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omments/comment1.xml" ContentType="application/vnd.openxmlformats-officedocument.spreadsheetml.comment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Reservations" sheetId="2" state="visible" r:id="rId2"/>
    <sheet xmlns:r="http://schemas.openxmlformats.org/officeDocument/2006/relationships" name="Operations" sheetId="3" state="visible" r:id="rId3"/>
    <sheet xmlns:r="http://schemas.openxmlformats.org/officeDocument/2006/relationships" name="Property Setup" sheetId="4" state="visible" r:id="rId4"/>
  </sheets>
  <definedNames>
    <definedName name="_xlnm.Print_Area" localSheetId="0">'Dashboard'!$A$1:$R$49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m/d/yyyy"/>
    <numFmt numFmtId="165" formatCode="$#,##0.00"/>
    <numFmt numFmtId="166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44546A"/>
      <sz val="9"/>
    </font>
    <font>
      <name val="Calibri"/>
      <b val="1"/>
      <color rgb="00FFFFFF"/>
      <sz val="12"/>
    </font>
    <font>
      <name val="Calibri"/>
      <b val="1"/>
      <color rgb="00FFFFFF"/>
      <sz val="11"/>
    </font>
    <font>
      <name val="Calibri"/>
      <b val="1"/>
      <color rgb="0017324D"/>
      <sz val="16"/>
    </font>
  </fonts>
  <fills count="12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B5D74"/>
      </patternFill>
    </fill>
    <fill>
      <patternFill patternType="solid">
        <fgColor rgb="00DDEBF7"/>
      </patternFill>
    </fill>
    <fill>
      <patternFill patternType="solid">
        <fgColor rgb="00FFF1CC"/>
      </patternFill>
    </fill>
    <fill>
      <patternFill patternType="solid">
        <fgColor rgb="00F2F7F8"/>
      </patternFill>
    </fill>
    <fill>
      <patternFill patternType="solid">
        <fgColor rgb="00E7E6E6"/>
      </patternFill>
    </fill>
    <fill>
      <patternFill patternType="solid">
        <fgColor rgb="00FFFFFF"/>
      </patternFill>
    </fill>
    <fill>
      <patternFill patternType="solid">
        <fgColor rgb="00FFF2CC"/>
      </patternFill>
    </fill>
    <fill>
      <patternFill patternType="solid">
        <fgColor rgb="00F4CCCC"/>
      </patternFill>
    </fill>
    <fill>
      <patternFill patternType="solid">
        <fgColor rgb="00E2F0D9"/>
      </patternFill>
    </fill>
  </fills>
  <borders count="5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  <border>
      <left/>
      <right/>
      <top style="thin">
        <color rgb="00C7D5E0"/>
      </top>
      <bottom/>
      <diagonal/>
    </border>
    <border>
      <left/>
      <right style="thin">
        <color rgb="00C7D5E0"/>
      </right>
      <top style="thin">
        <color rgb="00C7D5E0"/>
      </top>
      <bottom/>
      <diagonal/>
    </border>
    <border>
      <left/>
      <right style="thin">
        <color rgb="00C7D5E0"/>
      </right>
      <top style="thin">
        <color rgb="00C7D5E0"/>
      </top>
      <bottom style="thin">
        <color rgb="00C7D5E0"/>
      </bottom>
      <diagonal/>
    </border>
  </borders>
  <cellStyleXfs count="1">
    <xf numFmtId="0" fontId="0" fillId="0" borderId="0"/>
  </cellStyleXfs>
  <cellXfs count="6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left" vertical="center"/>
    </xf>
    <xf numFmtId="164" fontId="0" fillId="0" borderId="0" applyAlignment="1" pivotButton="0" quotePrefix="0" xfId="0">
      <alignment horizontal="left" vertical="center"/>
    </xf>
    <xf numFmtId="0" fontId="0" fillId="4" borderId="0" applyAlignment="1" pivotButton="0" quotePrefix="0" xfId="0">
      <alignment horizontal="left" vertical="center"/>
    </xf>
    <xf numFmtId="0" fontId="4" fillId="3" borderId="0" applyAlignment="1" pivotButton="0" quotePrefix="0" xfId="0">
      <alignment horizontal="left" vertical="center" wrapText="1"/>
    </xf>
    <xf numFmtId="0" fontId="5" fillId="8" borderId="1" applyAlignment="1" pivotButton="0" quotePrefix="0" xfId="0">
      <alignment horizontal="left" vertical="center"/>
    </xf>
    <xf numFmtId="0" fontId="0" fillId="0" borderId="4" pivotButton="0" quotePrefix="0" xfId="0"/>
    <xf numFmtId="165" fontId="5" fillId="8" borderId="1" applyAlignment="1" pivotButton="0" quotePrefix="0" xfId="0">
      <alignment horizontal="left" vertical="center"/>
    </xf>
    <xf numFmtId="166" fontId="5" fillId="8" borderId="1" applyAlignment="1" pivotButton="0" quotePrefix="0" xfId="0">
      <alignment horizontal="left" vertical="center"/>
    </xf>
    <xf numFmtId="0" fontId="3" fillId="3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/>
    </xf>
    <xf numFmtId="164" fontId="0" fillId="0" borderId="1" applyAlignment="1" pivotButton="0" quotePrefix="0" xfId="0">
      <alignment horizontal="left" vertical="center"/>
    </xf>
    <xf numFmtId="165" fontId="0" fillId="0" borderId="1" applyAlignment="1" pivotButton="0" quotePrefix="0" xfId="0">
      <alignment horizontal="left" vertical="center"/>
    </xf>
    <xf numFmtId="0" fontId="0" fillId="9" borderId="0" applyAlignment="1" pivotButton="0" quotePrefix="0" xfId="0">
      <alignment horizontal="left" vertical="center"/>
    </xf>
    <xf numFmtId="0" fontId="0" fillId="10" borderId="0" applyAlignment="1" pivotButton="0" quotePrefix="0" xfId="0">
      <alignment horizontal="left" vertical="center"/>
    </xf>
    <xf numFmtId="0" fontId="0" fillId="11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left" vertical="center"/>
    </xf>
    <xf numFmtId="166" fontId="0" fillId="0" borderId="0" applyAlignment="1" pivotButton="0" quotePrefix="0" xfId="0">
      <alignment horizontal="left" vertical="center"/>
    </xf>
    <xf numFmtId="165" fontId="0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0" fillId="5" borderId="1" applyAlignment="1" pivotButton="0" quotePrefix="0" xfId="0">
      <alignment horizontal="left" vertical="center"/>
    </xf>
    <xf numFmtId="164" fontId="0" fillId="5" borderId="1" applyAlignment="1" pivotButton="0" quotePrefix="0" xfId="0">
      <alignment horizontal="left" vertical="center"/>
    </xf>
    <xf numFmtId="0" fontId="0" fillId="7" borderId="1" applyAlignment="1" pivotButton="0" quotePrefix="0" xfId="0">
      <alignment horizontal="left" vertical="center"/>
    </xf>
    <xf numFmtId="165" fontId="0" fillId="5" borderId="1" applyAlignment="1" pivotButton="0" quotePrefix="0" xfId="0">
      <alignment horizontal="left" vertical="center"/>
    </xf>
    <xf numFmtId="165" fontId="0" fillId="7" borderId="1" applyAlignment="1" pivotButton="0" quotePrefix="0" xfId="0">
      <alignment horizontal="left" vertical="center"/>
    </xf>
    <xf numFmtId="166" fontId="0" fillId="7" borderId="1" applyAlignment="1" pivotButton="0" quotePrefix="0" xfId="0">
      <alignment horizontal="left" vertical="center"/>
    </xf>
    <xf numFmtId="18" fontId="0" fillId="5" borderId="1" applyAlignment="1" pivotButton="0" quotePrefix="0" xfId="0">
      <alignment horizontal="left" vertical="center"/>
    </xf>
    <xf numFmtId="0" fontId="0" fillId="5" borderId="1" pivotButton="0" quotePrefix="0" xfId="0"/>
    <xf numFmtId="164" fontId="0" fillId="5" borderId="1" pivotButton="0" quotePrefix="0" xfId="0"/>
    <xf numFmtId="165" fontId="0" fillId="5" borderId="1" pivotButton="0" quotePrefix="0" xfId="0"/>
    <xf numFmtId="18" fontId="0" fillId="5" borderId="1" pivotButton="0" quotePrefix="0" xfId="0"/>
    <xf numFmtId="0" fontId="2" fillId="0" borderId="0" applyAlignment="1" pivotButton="0" quotePrefix="0" xfId="0">
      <alignment horizontal="left" vertical="center"/>
    </xf>
    <xf numFmtId="0" fontId="0" fillId="3" borderId="0" pivotButton="0" quotePrefix="0" xfId="0"/>
    <xf numFmtId="0" fontId="0" fillId="4" borderId="1" applyAlignment="1" pivotButton="0" quotePrefix="0" xfId="0">
      <alignment horizontal="left" vertical="center"/>
    </xf>
    <xf numFmtId="166" fontId="0" fillId="4" borderId="1" applyAlignment="1" pivotButton="0" quotePrefix="0" xfId="0">
      <alignment horizontal="left" vertical="center"/>
    </xf>
    <xf numFmtId="49" fontId="0" fillId="5" borderId="1" applyAlignment="1" pivotButton="0" quotePrefix="0" xfId="0">
      <alignment horizontal="left" vertical="center"/>
    </xf>
    <xf numFmtId="166" fontId="0" fillId="5" borderId="1" applyAlignment="1" pivotButton="0" quotePrefix="0" xfId="0">
      <alignment horizontal="left" vertical="center"/>
    </xf>
    <xf numFmtId="0" fontId="0" fillId="6" borderId="1" applyAlignment="1" pivotButton="0" quotePrefix="0" xfId="0">
      <alignment horizontal="left" vertical="center"/>
    </xf>
    <xf numFmtId="49" fontId="0" fillId="6" borderId="1" applyAlignment="1" pivotButton="0" quotePrefix="0" xfId="0">
      <alignment horizontal="left" vertical="center"/>
    </xf>
    <xf numFmtId="18" fontId="0" fillId="6" borderId="1" applyAlignment="1" pivotButton="0" quotePrefix="0" xfId="0">
      <alignment horizontal="left" vertical="center"/>
    </xf>
    <xf numFmtId="165" fontId="0" fillId="6" borderId="1" applyAlignment="1" pivotButton="0" quotePrefix="0" xfId="0">
      <alignment horizontal="left" vertical="center"/>
    </xf>
    <xf numFmtId="166" fontId="0" fillId="6" borderId="1" applyAlignment="1" pivotButton="0" quotePrefix="0" xfId="0">
      <alignment horizontal="left" vertical="center"/>
    </xf>
    <xf numFmtId="0" fontId="0" fillId="6" borderId="1" pivotButton="0" quotePrefix="0" xfId="0"/>
    <xf numFmtId="49" fontId="0" fillId="6" borderId="1" pivotButton="0" quotePrefix="0" xfId="0"/>
    <xf numFmtId="18" fontId="0" fillId="6" borderId="1" pivotButton="0" quotePrefix="0" xfId="0"/>
    <xf numFmtId="165" fontId="0" fillId="6" borderId="1" pivotButton="0" quotePrefix="0" xfId="0"/>
    <xf numFmtId="166" fontId="0" fillId="6" borderId="1" pivotButton="0" quotePrefix="0" xfId="0"/>
    <xf numFmtId="49" fontId="0" fillId="5" borderId="1" pivotButton="0" quotePrefix="0" xfId="0"/>
    <xf numFmtId="166" fontId="0" fillId="5" borderId="1" pivotButton="0" quotePrefix="0" xfId="0"/>
    <xf numFmtId="164" fontId="0" fillId="0" borderId="0" applyAlignment="1" pivotButton="0" quotePrefix="0" xfId="0">
      <alignment horizontal="left" vertical="center"/>
    </xf>
    <xf numFmtId="166" fontId="5" fillId="8" borderId="1" applyAlignment="1" pivotButton="0" quotePrefix="0" xfId="0">
      <alignment horizontal="left" vertical="center"/>
    </xf>
    <xf numFmtId="164" fontId="0" fillId="0" borderId="1" applyAlignment="1" pivotButton="0" quotePrefix="0" xfId="0">
      <alignment horizontal="left" vertical="center"/>
    </xf>
    <xf numFmtId="166" fontId="0" fillId="0" borderId="0" applyAlignment="1" pivotButton="0" quotePrefix="0" xfId="0">
      <alignment horizontal="left" vertical="center"/>
    </xf>
    <xf numFmtId="164" fontId="0" fillId="5" borderId="1" applyAlignment="1" pivotButton="0" quotePrefix="0" xfId="0">
      <alignment horizontal="left" vertical="center"/>
    </xf>
    <xf numFmtId="166" fontId="0" fillId="7" borderId="1" applyAlignment="1" pivotButton="0" quotePrefix="0" xfId="0">
      <alignment horizontal="left" vertical="center"/>
    </xf>
    <xf numFmtId="164" fontId="0" fillId="5" borderId="1" pivotButton="0" quotePrefix="0" xfId="0"/>
    <xf numFmtId="166" fontId="0" fillId="4" borderId="1" applyAlignment="1" pivotButton="0" quotePrefix="0" xfId="0">
      <alignment horizontal="left" vertical="center"/>
    </xf>
    <xf numFmtId="166" fontId="0" fillId="5" borderId="1" applyAlignment="1" pivotButton="0" quotePrefix="0" xfId="0">
      <alignment horizontal="left" vertical="center"/>
    </xf>
    <xf numFmtId="166" fontId="0" fillId="6" borderId="1" applyAlignment="1" pivotButton="0" quotePrefix="0" xfId="0">
      <alignment horizontal="left" vertical="center"/>
    </xf>
    <xf numFmtId="166" fontId="0" fillId="6" borderId="1" pivotButton="0" quotePrefix="0" xfId="0"/>
    <xf numFmtId="166" fontId="0" fillId="5" borderId="1" pivotButton="0" quotePrefix="0" xfId="0"/>
  </cellXfs>
  <cellStyles count="1">
    <cellStyle name="Normal" xfId="0" builtinId="0" hidden="0"/>
  </cellStyles>
  <dxfs count="5">
    <dxf>
      <font>
        <name val="Calibri"/>
        <b val="1"/>
        <color rgb="009C0006"/>
        <sz val="10"/>
      </font>
      <fill>
        <patternFill patternType="solid">
          <fgColor rgb="00F4CCCC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E2F0D9"/>
        </patternFill>
      </fill>
    </dxf>
    <dxf>
      <font>
        <name val="Calibri"/>
        <b val="1"/>
        <color rgb="00147D64"/>
        <sz val="10"/>
      </font>
      <fill>
        <patternFill patternType="solid">
          <fgColor rgb="00E2F0D9"/>
        </patternFill>
      </fill>
    </dxf>
    <dxf>
      <fill>
        <patternFill patternType="solid">
          <fgColor rgb="00F4CC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Occupancy and Average Daily Rate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'Dashboard'!M52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'Dashboard'!$J$53:$J$64</f>
            </numRef>
          </cat>
          <val>
            <numRef>
              <f>'Dashboard'!$M$53:$M$64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'Dashboard'!N52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'Dashboard'!$J$53:$J$64</f>
            </numRef>
          </cat>
          <val>
            <numRef>
              <f>'Dashboard'!$N$53:$N$64</f>
            </numRef>
          </val>
        </ser>
        <axId val="10"/>
        <axId val="2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2026 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Occupancy</a:t>
                </a:r>
              </a:p>
            </rich>
          </tx>
        </title>
        <majorTickMark val="none"/>
        <minorTickMark val="none"/>
        <crossAx val="10"/>
      </valAx>
      <valAx>
        <axId val="2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Average Daily Rate</a:t>
                </a:r>
              </a:p>
            </rich>
          </tx>
        </title>
        <majorTickMark val="none"/>
        <minorTickMark val="none"/>
        <crossAx val="10"/>
        <crosses val="max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Open Operations Tasks by Type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'Dashboard'!Q52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'Dashboard'!$P$53:$P$60</f>
            </numRef>
          </cat>
          <val>
            <numRef>
              <f>'Dashboard'!$Q$53:$Q$60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Operations Team</author>
  </authors>
  <commentList>
    <comment ref="S13" authorId="0" shapeId="0">
      <text>
        <t>Enter the rate currently used for this property. Confirm applicable tax treatment independently.</t>
      </text>
    </comment>
    <comment ref="S14" authorId="0" shapeId="0">
      <text>
        <t>Enter the rate currently used for this property. Confirm applicable tax treatment independently.</t>
      </text>
    </comment>
    <comment ref="S15" authorId="0" shapeId="0">
      <text>
        <t>Enter the rate currently used for this property. Confirm applicable tax treatment independently.</t>
      </text>
    </comment>
    <comment ref="S16" authorId="0" shapeId="0">
      <text>
        <t>Enter the rate currently used for this property. Confirm applicable tax treatment independently.</t>
      </text>
    </comment>
    <comment ref="S17" authorId="0" shapeId="0">
      <text>
        <t>Enter the rate currently used for this property. Confirm applicable tax treatment independently.</t>
      </text>
    </comment>
    <comment ref="S18" authorId="0" shapeId="0">
      <text>
        <t>Enter the rate currently used for this property. Confirm applicable tax treatment independently.</t>
      </text>
    </comment>
    <comment ref="S19" authorId="0" shapeId="0">
      <text>
        <t>Enter the rate currently used for this property. Confirm applicable tax treatment independently.</t>
      </text>
    </comment>
    <comment ref="S20" authorId="0" shapeId="0">
      <text>
        <t>Enter the rate currently used for this property. Confirm applicable tax treatment independently.</t>
      </text>
    </comment>
    <comment ref="S21" authorId="0" shapeId="0">
      <text>
        <t>Enter the rate currently used for this property. Confirm applicable tax treatment independently.</t>
      </text>
    </comment>
    <comment ref="S22" authorId="0" shapeId="0">
      <text>
        <t>Enter the rate currently used for this property. Confirm applicable tax treatment independently.</t>
      </text>
    </comment>
    <comment ref="S23" authorId="0" shapeId="0">
      <text>
        <t>Enter the rate currently used for this property. Confirm applicable tax treatment independently.</t>
      </text>
    </comment>
    <comment ref="S24" authorId="0" shapeId="0">
      <text>
        <t>Enter the rate currently used for this property. Confirm applicable tax treatment independently.</t>
      </text>
    </comment>
    <comment ref="S25" authorId="0" shapeId="0">
      <text>
        <t>Enter the rate currently used for this property. Confirm applicable tax treatment independently.</t>
      </text>
    </comment>
    <comment ref="S26" authorId="0" shapeId="0">
      <text>
        <t>Enter the rate currently used for this property. Confirm applicable tax treatment independently.</t>
      </text>
    </comment>
    <comment ref="S27" authorId="0" shapeId="0">
      <text>
        <t>Enter the rate currently used for this property. Confirm applicable tax treatment independently.</t>
      </text>
    </comment>
    <comment ref="S28" authorId="0" shapeId="0">
      <text>
        <t>Enter the rate currently used for this property. Confirm applicable tax treatment independently.</t>
      </text>
    </comment>
    <comment ref="S29" authorId="0" shapeId="0">
      <text>
        <t>Enter the rate currently used for this property. Confirm applicable tax treatment independently.</t>
      </text>
    </comment>
    <comment ref="S30" authorId="0" shapeId="0">
      <text>
        <t>Enter the rate currently used for this property. Confirm applicable tax treatment independently.</t>
      </text>
    </comment>
    <comment ref="S31" authorId="0" shapeId="0">
      <text>
        <t>Enter the rate currently used for this property. Confirm applicable tax treatment independently.</t>
      </text>
    </comment>
    <comment ref="S32" authorId="0" shapeId="0">
      <text>
        <t>Enter the rate currently used for this property. Confirm applicable tax treatment independently.</t>
      </text>
    </comment>
    <comment ref="S33" authorId="0" shapeId="0">
      <text>
        <t>Enter the rate currently used for this property. Confirm applicable tax treatment independently.</t>
      </text>
    </comment>
    <comment ref="S34" authorId="0" shapeId="0">
      <text>
        <t>Enter the rate currently used for this property. Confirm applicable tax treatment independently.</t>
      </text>
    </comment>
    <comment ref="S35" authorId="0" shapeId="0">
      <text>
        <t>Enter the rate currently used for this property. Confirm applicable tax treatment independently.</t>
      </text>
    </comment>
    <comment ref="S36" authorId="0" shapeId="0">
      <text>
        <t>Enter the rate currently used for this property. Confirm applicable tax treatment independently.</t>
      </text>
    </comment>
    <comment ref="S37" authorId="0" shapeId="0">
      <text>
        <t>Enter the rate currently used for this property. Confirm applicable tax treatment independently.</t>
      </text>
    </comment>
    <comment ref="S38" authorId="0" shapeId="0">
      <text>
        <t>Enter the rate currently used for this property. Confirm applicable tax treatment independently.</t>
      </text>
    </comment>
    <comment ref="S39" authorId="0" shapeId="0">
      <text>
        <t>Enter the rate currently used for this property. Confirm applicable tax treatment independently.</t>
      </text>
    </comment>
    <comment ref="S40" authorId="0" shapeId="0">
      <text>
        <t>Enter the rate currently used for this property. Confirm applicable tax treatment independently.</t>
      </text>
    </comment>
    <comment ref="S41" authorId="0" shapeId="0">
      <text>
        <t>Enter the rate currently used for this property. Confirm applicable tax treatment independently.</t>
      </text>
    </comment>
    <comment ref="S42" authorId="0" shapeId="0">
      <text>
        <t>Enter the rate currently used for this property. Confirm applicable tax treatment independently.</t>
      </text>
    </comment>
    <comment ref="S43" authorId="0" shapeId="0">
      <text>
        <t>Enter the rate currently used for this property. Confirm applicable tax treatment independently.</t>
      </text>
    </comment>
    <comment ref="S44" authorId="0" shapeId="0">
      <text>
        <t>Enter the rate currently used for this property. Confirm applicable tax treatment independently.</t>
      </text>
    </comment>
    <comment ref="S45" authorId="0" shapeId="0">
      <text>
        <t>Enter the rate currently used for this property. Confirm applicable tax treatment independently.</t>
      </text>
    </comment>
    <comment ref="S46" authorId="0" shapeId="0">
      <text>
        <t>Enter the rate currently used for this property. Confirm applicable tax treatment independently.</t>
      </text>
    </comment>
    <comment ref="S47" authorId="0" shapeId="0">
      <text>
        <t>Enter the rate currently used for this property. Confirm applicable tax treatment independently.</t>
      </text>
    </comment>
    <comment ref="S48" authorId="0" shapeId="0">
      <text>
        <t>Enter the rate currently used for this property. Confirm applicable tax treatment independently.</t>
      </text>
    </comment>
    <comment ref="S49" authorId="0" shapeId="0">
      <text>
        <t>Enter the rate currently used for this property. Confirm applicable tax treatment independently.</t>
      </text>
    </comment>
    <comment ref="S50" authorId="0" shapeId="0">
      <text>
        <t>Enter the rate currently used for this property. Confirm applicable tax treatment independently.</t>
      </text>
    </comment>
    <comment ref="S51" authorId="0" shapeId="0">
      <text>
        <t>Enter the rate currently used for this property. Confirm applicable tax treatment independently.</t>
      </text>
    </comment>
    <comment ref="S52" authorId="0" shapeId="0">
      <text>
        <t>Enter the rate currently used for this property. Confirm applicable tax treatment independently.</t>
      </text>
    </comment>
    <comment ref="S53" authorId="0" shapeId="0">
      <text>
        <t>Enter the rate currently used for this property. Confirm applicable tax treatment independently.</t>
      </text>
    </comment>
    <comment ref="S54" authorId="0" shapeId="0">
      <text>
        <t>Enter the rate currently used for this property. Confirm applicable tax treatment independently.</t>
      </text>
    </comment>
    <comment ref="S55" authorId="0" shapeId="0">
      <text>
        <t>Enter the rate currently used for this property. Confirm applicable tax treatment independently.</t>
      </text>
    </comment>
    <comment ref="S56" authorId="0" shapeId="0">
      <text>
        <t>Enter the rate currently used for this property. Confirm applicable tax treatment independently.</t>
      </text>
    </comment>
    <comment ref="S57" authorId="0" shapeId="0">
      <text>
        <t>Enter the rate currently used for this property. Confirm applicable tax treatment independently.</t>
      </text>
    </comment>
    <comment ref="S58" authorId="0" shapeId="0">
      <text>
        <t>Enter the rate currently used for this property. Confirm applicable tax treatment independently.</t>
      </text>
    </comment>
    <comment ref="S59" authorId="0" shapeId="0">
      <text>
        <t>Enter the rate currently used for this property. Confirm applicable tax treatment independently.</t>
      </text>
    </comment>
    <comment ref="S60" authorId="0" shapeId="0">
      <text>
        <t>Enter the rate currently used for this property. Confirm applicable tax treatment independently.</t>
      </text>
    </comment>
    <comment ref="S61" authorId="0" shapeId="0">
      <text>
        <t>Enter the rate currently used for this property. Confirm applicable tax treatment independently.</t>
      </text>
    </comment>
    <comment ref="S62" authorId="0" shapeId="0">
      <text>
        <t>Enter the rate currently used for this property. Confirm applicable tax treatment independently.</t>
      </text>
    </comment>
    <comment ref="S63" authorId="0" shapeId="0">
      <text>
        <t>Enter the rate currently used for this property. Confirm applicable tax treatment independently.</t>
      </text>
    </comment>
    <comment ref="S64" authorId="0" shapeId="0">
      <text>
        <t>Enter the rate currently used for this property. Confirm applicable tax treatment independently.</t>
      </text>
    </comment>
    <comment ref="S65" authorId="0" shapeId="0">
      <text>
        <t>Enter the rate currently used for this property. Confirm applicable tax treatment independently.</t>
      </text>
    </comment>
    <comment ref="S66" authorId="0" shapeId="0">
      <text>
        <t>Enter the rate currently used for this property. Confirm applicable tax treatment independently.</t>
      </text>
    </comment>
    <comment ref="S67" authorId="0" shapeId="0">
      <text>
        <t>Enter the rate currently used for this property. Confirm applicable tax treatment independently.</t>
      </text>
    </comment>
    <comment ref="S68" authorId="0" shapeId="0">
      <text>
        <t>Enter the rate currently used for this property. Confirm applicable tax treatment independently.</t>
      </text>
    </comment>
    <comment ref="S69" authorId="0" shapeId="0">
      <text>
        <t>Enter the rate currently used for this property. Confirm applicable tax treatment independently.</t>
      </text>
    </comment>
    <comment ref="S70" authorId="0" shapeId="0">
      <text>
        <t>Enter the rate currently used for this property. Confirm applicable tax treatment independently.</t>
      </text>
    </comment>
    <comment ref="S71" authorId="0" shapeId="0">
      <text>
        <t>Enter the rate currently used for this property. Confirm applicable tax treatment independently.</t>
      </text>
    </comment>
    <comment ref="S72" authorId="0" shapeId="0">
      <text>
        <t>Enter the rate currently used for this property. Confirm applicable tax treatment independently.</t>
      </text>
    </comment>
    <comment ref="S73" authorId="0" shapeId="0">
      <text>
        <t>Enter the rate currently used for this property. Confirm applicable tax treatment independently.</t>
      </text>
    </comment>
    <comment ref="S74" authorId="0" shapeId="0">
      <text>
        <t>Enter the rate currently used for this property. Confirm applicable tax treatment independently.</t>
      </text>
    </comment>
    <comment ref="S75" authorId="0" shapeId="0">
      <text>
        <t>Enter the rate currently used for this property. Confirm applicable tax treatment independently.</t>
      </text>
    </comment>
    <comment ref="S76" authorId="0" shapeId="0">
      <text>
        <t>Enter the rate currently used for this property. Confirm applicable tax treatment independently.</t>
      </text>
    </comment>
    <comment ref="S77" authorId="0" shapeId="0">
      <text>
        <t>Enter the rate currently used for this property. Confirm applicable tax treatment independently.</t>
      </text>
    </comment>
    <comment ref="S78" authorId="0" shapeId="0">
      <text>
        <t>Enter the rate currently used for this property. Confirm applicable tax treatment independently.</t>
      </text>
    </comment>
    <comment ref="S79" authorId="0" shapeId="0">
      <text>
        <t>Enter the rate currently used for this property. Confirm applicable tax treatment independently.</t>
      </text>
    </comment>
    <comment ref="S80" authorId="0" shapeId="0">
      <text>
        <t>Enter the rate currently used for this property. Confirm applicable tax treatment independently.</t>
      </text>
    </comment>
    <comment ref="S81" authorId="0" shapeId="0">
      <text>
        <t>Enter the rate currently used for this property. Confirm applicable tax treatment independently.</t>
      </text>
    </comment>
    <comment ref="S82" authorId="0" shapeId="0">
      <text>
        <t>Enter the rate currently used for this property. Confirm applicable tax treatment independently.</t>
      </text>
    </comment>
    <comment ref="S83" authorId="0" shapeId="0">
      <text>
        <t>Enter the rate currently used for this property. Confirm applicable tax treatment independently.</t>
      </text>
    </comment>
    <comment ref="S84" authorId="0" shapeId="0">
      <text>
        <t>Enter the rate currently used for this property. Confirm applicable tax treatment independently.</t>
      </text>
    </comment>
    <comment ref="S85" authorId="0" shapeId="0">
      <text>
        <t>Enter the rate currently used for this property. Confirm applicable tax treatment independently.</t>
      </text>
    </comment>
    <comment ref="S86" authorId="0" shapeId="0">
      <text>
        <t>Enter the rate currently used for this property. Confirm applicable tax treatment independently.</t>
      </text>
    </comment>
    <comment ref="S87" authorId="0" shapeId="0">
      <text>
        <t>Enter the rate currently used for this property. Confirm applicable tax treatment independently.</t>
      </text>
    </comment>
    <comment ref="S88" authorId="0" shapeId="0">
      <text>
        <t>Enter the rate currently used for this property. Confirm applicable tax treatment independently.</t>
      </text>
    </comment>
    <comment ref="S89" authorId="0" shapeId="0">
      <text>
        <t>Enter the rate currently used for this property. Confirm applicable tax treatment independently.</t>
      </text>
    </comment>
    <comment ref="S90" authorId="0" shapeId="0">
      <text>
        <t>Enter the rate currently used for this property. Confirm applicable tax treatment independently.</t>
      </text>
    </comment>
    <comment ref="S91" authorId="0" shapeId="0">
      <text>
        <t>Enter the rate currently used for this property. Confirm applicable tax treatment independently.</t>
      </text>
    </comment>
    <comment ref="S92" authorId="0" shapeId="0">
      <text>
        <t>Enter the rate currently used for this property. Confirm applicable tax treatment independently.</t>
      </text>
    </comment>
    <comment ref="S93" authorId="0" shapeId="0">
      <text>
        <t>Enter the rate currently used for this property. Confirm applicable tax treatment independently.</t>
      </text>
    </comment>
    <comment ref="S94" authorId="0" shapeId="0">
      <text>
        <t>Enter the rate currently used for this property. Confirm applicable tax treatment independently.</t>
      </text>
    </comment>
    <comment ref="S95" authorId="0" shapeId="0">
      <text>
        <t>Enter the rate currently used for this property. Confirm applicable tax treatment independently.</t>
      </text>
    </comment>
    <comment ref="S96" authorId="0" shapeId="0">
      <text>
        <t>Enter the rate currently used for this property. Confirm applicable tax treatment independently.</t>
      </text>
    </comment>
    <comment ref="S97" authorId="0" shapeId="0">
      <text>
        <t>Enter the rate currently used for this property. Confirm applicable tax treatment independently.</t>
      </text>
    </comment>
    <comment ref="S98" authorId="0" shapeId="0">
      <text>
        <t>Enter the rate currently used for this property. Confirm applicable tax treatment independently.</t>
      </text>
    </comment>
    <comment ref="S99" authorId="0" shapeId="0">
      <text>
        <t>Enter the rate currently used for this property. Confirm applicable tax treatment independently.</t>
      </text>
    </comment>
    <comment ref="S100" authorId="0" shapeId="0">
      <text>
        <t>Enter the rate currently used for this property. Confirm applicable tax treatment independently.</t>
      </text>
    </comment>
    <comment ref="S101" authorId="0" shapeId="0">
      <text>
        <t>Enter the rate currently used for this property. Confirm applicable tax treatment independently.</t>
      </text>
    </comment>
    <comment ref="S102" authorId="0" shapeId="0">
      <text>
        <t>Enter the rate currently used for this property. Confirm applicable tax treatment independently.</t>
      </text>
    </comment>
    <comment ref="S103" authorId="0" shapeId="0">
      <text>
        <t>Enter the rate currently used for this property. Confirm applicable tax treatment independently.</t>
      </text>
    </comment>
    <comment ref="S104" authorId="0" shapeId="0">
      <text>
        <t>Enter the rate currently used for this property. Confirm applicable tax treatment independently.</t>
      </text>
    </comment>
    <comment ref="S105" authorId="0" shapeId="0">
      <text>
        <t>Enter the rate currently used for this property. Confirm applicable tax treatment independently.</t>
      </text>
    </comment>
    <comment ref="S106" authorId="0" shapeId="0">
      <text>
        <t>Enter the rate currently used for this property. Confirm applicable tax treatment independently.</t>
      </text>
    </comment>
    <comment ref="S107" authorId="0" shapeId="0">
      <text>
        <t>Enter the rate currently used for this property. Confirm applicable tax treatment independently.</t>
      </text>
    </comment>
    <comment ref="S108" authorId="0" shapeId="0">
      <text>
        <t>Enter the rate currently used for this property. Confirm applicable tax treatment independently.</t>
      </text>
    </comment>
    <comment ref="S109" authorId="0" shapeId="0">
      <text>
        <t>Enter the rate currently used for this property. Confirm applicable tax treatment independently.</t>
      </text>
    </comment>
    <comment ref="S110" authorId="0" shapeId="0">
      <text>
        <t>Enter the rate currently used for this property. Confirm applicable tax treatment independently.</t>
      </text>
    </comment>
    <comment ref="S111" authorId="0" shapeId="0">
      <text>
        <t>Enter the rate currently used for this property. Confirm applicable tax treatment independently.</t>
      </text>
    </comment>
    <comment ref="S112" authorId="0" shapeId="0">
      <text>
        <t>Enter the rate currently used for this property. Confirm applicable tax treatment independently.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19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Reservations" displayName="tblReservations" ref="A4:BD104" headerRowCount="1">
  <autoFilter ref="A4:BD104"/>
  <tableColumns count="56">
    <tableColumn id="1" name="Reservation ID"/>
    <tableColumn id="2" name="External Reservation ID"/>
    <tableColumn id="3" name="Property"/>
    <tableColumn id="4" name="Booking Source"/>
    <tableColumn id="5" name="Booking Status"/>
    <tableColumn id="6" name="Booked Date"/>
    <tableColumn id="7" name="Guest First Name"/>
    <tableColumn id="8" name="Guest Last Name"/>
    <tableColumn id="9" name="Guest Email"/>
    <tableColumn id="10" name="Guest Phone"/>
    <tableColumn id="11" name="Arrival Date"/>
    <tableColumn id="12" name="Departure Date"/>
    <tableColumn id="13" name="Nights"/>
    <tableColumn id="14" name="Adults"/>
    <tableColumn id="15" name="Children"/>
    <tableColumn id="16" name="Total Guests"/>
    <tableColumn id="17" name="Maximum Occupancy"/>
    <tableColumn id="18" name="Occupancy Check"/>
    <tableColumn id="19" name="Nightly Rate"/>
    <tableColumn id="20" name="Rental Revenue"/>
    <tableColumn id="21" name="Cleaning Fee"/>
    <tableColumn id="22" name="Other Guest Charges"/>
    <tableColumn id="23" name="Discount"/>
    <tableColumn id="24" name="Taxable Lodging Amount"/>
    <tableColumn id="25" name="Lodging Tax Rate"/>
    <tableColumn id="26" name="Estimated Lodging Tax"/>
    <tableColumn id="27" name="Service Charge Rate"/>
    <tableColumn id="28" name="Service Charge"/>
    <tableColumn id="29" name="Reservation Total"/>
    <tableColumn id="30" name="Payments Received"/>
    <tableColumn id="31" name="Balance Due"/>
    <tableColumn id="32" name="Payment Due Date"/>
    <tableColumn id="33" name="Payment Status"/>
    <tableColumn id="34" name="Days Until Arrival"/>
    <tableColumn id="35" name="Arrival Time"/>
    <tableColumn id="36" name="Departure Time"/>
    <tableColumn id="37" name="Access Instructions Sent"/>
    <tableColumn id="38" name="Special Requests"/>
    <tableColumn id="39" name="Internal Notes"/>
    <tableColumn id="40" name="Current Month Nights"/>
    <tableColumn id="41" name="Current Month Revenue"/>
    <tableColumn id="42" name="Jan Nights"/>
    <tableColumn id="43" name="Feb Nights"/>
    <tableColumn id="44" name="Mar Nights"/>
    <tableColumn id="45" name="Apr Nights"/>
    <tableColumn id="46" name="May Nights"/>
    <tableColumn id="47" name="Jun Nights"/>
    <tableColumn id="48" name="Jul Nights"/>
    <tableColumn id="49" name="Aug Nights"/>
    <tableColumn id="50" name="Sep Nights"/>
    <tableColumn id="51" name="Oct Nights"/>
    <tableColumn id="52" name="Nov Nights"/>
    <tableColumn id="53" name="Dec Nights"/>
    <tableColumn id="54" name="Today Arrival Rank"/>
    <tableColumn id="55" name="Upcoming Arrival Rank"/>
    <tableColumn id="56" name="Balance Attention Rank"/>
  </tableColumns>
  <tableStyleInfo name="TableStyleMedium2" showRowStripes="1"/>
</table>
</file>

<file path=xl/tables/table2.xml><?xml version="1.0" encoding="utf-8"?>
<table xmlns="http://schemas.openxmlformats.org/spreadsheetml/2006/main" id="2" name="tblOperations" displayName="tblOperations" ref="A4:AA154" headerRowCount="1">
  <autoFilter ref="A4:AA154"/>
  <tableColumns count="27">
    <tableColumn id="1" name="Task ID"/>
    <tableColumn id="2" name="External Work Order ID"/>
    <tableColumn id="3" name="Property"/>
    <tableColumn id="4" name="Reservation ID"/>
    <tableColumn id="5" name="Task Type"/>
    <tableColumn id="6" name="Task Description"/>
    <tableColumn id="7" name="Area"/>
    <tableColumn id="8" name="Priority"/>
    <tableColumn id="9" name="Reported Date"/>
    <tableColumn id="10" name="Due Date"/>
    <tableColumn id="11" name="Due Time"/>
    <tableColumn id="12" name="Assigned To"/>
    <tableColumn id="13" name="Vendor"/>
    <tableColumn id="14" name="Status"/>
    <tableColumn id="15" name="Completed Date"/>
    <tableColumn id="16" name="Estimated Cost"/>
    <tableColumn id="17" name="Actual Cost"/>
    <tableColumn id="18" name="Cost Variance"/>
    <tableColumn id="19" name="Days Open"/>
    <tableColumn id="20" name="Schedule Status"/>
    <tableColumn id="21" name="Photo or File Reference"/>
    <tableColumn id="22" name="Completion Notes"/>
    <tableColumn id="23" name="Follow-Up Required"/>
    <tableColumn id="24" name="Follow-Up Date"/>
    <tableColumn id="25" name="Manager Review"/>
    <tableColumn id="26" name="Today Rank"/>
    <tableColumn id="27" name="Attention Rank"/>
  </tableColumns>
  <tableStyleInfo name="TableStyleMedium2" showRowStripes="1"/>
</table>
</file>

<file path=xl/tables/table3.xml><?xml version="1.0" encoding="utf-8"?>
<table xmlns="http://schemas.openxmlformats.org/spreadsheetml/2006/main" id="3" name="tblProperties" displayName="tblProperties" ref="A12:Z112" headerRowCount="1">
  <autoFilter ref="A12:Z112"/>
  <tableColumns count="26">
    <tableColumn id="1" name="Property ID"/>
    <tableColumn id="2" name="Property Name"/>
    <tableColumn id="3" name="Active"/>
    <tableColumn id="4" name="Property Type"/>
    <tableColumn id="5" name="Street Address"/>
    <tableColumn id="6" name="City"/>
    <tableColumn id="7" name="State"/>
    <tableColumn id="8" name="ZIP Code"/>
    <tableColumn id="9" name="Time Zone"/>
    <tableColumn id="10" name="Bedrooms"/>
    <tableColumn id="11" name="Bathrooms"/>
    <tableColumn id="12" name="Maximum Occupancy"/>
    <tableColumn id="13" name="Unit Count"/>
    <tableColumn id="14" name="Standard Check-In Time"/>
    <tableColumn id="15" name="Standard Check-Out Time"/>
    <tableColumn id="16" name="Default Nightly Rate"/>
    <tableColumn id="17" name="Default Cleaning Fee"/>
    <tableColumn id="18" name="Cleaning Fee Taxable"/>
    <tableColumn id="19" name="Lodging Tax Rate"/>
    <tableColumn id="20" name="Service Charge Rate"/>
    <tableColumn id="21" name="Property Occupancy Target"/>
    <tableColumn id="22" name="Primary Cleaner"/>
    <tableColumn id="23" name="Primary Maintenance Contact"/>
    <tableColumn id="24" name="Property Manager"/>
    <tableColumn id="25" name="Access Notes"/>
    <tableColumn id="26" name="Operational Notes"/>
  </tableColumns>
  <tableStyleInfo name="TableStyleMedium2" showFirstColumn="0" showLastColumn="0" showRowStripes="1"/>
</table>
</file>

<file path=xl/tables/table4.xml><?xml version="1.0" encoding="utf-8"?>
<table xmlns="http://schemas.openxmlformats.org/spreadsheetml/2006/main" id="4" name="tblContacts" displayName="tblContacts" ref="A116:I216" headerRowCount="1">
  <autoFilter ref="A116:I216"/>
  <tableColumns count="9">
    <tableColumn id="1" name="Contact ID"/>
    <tableColumn id="2" name="Contact Name"/>
    <tableColumn id="3" name="Company"/>
    <tableColumn id="4" name="Role"/>
    <tableColumn id="5" name="Primary Property"/>
    <tableColumn id="6" name="Phone"/>
    <tableColumn id="7" name="Email"/>
    <tableColumn id="8" name="Active"/>
    <tableColumn id="9" name="Notes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101"/>
  <sheetViews>
    <sheetView showGridLines="0" zoomScale="70" zoomScaleNormal="7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3" customWidth="1" min="3" max="3"/>
    <col width="18" customWidth="1" min="4" max="4"/>
    <col width="20" customWidth="1" min="5" max="5"/>
    <col width="16" customWidth="1" min="6" max="6"/>
    <col width="20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</cols>
  <sheetData>
    <row r="1">
      <c r="A1" s="1" t="inlineStr">
        <is>
          <t>Vacation Rental Operations Dashboard</t>
        </is>
      </c>
    </row>
    <row r="2">
      <c r="A2" s="2" t="inlineStr">
        <is>
          <t>Reporting Date</t>
        </is>
      </c>
      <c r="B2" s="51">
        <f>IFERROR(TODAY(),"")</f>
        <v/>
      </c>
      <c r="D2" s="2" t="inlineStr">
        <is>
          <t>Property Filter</t>
        </is>
      </c>
      <c r="E2" s="2" t="inlineStr">
        <is>
          <t>All Properties</t>
        </is>
      </c>
      <c r="G2" s="2" t="inlineStr">
        <is>
          <t>Upcoming Window (Days)</t>
        </is>
      </c>
      <c r="H2" s="4">
        <f>'Property Setup'!$B$5</f>
        <v/>
      </c>
    </row>
    <row r="3"/>
    <row r="4">
      <c r="A4" s="5" t="inlineStr">
        <is>
          <t>Upcoming Arrivals</t>
        </is>
      </c>
      <c r="D4" s="5" t="inlineStr">
        <is>
          <t>Upcoming Departures</t>
        </is>
      </c>
    </row>
    <row r="5">
      <c r="A5" s="6">
        <f>IFERROR(IF($E$2="All Properties",COUNTIFS('Reservations'!$K$5:$K$104,"&gt;="&amp;TODAY(),'Reservations'!$K$5:$K$104,"&lt;="&amp;TODAY()+$H$2,'Reservations'!$E$5:$E$104,"&lt;&gt;Canceled"),COUNTIFS('Reservations'!$C$5:$C$104,$E$2,'Reservations'!$K$5:$K$104,"&gt;="&amp;TODAY(),'Reservations'!$K$5:$K$104,"&lt;="&amp;TODAY()+$H$2,'Reservations'!$E$5:$E$104,"&lt;&gt;Canceled")),0)</f>
        <v/>
      </c>
      <c r="B5" s="7" t="n"/>
      <c r="D5" s="6">
        <f>IFERROR(IF($E$2="All Properties",COUNTIFS('Reservations'!$L$5:$L$104,"&gt;="&amp;TODAY(),'Reservations'!$L$5:$L$104,"&lt;="&amp;TODAY()+$H$2,'Reservations'!$E$5:$E$104,"&lt;&gt;Canceled"),COUNTIFS('Reservations'!$C$5:$C$104,$E$2,'Reservations'!$L$5:$L$104,"&gt;="&amp;TODAY(),'Reservations'!$L$5:$L$104,"&lt;="&amp;TODAY()+$H$2,'Reservations'!$E$5:$E$104,"&lt;&gt;Canceled")),0)</f>
        <v/>
      </c>
      <c r="E5" s="7" t="n"/>
    </row>
    <row r="6"/>
    <row r="7">
      <c r="A7" s="5" t="inlineStr">
        <is>
          <t>Occupied Nights This Month</t>
        </is>
      </c>
      <c r="D7" s="5" t="inlineStr">
        <is>
          <t>Available Nights This Month</t>
        </is>
      </c>
      <c r="G7" s="5" t="inlineStr">
        <is>
          <t>Average Daily Rate This Month</t>
        </is>
      </c>
    </row>
    <row r="8">
      <c r="A8" s="6">
        <f>IFERROR(IF($E$2="All Properties",SUM('Reservations'!$AN$5:$AN$104),SUMIF('Reservations'!$C$5:$C$104,$E$2,'Reservations'!$AN$5:$AN$104)),0)</f>
        <v/>
      </c>
      <c r="B8" s="7" t="n"/>
      <c r="D8" s="6">
        <f>IFERROR(IF($E$2="All Properties",SUMIF('Property Setup'!$C$13:$C$21,"Yes",'Property Setup'!$M$13:$M$21),VLOOKUP($E$2,'Property Setup'!$B$13:$M$21,12,0))*DAY(EOMONTH(TODAY(),0)),0)</f>
        <v/>
      </c>
      <c r="E8" s="7" t="n"/>
      <c r="G8" s="8">
        <f>IFERROR(D11/A8,0)</f>
        <v/>
      </c>
      <c r="H8" s="7" t="n"/>
    </row>
    <row r="9"/>
    <row r="10">
      <c r="A10" s="5" t="inlineStr">
        <is>
          <t>Occupancy This Month</t>
        </is>
      </c>
      <c r="D10" s="5" t="inlineStr">
        <is>
          <t>Booked Rental Revenue This Month</t>
        </is>
      </c>
      <c r="G10" s="5" t="inlineStr">
        <is>
          <t>Outstanding Guest Balance</t>
        </is>
      </c>
    </row>
    <row r="11">
      <c r="A11" s="52">
        <f>IFERROR(A8/D8,0)</f>
        <v/>
      </c>
      <c r="B11" s="7" t="n"/>
      <c r="D11" s="8">
        <f>IFERROR(IF($E$2="All Properties",SUM('Reservations'!$AO$5:$AO$104),SUMIF('Reservations'!$C$5:$C$104,$E$2,'Reservations'!$AO$5:$AO$104)),0)</f>
        <v/>
      </c>
      <c r="E11" s="7" t="n"/>
      <c r="G11" s="8">
        <f>IFERROR(IF($E$2="All Properties",SUMIF('Reservations'!$E$5:$E$104,"&lt;&gt;Canceled",'Reservations'!$AE$5:$AE$104),SUMIFS('Reservations'!$AE$5:$AE$104,'Reservations'!$C$5:$C$104,$E$2,'Reservations'!$E$5:$E$104,"&lt;&gt;Canceled")),0)</f>
        <v/>
      </c>
      <c r="H11" s="7" t="n"/>
    </row>
    <row r="12"/>
    <row r="13">
      <c r="A13" s="5" t="inlineStr">
        <is>
          <t>Turns Due Today</t>
        </is>
      </c>
      <c r="D13" s="5" t="inlineStr">
        <is>
          <t>Overdue Operations Tasks</t>
        </is>
      </c>
      <c r="G13" s="5" t="inlineStr">
        <is>
          <t>Open Maintenance Work Orders</t>
        </is>
      </c>
    </row>
    <row r="14">
      <c r="A14" s="6">
        <f>IFERROR(COUNTIFS('Operations'!$E$5:$E$154,"Turnover Cleaning",'Operations'!$J$5:$J$154,TODAY(),'Operations'!$N$5:$N$154,"&lt;&gt;Completed",'Operations'!$N$5:$N$154,"&lt;&gt;Canceled"),0)</f>
        <v/>
      </c>
      <c r="B14" s="7" t="n"/>
      <c r="D14" s="6">
        <f>IFERROR(COUNTIFS('Operations'!$J$5:$J$154,"&lt;"&amp;TODAY(),'Operations'!$N$5:$N$154,"&lt;&gt;Completed",'Operations'!$N$5:$N$154,"&lt;&gt;Canceled"),0)</f>
        <v/>
      </c>
      <c r="E14" s="7" t="n"/>
      <c r="G14" s="6">
        <f>IFERROR(COUNTIFS('Operations'!$E$5:$E$154,"Maintenance",'Operations'!$N$5:$N$154,"&lt;&gt;Completed",'Operations'!$N$5:$N$154,"&lt;&gt;Canceled"),0)</f>
        <v/>
      </c>
      <c r="H14" s="7" t="n"/>
    </row>
    <row r="15"/>
    <row r="16">
      <c r="G16" s="5" t="inlineStr">
        <is>
          <t>Urgent Open Items</t>
        </is>
      </c>
    </row>
    <row r="17">
      <c r="G17" s="6">
        <f>IFERROR(COUNTIFS('Operations'!$H$5:$H$154,"Urgent",'Operations'!$N$5:$N$154,"&lt;&gt;Completed",'Operations'!$N$5:$N$154,"&lt;&gt;Canceled"),0)</f>
        <v/>
      </c>
      <c r="H17" s="7" t="n"/>
    </row>
    <row r="18"/>
    <row r="19">
      <c r="A19" s="10" t="inlineStr">
        <is>
          <t>Today's Activity</t>
        </is>
      </c>
    </row>
    <row r="20">
      <c r="A20" s="11" t="inlineStr">
        <is>
          <t>Property</t>
        </is>
      </c>
      <c r="B20" s="11" t="inlineStr">
        <is>
          <t>Task Type</t>
        </is>
      </c>
      <c r="C20" s="11" t="inlineStr">
        <is>
          <t>Due Date</t>
        </is>
      </c>
      <c r="D20" s="11" t="inlineStr">
        <is>
          <t>Assigned To</t>
        </is>
      </c>
      <c r="E20" s="11" t="inlineStr">
        <is>
          <t>Status</t>
        </is>
      </c>
      <c r="F20" s="11" t="inlineStr">
        <is>
          <t>Priority</t>
        </is>
      </c>
    </row>
    <row r="21">
      <c r="A21" s="12">
        <f>IFERROR(INDEX('Operations'!$C$5:$C$154,MATCH(1,'Operations'!$Z$5:$Z$154,0)),"No tasks due today")</f>
        <v/>
      </c>
      <c r="B21" s="12">
        <f>IFERROR(INDEX('Operations'!$E$5:$E$154,MATCH(1,'Operations'!$Z$5:$Z$154,0)),"")</f>
        <v/>
      </c>
      <c r="C21" s="53">
        <f>IFERROR(INDEX('Operations'!$J$5:$J$154,MATCH(1,'Operations'!$Z$5:$Z$154,0)),"")</f>
        <v/>
      </c>
      <c r="D21" s="12">
        <f>IFERROR(INDEX('Operations'!$L$5:$L$154,MATCH(1,'Operations'!$Z$5:$Z$154,0)),"")</f>
        <v/>
      </c>
      <c r="E21" s="12">
        <f>IFERROR(INDEX('Operations'!$N$5:$N$154,MATCH(1,'Operations'!$Z$5:$Z$154,0)),"")</f>
        <v/>
      </c>
      <c r="F21" s="12">
        <f>IFERROR(INDEX('Operations'!$H$5:$H$154,MATCH(1,'Operations'!$Z$5:$Z$154,0)),"")</f>
        <v/>
      </c>
    </row>
    <row r="22">
      <c r="A22" s="12">
        <f>IFERROR(INDEX('Operations'!$C$5:$C$154,MATCH(2,'Operations'!$Z$5:$Z$154,0)),"")</f>
        <v/>
      </c>
      <c r="B22" s="12">
        <f>IFERROR(INDEX('Operations'!$E$5:$E$154,MATCH(2,'Operations'!$Z$5:$Z$154,0)),"")</f>
        <v/>
      </c>
      <c r="C22" s="53">
        <f>IFERROR(INDEX('Operations'!$J$5:$J$154,MATCH(2,'Operations'!$Z$5:$Z$154,0)),"")</f>
        <v/>
      </c>
      <c r="D22" s="12">
        <f>IFERROR(INDEX('Operations'!$L$5:$L$154,MATCH(2,'Operations'!$Z$5:$Z$154,0)),"")</f>
        <v/>
      </c>
      <c r="E22" s="12">
        <f>IFERROR(INDEX('Operations'!$N$5:$N$154,MATCH(2,'Operations'!$Z$5:$Z$154,0)),"")</f>
        <v/>
      </c>
      <c r="F22" s="12">
        <f>IFERROR(INDEX('Operations'!$H$5:$H$154,MATCH(2,'Operations'!$Z$5:$Z$154,0)),"")</f>
        <v/>
      </c>
    </row>
    <row r="23">
      <c r="A23" s="12">
        <f>IFERROR(INDEX('Operations'!$C$5:$C$154,MATCH(3,'Operations'!$Z$5:$Z$154,0)),"")</f>
        <v/>
      </c>
      <c r="B23" s="12">
        <f>IFERROR(INDEX('Operations'!$E$5:$E$154,MATCH(3,'Operations'!$Z$5:$Z$154,0)),"")</f>
        <v/>
      </c>
      <c r="C23" s="53">
        <f>IFERROR(INDEX('Operations'!$J$5:$J$154,MATCH(3,'Operations'!$Z$5:$Z$154,0)),"")</f>
        <v/>
      </c>
      <c r="D23" s="12">
        <f>IFERROR(INDEX('Operations'!$L$5:$L$154,MATCH(3,'Operations'!$Z$5:$Z$154,0)),"")</f>
        <v/>
      </c>
      <c r="E23" s="12">
        <f>IFERROR(INDEX('Operations'!$N$5:$N$154,MATCH(3,'Operations'!$Z$5:$Z$154,0)),"")</f>
        <v/>
      </c>
      <c r="F23" s="12">
        <f>IFERROR(INDEX('Operations'!$H$5:$H$154,MATCH(3,'Operations'!$Z$5:$Z$154,0)),"")</f>
        <v/>
      </c>
    </row>
    <row r="24">
      <c r="A24" s="12">
        <f>IFERROR(INDEX('Operations'!$C$5:$C$154,MATCH(4,'Operations'!$Z$5:$Z$154,0)),"")</f>
        <v/>
      </c>
      <c r="B24" s="12">
        <f>IFERROR(INDEX('Operations'!$E$5:$E$154,MATCH(4,'Operations'!$Z$5:$Z$154,0)),"")</f>
        <v/>
      </c>
      <c r="C24" s="53">
        <f>IFERROR(INDEX('Operations'!$J$5:$J$154,MATCH(4,'Operations'!$Z$5:$Z$154,0)),"")</f>
        <v/>
      </c>
      <c r="D24" s="12">
        <f>IFERROR(INDEX('Operations'!$L$5:$L$154,MATCH(4,'Operations'!$Z$5:$Z$154,0)),"")</f>
        <v/>
      </c>
      <c r="E24" s="12">
        <f>IFERROR(INDEX('Operations'!$N$5:$N$154,MATCH(4,'Operations'!$Z$5:$Z$154,0)),"")</f>
        <v/>
      </c>
      <c r="F24" s="12">
        <f>IFERROR(INDEX('Operations'!$H$5:$H$154,MATCH(4,'Operations'!$Z$5:$Z$154,0)),"")</f>
        <v/>
      </c>
    </row>
    <row r="25">
      <c r="A25" s="12">
        <f>IFERROR(INDEX('Operations'!$C$5:$C$154,MATCH(5,'Operations'!$Z$5:$Z$154,0)),"")</f>
        <v/>
      </c>
      <c r="B25" s="12">
        <f>IFERROR(INDEX('Operations'!$E$5:$E$154,MATCH(5,'Operations'!$Z$5:$Z$154,0)),"")</f>
        <v/>
      </c>
      <c r="C25" s="53">
        <f>IFERROR(INDEX('Operations'!$J$5:$J$154,MATCH(5,'Operations'!$Z$5:$Z$154,0)),"")</f>
        <v/>
      </c>
      <c r="D25" s="12">
        <f>IFERROR(INDEX('Operations'!$L$5:$L$154,MATCH(5,'Operations'!$Z$5:$Z$154,0)),"")</f>
        <v/>
      </c>
      <c r="E25" s="12">
        <f>IFERROR(INDEX('Operations'!$N$5:$N$154,MATCH(5,'Operations'!$Z$5:$Z$154,0)),"")</f>
        <v/>
      </c>
      <c r="F25" s="12">
        <f>IFERROR(INDEX('Operations'!$H$5:$H$154,MATCH(5,'Operations'!$Z$5:$Z$154,0)),"")</f>
        <v/>
      </c>
    </row>
    <row r="26"/>
    <row r="27">
      <c r="A27" s="10" t="inlineStr">
        <is>
          <t>Upcoming Arrivals</t>
        </is>
      </c>
    </row>
    <row r="28">
      <c r="A28" s="11" t="inlineStr">
        <is>
          <t>Arrival Date</t>
        </is>
      </c>
      <c r="B28" s="11" t="inlineStr">
        <is>
          <t>Property</t>
        </is>
      </c>
      <c r="C28" s="11" t="inlineStr">
        <is>
          <t>Guest Name</t>
        </is>
      </c>
      <c r="D28" s="11" t="inlineStr">
        <is>
          <t>Departure Date</t>
        </is>
      </c>
      <c r="E28" s="11" t="inlineStr">
        <is>
          <t>Guest Count</t>
        </is>
      </c>
      <c r="F28" s="11" t="inlineStr">
        <is>
          <t>Balance Due</t>
        </is>
      </c>
      <c r="G28" s="11" t="inlineStr">
        <is>
          <t>Booking Status</t>
        </is>
      </c>
    </row>
    <row r="29">
      <c r="A29" s="53">
        <f>IFERROR(INDEX('Reservations'!$K$5:$K$104,MATCH(1,'Reservations'!$BC$5:$BC$104,0)),"")</f>
        <v/>
      </c>
      <c r="B29" s="12">
        <f>IFERROR(INDEX('Reservations'!$C$5:$C$104,MATCH(1,'Reservations'!$BC$5:$BC$104,0)),"")</f>
        <v/>
      </c>
      <c r="C29" s="12">
        <f>IFERROR(INDEX('Reservations'!$G$5:$G$104,MATCH(1,'Reservations'!$BC$5:$BC$104,0))&amp;" "&amp;INDEX('Reservations'!$H$5:$H$104,MATCH(1,'Reservations'!$BC$5:$BC$104,0)),"")</f>
        <v/>
      </c>
      <c r="D29" s="53">
        <f>IFERROR(INDEX('Reservations'!$L$5:$L$104,MATCH(1,'Reservations'!$BC$5:$BC$104,0)),"")</f>
        <v/>
      </c>
      <c r="E29" s="12">
        <f>IFERROR(INDEX('Reservations'!$P$5:$P$104,MATCH(1,'Reservations'!$BC$5:$BC$104,0)),"")</f>
        <v/>
      </c>
      <c r="F29" s="14">
        <f>IFERROR(INDEX('Reservations'!$AE$5:$AE$104,MATCH(1,'Reservations'!$BC$5:$BC$104,0)),"")</f>
        <v/>
      </c>
      <c r="G29" s="12">
        <f>IFERROR(INDEX('Reservations'!$E$5:$E$104,MATCH(1,'Reservations'!$BC$5:$BC$104,0)),"")</f>
        <v/>
      </c>
    </row>
    <row r="30">
      <c r="A30" s="53">
        <f>IFERROR(INDEX('Reservations'!$K$5:$K$104,MATCH(2,'Reservations'!$BC$5:$BC$104,0)),"")</f>
        <v/>
      </c>
      <c r="B30" s="12">
        <f>IFERROR(INDEX('Reservations'!$C$5:$C$104,MATCH(2,'Reservations'!$BC$5:$BC$104,0)),"")</f>
        <v/>
      </c>
      <c r="C30" s="12">
        <f>IFERROR(INDEX('Reservations'!$G$5:$G$104,MATCH(2,'Reservations'!$BC$5:$BC$104,0))&amp;" "&amp;INDEX('Reservations'!$H$5:$H$104,MATCH(2,'Reservations'!$BC$5:$BC$104,0)),"")</f>
        <v/>
      </c>
      <c r="D30" s="53">
        <f>IFERROR(INDEX('Reservations'!$L$5:$L$104,MATCH(2,'Reservations'!$BC$5:$BC$104,0)),"")</f>
        <v/>
      </c>
      <c r="E30" s="12">
        <f>IFERROR(INDEX('Reservations'!$P$5:$P$104,MATCH(2,'Reservations'!$BC$5:$BC$104,0)),"")</f>
        <v/>
      </c>
      <c r="F30" s="14">
        <f>IFERROR(INDEX('Reservations'!$AE$5:$AE$104,MATCH(2,'Reservations'!$BC$5:$BC$104,0)),"")</f>
        <v/>
      </c>
      <c r="G30" s="12">
        <f>IFERROR(INDEX('Reservations'!$E$5:$E$104,MATCH(2,'Reservations'!$BC$5:$BC$104,0)),"")</f>
        <v/>
      </c>
    </row>
    <row r="31">
      <c r="A31" s="53">
        <f>IFERROR(INDEX('Reservations'!$K$5:$K$104,MATCH(3,'Reservations'!$BC$5:$BC$104,0)),"")</f>
        <v/>
      </c>
      <c r="B31" s="12">
        <f>IFERROR(INDEX('Reservations'!$C$5:$C$104,MATCH(3,'Reservations'!$BC$5:$BC$104,0)),"")</f>
        <v/>
      </c>
      <c r="C31" s="12">
        <f>IFERROR(INDEX('Reservations'!$G$5:$G$104,MATCH(3,'Reservations'!$BC$5:$BC$104,0))&amp;" "&amp;INDEX('Reservations'!$H$5:$H$104,MATCH(3,'Reservations'!$BC$5:$BC$104,0)),"")</f>
        <v/>
      </c>
      <c r="D31" s="53">
        <f>IFERROR(INDEX('Reservations'!$L$5:$L$104,MATCH(3,'Reservations'!$BC$5:$BC$104,0)),"")</f>
        <v/>
      </c>
      <c r="E31" s="12">
        <f>IFERROR(INDEX('Reservations'!$P$5:$P$104,MATCH(3,'Reservations'!$BC$5:$BC$104,0)),"")</f>
        <v/>
      </c>
      <c r="F31" s="14">
        <f>IFERROR(INDEX('Reservations'!$AE$5:$AE$104,MATCH(3,'Reservations'!$BC$5:$BC$104,0)),"")</f>
        <v/>
      </c>
      <c r="G31" s="12">
        <f>IFERROR(INDEX('Reservations'!$E$5:$E$104,MATCH(3,'Reservations'!$BC$5:$BC$104,0)),"")</f>
        <v/>
      </c>
    </row>
    <row r="32">
      <c r="A32" s="53">
        <f>IFERROR(INDEX('Reservations'!$K$5:$K$104,MATCH(4,'Reservations'!$BC$5:$BC$104,0)),"")</f>
        <v/>
      </c>
      <c r="B32" s="12">
        <f>IFERROR(INDEX('Reservations'!$C$5:$C$104,MATCH(4,'Reservations'!$BC$5:$BC$104,0)),"")</f>
        <v/>
      </c>
      <c r="C32" s="12">
        <f>IFERROR(INDEX('Reservations'!$G$5:$G$104,MATCH(4,'Reservations'!$BC$5:$BC$104,0))&amp;" "&amp;INDEX('Reservations'!$H$5:$H$104,MATCH(4,'Reservations'!$BC$5:$BC$104,0)),"")</f>
        <v/>
      </c>
      <c r="D32" s="53">
        <f>IFERROR(INDEX('Reservations'!$L$5:$L$104,MATCH(4,'Reservations'!$BC$5:$BC$104,0)),"")</f>
        <v/>
      </c>
      <c r="E32" s="12">
        <f>IFERROR(INDEX('Reservations'!$P$5:$P$104,MATCH(4,'Reservations'!$BC$5:$BC$104,0)),"")</f>
        <v/>
      </c>
      <c r="F32" s="14">
        <f>IFERROR(INDEX('Reservations'!$AE$5:$AE$104,MATCH(4,'Reservations'!$BC$5:$BC$104,0)),"")</f>
        <v/>
      </c>
      <c r="G32" s="12">
        <f>IFERROR(INDEX('Reservations'!$E$5:$E$104,MATCH(4,'Reservations'!$BC$5:$BC$104,0)),"")</f>
        <v/>
      </c>
    </row>
    <row r="33">
      <c r="A33" s="53">
        <f>IFERROR(INDEX('Reservations'!$K$5:$K$104,MATCH(5,'Reservations'!$BC$5:$BC$104,0)),"")</f>
        <v/>
      </c>
      <c r="B33" s="12">
        <f>IFERROR(INDEX('Reservations'!$C$5:$C$104,MATCH(5,'Reservations'!$BC$5:$BC$104,0)),"")</f>
        <v/>
      </c>
      <c r="C33" s="12">
        <f>IFERROR(INDEX('Reservations'!$G$5:$G$104,MATCH(5,'Reservations'!$BC$5:$BC$104,0))&amp;" "&amp;INDEX('Reservations'!$H$5:$H$104,MATCH(5,'Reservations'!$BC$5:$BC$104,0)),"")</f>
        <v/>
      </c>
      <c r="D33" s="53">
        <f>IFERROR(INDEX('Reservations'!$L$5:$L$104,MATCH(5,'Reservations'!$BC$5:$BC$104,0)),"")</f>
        <v/>
      </c>
      <c r="E33" s="12">
        <f>IFERROR(INDEX('Reservations'!$P$5:$P$104,MATCH(5,'Reservations'!$BC$5:$BC$104,0)),"")</f>
        <v/>
      </c>
      <c r="F33" s="14">
        <f>IFERROR(INDEX('Reservations'!$AE$5:$AE$104,MATCH(5,'Reservations'!$BC$5:$BC$104,0)),"")</f>
        <v/>
      </c>
      <c r="G33" s="12">
        <f>IFERROR(INDEX('Reservations'!$E$5:$E$104,MATCH(5,'Reservations'!$BC$5:$BC$104,0)),"")</f>
        <v/>
      </c>
    </row>
    <row r="34">
      <c r="A34">
        <f>""</f>
        <v/>
      </c>
      <c r="D34">
        <f>""</f>
        <v/>
      </c>
      <c r="E34">
        <f>""</f>
        <v/>
      </c>
      <c r="F34">
        <f>""</f>
        <v/>
      </c>
      <c r="G34">
        <f>""</f>
        <v/>
      </c>
    </row>
    <row r="35">
      <c r="A35" s="10" t="inlineStr">
        <is>
          <t>Attention Needed</t>
        </is>
      </c>
      <c r="D35">
        <f>""</f>
        <v/>
      </c>
      <c r="E35">
        <f>""</f>
        <v/>
      </c>
      <c r="F35">
        <f>""</f>
        <v/>
      </c>
      <c r="G35">
        <f>""</f>
        <v/>
      </c>
    </row>
    <row r="36">
      <c r="A36" s="11" t="inlineStr">
        <is>
          <t>Priority</t>
        </is>
      </c>
      <c r="B36" s="11" t="inlineStr">
        <is>
          <t>Record</t>
        </is>
      </c>
      <c r="C36" s="11" t="inlineStr">
        <is>
          <t>Action</t>
        </is>
      </c>
      <c r="D36">
        <f>""</f>
        <v/>
      </c>
      <c r="E36">
        <f>""</f>
        <v/>
      </c>
      <c r="F36">
        <f>""</f>
        <v/>
      </c>
      <c r="G36">
        <f>""</f>
        <v/>
      </c>
    </row>
    <row r="37">
      <c r="A37" s="12" t="inlineStr">
        <is>
          <t>Urgent overdue task</t>
        </is>
      </c>
      <c r="B37" s="12">
        <f>IFERROR(INDEX('Operations'!$A$5:$A$154,MATCH(1,'Operations'!$AA$5:$AA$154,0)),"")</f>
        <v/>
      </c>
      <c r="C37" s="12">
        <f>IFERROR(INDEX('Operations'!$C$5:$C$154,MATCH(1,'Operations'!$AA$5:$AA$154,0))&amp;": "&amp;INDEX('Operations'!$F$5:$F$154,MATCH(1,'Operations'!$AA$5:$AA$154,0)),"No urgent overdue task")</f>
        <v/>
      </c>
      <c r="D37">
        <f>""</f>
        <v/>
      </c>
      <c r="E37">
        <f>""</f>
        <v/>
      </c>
      <c r="F37">
        <f>""</f>
        <v/>
      </c>
      <c r="G37">
        <f>""</f>
        <v/>
      </c>
    </row>
    <row r="38">
      <c r="A38" s="12" t="inlineStr">
        <is>
          <t>Balance before arrival</t>
        </is>
      </c>
      <c r="B38" s="12">
        <f>IFERROR(INDEX('Reservations'!$A$5:$A$104,MATCH(1,'Reservations'!$BD$5:$BD$104,0)),"")</f>
        <v/>
      </c>
      <c r="C38" s="12">
        <f>IFERROR(INDEX('Reservations'!$C$5:$C$104,MATCH(1,'Reservations'!$BD$5:$BD$104,0))&amp;": review guest balance","")</f>
        <v/>
      </c>
      <c r="D38">
        <f>""</f>
        <v/>
      </c>
      <c r="E38">
        <f>""</f>
        <v/>
      </c>
      <c r="F38">
        <f>""</f>
        <v/>
      </c>
      <c r="G38">
        <f>""</f>
        <v/>
      </c>
    </row>
    <row r="39">
      <c r="A39" s="12" t="inlineStr">
        <is>
          <t>Contact details</t>
        </is>
      </c>
      <c r="B39" s="12">
        <f>""</f>
        <v/>
      </c>
      <c r="C39" s="12" t="inlineStr">
        <is>
          <t>Review missing guest contact information.</t>
        </is>
      </c>
      <c r="D39">
        <f>""</f>
        <v/>
      </c>
      <c r="E39">
        <f>""</f>
        <v/>
      </c>
      <c r="F39">
        <f>""</f>
        <v/>
      </c>
      <c r="G39">
        <f>""</f>
        <v/>
      </c>
    </row>
    <row r="40">
      <c r="A40" s="12" t="inlineStr">
        <is>
          <t>Unassigned task</t>
        </is>
      </c>
      <c r="B40" s="12">
        <f>""</f>
        <v/>
      </c>
      <c r="C40" s="12" t="inlineStr">
        <is>
          <t>Review upcoming tasks without an assignee.</t>
        </is>
      </c>
      <c r="D40">
        <f>""</f>
        <v/>
      </c>
      <c r="E40">
        <f>""</f>
        <v/>
      </c>
      <c r="F40">
        <f>""</f>
        <v/>
      </c>
      <c r="G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G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G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G43">
        <f>""</f>
        <v/>
      </c>
    </row>
    <row r="44">
      <c r="A44" s="10" t="inlineStr">
        <is>
          <t>Legend</t>
        </is>
      </c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</row>
    <row r="45">
      <c r="A45" s="4" t="inlineStr">
        <is>
          <t>Blue</t>
        </is>
      </c>
      <c r="B45" s="2" t="inlineStr">
        <is>
          <t>Editable assumption</t>
        </is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</row>
    <row r="46">
      <c r="A46" s="15" t="inlineStr">
        <is>
          <t>Yellow</t>
        </is>
      </c>
      <c r="B46" s="2" t="inlineStr">
        <is>
          <t>Attention needed</t>
        </is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</row>
    <row r="47">
      <c r="A47" s="16" t="inlineStr">
        <is>
          <t>Red</t>
        </is>
      </c>
      <c r="B47" s="2" t="inlineStr">
        <is>
          <t>Overdue or exception</t>
        </is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</row>
    <row r="48">
      <c r="A48" s="17" t="inlineStr">
        <is>
          <t>Green</t>
        </is>
      </c>
      <c r="B48" s="2" t="inlineStr">
        <is>
          <t>Completed or paid</t>
        </is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</row>
    <row r="52">
      <c r="A52" s="11">
        <f>""</f>
        <v/>
      </c>
      <c r="B52" s="11">
        <f>""</f>
        <v/>
      </c>
      <c r="C52" s="11">
        <f>""</f>
        <v/>
      </c>
      <c r="D52" s="11">
        <f>""</f>
        <v/>
      </c>
      <c r="E52" s="11">
        <f>""</f>
        <v/>
      </c>
      <c r="F52" s="11">
        <f>""</f>
        <v/>
      </c>
      <c r="G52" s="11">
        <f>""</f>
        <v/>
      </c>
      <c r="H52" s="11" t="inlineStr"/>
      <c r="I52" s="11" t="inlineStr"/>
      <c r="J52" s="11" t="inlineStr">
        <is>
          <t>Month</t>
        </is>
      </c>
      <c r="K52" s="11" t="inlineStr">
        <is>
          <t>Occupied Nights</t>
        </is>
      </c>
      <c r="L52" s="11" t="inlineStr">
        <is>
          <t>Available Nights</t>
        </is>
      </c>
      <c r="M52" s="11" t="inlineStr">
        <is>
          <t>Occupancy</t>
        </is>
      </c>
      <c r="N52" s="11" t="inlineStr">
        <is>
          <t>ADR</t>
        </is>
      </c>
      <c r="P52" s="18" t="inlineStr">
        <is>
          <t>Task Type</t>
        </is>
      </c>
      <c r="Q52" s="18" t="inlineStr">
        <is>
          <t>Open Tasks</t>
        </is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  <c r="J53" s="2" t="inlineStr">
        <is>
          <t>Jan</t>
        </is>
      </c>
      <c r="K53" s="2">
        <f>IFERROR(IF($E$2="All Properties",SUM('Reservations'!$AP$5:$AP$104),SUMIF('Reservations'!$C$5:$C$104,$E$2,'Reservations'!$AP$5:$AP$104)),0)</f>
        <v/>
      </c>
      <c r="L53" s="2">
        <f>IFERROR(IF($E$2="All Properties",SUMIF('Property Setup'!$C$13:$C$21,"Yes",'Property Setup'!$M$13:$M$21),VLOOKUP($E$2,'Property Setup'!$B$13:$M$21,12,0))*31,0)</f>
        <v/>
      </c>
      <c r="M53" s="54">
        <f>IFERROR(K53/L53,0)</f>
        <v/>
      </c>
      <c r="N53" s="20">
        <f>IFERROR(SUMPRODUCT('Reservations'!$AP$5:$AP$104,'Reservations'!$S$5:$S$104)/K53,0)</f>
        <v/>
      </c>
      <c r="P53" s="2" t="inlineStr">
        <is>
          <t>Turnover Cleaning</t>
        </is>
      </c>
      <c r="Q53" s="2">
        <f>IFERROR(COUNTIFS('Operations'!$E$5:$E$154,$P53,'Operations'!$N$5:$N$154,"&lt;&gt;Completed",'Operations'!$N$5:$N$154,"&lt;&gt;Canceled"),0)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J54" s="2" t="inlineStr">
        <is>
          <t>Feb</t>
        </is>
      </c>
      <c r="K54" s="2">
        <f>IFERROR(IF($E$2="All Properties",SUM('Reservations'!$AQ$5:$AQ$104),SUMIF('Reservations'!$C$5:$C$104,$E$2,'Reservations'!$AQ$5:$AQ$104)),0)</f>
        <v/>
      </c>
      <c r="L54" s="2">
        <f>IFERROR(IF($E$2="All Properties",SUMIF('Property Setup'!$C$13:$C$21,"Yes",'Property Setup'!$M$13:$M$21),VLOOKUP($E$2,'Property Setup'!$B$13:$M$21,12,0))*28,0)</f>
        <v/>
      </c>
      <c r="M54" s="54">
        <f>IFERROR(K54/L54,0)</f>
        <v/>
      </c>
      <c r="N54" s="20">
        <f>IFERROR(SUMPRODUCT('Reservations'!$AQ$5:$AQ$104,'Reservations'!$S$5:$S$104)/K54,0)</f>
        <v/>
      </c>
      <c r="P54" s="2" t="inlineStr">
        <is>
          <t>Inspection</t>
        </is>
      </c>
      <c r="Q54" s="2">
        <f>IFERROR(COUNTIFS('Operations'!$E$5:$E$154,$P54,'Operations'!$N$5:$N$154,"&lt;&gt;Completed",'Operations'!$N$5:$N$154,"&lt;&gt;Canceled"),0)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J55" s="2" t="inlineStr">
        <is>
          <t>Mar</t>
        </is>
      </c>
      <c r="K55" s="2">
        <f>IFERROR(IF($E$2="All Properties",SUM('Reservations'!$AR$5:$AR$104),SUMIF('Reservations'!$C$5:$C$104,$E$2,'Reservations'!$AR$5:$AR$104)),0)</f>
        <v/>
      </c>
      <c r="L55" s="2">
        <f>IFERROR(IF($E$2="All Properties",SUMIF('Property Setup'!$C$13:$C$21,"Yes",'Property Setup'!$M$13:$M$21),VLOOKUP($E$2,'Property Setup'!$B$13:$M$21,12,0))*31,0)</f>
        <v/>
      </c>
      <c r="M55" s="54">
        <f>IFERROR(K55/L55,0)</f>
        <v/>
      </c>
      <c r="N55" s="20">
        <f>IFERROR(SUMPRODUCT('Reservations'!$AR$5:$AR$104,'Reservations'!$S$5:$S$104)/K55,0)</f>
        <v/>
      </c>
      <c r="P55" s="2" t="inlineStr">
        <is>
          <t>Maintenance</t>
        </is>
      </c>
      <c r="Q55" s="2">
        <f>IFERROR(COUNTIFS('Operations'!$E$5:$E$154,$P55,'Operations'!$N$5:$N$154,"&lt;&gt;Completed",'Operations'!$N$5:$N$154,"&lt;&gt;Canceled"),0)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J56" s="2" t="inlineStr">
        <is>
          <t>Apr</t>
        </is>
      </c>
      <c r="K56" s="2">
        <f>IFERROR(IF($E$2="All Properties",SUM('Reservations'!$AS$5:$AS$104),SUMIF('Reservations'!$C$5:$C$104,$E$2,'Reservations'!$AS$5:$AS$104)),0)</f>
        <v/>
      </c>
      <c r="L56" s="2">
        <f>IFERROR(IF($E$2="All Properties",SUMIF('Property Setup'!$C$13:$C$21,"Yes",'Property Setup'!$M$13:$M$21),VLOOKUP($E$2,'Property Setup'!$B$13:$M$21,12,0))*30,0)</f>
        <v/>
      </c>
      <c r="M56" s="54">
        <f>IFERROR(K56/L56,0)</f>
        <v/>
      </c>
      <c r="N56" s="20">
        <f>IFERROR(SUMPRODUCT('Reservations'!$AS$5:$AS$104,'Reservations'!$S$5:$S$104)/K56,0)</f>
        <v/>
      </c>
      <c r="P56" s="2" t="inlineStr">
        <is>
          <t>Guest Request</t>
        </is>
      </c>
      <c r="Q56" s="2">
        <f>IFERROR(COUNTIFS('Operations'!$E$5:$E$154,$P56,'Operations'!$N$5:$N$154,"&lt;&gt;Completed",'Operations'!$N$5:$N$154,"&lt;&gt;Canceled"),0)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J57" s="2" t="inlineStr">
        <is>
          <t>May</t>
        </is>
      </c>
      <c r="K57" s="2">
        <f>IFERROR(IF($E$2="All Properties",SUM('Reservations'!$AT$5:$AT$104),SUMIF('Reservations'!$C$5:$C$104,$E$2,'Reservations'!$AT$5:$AT$104)),0)</f>
        <v/>
      </c>
      <c r="L57" s="2">
        <f>IFERROR(IF($E$2="All Properties",SUMIF('Property Setup'!$C$13:$C$21,"Yes",'Property Setup'!$M$13:$M$21),VLOOKUP($E$2,'Property Setup'!$B$13:$M$21,12,0))*31,0)</f>
        <v/>
      </c>
      <c r="M57" s="54">
        <f>IFERROR(K57/L57,0)</f>
        <v/>
      </c>
      <c r="N57" s="20">
        <f>IFERROR(SUMPRODUCT('Reservations'!$AT$5:$AT$104,'Reservations'!$S$5:$S$104)/K57,0)</f>
        <v/>
      </c>
      <c r="P57" s="2" t="inlineStr">
        <is>
          <t>Supply Restock</t>
        </is>
      </c>
      <c r="Q57" s="2">
        <f>IFERROR(COUNTIFS('Operations'!$E$5:$E$154,$P57,'Operations'!$N$5:$N$154,"&lt;&gt;Completed",'Operations'!$N$5:$N$154,"&lt;&gt;Canceled"),0)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J58" s="2" t="inlineStr">
        <is>
          <t>Jun</t>
        </is>
      </c>
      <c r="K58" s="2">
        <f>IFERROR(IF($E$2="All Properties",SUM('Reservations'!$AU$5:$AU$104),SUMIF('Reservations'!$C$5:$C$104,$E$2,'Reservations'!$AU$5:$AU$104)),0)</f>
        <v/>
      </c>
      <c r="L58" s="2">
        <f>IFERROR(IF($E$2="All Properties",SUMIF('Property Setup'!$C$13:$C$21,"Yes",'Property Setup'!$M$13:$M$21),VLOOKUP($E$2,'Property Setup'!$B$13:$M$21,12,0))*30,0)</f>
        <v/>
      </c>
      <c r="M58" s="54">
        <f>IFERROR(K58/L58,0)</f>
        <v/>
      </c>
      <c r="N58" s="20">
        <f>IFERROR(SUMPRODUCT('Reservations'!$AU$5:$AU$104,'Reservations'!$S$5:$S$104)/K58,0)</f>
        <v/>
      </c>
      <c r="P58" s="2" t="inlineStr">
        <is>
          <t>Landscaping</t>
        </is>
      </c>
      <c r="Q58" s="2">
        <f>IFERROR(COUNTIFS('Operations'!$E$5:$E$154,$P58,'Operations'!$N$5:$N$154,"&lt;&gt;Completed",'Operations'!$N$5:$N$154,"&lt;&gt;Canceled"),0)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J59" s="2" t="inlineStr">
        <is>
          <t>Jul</t>
        </is>
      </c>
      <c r="K59" s="2">
        <f>IFERROR(IF($E$2="All Properties",SUM('Reservations'!$AV$5:$AV$104),SUMIF('Reservations'!$C$5:$C$104,$E$2,'Reservations'!$AV$5:$AV$104)),0)</f>
        <v/>
      </c>
      <c r="L59" s="2">
        <f>IFERROR(IF($E$2="All Properties",SUMIF('Property Setup'!$C$13:$C$21,"Yes",'Property Setup'!$M$13:$M$21),VLOOKUP($E$2,'Property Setup'!$B$13:$M$21,12,0))*31,0)</f>
        <v/>
      </c>
      <c r="M59" s="54">
        <f>IFERROR(K59/L59,0)</f>
        <v/>
      </c>
      <c r="N59" s="20">
        <f>IFERROR(SUMPRODUCT('Reservations'!$AV$5:$AV$104,'Reservations'!$S$5:$S$104)/K59,0)</f>
        <v/>
      </c>
      <c r="P59" s="2" t="inlineStr">
        <is>
          <t>Pool or Spa Service</t>
        </is>
      </c>
      <c r="Q59" s="2">
        <f>IFERROR(COUNTIFS('Operations'!$E$5:$E$154,$P59,'Operations'!$N$5:$N$154,"&lt;&gt;Completed",'Operations'!$N$5:$N$154,"&lt;&gt;Canceled"),0)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J60" s="2" t="inlineStr">
        <is>
          <t>Aug</t>
        </is>
      </c>
      <c r="K60" s="2">
        <f>IFERROR(IF($E$2="All Properties",SUM('Reservations'!$AW$5:$AW$104),SUMIF('Reservations'!$C$5:$C$104,$E$2,'Reservations'!$AW$5:$AW$104)),0)</f>
        <v/>
      </c>
      <c r="L60" s="2">
        <f>IFERROR(IF($E$2="All Properties",SUMIF('Property Setup'!$C$13:$C$21,"Yes",'Property Setup'!$M$13:$M$21),VLOOKUP($E$2,'Property Setup'!$B$13:$M$21,12,0))*31,0)</f>
        <v/>
      </c>
      <c r="M60" s="54">
        <f>IFERROR(K60/L60,0)</f>
        <v/>
      </c>
      <c r="N60" s="20">
        <f>IFERROR(SUMPRODUCT('Reservations'!$AW$5:$AW$104,'Reservations'!$S$5:$S$104)/K60,0)</f>
        <v/>
      </c>
      <c r="P60" s="2" t="inlineStr">
        <is>
          <t>Other</t>
        </is>
      </c>
      <c r="Q60" s="2">
        <f>IFERROR(COUNTIFS('Operations'!$E$5:$E$154,$P60,'Operations'!$N$5:$N$154,"&lt;&gt;Completed",'Operations'!$N$5:$N$154,"&lt;&gt;Canceled"),0)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J61" s="2" t="inlineStr">
        <is>
          <t>Sep</t>
        </is>
      </c>
      <c r="K61" s="2">
        <f>IFERROR(IF($E$2="All Properties",SUM('Reservations'!$AX$5:$AX$104),SUMIF('Reservations'!$C$5:$C$104,$E$2,'Reservations'!$AX$5:$AX$104)),0)</f>
        <v/>
      </c>
      <c r="L61" s="2">
        <f>IFERROR(IF($E$2="All Properties",SUMIF('Property Setup'!$C$13:$C$21,"Yes",'Property Setup'!$M$13:$M$21),VLOOKUP($E$2,'Property Setup'!$B$13:$M$21,12,0))*30,0)</f>
        <v/>
      </c>
      <c r="M61" s="54">
        <f>IFERROR(K61/L61,0)</f>
        <v/>
      </c>
      <c r="N61" s="20">
        <f>IFERROR(SUMPRODUCT('Reservations'!$AX$5:$AX$104,'Reservations'!$S$5:$S$104)/K61,0)</f>
        <v/>
      </c>
      <c r="Q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J62" s="2" t="inlineStr">
        <is>
          <t>Oct</t>
        </is>
      </c>
      <c r="K62" s="2">
        <f>IFERROR(IF($E$2="All Properties",SUM('Reservations'!$AY$5:$AY$104),SUMIF('Reservations'!$C$5:$C$104,$E$2,'Reservations'!$AY$5:$AY$104)),0)</f>
        <v/>
      </c>
      <c r="L62" s="2">
        <f>IFERROR(IF($E$2="All Properties",SUMIF('Property Setup'!$C$13:$C$21,"Yes",'Property Setup'!$M$13:$M$21),VLOOKUP($E$2,'Property Setup'!$B$13:$M$21,12,0))*31,0)</f>
        <v/>
      </c>
      <c r="M62" s="54">
        <f>IFERROR(K62/L62,0)</f>
        <v/>
      </c>
      <c r="N62" s="20">
        <f>IFERROR(SUMPRODUCT('Reservations'!$AY$5:$AY$104,'Reservations'!$S$5:$S$104)/K62,0)</f>
        <v/>
      </c>
      <c r="Q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J63" s="2" t="inlineStr">
        <is>
          <t>Nov</t>
        </is>
      </c>
      <c r="K63" s="2">
        <f>IFERROR(IF($E$2="All Properties",SUM('Reservations'!$AZ$5:$AZ$104),SUMIF('Reservations'!$C$5:$C$104,$E$2,'Reservations'!$AZ$5:$AZ$104)),0)</f>
        <v/>
      </c>
      <c r="L63" s="2">
        <f>IFERROR(IF($E$2="All Properties",SUMIF('Property Setup'!$C$13:$C$21,"Yes",'Property Setup'!$M$13:$M$21),VLOOKUP($E$2,'Property Setup'!$B$13:$M$21,12,0))*30,0)</f>
        <v/>
      </c>
      <c r="M63" s="54">
        <f>IFERROR(K63/L63,0)</f>
        <v/>
      </c>
      <c r="N63" s="20">
        <f>IFERROR(SUMPRODUCT('Reservations'!$AZ$5:$AZ$104,'Reservations'!$S$5:$S$104)/K63,0)</f>
        <v/>
      </c>
      <c r="Q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J64" s="2" t="inlineStr">
        <is>
          <t>Dec</t>
        </is>
      </c>
      <c r="K64" s="2">
        <f>IFERROR(IF($E$2="All Properties",SUM('Reservations'!$BA$5:$BA$104),SUMIF('Reservations'!$C$5:$C$104,$E$2,'Reservations'!$BA$5:$BA$104)),0)</f>
        <v/>
      </c>
      <c r="L64" s="2">
        <f>IFERROR(IF($E$2="All Properties",SUMIF('Property Setup'!$C$13:$C$21,"Yes",'Property Setup'!$M$13:$M$21),VLOOKUP($E$2,'Property Setup'!$B$13:$M$21,12,0))*31,0)</f>
        <v/>
      </c>
      <c r="M64" s="54">
        <f>IFERROR(K64/L64,0)</f>
        <v/>
      </c>
      <c r="N64" s="20">
        <f>IFERROR(SUMPRODUCT('Reservations'!$BA$5:$BA$104,'Reservations'!$S$5:$S$104)/K64,0)</f>
        <v/>
      </c>
      <c r="Q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K65">
        <f>""</f>
        <v/>
      </c>
      <c r="L65">
        <f>""</f>
        <v/>
      </c>
      <c r="M65">
        <f>""</f>
        <v/>
      </c>
      <c r="N65">
        <f>""</f>
        <v/>
      </c>
      <c r="Q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K66">
        <f>""</f>
        <v/>
      </c>
      <c r="L66">
        <f>""</f>
        <v/>
      </c>
      <c r="M66">
        <f>""</f>
        <v/>
      </c>
      <c r="N66">
        <f>""</f>
        <v/>
      </c>
      <c r="Q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K67">
        <f>""</f>
        <v/>
      </c>
      <c r="L67">
        <f>""</f>
        <v/>
      </c>
      <c r="M67">
        <f>""</f>
        <v/>
      </c>
      <c r="N67">
        <f>""</f>
        <v/>
      </c>
      <c r="Q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K68">
        <f>""</f>
        <v/>
      </c>
      <c r="L68">
        <f>""</f>
        <v/>
      </c>
      <c r="M68">
        <f>""</f>
        <v/>
      </c>
      <c r="N68">
        <f>""</f>
        <v/>
      </c>
      <c r="Q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K69">
        <f>""</f>
        <v/>
      </c>
      <c r="L69">
        <f>""</f>
        <v/>
      </c>
      <c r="M69">
        <f>""</f>
        <v/>
      </c>
      <c r="N69">
        <f>""</f>
        <v/>
      </c>
      <c r="Q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K70">
        <f>""</f>
        <v/>
      </c>
      <c r="L70">
        <f>""</f>
        <v/>
      </c>
      <c r="M70">
        <f>""</f>
        <v/>
      </c>
      <c r="N70">
        <f>""</f>
        <v/>
      </c>
      <c r="Q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K71">
        <f>""</f>
        <v/>
      </c>
      <c r="L71">
        <f>""</f>
        <v/>
      </c>
      <c r="M71">
        <f>""</f>
        <v/>
      </c>
      <c r="N71">
        <f>""</f>
        <v/>
      </c>
      <c r="Q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K72">
        <f>""</f>
        <v/>
      </c>
      <c r="L72">
        <f>""</f>
        <v/>
      </c>
      <c r="M72">
        <f>""</f>
        <v/>
      </c>
      <c r="N72">
        <f>""</f>
        <v/>
      </c>
      <c r="Q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K73">
        <f>""</f>
        <v/>
      </c>
      <c r="L73">
        <f>""</f>
        <v/>
      </c>
      <c r="M73">
        <f>""</f>
        <v/>
      </c>
      <c r="N73">
        <f>""</f>
        <v/>
      </c>
      <c r="Q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K74">
        <f>""</f>
        <v/>
      </c>
      <c r="L74">
        <f>""</f>
        <v/>
      </c>
      <c r="M74">
        <f>""</f>
        <v/>
      </c>
      <c r="N74">
        <f>""</f>
        <v/>
      </c>
      <c r="Q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K75">
        <f>""</f>
        <v/>
      </c>
      <c r="L75">
        <f>""</f>
        <v/>
      </c>
      <c r="M75">
        <f>""</f>
        <v/>
      </c>
      <c r="N75">
        <f>""</f>
        <v/>
      </c>
      <c r="Q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K76">
        <f>""</f>
        <v/>
      </c>
      <c r="L76">
        <f>""</f>
        <v/>
      </c>
      <c r="M76">
        <f>""</f>
        <v/>
      </c>
      <c r="N76">
        <f>""</f>
        <v/>
      </c>
      <c r="Q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K77">
        <f>""</f>
        <v/>
      </c>
      <c r="L77">
        <f>""</f>
        <v/>
      </c>
      <c r="M77">
        <f>""</f>
        <v/>
      </c>
      <c r="N77">
        <f>""</f>
        <v/>
      </c>
      <c r="Q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K78">
        <f>""</f>
        <v/>
      </c>
      <c r="L78">
        <f>""</f>
        <v/>
      </c>
      <c r="M78">
        <f>""</f>
        <v/>
      </c>
      <c r="N78">
        <f>""</f>
        <v/>
      </c>
      <c r="Q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K79">
        <f>""</f>
        <v/>
      </c>
      <c r="L79">
        <f>""</f>
        <v/>
      </c>
      <c r="M79">
        <f>""</f>
        <v/>
      </c>
      <c r="N79">
        <f>""</f>
        <v/>
      </c>
      <c r="Q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K80">
        <f>""</f>
        <v/>
      </c>
      <c r="L80">
        <f>""</f>
        <v/>
      </c>
      <c r="M80">
        <f>""</f>
        <v/>
      </c>
      <c r="N80">
        <f>""</f>
        <v/>
      </c>
      <c r="Q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K81">
        <f>""</f>
        <v/>
      </c>
      <c r="L81">
        <f>""</f>
        <v/>
      </c>
      <c r="M81">
        <f>""</f>
        <v/>
      </c>
      <c r="N81">
        <f>""</f>
        <v/>
      </c>
      <c r="Q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K82">
        <f>""</f>
        <v/>
      </c>
      <c r="L82">
        <f>""</f>
        <v/>
      </c>
      <c r="M82">
        <f>""</f>
        <v/>
      </c>
      <c r="N82">
        <f>""</f>
        <v/>
      </c>
      <c r="Q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K83">
        <f>""</f>
        <v/>
      </c>
      <c r="L83">
        <f>""</f>
        <v/>
      </c>
      <c r="M83">
        <f>""</f>
        <v/>
      </c>
      <c r="N83">
        <f>""</f>
        <v/>
      </c>
      <c r="Q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K84">
        <f>""</f>
        <v/>
      </c>
      <c r="L84">
        <f>""</f>
        <v/>
      </c>
      <c r="M84">
        <f>""</f>
        <v/>
      </c>
      <c r="N84">
        <f>""</f>
        <v/>
      </c>
      <c r="Q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K85">
        <f>""</f>
        <v/>
      </c>
      <c r="L85">
        <f>""</f>
        <v/>
      </c>
      <c r="M85">
        <f>""</f>
        <v/>
      </c>
      <c r="N85">
        <f>""</f>
        <v/>
      </c>
      <c r="Q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K86">
        <f>""</f>
        <v/>
      </c>
      <c r="L86">
        <f>""</f>
        <v/>
      </c>
      <c r="M86">
        <f>""</f>
        <v/>
      </c>
      <c r="N86">
        <f>""</f>
        <v/>
      </c>
      <c r="Q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K87">
        <f>""</f>
        <v/>
      </c>
      <c r="L87">
        <f>""</f>
        <v/>
      </c>
      <c r="M87">
        <f>""</f>
        <v/>
      </c>
      <c r="N87">
        <f>""</f>
        <v/>
      </c>
      <c r="Q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K88">
        <f>""</f>
        <v/>
      </c>
      <c r="L88">
        <f>""</f>
        <v/>
      </c>
      <c r="M88">
        <f>""</f>
        <v/>
      </c>
      <c r="N88">
        <f>""</f>
        <v/>
      </c>
      <c r="Q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K89">
        <f>""</f>
        <v/>
      </c>
      <c r="L89">
        <f>""</f>
        <v/>
      </c>
      <c r="M89">
        <f>""</f>
        <v/>
      </c>
      <c r="N89">
        <f>""</f>
        <v/>
      </c>
      <c r="Q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K90">
        <f>""</f>
        <v/>
      </c>
      <c r="L90">
        <f>""</f>
        <v/>
      </c>
      <c r="M90">
        <f>""</f>
        <v/>
      </c>
      <c r="N90">
        <f>""</f>
        <v/>
      </c>
      <c r="Q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K91">
        <f>""</f>
        <v/>
      </c>
      <c r="L91">
        <f>""</f>
        <v/>
      </c>
      <c r="M91">
        <f>""</f>
        <v/>
      </c>
      <c r="N91">
        <f>""</f>
        <v/>
      </c>
      <c r="Q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K92">
        <f>""</f>
        <v/>
      </c>
      <c r="L92">
        <f>""</f>
        <v/>
      </c>
      <c r="M92">
        <f>""</f>
        <v/>
      </c>
      <c r="N92">
        <f>""</f>
        <v/>
      </c>
      <c r="Q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K93">
        <f>""</f>
        <v/>
      </c>
      <c r="L93">
        <f>""</f>
        <v/>
      </c>
      <c r="M93">
        <f>""</f>
        <v/>
      </c>
      <c r="N93">
        <f>""</f>
        <v/>
      </c>
      <c r="Q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K94">
        <f>""</f>
        <v/>
      </c>
      <c r="L94">
        <f>""</f>
        <v/>
      </c>
      <c r="M94">
        <f>""</f>
        <v/>
      </c>
      <c r="N94">
        <f>""</f>
        <v/>
      </c>
      <c r="Q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K95">
        <f>""</f>
        <v/>
      </c>
      <c r="L95">
        <f>""</f>
        <v/>
      </c>
      <c r="M95">
        <f>""</f>
        <v/>
      </c>
      <c r="N95">
        <f>""</f>
        <v/>
      </c>
      <c r="Q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K96">
        <f>""</f>
        <v/>
      </c>
      <c r="L96">
        <f>""</f>
        <v/>
      </c>
      <c r="M96">
        <f>""</f>
        <v/>
      </c>
      <c r="N96">
        <f>""</f>
        <v/>
      </c>
      <c r="Q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K97">
        <f>""</f>
        <v/>
      </c>
      <c r="L97">
        <f>""</f>
        <v/>
      </c>
      <c r="M97">
        <f>""</f>
        <v/>
      </c>
      <c r="N97">
        <f>""</f>
        <v/>
      </c>
      <c r="Q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K98">
        <f>""</f>
        <v/>
      </c>
      <c r="L98">
        <f>""</f>
        <v/>
      </c>
      <c r="M98">
        <f>""</f>
        <v/>
      </c>
      <c r="N98">
        <f>""</f>
        <v/>
      </c>
      <c r="Q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K99">
        <f>""</f>
        <v/>
      </c>
      <c r="L99">
        <f>""</f>
        <v/>
      </c>
      <c r="M99">
        <f>""</f>
        <v/>
      </c>
      <c r="N99">
        <f>""</f>
        <v/>
      </c>
      <c r="Q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K100">
        <f>""</f>
        <v/>
      </c>
      <c r="L100">
        <f>""</f>
        <v/>
      </c>
      <c r="M100">
        <f>""</f>
        <v/>
      </c>
      <c r="N100">
        <f>""</f>
        <v/>
      </c>
      <c r="Q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K101">
        <f>""</f>
        <v/>
      </c>
      <c r="L101">
        <f>""</f>
        <v/>
      </c>
      <c r="M101">
        <f>""</f>
        <v/>
      </c>
      <c r="N101">
        <f>""</f>
        <v/>
      </c>
      <c r="Q101">
        <f>""</f>
        <v/>
      </c>
    </row>
  </sheetData>
  <mergeCells count="25">
    <mergeCell ref="D10:E10"/>
    <mergeCell ref="A11:B11"/>
    <mergeCell ref="G11:H11"/>
    <mergeCell ref="G8:H8"/>
    <mergeCell ref="G17:H17"/>
    <mergeCell ref="A7:B7"/>
    <mergeCell ref="G7:H7"/>
    <mergeCell ref="D11:E11"/>
    <mergeCell ref="G10:H10"/>
    <mergeCell ref="D13:E13"/>
    <mergeCell ref="G13:H13"/>
    <mergeCell ref="D7:E7"/>
    <mergeCell ref="A5:B5"/>
    <mergeCell ref="A14:B14"/>
    <mergeCell ref="D4:E4"/>
    <mergeCell ref="G14:H14"/>
    <mergeCell ref="A8:B8"/>
    <mergeCell ref="A4:B4"/>
    <mergeCell ref="D8:E8"/>
    <mergeCell ref="G16:H16"/>
    <mergeCell ref="D5:E5"/>
    <mergeCell ref="A10:B10"/>
    <mergeCell ref="A13:B13"/>
    <mergeCell ref="D14:E14"/>
    <mergeCell ref="A1:R1"/>
  </mergeCells>
  <conditionalFormatting sqref="G14:H14">
    <cfRule type="cellIs" priority="1" operator="greaterThan" dxfId="0">
      <formula>0</formula>
    </cfRule>
  </conditionalFormatting>
  <conditionalFormatting sqref="A11:B11">
    <cfRule type="cellIs" priority="2" operator="lessThan" dxfId="1">
      <formula>'Property Setup'!$B$6</formula>
    </cfRule>
    <cfRule type="cellIs" priority="3" operator="greaterThanOrEqual" dxfId="2">
      <formula>'Property Setup'!$B$6</formula>
    </cfRule>
  </conditionalFormatting>
  <dataValidations count="1">
    <dataValidation sqref="E2" showDropDown="0" showInputMessage="0" showErrorMessage="0" allowBlank="0" type="list" errorStyle="warning">
      <formula1>"All Properties,Seabreeze Gulf Cottage,Smoky Ridge Cabin,Harborlight Beach Condo,Sonoran Sunset Casita,Blue Heron Lake House,Aspen View Ski Condo,Pine Harbor Coastal Cottage,Cypress Hill Country Home,Mission Bay Urban Loft"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D104"/>
  <sheetViews>
    <sheetView showGridLines="0" zoomScale="70" zoomScaleNormal="7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23" customWidth="1" min="3" max="3"/>
    <col width="15" customWidth="1" min="4" max="4"/>
    <col width="15" customWidth="1" min="5" max="5"/>
    <col width="15" customWidth="1" min="6" max="6"/>
    <col width="23" customWidth="1" min="7" max="7"/>
    <col width="23" customWidth="1" min="8" max="8"/>
    <col width="23" customWidth="1" min="9" max="9"/>
    <col width="23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  <col width="15" customWidth="1" min="30" max="30"/>
    <col width="15" customWidth="1" min="31" max="31"/>
    <col width="15" customWidth="1" min="32" max="32"/>
    <col width="15" customWidth="1" min="33" max="33"/>
    <col width="15" customWidth="1" min="34" max="34"/>
    <col width="15" customWidth="1" min="35" max="35"/>
    <col width="15" customWidth="1" min="36" max="36"/>
    <col width="15" customWidth="1" min="37" max="37"/>
    <col width="23" customWidth="1" min="38" max="38"/>
    <col width="23" customWidth="1" min="39" max="39"/>
    <col hidden="1" width="15" customWidth="1" min="40" max="40"/>
    <col hidden="1" width="15" customWidth="1" min="41" max="41"/>
    <col hidden="1" width="15" customWidth="1" min="42" max="42"/>
    <col hidden="1" width="15" customWidth="1" min="43" max="43"/>
    <col hidden="1" width="15" customWidth="1" min="44" max="44"/>
    <col hidden="1" width="15" customWidth="1" min="45" max="45"/>
    <col hidden="1" width="15" customWidth="1" min="46" max="46"/>
    <col hidden="1" width="15" customWidth="1" min="47" max="47"/>
    <col hidden="1" width="15" customWidth="1" min="48" max="48"/>
    <col hidden="1" width="15" customWidth="1" min="49" max="49"/>
    <col hidden="1" width="15" customWidth="1" min="50" max="50"/>
    <col hidden="1" width="15" customWidth="1" min="51" max="51"/>
    <col hidden="1" width="15" customWidth="1" min="52" max="52"/>
    <col hidden="1" width="15" customWidth="1" min="53" max="53"/>
    <col hidden="1" width="15" customWidth="1" min="54" max="54"/>
    <col hidden="1" width="15" customWidth="1" min="55" max="55"/>
    <col hidden="1" width="15" customWidth="1" min="56" max="56"/>
  </cols>
  <sheetData>
    <row r="1">
      <c r="A1" s="1" t="inlineStr">
        <is>
          <t>Reservations</t>
        </is>
      </c>
    </row>
    <row r="2">
      <c r="A2" s="21" t="inlineStr">
        <is>
          <t>Enter charges and tax assumptions according to the property's current policies. Review all editable assumptions before use.</t>
        </is>
      </c>
    </row>
    <row r="4" ht="40" customHeight="1">
      <c r="A4" s="11" t="inlineStr">
        <is>
          <t>Reservation ID</t>
        </is>
      </c>
      <c r="B4" s="11" t="inlineStr">
        <is>
          <t>External Reservation ID</t>
        </is>
      </c>
      <c r="C4" s="11" t="inlineStr">
        <is>
          <t>Property</t>
        </is>
      </c>
      <c r="D4" s="11" t="inlineStr">
        <is>
          <t>Booking Source</t>
        </is>
      </c>
      <c r="E4" s="11" t="inlineStr">
        <is>
          <t>Booking Status</t>
        </is>
      </c>
      <c r="F4" s="11" t="inlineStr">
        <is>
          <t>Booked Date</t>
        </is>
      </c>
      <c r="G4" s="11" t="inlineStr">
        <is>
          <t>Guest First Name</t>
        </is>
      </c>
      <c r="H4" s="11" t="inlineStr">
        <is>
          <t>Guest Last Name</t>
        </is>
      </c>
      <c r="I4" s="11" t="inlineStr">
        <is>
          <t>Guest Email</t>
        </is>
      </c>
      <c r="J4" s="11" t="inlineStr">
        <is>
          <t>Guest Phone</t>
        </is>
      </c>
      <c r="K4" s="11" t="inlineStr">
        <is>
          <t>Arrival Date</t>
        </is>
      </c>
      <c r="L4" s="11" t="inlineStr">
        <is>
          <t>Departure Date</t>
        </is>
      </c>
      <c r="M4" s="11" t="inlineStr">
        <is>
          <t>Nights</t>
        </is>
      </c>
      <c r="N4" s="11" t="inlineStr">
        <is>
          <t>Adults</t>
        </is>
      </c>
      <c r="O4" s="11" t="inlineStr">
        <is>
          <t>Children</t>
        </is>
      </c>
      <c r="P4" s="11" t="inlineStr">
        <is>
          <t>Total Guests</t>
        </is>
      </c>
      <c r="Q4" s="11" t="inlineStr">
        <is>
          <t>Maximum Occupancy</t>
        </is>
      </c>
      <c r="R4" s="11" t="inlineStr">
        <is>
          <t>Occupancy Check</t>
        </is>
      </c>
      <c r="S4" s="11" t="inlineStr">
        <is>
          <t>Nightly Rate</t>
        </is>
      </c>
      <c r="T4" s="11" t="inlineStr">
        <is>
          <t>Rental Revenue</t>
        </is>
      </c>
      <c r="U4" s="11" t="inlineStr">
        <is>
          <t>Cleaning Fee</t>
        </is>
      </c>
      <c r="V4" s="11" t="inlineStr">
        <is>
          <t>Other Guest Charges</t>
        </is>
      </c>
      <c r="W4" s="11" t="inlineStr">
        <is>
          <t>Discount</t>
        </is>
      </c>
      <c r="X4" s="11" t="inlineStr">
        <is>
          <t>Taxable Lodging Amount</t>
        </is>
      </c>
      <c r="Y4" s="11" t="inlineStr">
        <is>
          <t>Lodging Tax Rate</t>
        </is>
      </c>
      <c r="Z4" s="11" t="inlineStr">
        <is>
          <t>Estimated Lodging Tax</t>
        </is>
      </c>
      <c r="AA4" s="11" t="inlineStr">
        <is>
          <t>Service Charge Rate</t>
        </is>
      </c>
      <c r="AB4" s="11" t="inlineStr">
        <is>
          <t>Service Charge</t>
        </is>
      </c>
      <c r="AC4" s="11" t="inlineStr">
        <is>
          <t>Reservation Total</t>
        </is>
      </c>
      <c r="AD4" s="11" t="inlineStr">
        <is>
          <t>Payments Received</t>
        </is>
      </c>
      <c r="AE4" s="11" t="inlineStr">
        <is>
          <t>Balance Due</t>
        </is>
      </c>
      <c r="AF4" s="11" t="inlineStr">
        <is>
          <t>Payment Due Date</t>
        </is>
      </c>
      <c r="AG4" s="11" t="inlineStr">
        <is>
          <t>Payment Status</t>
        </is>
      </c>
      <c r="AH4" s="11" t="inlineStr">
        <is>
          <t>Days Until Arrival</t>
        </is>
      </c>
      <c r="AI4" s="11" t="inlineStr">
        <is>
          <t>Arrival Time</t>
        </is>
      </c>
      <c r="AJ4" s="11" t="inlineStr">
        <is>
          <t>Departure Time</t>
        </is>
      </c>
      <c r="AK4" s="11" t="inlineStr">
        <is>
          <t>Access Instructions Sent</t>
        </is>
      </c>
      <c r="AL4" s="11" t="inlineStr">
        <is>
          <t>Special Requests</t>
        </is>
      </c>
      <c r="AM4" s="11" t="inlineStr">
        <is>
          <t>Internal Notes</t>
        </is>
      </c>
      <c r="AN4" s="11" t="inlineStr">
        <is>
          <t>Current Month Nights</t>
        </is>
      </c>
      <c r="AO4" s="11" t="inlineStr">
        <is>
          <t>Current Month Revenue</t>
        </is>
      </c>
      <c r="AP4" s="11" t="inlineStr">
        <is>
          <t>Jan Nights</t>
        </is>
      </c>
      <c r="AQ4" s="11" t="inlineStr">
        <is>
          <t>Feb Nights</t>
        </is>
      </c>
      <c r="AR4" s="11" t="inlineStr">
        <is>
          <t>Mar Nights</t>
        </is>
      </c>
      <c r="AS4" s="11" t="inlineStr">
        <is>
          <t>Apr Nights</t>
        </is>
      </c>
      <c r="AT4" s="11" t="inlineStr">
        <is>
          <t>May Nights</t>
        </is>
      </c>
      <c r="AU4" s="11" t="inlineStr">
        <is>
          <t>Jun Nights</t>
        </is>
      </c>
      <c r="AV4" s="11" t="inlineStr">
        <is>
          <t>Jul Nights</t>
        </is>
      </c>
      <c r="AW4" s="11" t="inlineStr">
        <is>
          <t>Aug Nights</t>
        </is>
      </c>
      <c r="AX4" s="11" t="inlineStr">
        <is>
          <t>Sep Nights</t>
        </is>
      </c>
      <c r="AY4" s="11" t="inlineStr">
        <is>
          <t>Oct Nights</t>
        </is>
      </c>
      <c r="AZ4" s="11" t="inlineStr">
        <is>
          <t>Nov Nights</t>
        </is>
      </c>
      <c r="BA4" s="11" t="inlineStr">
        <is>
          <t>Dec Nights</t>
        </is>
      </c>
      <c r="BB4" s="11" t="inlineStr">
        <is>
          <t>Today Arrival Rank</t>
        </is>
      </c>
      <c r="BC4" s="11" t="inlineStr">
        <is>
          <t>Upcoming Arrival Rank</t>
        </is>
      </c>
      <c r="BD4" s="11" t="inlineStr">
        <is>
          <t>Balance Attention Rank</t>
        </is>
      </c>
    </row>
    <row r="5">
      <c r="A5" s="22" t="inlineStr">
        <is>
          <t>VR-2026-001</t>
        </is>
      </c>
      <c r="B5" s="22" t="inlineStr">
        <is>
          <t>DIR-5011</t>
        </is>
      </c>
      <c r="C5" s="22" t="inlineStr">
        <is>
          <t>Seabreeze Gulf Cottage</t>
        </is>
      </c>
      <c r="D5" s="22" t="inlineStr">
        <is>
          <t>Direct</t>
        </is>
      </c>
      <c r="E5" s="22" t="inlineStr">
        <is>
          <t>Completed</t>
        </is>
      </c>
      <c r="F5" s="55" t="n">
        <v>46221</v>
      </c>
      <c r="G5" s="22" t="inlineStr">
        <is>
          <t>Emma</t>
        </is>
      </c>
      <c r="H5" s="22" t="inlineStr">
        <is>
          <t>Carter</t>
        </is>
      </c>
      <c r="I5" s="22" t="inlineStr">
        <is>
          <t>emma.carter@example.com</t>
        </is>
      </c>
      <c r="J5" s="22" t="inlineStr">
        <is>
          <t>(555) 310-1001</t>
        </is>
      </c>
      <c r="K5" s="55" t="n">
        <v>46236</v>
      </c>
      <c r="L5" s="55" t="n">
        <v>46241</v>
      </c>
      <c r="M5" s="24">
        <f>IFERROR(IF($A5="","",MAX(0,$L5-$K5)),"")</f>
        <v/>
      </c>
      <c r="N5" s="22" t="n">
        <v>2</v>
      </c>
      <c r="O5" s="22" t="n">
        <v>2</v>
      </c>
      <c r="P5" s="24">
        <f>IFERROR(IF($A5="","",$N5+$O5),"")</f>
        <v/>
      </c>
      <c r="Q5" s="24">
        <f>IFERROR(IF($C5="","",VLOOKUP($C5,'Property Setup'!$B$13:$L$21,11,0)),"")</f>
        <v/>
      </c>
      <c r="R5" s="24">
        <f>IFERROR(IF($C5="","",IF($P5&gt;$Q5,"Review Guest Count","Within Limit")),"")</f>
        <v/>
      </c>
      <c r="S5" s="25" t="n">
        <v>325</v>
      </c>
      <c r="T5" s="26">
        <f>IFERROR(IF($A5="","",$M5*$S5),"")</f>
        <v/>
      </c>
      <c r="U5" s="25" t="n">
        <v>185</v>
      </c>
      <c r="V5" s="25" t="n">
        <v>0</v>
      </c>
      <c r="W5" s="25" t="n">
        <v>0</v>
      </c>
      <c r="X5" s="26">
        <f>IFERROR(IF($A5="","",MAX(0,$T5-$W5+IF(VLOOKUP($C5,'Property Setup'!$B$13:$R$21,17,0)="Yes",$U5,0))),"")</f>
        <v/>
      </c>
      <c r="Y5" s="56">
        <f>IFERROR(IF($C5="","",VLOOKUP($C5,'Property Setup'!$B$13:$S$21,18,0)),"")</f>
        <v/>
      </c>
      <c r="Z5" s="26">
        <f>IFERROR(IF($A5="","",$X5*$Y5),"")</f>
        <v/>
      </c>
      <c r="AA5" s="56">
        <f>IFERROR(IF($C5="","",VLOOKUP($C5,'Property Setup'!$B$13:$T$21,19,0)),"")</f>
        <v/>
      </c>
      <c r="AB5" s="26">
        <f>IFERROR(IF($A5="","",MAX(0,$T5-$W5)*$AA5),"")</f>
        <v/>
      </c>
      <c r="AC5" s="26">
        <f>IFERROR(IF($A5="","",$T5+$U5+$V5-$W5+$Z5+$AB5),"")</f>
        <v/>
      </c>
      <c r="AD5" s="25" t="n">
        <v>2250</v>
      </c>
      <c r="AE5" s="26">
        <f>IFERROR(IF($A5="","",MAX(0,$AC5-$AD5)),"")</f>
        <v/>
      </c>
      <c r="AF5" s="55" t="n">
        <v>46229</v>
      </c>
      <c r="AG5" s="24">
        <f>IFERROR(IF($A5="","",IF($E5="Canceled","Canceled",IF($AE5=0,"Paid",IF(AND($AF5&lt;TODAY(),$AE5&gt;0),"Past Due",IF($AD5&gt;0,"Partially Paid","Unpaid"))))),"")</f>
        <v/>
      </c>
      <c r="AH5" s="24">
        <f>IFERROR(IF($A5="","",$K5-TODAY()),"")</f>
        <v/>
      </c>
      <c r="AI5" s="28" t="n">
        <v>0.6666666666666666</v>
      </c>
      <c r="AJ5" s="28" t="n">
        <v>0.4166666666666667</v>
      </c>
      <c r="AK5" s="22" t="inlineStr">
        <is>
          <t>Yes</t>
        </is>
      </c>
      <c r="AL5" s="22" t="inlineStr">
        <is>
          <t>Family beach stay.</t>
        </is>
      </c>
      <c r="AM5" s="22" t="inlineStr">
        <is>
          <t>Completed without issue.</t>
        </is>
      </c>
      <c r="AN5" s="24">
        <f>IFERROR(IF(OR($A5="",$E5="Canceled"),"",MAX(0,MIN($L5,EOMONTH(TODAY(),0)+1)-MAX($K5,EOMONTH(TODAY(),-1)+1))),"")</f>
        <v/>
      </c>
      <c r="AO5" s="26">
        <f>IFERROR(IF(OR($A5="",$AN5=0),"",$AN5*$S5),"")</f>
        <v/>
      </c>
      <c r="AP5" s="24">
        <f>IFERROR(IF(OR($A5="",$E5="Canceled"),"",MAX(0,MIN($L5,46054)-MAX($K5,46023))),"")</f>
        <v/>
      </c>
      <c r="AQ5" s="24">
        <f>IFERROR(IF(OR($A5="",$E5="Canceled"),"",MAX(0,MIN($L5,46082)-MAX($K5,46054))),"")</f>
        <v/>
      </c>
      <c r="AR5" s="24">
        <f>IFERROR(IF(OR($A5="",$E5="Canceled"),"",MAX(0,MIN($L5,46113)-MAX($K5,46082))),"")</f>
        <v/>
      </c>
      <c r="AS5" s="24">
        <f>IFERROR(IF(OR($A5="",$E5="Canceled"),"",MAX(0,MIN($L5,46143)-MAX($K5,46113))),"")</f>
        <v/>
      </c>
      <c r="AT5" s="24">
        <f>IFERROR(IF(OR($A5="",$E5="Canceled"),"",MAX(0,MIN($L5,46174)-MAX($K5,46143))),"")</f>
        <v/>
      </c>
      <c r="AU5" s="24">
        <f>IFERROR(IF(OR($A5="",$E5="Canceled"),"",MAX(0,MIN($L5,46204)-MAX($K5,46174))),"")</f>
        <v/>
      </c>
      <c r="AV5" s="24">
        <f>IFERROR(IF(OR($A5="",$E5="Canceled"),"",MAX(0,MIN($L5,46235)-MAX($K5,46204))),"")</f>
        <v/>
      </c>
      <c r="AW5" s="24">
        <f>IFERROR(IF(OR($A5="",$E5="Canceled"),"",MAX(0,MIN($L5,46266)-MAX($K5,46235))),"")</f>
        <v/>
      </c>
      <c r="AX5" s="24">
        <f>IFERROR(IF(OR($A5="",$E5="Canceled"),"",MAX(0,MIN($L5,46296)-MAX($K5,46266))),"")</f>
        <v/>
      </c>
      <c r="AY5" s="24">
        <f>IFERROR(IF(OR($A5="",$E5="Canceled"),"",MAX(0,MIN($L5,46327)-MAX($K5,46296))),"")</f>
        <v/>
      </c>
      <c r="AZ5" s="24">
        <f>IFERROR(IF(OR($A5="",$E5="Canceled"),"",MAX(0,MIN($L5,46357)-MAX($K5,46327))),"")</f>
        <v/>
      </c>
      <c r="BA5" s="24">
        <f>IFERROR(IF(OR($A5="",$E5="Canceled"),"",MAX(0,MIN($L5,46388)-MAX($K5,46357))),"")</f>
        <v/>
      </c>
      <c r="BB5" s="24">
        <f>IFERROR(IF(AND($A5&lt;&gt;"",$K5=TODAY(),$E5&lt;&gt;"Canceled"),COUNTIFS($K$5:$K$5,TODAY(),$E$5:$E$5,"&lt;&gt;Canceled"),""),"")</f>
        <v/>
      </c>
      <c r="BC5" s="24">
        <f>IFERROR(IF(AND($A5&lt;&gt;"",$K5&gt;=TODAY(),$E5&lt;&gt;"Canceled"),COUNTIFS($K$5:$K$104,"&lt;"&amp;$K5,$E$5:$E$104,"&lt;&gt;Canceled")+COUNTIFS($K$5:$K$5,$K5,$E$5:$E$5,"&lt;&gt;Canceled"),""),"")</f>
        <v/>
      </c>
      <c r="BD5" s="24">
        <f>IFERROR(IF(AND($A5&lt;&gt;"",$E5&lt;&gt;"Canceled",$AE5&gt;0,$K5&gt;=TODAY(),$K5&lt;=TODAY()+'Property Setup'!$B$7),COUNTIFS($AE$5:$AE$5,"&gt;0",$K$5:$K$5,"&gt;="&amp;TODAY(),$K$5:$K$5,"&lt;="&amp;TODAY()+'Property Setup'!$B$7),""),"")</f>
        <v/>
      </c>
    </row>
    <row r="6">
      <c r="A6" s="22" t="inlineStr">
        <is>
          <t>VR-2026-002</t>
        </is>
      </c>
      <c r="B6" s="22" t="inlineStr">
        <is>
          <t>AB-82014</t>
        </is>
      </c>
      <c r="C6" s="22" t="inlineStr">
        <is>
          <t>Smoky Ridge Cabin</t>
        </is>
      </c>
      <c r="D6" s="22" t="inlineStr">
        <is>
          <t>Airbnb</t>
        </is>
      </c>
      <c r="E6" s="22" t="inlineStr">
        <is>
          <t>In House</t>
        </is>
      </c>
      <c r="F6" s="55" t="n">
        <v>46201</v>
      </c>
      <c r="G6" s="22" t="inlineStr">
        <is>
          <t>Liam</t>
        </is>
      </c>
      <c r="H6" s="22" t="inlineStr">
        <is>
          <t>Nguyen</t>
        </is>
      </c>
      <c r="I6" s="22" t="inlineStr">
        <is>
          <t>liam.nguyen@example.com</t>
        </is>
      </c>
      <c r="J6" s="22" t="inlineStr">
        <is>
          <t>(555) 310-1002</t>
        </is>
      </c>
      <c r="K6" s="55" t="n">
        <v>46269</v>
      </c>
      <c r="L6" s="55" t="n">
        <v>46274</v>
      </c>
      <c r="M6" s="24">
        <f>IFERROR(IF($A6="","",MAX(0,$L6-$K6)),"")</f>
        <v/>
      </c>
      <c r="N6" s="22" t="n">
        <v>4</v>
      </c>
      <c r="O6" s="22" t="n">
        <v>2</v>
      </c>
      <c r="P6" s="24">
        <f>IFERROR(IF($A6="","",$N6+$O6),"")</f>
        <v/>
      </c>
      <c r="Q6" s="24">
        <f>IFERROR(IF($C6="","",VLOOKUP($C6,'Property Setup'!$B$13:$L$21,11,0)),"")</f>
        <v/>
      </c>
      <c r="R6" s="24">
        <f>IFERROR(IF($C6="","",IF($P6&gt;$Q6,"Review Guest Count","Within Limit")),"")</f>
        <v/>
      </c>
      <c r="S6" s="25" t="n">
        <v>395</v>
      </c>
      <c r="T6" s="26">
        <f>IFERROR(IF($A6="","",$M6*$S6),"")</f>
        <v/>
      </c>
      <c r="U6" s="25" t="n">
        <v>220</v>
      </c>
      <c r="V6" s="25" t="n">
        <v>65</v>
      </c>
      <c r="W6" s="25" t="n">
        <v>0</v>
      </c>
      <c r="X6" s="26">
        <f>IFERROR(IF($A6="","",MAX(0,$T6-$W6+IF(VLOOKUP($C6,'Property Setup'!$B$13:$R$21,17,0)="Yes",$U6,0))),"")</f>
        <v/>
      </c>
      <c r="Y6" s="56">
        <f>IFERROR(IF($C6="","",VLOOKUP($C6,'Property Setup'!$B$13:$S$21,18,0)),"")</f>
        <v/>
      </c>
      <c r="Z6" s="26">
        <f>IFERROR(IF($A6="","",$X6*$Y6),"")</f>
        <v/>
      </c>
      <c r="AA6" s="56">
        <f>IFERROR(IF($C6="","",VLOOKUP($C6,'Property Setup'!$B$13:$T$21,19,0)),"")</f>
        <v/>
      </c>
      <c r="AB6" s="26">
        <f>IFERROR(IF($A6="","",MAX(0,$T6-$W6)*$AA6),"")</f>
        <v/>
      </c>
      <c r="AC6" s="26">
        <f>IFERROR(IF($A6="","",$T6+$U6+$V6-$W6+$Z6+$AB6),"")</f>
        <v/>
      </c>
      <c r="AD6" s="25" t="n">
        <v>1200</v>
      </c>
      <c r="AE6" s="26">
        <f>IFERROR(IF($A6="","",MAX(0,$AC6-$AD6)),"")</f>
        <v/>
      </c>
      <c r="AF6" s="55" t="n">
        <v>46261</v>
      </c>
      <c r="AG6" s="24">
        <f>IFERROR(IF($A6="","",IF($E6="Canceled","Canceled",IF($AE6=0,"Paid",IF(AND($AF6&lt;TODAY(),$AE6&gt;0),"Past Due",IF($AD6&gt;0,"Partially Paid","Unpaid"))))),"")</f>
        <v/>
      </c>
      <c r="AH6" s="24">
        <f>IFERROR(IF($A6="","",$K6-TODAY()),"")</f>
        <v/>
      </c>
      <c r="AI6" s="28" t="n">
        <v>0.6666666666666666</v>
      </c>
      <c r="AJ6" s="28" t="n">
        <v>0.4166666666666667</v>
      </c>
      <c r="AK6" s="22" t="inlineStr">
        <is>
          <t>Yes</t>
        </is>
      </c>
      <c r="AL6" s="22" t="inlineStr">
        <is>
          <t>Extra towels requested.</t>
        </is>
      </c>
      <c r="AM6" s="22" t="inlineStr">
        <is>
          <t>Current in-house stay.</t>
        </is>
      </c>
      <c r="AN6" s="24">
        <f>IFERROR(IF(OR($A6="",$E6="Canceled"),"",MAX(0,MIN($L6,EOMONTH(TODAY(),0)+1)-MAX($K6,EOMONTH(TODAY(),-1)+1))),"")</f>
        <v/>
      </c>
      <c r="AO6" s="26">
        <f>IFERROR(IF(OR($A6="",$AN6=0),"",$AN6*$S6),"")</f>
        <v/>
      </c>
      <c r="AP6" s="24">
        <f>IFERROR(IF(OR($A6="",$E6="Canceled"),"",MAX(0,MIN($L6,46054)-MAX($K6,46023))),"")</f>
        <v/>
      </c>
      <c r="AQ6" s="24">
        <f>IFERROR(IF(OR($A6="",$E6="Canceled"),"",MAX(0,MIN($L6,46082)-MAX($K6,46054))),"")</f>
        <v/>
      </c>
      <c r="AR6" s="24">
        <f>IFERROR(IF(OR($A6="",$E6="Canceled"),"",MAX(0,MIN($L6,46113)-MAX($K6,46082))),"")</f>
        <v/>
      </c>
      <c r="AS6" s="24">
        <f>IFERROR(IF(OR($A6="",$E6="Canceled"),"",MAX(0,MIN($L6,46143)-MAX($K6,46113))),"")</f>
        <v/>
      </c>
      <c r="AT6" s="24">
        <f>IFERROR(IF(OR($A6="",$E6="Canceled"),"",MAX(0,MIN($L6,46174)-MAX($K6,46143))),"")</f>
        <v/>
      </c>
      <c r="AU6" s="24">
        <f>IFERROR(IF(OR($A6="",$E6="Canceled"),"",MAX(0,MIN($L6,46204)-MAX($K6,46174))),"")</f>
        <v/>
      </c>
      <c r="AV6" s="24">
        <f>IFERROR(IF(OR($A6="",$E6="Canceled"),"",MAX(0,MIN($L6,46235)-MAX($K6,46204))),"")</f>
        <v/>
      </c>
      <c r="AW6" s="24">
        <f>IFERROR(IF(OR($A6="",$E6="Canceled"),"",MAX(0,MIN($L6,46266)-MAX($K6,46235))),"")</f>
        <v/>
      </c>
      <c r="AX6" s="24">
        <f>IFERROR(IF(OR($A6="",$E6="Canceled"),"",MAX(0,MIN($L6,46296)-MAX($K6,46266))),"")</f>
        <v/>
      </c>
      <c r="AY6" s="24">
        <f>IFERROR(IF(OR($A6="",$E6="Canceled"),"",MAX(0,MIN($L6,46327)-MAX($K6,46296))),"")</f>
        <v/>
      </c>
      <c r="AZ6" s="24">
        <f>IFERROR(IF(OR($A6="",$E6="Canceled"),"",MAX(0,MIN($L6,46357)-MAX($K6,46327))),"")</f>
        <v/>
      </c>
      <c r="BA6" s="24">
        <f>IFERROR(IF(OR($A6="",$E6="Canceled"),"",MAX(0,MIN($L6,46388)-MAX($K6,46357))),"")</f>
        <v/>
      </c>
      <c r="BB6" s="24">
        <f>IFERROR(IF(AND($A6&lt;&gt;"",$K6=TODAY(),$E6&lt;&gt;"Canceled"),COUNTIFS($K$5:$K$6,TODAY(),$E$5:$E$6,"&lt;&gt;Canceled"),""),"")</f>
        <v/>
      </c>
      <c r="BC6" s="24">
        <f>IFERROR(IF(AND($A6&lt;&gt;"",$K6&gt;=TODAY(),$E6&lt;&gt;"Canceled"),COUNTIFS($K$5:$K$104,"&lt;"&amp;$K6,$E$5:$E$104,"&lt;&gt;Canceled")+COUNTIFS($K$5:$K$6,$K6,$E$5:$E$6,"&lt;&gt;Canceled"),""),"")</f>
        <v/>
      </c>
      <c r="BD6" s="24">
        <f>IFERROR(IF(AND($A6&lt;&gt;"",$E6&lt;&gt;"Canceled",$AE6&gt;0,$K6&gt;=TODAY(),$K6&lt;=TODAY()+'Property Setup'!$B$7),COUNTIFS($AE$5:$AE$6,"&gt;0",$K$5:$K$6,"&gt;="&amp;TODAY(),$K$5:$K$6,"&lt;="&amp;TODAY()+'Property Setup'!$B$7),""),"")</f>
        <v/>
      </c>
    </row>
    <row r="7">
      <c r="A7" s="22" t="inlineStr">
        <is>
          <t>VR-2026-003</t>
        </is>
      </c>
      <c r="B7" s="22" t="inlineStr">
        <is>
          <t>VB-77201</t>
        </is>
      </c>
      <c r="C7" s="22" t="inlineStr">
        <is>
          <t>Harborlight Beach Condo</t>
        </is>
      </c>
      <c r="D7" s="22" t="inlineStr">
        <is>
          <t>Vrbo</t>
        </is>
      </c>
      <c r="E7" s="22" t="inlineStr">
        <is>
          <t>Confirmed</t>
        </is>
      </c>
      <c r="F7" s="55" t="n">
        <v>46246</v>
      </c>
      <c r="G7" s="22" t="inlineStr">
        <is>
          <t>Olivia</t>
        </is>
      </c>
      <c r="H7" s="22" t="inlineStr">
        <is>
          <t>Martinez</t>
        </is>
      </c>
      <c r="I7" s="22" t="inlineStr">
        <is>
          <t>olivia.martinez@example.com</t>
        </is>
      </c>
      <c r="J7" s="22" t="inlineStr">
        <is>
          <t>(555) 310-1003</t>
        </is>
      </c>
      <c r="K7" s="55" t="n">
        <v>46273</v>
      </c>
      <c r="L7" s="55" t="n">
        <v>46278</v>
      </c>
      <c r="M7" s="24">
        <f>IFERROR(IF($A7="","",MAX(0,$L7-$K7)),"")</f>
        <v/>
      </c>
      <c r="N7" s="22" t="n">
        <v>2</v>
      </c>
      <c r="O7" s="22" t="n">
        <v>0</v>
      </c>
      <c r="P7" s="24">
        <f>IFERROR(IF($A7="","",$N7+$O7),"")</f>
        <v/>
      </c>
      <c r="Q7" s="24">
        <f>IFERROR(IF($C7="","",VLOOKUP($C7,'Property Setup'!$B$13:$L$21,11,0)),"")</f>
        <v/>
      </c>
      <c r="R7" s="24">
        <f>IFERROR(IF($C7="","",IF($P7&gt;$Q7,"Review Guest Count","Within Limit")),"")</f>
        <v/>
      </c>
      <c r="S7" s="25" t="n">
        <v>275</v>
      </c>
      <c r="T7" s="26">
        <f>IFERROR(IF($A7="","",$M7*$S7),"")</f>
        <v/>
      </c>
      <c r="U7" s="25" t="n">
        <v>145</v>
      </c>
      <c r="V7" s="25" t="n">
        <v>0</v>
      </c>
      <c r="W7" s="25" t="n">
        <v>25</v>
      </c>
      <c r="X7" s="26">
        <f>IFERROR(IF($A7="","",MAX(0,$T7-$W7+IF(VLOOKUP($C7,'Property Setup'!$B$13:$R$21,17,0)="Yes",$U7,0))),"")</f>
        <v/>
      </c>
      <c r="Y7" s="56">
        <f>IFERROR(IF($C7="","",VLOOKUP($C7,'Property Setup'!$B$13:$S$21,18,0)),"")</f>
        <v/>
      </c>
      <c r="Z7" s="26">
        <f>IFERROR(IF($A7="","",$X7*$Y7),"")</f>
        <v/>
      </c>
      <c r="AA7" s="56">
        <f>IFERROR(IF($C7="","",VLOOKUP($C7,'Property Setup'!$B$13:$T$21,19,0)),"")</f>
        <v/>
      </c>
      <c r="AB7" s="26">
        <f>IFERROR(IF($A7="","",MAX(0,$T7-$W7)*$AA7),"")</f>
        <v/>
      </c>
      <c r="AC7" s="26">
        <f>IFERROR(IF($A7="","",$T7+$U7+$V7-$W7+$Z7+$AB7),"")</f>
        <v/>
      </c>
      <c r="AD7" s="25" t="n">
        <v>900</v>
      </c>
      <c r="AE7" s="26">
        <f>IFERROR(IF($A7="","",MAX(0,$AC7-$AD7)),"")</f>
        <v/>
      </c>
      <c r="AF7" s="55" t="n">
        <v>46270</v>
      </c>
      <c r="AG7" s="24">
        <f>IFERROR(IF($A7="","",IF($E7="Canceled","Canceled",IF($AE7=0,"Paid",IF(AND($AF7&lt;TODAY(),$AE7&gt;0),"Past Due",IF($AD7&gt;0,"Partially Paid","Unpaid"))))),"")</f>
        <v/>
      </c>
      <c r="AH7" s="24">
        <f>IFERROR(IF($A7="","",$K7-TODAY()),"")</f>
        <v/>
      </c>
      <c r="AI7" s="28" t="n">
        <v>0.625</v>
      </c>
      <c r="AJ7" s="28" t="n">
        <v>0.4166666666666667</v>
      </c>
      <c r="AK7" s="22" t="inlineStr">
        <is>
          <t>No</t>
        </is>
      </c>
      <c r="AL7" s="22" t="inlineStr">
        <is>
          <t>Late arrival expected.</t>
        </is>
      </c>
      <c r="AM7" s="22" t="inlineStr">
        <is>
          <t>Balance requires attention.</t>
        </is>
      </c>
      <c r="AN7" s="24">
        <f>IFERROR(IF(OR($A7="",$E7="Canceled"),"",MAX(0,MIN($L7,EOMONTH(TODAY(),0)+1)-MAX($K7,EOMONTH(TODAY(),-1)+1))),"")</f>
        <v/>
      </c>
      <c r="AO7" s="26">
        <f>IFERROR(IF(OR($A7="",$AN7=0),"",$AN7*$S7),"")</f>
        <v/>
      </c>
      <c r="AP7" s="24">
        <f>IFERROR(IF(OR($A7="",$E7="Canceled"),"",MAX(0,MIN($L7,46054)-MAX($K7,46023))),"")</f>
        <v/>
      </c>
      <c r="AQ7" s="24">
        <f>IFERROR(IF(OR($A7="",$E7="Canceled"),"",MAX(0,MIN($L7,46082)-MAX($K7,46054))),"")</f>
        <v/>
      </c>
      <c r="AR7" s="24">
        <f>IFERROR(IF(OR($A7="",$E7="Canceled"),"",MAX(0,MIN($L7,46113)-MAX($K7,46082))),"")</f>
        <v/>
      </c>
      <c r="AS7" s="24">
        <f>IFERROR(IF(OR($A7="",$E7="Canceled"),"",MAX(0,MIN($L7,46143)-MAX($K7,46113))),"")</f>
        <v/>
      </c>
      <c r="AT7" s="24">
        <f>IFERROR(IF(OR($A7="",$E7="Canceled"),"",MAX(0,MIN($L7,46174)-MAX($K7,46143))),"")</f>
        <v/>
      </c>
      <c r="AU7" s="24">
        <f>IFERROR(IF(OR($A7="",$E7="Canceled"),"",MAX(0,MIN($L7,46204)-MAX($K7,46174))),"")</f>
        <v/>
      </c>
      <c r="AV7" s="24">
        <f>IFERROR(IF(OR($A7="",$E7="Canceled"),"",MAX(0,MIN($L7,46235)-MAX($K7,46204))),"")</f>
        <v/>
      </c>
      <c r="AW7" s="24">
        <f>IFERROR(IF(OR($A7="",$E7="Canceled"),"",MAX(0,MIN($L7,46266)-MAX($K7,46235))),"")</f>
        <v/>
      </c>
      <c r="AX7" s="24">
        <f>IFERROR(IF(OR($A7="",$E7="Canceled"),"",MAX(0,MIN($L7,46296)-MAX($K7,46266))),"")</f>
        <v/>
      </c>
      <c r="AY7" s="24">
        <f>IFERROR(IF(OR($A7="",$E7="Canceled"),"",MAX(0,MIN($L7,46327)-MAX($K7,46296))),"")</f>
        <v/>
      </c>
      <c r="AZ7" s="24">
        <f>IFERROR(IF(OR($A7="",$E7="Canceled"),"",MAX(0,MIN($L7,46357)-MAX($K7,46327))),"")</f>
        <v/>
      </c>
      <c r="BA7" s="24">
        <f>IFERROR(IF(OR($A7="",$E7="Canceled"),"",MAX(0,MIN($L7,46388)-MAX($K7,46357))),"")</f>
        <v/>
      </c>
      <c r="BB7" s="24">
        <f>IFERROR(IF(AND($A7&lt;&gt;"",$K7=TODAY(),$E7&lt;&gt;"Canceled"),COUNTIFS($K$5:$K$7,TODAY(),$E$5:$E$7,"&lt;&gt;Canceled"),""),"")</f>
        <v/>
      </c>
      <c r="BC7" s="24">
        <f>IFERROR(IF(AND($A7&lt;&gt;"",$K7&gt;=TODAY(),$E7&lt;&gt;"Canceled"),COUNTIFS($K$5:$K$104,"&lt;"&amp;$K7,$E$5:$E$104,"&lt;&gt;Canceled")+COUNTIFS($K$5:$K$7,$K7,$E$5:$E$7,"&lt;&gt;Canceled"),""),"")</f>
        <v/>
      </c>
      <c r="BD7" s="24">
        <f>IFERROR(IF(AND($A7&lt;&gt;"",$E7&lt;&gt;"Canceled",$AE7&gt;0,$K7&gt;=TODAY(),$K7&lt;=TODAY()+'Property Setup'!$B$7),COUNTIFS($AE$5:$AE$7,"&gt;0",$K$5:$K$7,"&gt;="&amp;TODAY(),$K$5:$K$7,"&lt;="&amp;TODAY()+'Property Setup'!$B$7),""),"")</f>
        <v/>
      </c>
    </row>
    <row r="8">
      <c r="A8" s="22" t="inlineStr">
        <is>
          <t>VR-2026-004</t>
        </is>
      </c>
      <c r="B8" s="22" t="inlineStr">
        <is>
          <t>BK-44081</t>
        </is>
      </c>
      <c r="C8" s="22" t="inlineStr">
        <is>
          <t>Sonoran Sunset Casita</t>
        </is>
      </c>
      <c r="D8" s="22" t="inlineStr">
        <is>
          <t>Booking.com</t>
        </is>
      </c>
      <c r="E8" s="22" t="inlineStr">
        <is>
          <t>Confirmed</t>
        </is>
      </c>
      <c r="F8" s="55" t="n">
        <v>46253</v>
      </c>
      <c r="G8" s="22" t="inlineStr">
        <is>
          <t>Noah</t>
        </is>
      </c>
      <c r="H8" s="22" t="inlineStr">
        <is>
          <t>Wilson</t>
        </is>
      </c>
      <c r="I8" s="22" t="inlineStr">
        <is>
          <t>noah.wilson@example.com</t>
        </is>
      </c>
      <c r="J8" s="22" t="inlineStr">
        <is>
          <t>(555) 310-1004</t>
        </is>
      </c>
      <c r="K8" s="55" t="n">
        <v>46277</v>
      </c>
      <c r="L8" s="55" t="n">
        <v>46281</v>
      </c>
      <c r="M8" s="24">
        <f>IFERROR(IF($A8="","",MAX(0,$L8-$K8)),"")</f>
        <v/>
      </c>
      <c r="N8" s="22" t="n">
        <v>2</v>
      </c>
      <c r="O8" s="22" t="n">
        <v>1</v>
      </c>
      <c r="P8" s="24">
        <f>IFERROR(IF($A8="","",$N8+$O8),"")</f>
        <v/>
      </c>
      <c r="Q8" s="24">
        <f>IFERROR(IF($C8="","",VLOOKUP($C8,'Property Setup'!$B$13:$L$21,11,0)),"")</f>
        <v/>
      </c>
      <c r="R8" s="24">
        <f>IFERROR(IF($C8="","",IF($P8&gt;$Q8,"Review Guest Count","Within Limit")),"")</f>
        <v/>
      </c>
      <c r="S8" s="25" t="n">
        <v>290</v>
      </c>
      <c r="T8" s="26">
        <f>IFERROR(IF($A8="","",$M8*$S8),"")</f>
        <v/>
      </c>
      <c r="U8" s="25" t="n">
        <v>135</v>
      </c>
      <c r="V8" s="25" t="n">
        <v>30</v>
      </c>
      <c r="W8" s="25" t="n">
        <v>50</v>
      </c>
      <c r="X8" s="26">
        <f>IFERROR(IF($A8="","",MAX(0,$T8-$W8+IF(VLOOKUP($C8,'Property Setup'!$B$13:$R$21,17,0)="Yes",$U8,0))),"")</f>
        <v/>
      </c>
      <c r="Y8" s="56">
        <f>IFERROR(IF($C8="","",VLOOKUP($C8,'Property Setup'!$B$13:$S$21,18,0)),"")</f>
        <v/>
      </c>
      <c r="Z8" s="26">
        <f>IFERROR(IF($A8="","",$X8*$Y8),"")</f>
        <v/>
      </c>
      <c r="AA8" s="56">
        <f>IFERROR(IF($C8="","",VLOOKUP($C8,'Property Setup'!$B$13:$T$21,19,0)),"")</f>
        <v/>
      </c>
      <c r="AB8" s="26">
        <f>IFERROR(IF($A8="","",MAX(0,$T8-$W8)*$AA8),"")</f>
        <v/>
      </c>
      <c r="AC8" s="26">
        <f>IFERROR(IF($A8="","",$T8+$U8+$V8-$W8+$Z8+$AB8),"")</f>
        <v/>
      </c>
      <c r="AD8" s="25" t="n">
        <v>600</v>
      </c>
      <c r="AE8" s="26">
        <f>IFERROR(IF($A8="","",MAX(0,$AC8-$AD8)),"")</f>
        <v/>
      </c>
      <c r="AF8" s="55" t="n">
        <v>46272</v>
      </c>
      <c r="AG8" s="24">
        <f>IFERROR(IF($A8="","",IF($E8="Canceled","Canceled",IF($AE8=0,"Paid",IF(AND($AF8&lt;TODAY(),$AE8&gt;0),"Past Due",IF($AD8&gt;0,"Partially Paid","Unpaid"))))),"")</f>
        <v/>
      </c>
      <c r="AH8" s="24">
        <f>IFERROR(IF($A8="","",$K8-TODAY()),"")</f>
        <v/>
      </c>
      <c r="AI8" s="28" t="n">
        <v>0.6666666666666666</v>
      </c>
      <c r="AJ8" s="28" t="n">
        <v>0.4583333333333333</v>
      </c>
      <c r="AK8" s="22" t="inlineStr">
        <is>
          <t>No</t>
        </is>
      </c>
      <c r="AL8" s="22" t="inlineStr">
        <is>
          <t>Requests shaded parking.</t>
        </is>
      </c>
      <c r="AM8" s="22" t="inlineStr">
        <is>
          <t>Send arrival details after final review.</t>
        </is>
      </c>
      <c r="AN8" s="24">
        <f>IFERROR(IF(OR($A8="",$E8="Canceled"),"",MAX(0,MIN($L8,EOMONTH(TODAY(),0)+1)-MAX($K8,EOMONTH(TODAY(),-1)+1))),"")</f>
        <v/>
      </c>
      <c r="AO8" s="26">
        <f>IFERROR(IF(OR($A8="",$AN8=0),"",$AN8*$S8),"")</f>
        <v/>
      </c>
      <c r="AP8" s="24">
        <f>IFERROR(IF(OR($A8="",$E8="Canceled"),"",MAX(0,MIN($L8,46054)-MAX($K8,46023))),"")</f>
        <v/>
      </c>
      <c r="AQ8" s="24">
        <f>IFERROR(IF(OR($A8="",$E8="Canceled"),"",MAX(0,MIN($L8,46082)-MAX($K8,46054))),"")</f>
        <v/>
      </c>
      <c r="AR8" s="24">
        <f>IFERROR(IF(OR($A8="",$E8="Canceled"),"",MAX(0,MIN($L8,46113)-MAX($K8,46082))),"")</f>
        <v/>
      </c>
      <c r="AS8" s="24">
        <f>IFERROR(IF(OR($A8="",$E8="Canceled"),"",MAX(0,MIN($L8,46143)-MAX($K8,46113))),"")</f>
        <v/>
      </c>
      <c r="AT8" s="24">
        <f>IFERROR(IF(OR($A8="",$E8="Canceled"),"",MAX(0,MIN($L8,46174)-MAX($K8,46143))),"")</f>
        <v/>
      </c>
      <c r="AU8" s="24">
        <f>IFERROR(IF(OR($A8="",$E8="Canceled"),"",MAX(0,MIN($L8,46204)-MAX($K8,46174))),"")</f>
        <v/>
      </c>
      <c r="AV8" s="24">
        <f>IFERROR(IF(OR($A8="",$E8="Canceled"),"",MAX(0,MIN($L8,46235)-MAX($K8,46204))),"")</f>
        <v/>
      </c>
      <c r="AW8" s="24">
        <f>IFERROR(IF(OR($A8="",$E8="Canceled"),"",MAX(0,MIN($L8,46266)-MAX($K8,46235))),"")</f>
        <v/>
      </c>
      <c r="AX8" s="24">
        <f>IFERROR(IF(OR($A8="",$E8="Canceled"),"",MAX(0,MIN($L8,46296)-MAX($K8,46266))),"")</f>
        <v/>
      </c>
      <c r="AY8" s="24">
        <f>IFERROR(IF(OR($A8="",$E8="Canceled"),"",MAX(0,MIN($L8,46327)-MAX($K8,46296))),"")</f>
        <v/>
      </c>
      <c r="AZ8" s="24">
        <f>IFERROR(IF(OR($A8="",$E8="Canceled"),"",MAX(0,MIN($L8,46357)-MAX($K8,46327))),"")</f>
        <v/>
      </c>
      <c r="BA8" s="24">
        <f>IFERROR(IF(OR($A8="",$E8="Canceled"),"",MAX(0,MIN($L8,46388)-MAX($K8,46357))),"")</f>
        <v/>
      </c>
      <c r="BB8" s="24">
        <f>IFERROR(IF(AND($A8&lt;&gt;"",$K8=TODAY(),$E8&lt;&gt;"Canceled"),COUNTIFS($K$5:$K$8,TODAY(),$E$5:$E$8,"&lt;&gt;Canceled"),""),"")</f>
        <v/>
      </c>
      <c r="BC8" s="24">
        <f>IFERROR(IF(AND($A8&lt;&gt;"",$K8&gt;=TODAY(),$E8&lt;&gt;"Canceled"),COUNTIFS($K$5:$K$104,"&lt;"&amp;$K8,$E$5:$E$104,"&lt;&gt;Canceled")+COUNTIFS($K$5:$K$8,$K8,$E$5:$E$8,"&lt;&gt;Canceled"),""),"")</f>
        <v/>
      </c>
      <c r="BD8" s="24">
        <f>IFERROR(IF(AND($A8&lt;&gt;"",$E8&lt;&gt;"Canceled",$AE8&gt;0,$K8&gt;=TODAY(),$K8&lt;=TODAY()+'Property Setup'!$B$7),COUNTIFS($AE$5:$AE$8,"&gt;0",$K$5:$K$8,"&gt;="&amp;TODAY(),$K$5:$K$8,"&lt;="&amp;TODAY()+'Property Setup'!$B$7),""),"")</f>
        <v/>
      </c>
    </row>
    <row r="9">
      <c r="A9" s="22" t="inlineStr">
        <is>
          <t>VR-2026-005</t>
        </is>
      </c>
      <c r="B9" s="22" t="inlineStr">
        <is>
          <t>DIR-5032</t>
        </is>
      </c>
      <c r="C9" s="22" t="inlineStr">
        <is>
          <t>Blue Heron Lake House</t>
        </is>
      </c>
      <c r="D9" s="22" t="inlineStr">
        <is>
          <t>Direct</t>
        </is>
      </c>
      <c r="E9" s="22" t="inlineStr">
        <is>
          <t>Confirmed</t>
        </is>
      </c>
      <c r="F9" s="55" t="n">
        <v>46259</v>
      </c>
      <c r="G9" s="22" t="inlineStr">
        <is>
          <t>Ava</t>
        </is>
      </c>
      <c r="H9" s="22" t="inlineStr">
        <is>
          <t>Thompson</t>
        </is>
      </c>
      <c r="I9" s="22" t="inlineStr">
        <is>
          <t>ava.thompson@example.com</t>
        </is>
      </c>
      <c r="J9" s="22" t="inlineStr">
        <is>
          <t>(555) 310-1005</t>
        </is>
      </c>
      <c r="K9" s="55" t="n">
        <v>46283</v>
      </c>
      <c r="L9" s="55" t="n">
        <v>46289</v>
      </c>
      <c r="M9" s="24">
        <f>IFERROR(IF($A9="","",MAX(0,$L9-$K9)),"")</f>
        <v/>
      </c>
      <c r="N9" s="22" t="n">
        <v>5</v>
      </c>
      <c r="O9" s="22" t="n">
        <v>3</v>
      </c>
      <c r="P9" s="24">
        <f>IFERROR(IF($A9="","",$N9+$O9),"")</f>
        <v/>
      </c>
      <c r="Q9" s="24">
        <f>IFERROR(IF($C9="","",VLOOKUP($C9,'Property Setup'!$B$13:$L$21,11,0)),"")</f>
        <v/>
      </c>
      <c r="R9" s="24">
        <f>IFERROR(IF($C9="","",IF($P9&gt;$Q9,"Review Guest Count","Within Limit")),"")</f>
        <v/>
      </c>
      <c r="S9" s="25" t="n">
        <v>425</v>
      </c>
      <c r="T9" s="26">
        <f>IFERROR(IF($A9="","",$M9*$S9),"")</f>
        <v/>
      </c>
      <c r="U9" s="25" t="n">
        <v>240</v>
      </c>
      <c r="V9" s="25" t="n">
        <v>75</v>
      </c>
      <c r="W9" s="25" t="n">
        <v>100</v>
      </c>
      <c r="X9" s="26">
        <f>IFERROR(IF($A9="","",MAX(0,$T9-$W9+IF(VLOOKUP($C9,'Property Setup'!$B$13:$R$21,17,0)="Yes",$U9,0))),"")</f>
        <v/>
      </c>
      <c r="Y9" s="56">
        <f>IFERROR(IF($C9="","",VLOOKUP($C9,'Property Setup'!$B$13:$S$21,18,0)),"")</f>
        <v/>
      </c>
      <c r="Z9" s="26">
        <f>IFERROR(IF($A9="","",$X9*$Y9),"")</f>
        <v/>
      </c>
      <c r="AA9" s="56">
        <f>IFERROR(IF($C9="","",VLOOKUP($C9,'Property Setup'!$B$13:$T$21,19,0)),"")</f>
        <v/>
      </c>
      <c r="AB9" s="26">
        <f>IFERROR(IF($A9="","",MAX(0,$T9-$W9)*$AA9),"")</f>
        <v/>
      </c>
      <c r="AC9" s="26">
        <f>IFERROR(IF($A9="","",$T9+$U9+$V9-$W9+$Z9+$AB9),"")</f>
        <v/>
      </c>
      <c r="AD9" s="25" t="n">
        <v>3400</v>
      </c>
      <c r="AE9" s="26">
        <f>IFERROR(IF($A9="","",MAX(0,$AC9-$AD9)),"")</f>
        <v/>
      </c>
      <c r="AF9" s="55" t="n">
        <v>46276</v>
      </c>
      <c r="AG9" s="24">
        <f>IFERROR(IF($A9="","",IF($E9="Canceled","Canceled",IF($AE9=0,"Paid",IF(AND($AF9&lt;TODAY(),$AE9&gt;0),"Past Due",IF($AD9&gt;0,"Partially Paid","Unpaid"))))),"")</f>
        <v/>
      </c>
      <c r="AH9" s="24">
        <f>IFERROR(IF($A9="","",$K9-TODAY()),"")</f>
        <v/>
      </c>
      <c r="AI9" s="28" t="n">
        <v>0.6666666666666666</v>
      </c>
      <c r="AJ9" s="28" t="n">
        <v>0.4166666666666667</v>
      </c>
      <c r="AK9" s="22" t="inlineStr">
        <is>
          <t>Yes</t>
        </is>
      </c>
      <c r="AL9" s="22" t="inlineStr">
        <is>
          <t>Family stay; requests crib.</t>
        </is>
      </c>
      <c r="AM9" s="22" t="inlineStr">
        <is>
          <t>Payment plan confirmed.</t>
        </is>
      </c>
      <c r="AN9" s="24">
        <f>IFERROR(IF(OR($A9="",$E9="Canceled"),"",MAX(0,MIN($L9,EOMONTH(TODAY(),0)+1)-MAX($K9,EOMONTH(TODAY(),-1)+1))),"")</f>
        <v/>
      </c>
      <c r="AO9" s="26">
        <f>IFERROR(IF(OR($A9="",$AN9=0),"",$AN9*$S9),"")</f>
        <v/>
      </c>
      <c r="AP9" s="24">
        <f>IFERROR(IF(OR($A9="",$E9="Canceled"),"",MAX(0,MIN($L9,46054)-MAX($K9,46023))),"")</f>
        <v/>
      </c>
      <c r="AQ9" s="24">
        <f>IFERROR(IF(OR($A9="",$E9="Canceled"),"",MAX(0,MIN($L9,46082)-MAX($K9,46054))),"")</f>
        <v/>
      </c>
      <c r="AR9" s="24">
        <f>IFERROR(IF(OR($A9="",$E9="Canceled"),"",MAX(0,MIN($L9,46113)-MAX($K9,46082))),"")</f>
        <v/>
      </c>
      <c r="AS9" s="24">
        <f>IFERROR(IF(OR($A9="",$E9="Canceled"),"",MAX(0,MIN($L9,46143)-MAX($K9,46113))),"")</f>
        <v/>
      </c>
      <c r="AT9" s="24">
        <f>IFERROR(IF(OR($A9="",$E9="Canceled"),"",MAX(0,MIN($L9,46174)-MAX($K9,46143))),"")</f>
        <v/>
      </c>
      <c r="AU9" s="24">
        <f>IFERROR(IF(OR($A9="",$E9="Canceled"),"",MAX(0,MIN($L9,46204)-MAX($K9,46174))),"")</f>
        <v/>
      </c>
      <c r="AV9" s="24">
        <f>IFERROR(IF(OR($A9="",$E9="Canceled"),"",MAX(0,MIN($L9,46235)-MAX($K9,46204))),"")</f>
        <v/>
      </c>
      <c r="AW9" s="24">
        <f>IFERROR(IF(OR($A9="",$E9="Canceled"),"",MAX(0,MIN($L9,46266)-MAX($K9,46235))),"")</f>
        <v/>
      </c>
      <c r="AX9" s="24">
        <f>IFERROR(IF(OR($A9="",$E9="Canceled"),"",MAX(0,MIN($L9,46296)-MAX($K9,46266))),"")</f>
        <v/>
      </c>
      <c r="AY9" s="24">
        <f>IFERROR(IF(OR($A9="",$E9="Canceled"),"",MAX(0,MIN($L9,46327)-MAX($K9,46296))),"")</f>
        <v/>
      </c>
      <c r="AZ9" s="24">
        <f>IFERROR(IF(OR($A9="",$E9="Canceled"),"",MAX(0,MIN($L9,46357)-MAX($K9,46327))),"")</f>
        <v/>
      </c>
      <c r="BA9" s="24">
        <f>IFERROR(IF(OR($A9="",$E9="Canceled"),"",MAX(0,MIN($L9,46388)-MAX($K9,46357))),"")</f>
        <v/>
      </c>
      <c r="BB9" s="24">
        <f>IFERROR(IF(AND($A9&lt;&gt;"",$K9=TODAY(),$E9&lt;&gt;"Canceled"),COUNTIFS($K$5:$K$9,TODAY(),$E$5:$E$9,"&lt;&gt;Canceled"),""),"")</f>
        <v/>
      </c>
      <c r="BC9" s="24">
        <f>IFERROR(IF(AND($A9&lt;&gt;"",$K9&gt;=TODAY(),$E9&lt;&gt;"Canceled"),COUNTIFS($K$5:$K$104,"&lt;"&amp;$K9,$E$5:$E$104,"&lt;&gt;Canceled")+COUNTIFS($K$5:$K$9,$K9,$E$5:$E$9,"&lt;&gt;Canceled"),""),"")</f>
        <v/>
      </c>
      <c r="BD9" s="24">
        <f>IFERROR(IF(AND($A9&lt;&gt;"",$E9&lt;&gt;"Canceled",$AE9&gt;0,$K9&gt;=TODAY(),$K9&lt;=TODAY()+'Property Setup'!$B$7),COUNTIFS($AE$5:$AE$9,"&gt;0",$K$5:$K$9,"&gt;="&amp;TODAY(),$K$5:$K$9,"&lt;="&amp;TODAY()+'Property Setup'!$B$7),""),"")</f>
        <v/>
      </c>
    </row>
    <row r="10">
      <c r="A10" s="22" t="inlineStr">
        <is>
          <t>VR-2026-006</t>
        </is>
      </c>
      <c r="B10" s="22" t="inlineStr">
        <is>
          <t>OR-99102</t>
        </is>
      </c>
      <c r="C10" s="22" t="inlineStr">
        <is>
          <t>Aspen View Ski Condo</t>
        </is>
      </c>
      <c r="D10" s="22" t="inlineStr">
        <is>
          <t>Owner Referral</t>
        </is>
      </c>
      <c r="E10" s="22" t="inlineStr">
        <is>
          <t>Tentative</t>
        </is>
      </c>
      <c r="F10" s="55" t="n">
        <v>46267</v>
      </c>
      <c r="G10" s="22" t="inlineStr">
        <is>
          <t>Mason</t>
        </is>
      </c>
      <c r="H10" s="22" t="inlineStr">
        <is>
          <t>Davis</t>
        </is>
      </c>
      <c r="I10" s="22" t="inlineStr">
        <is>
          <t>mason.davis@example.com</t>
        </is>
      </c>
      <c r="J10" s="22" t="inlineStr">
        <is>
          <t>(555) 310-1006</t>
        </is>
      </c>
      <c r="K10" s="55" t="n">
        <v>46296</v>
      </c>
      <c r="L10" s="55" t="n">
        <v>46301</v>
      </c>
      <c r="M10" s="24">
        <f>IFERROR(IF($A10="","",MAX(0,$L10-$K10)),"")</f>
        <v/>
      </c>
      <c r="N10" s="22" t="n">
        <v>4</v>
      </c>
      <c r="O10" s="22" t="n">
        <v>2</v>
      </c>
      <c r="P10" s="24">
        <f>IFERROR(IF($A10="","",$N10+$O10),"")</f>
        <v/>
      </c>
      <c r="Q10" s="24">
        <f>IFERROR(IF($C10="","",VLOOKUP($C10,'Property Setup'!$B$13:$L$21,11,0)),"")</f>
        <v/>
      </c>
      <c r="R10" s="24">
        <f>IFERROR(IF($C10="","",IF($P10&gt;$Q10,"Review Guest Count","Within Limit")),"")</f>
        <v/>
      </c>
      <c r="S10" s="25" t="n">
        <v>510</v>
      </c>
      <c r="T10" s="26">
        <f>IFERROR(IF($A10="","",$M10*$S10),"")</f>
        <v/>
      </c>
      <c r="U10" s="25" t="n">
        <v>210</v>
      </c>
      <c r="V10" s="25" t="n">
        <v>0</v>
      </c>
      <c r="W10" s="25" t="n">
        <v>0</v>
      </c>
      <c r="X10" s="26">
        <f>IFERROR(IF($A10="","",MAX(0,$T10-$W10+IF(VLOOKUP($C10,'Property Setup'!$B$13:$R$21,17,0)="Yes",$U10,0))),"")</f>
        <v/>
      </c>
      <c r="Y10" s="56">
        <f>IFERROR(IF($C10="","",VLOOKUP($C10,'Property Setup'!$B$13:$S$21,18,0)),"")</f>
        <v/>
      </c>
      <c r="Z10" s="26">
        <f>IFERROR(IF($A10="","",$X10*$Y10),"")</f>
        <v/>
      </c>
      <c r="AA10" s="56">
        <f>IFERROR(IF($C10="","",VLOOKUP($C10,'Property Setup'!$B$13:$T$21,19,0)),"")</f>
        <v/>
      </c>
      <c r="AB10" s="26">
        <f>IFERROR(IF($A10="","",MAX(0,$T10-$W10)*$AA10),"")</f>
        <v/>
      </c>
      <c r="AC10" s="26">
        <f>IFERROR(IF($A10="","",$T10+$U10+$V10-$W10+$Z10+$AB10),"")</f>
        <v/>
      </c>
      <c r="AD10" s="25" t="n">
        <v>500</v>
      </c>
      <c r="AE10" s="26">
        <f>IFERROR(IF($A10="","",MAX(0,$AC10-$AD10)),"")</f>
        <v/>
      </c>
      <c r="AF10" s="55" t="n">
        <v>46283</v>
      </c>
      <c r="AG10" s="24">
        <f>IFERROR(IF($A10="","",IF($E10="Canceled","Canceled",IF($AE10=0,"Paid",IF(AND($AF10&lt;TODAY(),$AE10&gt;0),"Past Due",IF($AD10&gt;0,"Partially Paid","Unpaid"))))),"")</f>
        <v/>
      </c>
      <c r="AH10" s="24">
        <f>IFERROR(IF($A10="","",$K10-TODAY()),"")</f>
        <v/>
      </c>
      <c r="AI10" s="28" t="n">
        <v>0.6666666666666666</v>
      </c>
      <c r="AJ10" s="28" t="n">
        <v>0.4166666666666667</v>
      </c>
      <c r="AK10" s="22" t="inlineStr">
        <is>
          <t>Not Needed</t>
        </is>
      </c>
      <c r="AL10" s="22" t="inlineStr">
        <is>
          <t>Considering equipment rental.</t>
        </is>
      </c>
      <c r="AM10" s="22" t="inlineStr">
        <is>
          <t>Tentative hold.</t>
        </is>
      </c>
      <c r="AN10" s="24">
        <f>IFERROR(IF(OR($A10="",$E10="Canceled"),"",MAX(0,MIN($L10,EOMONTH(TODAY(),0)+1)-MAX($K10,EOMONTH(TODAY(),-1)+1))),"")</f>
        <v/>
      </c>
      <c r="AO10" s="26">
        <f>IFERROR(IF(OR($A10="",$AN10=0),"",$AN10*$S10),"")</f>
        <v/>
      </c>
      <c r="AP10" s="24">
        <f>IFERROR(IF(OR($A10="",$E10="Canceled"),"",MAX(0,MIN($L10,46054)-MAX($K10,46023))),"")</f>
        <v/>
      </c>
      <c r="AQ10" s="24">
        <f>IFERROR(IF(OR($A10="",$E10="Canceled"),"",MAX(0,MIN($L10,46082)-MAX($K10,46054))),"")</f>
        <v/>
      </c>
      <c r="AR10" s="24">
        <f>IFERROR(IF(OR($A10="",$E10="Canceled"),"",MAX(0,MIN($L10,46113)-MAX($K10,46082))),"")</f>
        <v/>
      </c>
      <c r="AS10" s="24">
        <f>IFERROR(IF(OR($A10="",$E10="Canceled"),"",MAX(0,MIN($L10,46143)-MAX($K10,46113))),"")</f>
        <v/>
      </c>
      <c r="AT10" s="24">
        <f>IFERROR(IF(OR($A10="",$E10="Canceled"),"",MAX(0,MIN($L10,46174)-MAX($K10,46143))),"")</f>
        <v/>
      </c>
      <c r="AU10" s="24">
        <f>IFERROR(IF(OR($A10="",$E10="Canceled"),"",MAX(0,MIN($L10,46204)-MAX($K10,46174))),"")</f>
        <v/>
      </c>
      <c r="AV10" s="24">
        <f>IFERROR(IF(OR($A10="",$E10="Canceled"),"",MAX(0,MIN($L10,46235)-MAX($K10,46204))),"")</f>
        <v/>
      </c>
      <c r="AW10" s="24">
        <f>IFERROR(IF(OR($A10="",$E10="Canceled"),"",MAX(0,MIN($L10,46266)-MAX($K10,46235))),"")</f>
        <v/>
      </c>
      <c r="AX10" s="24">
        <f>IFERROR(IF(OR($A10="",$E10="Canceled"),"",MAX(0,MIN($L10,46296)-MAX($K10,46266))),"")</f>
        <v/>
      </c>
      <c r="AY10" s="24">
        <f>IFERROR(IF(OR($A10="",$E10="Canceled"),"",MAX(0,MIN($L10,46327)-MAX($K10,46296))),"")</f>
        <v/>
      </c>
      <c r="AZ10" s="24">
        <f>IFERROR(IF(OR($A10="",$E10="Canceled"),"",MAX(0,MIN($L10,46357)-MAX($K10,46327))),"")</f>
        <v/>
      </c>
      <c r="BA10" s="24">
        <f>IFERROR(IF(OR($A10="",$E10="Canceled"),"",MAX(0,MIN($L10,46388)-MAX($K10,46357))),"")</f>
        <v/>
      </c>
      <c r="BB10" s="24">
        <f>IFERROR(IF(AND($A10&lt;&gt;"",$K10=TODAY(),$E10&lt;&gt;"Canceled"),COUNTIFS($K$5:$K$10,TODAY(),$E$5:$E$10,"&lt;&gt;Canceled"),""),"")</f>
        <v/>
      </c>
      <c r="BC10" s="24">
        <f>IFERROR(IF(AND($A10&lt;&gt;"",$K10&gt;=TODAY(),$E10&lt;&gt;"Canceled"),COUNTIFS($K$5:$K$104,"&lt;"&amp;$K10,$E$5:$E$104,"&lt;&gt;Canceled")+COUNTIFS($K$5:$K$10,$K10,$E$5:$E$10,"&lt;&gt;Canceled"),""),"")</f>
        <v/>
      </c>
      <c r="BD10" s="24">
        <f>IFERROR(IF(AND($A10&lt;&gt;"",$E10&lt;&gt;"Canceled",$AE10&gt;0,$K10&gt;=TODAY(),$K10&lt;=TODAY()+'Property Setup'!$B$7),COUNTIFS($AE$5:$AE$10,"&gt;0",$K$5:$K$10,"&gt;="&amp;TODAY(),$K$5:$K$10,"&lt;="&amp;TODAY()+'Property Setup'!$B$7),""),"")</f>
        <v/>
      </c>
    </row>
    <row r="11">
      <c r="A11" s="22" t="inlineStr">
        <is>
          <t>VR-2026-007</t>
        </is>
      </c>
      <c r="B11" s="22" t="inlineStr">
        <is>
          <t>AB-82099</t>
        </is>
      </c>
      <c r="C11" s="22" t="inlineStr">
        <is>
          <t>Pine Harbor Coastal Cottage</t>
        </is>
      </c>
      <c r="D11" s="22" t="inlineStr">
        <is>
          <t>Airbnb</t>
        </is>
      </c>
      <c r="E11" s="22" t="inlineStr">
        <is>
          <t>Canceled</t>
        </is>
      </c>
      <c r="F11" s="55" t="n">
        <v>46241</v>
      </c>
      <c r="G11" s="22" t="inlineStr">
        <is>
          <t>Sophia</t>
        </is>
      </c>
      <c r="H11" s="22" t="inlineStr">
        <is>
          <t>Anderson</t>
        </is>
      </c>
      <c r="I11" s="22" t="inlineStr">
        <is>
          <t>sophia.anderson@example.com</t>
        </is>
      </c>
      <c r="J11" s="22" t="inlineStr">
        <is>
          <t>(555) 310-1007</t>
        </is>
      </c>
      <c r="K11" s="55" t="n">
        <v>46286</v>
      </c>
      <c r="L11" s="55" t="n">
        <v>46290</v>
      </c>
      <c r="M11" s="24">
        <f>IFERROR(IF($A11="","",MAX(0,$L11-$K11)),"")</f>
        <v/>
      </c>
      <c r="N11" s="22" t="n">
        <v>2</v>
      </c>
      <c r="O11" s="22" t="n">
        <v>0</v>
      </c>
      <c r="P11" s="24">
        <f>IFERROR(IF($A11="","",$N11+$O11),"")</f>
        <v/>
      </c>
      <c r="Q11" s="24">
        <f>IFERROR(IF($C11="","",VLOOKUP($C11,'Property Setup'!$B$13:$L$21,11,0)),"")</f>
        <v/>
      </c>
      <c r="R11" s="24">
        <f>IFERROR(IF($C11="","",IF($P11&gt;$Q11,"Review Guest Count","Within Limit")),"")</f>
        <v/>
      </c>
      <c r="S11" s="25" t="n">
        <v>310</v>
      </c>
      <c r="T11" s="26">
        <f>IFERROR(IF($A11="","",$M11*$S11),"")</f>
        <v/>
      </c>
      <c r="U11" s="25" t="n">
        <v>155</v>
      </c>
      <c r="V11" s="25" t="n">
        <v>0</v>
      </c>
      <c r="W11" s="25" t="n">
        <v>0</v>
      </c>
      <c r="X11" s="26">
        <f>IFERROR(IF($A11="","",MAX(0,$T11-$W11+IF(VLOOKUP($C11,'Property Setup'!$B$13:$R$21,17,0)="Yes",$U11,0))),"")</f>
        <v/>
      </c>
      <c r="Y11" s="56">
        <f>IFERROR(IF($C11="","",VLOOKUP($C11,'Property Setup'!$B$13:$S$21,18,0)),"")</f>
        <v/>
      </c>
      <c r="Z11" s="26">
        <f>IFERROR(IF($A11="","",$X11*$Y11),"")</f>
        <v/>
      </c>
      <c r="AA11" s="56">
        <f>IFERROR(IF($C11="","",VLOOKUP($C11,'Property Setup'!$B$13:$T$21,19,0)),"")</f>
        <v/>
      </c>
      <c r="AB11" s="26">
        <f>IFERROR(IF($A11="","",MAX(0,$T11-$W11)*$AA11),"")</f>
        <v/>
      </c>
      <c r="AC11" s="26">
        <f>IFERROR(IF($A11="","",$T11+$U11+$V11-$W11+$Z11+$AB11),"")</f>
        <v/>
      </c>
      <c r="AD11" s="25" t="n">
        <v>0</v>
      </c>
      <c r="AE11" s="26">
        <f>IFERROR(IF($A11="","",MAX(0,$AC11-$AD11)),"")</f>
        <v/>
      </c>
      <c r="AF11" s="55" t="n">
        <v>46263</v>
      </c>
      <c r="AG11" s="24">
        <f>IFERROR(IF($A11="","",IF($E11="Canceled","Canceled",IF($AE11=0,"Paid",IF(AND($AF11&lt;TODAY(),$AE11&gt;0),"Past Due",IF($AD11&gt;0,"Partially Paid","Unpaid"))))),"")</f>
        <v/>
      </c>
      <c r="AH11" s="24">
        <f>IFERROR(IF($A11="","",$K11-TODAY()),"")</f>
        <v/>
      </c>
      <c r="AI11" s="28" t="n">
        <v>0.625</v>
      </c>
      <c r="AJ11" s="28" t="n">
        <v>0.4166666666666667</v>
      </c>
      <c r="AK11" s="22" t="inlineStr">
        <is>
          <t>Not Needed</t>
        </is>
      </c>
      <c r="AL11" s="22" t="inlineStr">
        <is>
          <t>Canceled travel plans.</t>
        </is>
      </c>
      <c r="AM11" s="22" t="inlineStr">
        <is>
          <t>Canceled reservation.</t>
        </is>
      </c>
      <c r="AN11" s="24">
        <f>IFERROR(IF(OR($A11="",$E11="Canceled"),"",MAX(0,MIN($L11,EOMONTH(TODAY(),0)+1)-MAX($K11,EOMONTH(TODAY(),-1)+1))),"")</f>
        <v/>
      </c>
      <c r="AO11" s="26">
        <f>IFERROR(IF(OR($A11="",$AN11=0),"",$AN11*$S11),"")</f>
        <v/>
      </c>
      <c r="AP11" s="24">
        <f>IFERROR(IF(OR($A11="",$E11="Canceled"),"",MAX(0,MIN($L11,46054)-MAX($K11,46023))),"")</f>
        <v/>
      </c>
      <c r="AQ11" s="24">
        <f>IFERROR(IF(OR($A11="",$E11="Canceled"),"",MAX(0,MIN($L11,46082)-MAX($K11,46054))),"")</f>
        <v/>
      </c>
      <c r="AR11" s="24">
        <f>IFERROR(IF(OR($A11="",$E11="Canceled"),"",MAX(0,MIN($L11,46113)-MAX($K11,46082))),"")</f>
        <v/>
      </c>
      <c r="AS11" s="24">
        <f>IFERROR(IF(OR($A11="",$E11="Canceled"),"",MAX(0,MIN($L11,46143)-MAX($K11,46113))),"")</f>
        <v/>
      </c>
      <c r="AT11" s="24">
        <f>IFERROR(IF(OR($A11="",$E11="Canceled"),"",MAX(0,MIN($L11,46174)-MAX($K11,46143))),"")</f>
        <v/>
      </c>
      <c r="AU11" s="24">
        <f>IFERROR(IF(OR($A11="",$E11="Canceled"),"",MAX(0,MIN($L11,46204)-MAX($K11,46174))),"")</f>
        <v/>
      </c>
      <c r="AV11" s="24">
        <f>IFERROR(IF(OR($A11="",$E11="Canceled"),"",MAX(0,MIN($L11,46235)-MAX($K11,46204))),"")</f>
        <v/>
      </c>
      <c r="AW11" s="24">
        <f>IFERROR(IF(OR($A11="",$E11="Canceled"),"",MAX(0,MIN($L11,46266)-MAX($K11,46235))),"")</f>
        <v/>
      </c>
      <c r="AX11" s="24">
        <f>IFERROR(IF(OR($A11="",$E11="Canceled"),"",MAX(0,MIN($L11,46296)-MAX($K11,46266))),"")</f>
        <v/>
      </c>
      <c r="AY11" s="24">
        <f>IFERROR(IF(OR($A11="",$E11="Canceled"),"",MAX(0,MIN($L11,46327)-MAX($K11,46296))),"")</f>
        <v/>
      </c>
      <c r="AZ11" s="24">
        <f>IFERROR(IF(OR($A11="",$E11="Canceled"),"",MAX(0,MIN($L11,46357)-MAX($K11,46327))),"")</f>
        <v/>
      </c>
      <c r="BA11" s="24">
        <f>IFERROR(IF(OR($A11="",$E11="Canceled"),"",MAX(0,MIN($L11,46388)-MAX($K11,46357))),"")</f>
        <v/>
      </c>
      <c r="BB11" s="24">
        <f>IFERROR(IF(AND($A11&lt;&gt;"",$K11=TODAY(),$E11&lt;&gt;"Canceled"),COUNTIFS($K$5:$K$11,TODAY(),$E$5:$E$11,"&lt;&gt;Canceled"),""),"")</f>
        <v/>
      </c>
      <c r="BC11" s="24">
        <f>IFERROR(IF(AND($A11&lt;&gt;"",$K11&gt;=TODAY(),$E11&lt;&gt;"Canceled"),COUNTIFS($K$5:$K$104,"&lt;"&amp;$K11,$E$5:$E$104,"&lt;&gt;Canceled")+COUNTIFS($K$5:$K$11,$K11,$E$5:$E$11,"&lt;&gt;Canceled"),""),"")</f>
        <v/>
      </c>
      <c r="BD11" s="24">
        <f>IFERROR(IF(AND($A11&lt;&gt;"",$E11&lt;&gt;"Canceled",$AE11&gt;0,$K11&gt;=TODAY(),$K11&lt;=TODAY()+'Property Setup'!$B$7),COUNTIFS($AE$5:$AE$11,"&gt;0",$K$5:$K$11,"&gt;="&amp;TODAY(),$K$5:$K$11,"&lt;="&amp;TODAY()+'Property Setup'!$B$7),""),"")</f>
        <v/>
      </c>
    </row>
    <row r="12">
      <c r="A12" s="22" t="inlineStr">
        <is>
          <t>VR-2026-008</t>
        </is>
      </c>
      <c r="B12" s="22" t="inlineStr">
        <is>
          <t>VB-77330</t>
        </is>
      </c>
      <c r="C12" s="22" t="inlineStr">
        <is>
          <t>Cypress Hill Country Home</t>
        </is>
      </c>
      <c r="D12" s="22" t="inlineStr">
        <is>
          <t>Vrbo</t>
        </is>
      </c>
      <c r="E12" s="22" t="inlineStr">
        <is>
          <t>Confirmed</t>
        </is>
      </c>
      <c r="F12" s="55" t="n">
        <v>46239</v>
      </c>
      <c r="G12" s="22" t="inlineStr">
        <is>
          <t>Ethan</t>
        </is>
      </c>
      <c r="H12" s="22" t="inlineStr">
        <is>
          <t>Robinson</t>
        </is>
      </c>
      <c r="I12" s="22" t="inlineStr">
        <is>
          <t>ethan.robinson@example.com</t>
        </is>
      </c>
      <c r="J12" s="22" t="inlineStr"/>
      <c r="K12" s="55" t="n">
        <v>46275</v>
      </c>
      <c r="L12" s="55" t="n">
        <v>46279</v>
      </c>
      <c r="M12" s="24">
        <f>IFERROR(IF($A12="","",MAX(0,$L12-$K12)),"")</f>
        <v/>
      </c>
      <c r="N12" s="22" t="n">
        <v>4</v>
      </c>
      <c r="O12" s="22" t="n">
        <v>2</v>
      </c>
      <c r="P12" s="24">
        <f>IFERROR(IF($A12="","",$N12+$O12),"")</f>
        <v/>
      </c>
      <c r="Q12" s="24">
        <f>IFERROR(IF($C12="","",VLOOKUP($C12,'Property Setup'!$B$13:$L$21,11,0)),"")</f>
        <v/>
      </c>
      <c r="R12" s="24">
        <f>IFERROR(IF($C12="","",IF($P12&gt;$Q12,"Review Guest Count","Within Limit")),"")</f>
        <v/>
      </c>
      <c r="S12" s="25" t="n">
        <v>360</v>
      </c>
      <c r="T12" s="26">
        <f>IFERROR(IF($A12="","",$M12*$S12),"")</f>
        <v/>
      </c>
      <c r="U12" s="25" t="n">
        <v>190</v>
      </c>
      <c r="V12" s="25" t="n">
        <v>40</v>
      </c>
      <c r="W12" s="25" t="n">
        <v>0</v>
      </c>
      <c r="X12" s="26">
        <f>IFERROR(IF($A12="","",MAX(0,$T12-$W12+IF(VLOOKUP($C12,'Property Setup'!$B$13:$R$21,17,0)="Yes",$U12,0))),"")</f>
        <v/>
      </c>
      <c r="Y12" s="56">
        <f>IFERROR(IF($C12="","",VLOOKUP($C12,'Property Setup'!$B$13:$S$21,18,0)),"")</f>
        <v/>
      </c>
      <c r="Z12" s="26">
        <f>IFERROR(IF($A12="","",$X12*$Y12),"")</f>
        <v/>
      </c>
      <c r="AA12" s="56">
        <f>IFERROR(IF($C12="","",VLOOKUP($C12,'Property Setup'!$B$13:$T$21,19,0)),"")</f>
        <v/>
      </c>
      <c r="AB12" s="26">
        <f>IFERROR(IF($A12="","",MAX(0,$T12-$W12)*$AA12),"")</f>
        <v/>
      </c>
      <c r="AC12" s="26">
        <f>IFERROR(IF($A12="","",$T12+$U12+$V12-$W12+$Z12+$AB12),"")</f>
        <v/>
      </c>
      <c r="AD12" s="25" t="n">
        <v>1500</v>
      </c>
      <c r="AE12" s="26">
        <f>IFERROR(IF($A12="","",MAX(0,$AC12-$AD12)),"")</f>
        <v/>
      </c>
      <c r="AF12" s="55" t="n">
        <v>46268</v>
      </c>
      <c r="AG12" s="24">
        <f>IFERROR(IF($A12="","",IF($E12="Canceled","Canceled",IF($AE12=0,"Paid",IF(AND($AF12&lt;TODAY(),$AE12&gt;0),"Past Due",IF($AD12&gt;0,"Partially Paid","Unpaid"))))),"")</f>
        <v/>
      </c>
      <c r="AH12" s="24">
        <f>IFERROR(IF($A12="","",$K12-TODAY()),"")</f>
        <v/>
      </c>
      <c r="AI12" s="28" t="n">
        <v>0.6666666666666666</v>
      </c>
      <c r="AJ12" s="28" t="n">
        <v>0.4583333333333333</v>
      </c>
      <c r="AK12" s="22" t="inlineStr">
        <is>
          <t>Yes</t>
        </is>
      </c>
      <c r="AL12" s="22" t="inlineStr">
        <is>
          <t>Anniversary trip.</t>
        </is>
      </c>
      <c r="AM12" s="22" t="inlineStr">
        <is>
          <t>Phone number pending.</t>
        </is>
      </c>
      <c r="AN12" s="24">
        <f>IFERROR(IF(OR($A12="",$E12="Canceled"),"",MAX(0,MIN($L12,EOMONTH(TODAY(),0)+1)-MAX($K12,EOMONTH(TODAY(),-1)+1))),"")</f>
        <v/>
      </c>
      <c r="AO12" s="26">
        <f>IFERROR(IF(OR($A12="",$AN12=0),"",$AN12*$S12),"")</f>
        <v/>
      </c>
      <c r="AP12" s="24">
        <f>IFERROR(IF(OR($A12="",$E12="Canceled"),"",MAX(0,MIN($L12,46054)-MAX($K12,46023))),"")</f>
        <v/>
      </c>
      <c r="AQ12" s="24">
        <f>IFERROR(IF(OR($A12="",$E12="Canceled"),"",MAX(0,MIN($L12,46082)-MAX($K12,46054))),"")</f>
        <v/>
      </c>
      <c r="AR12" s="24">
        <f>IFERROR(IF(OR($A12="",$E12="Canceled"),"",MAX(0,MIN($L12,46113)-MAX($K12,46082))),"")</f>
        <v/>
      </c>
      <c r="AS12" s="24">
        <f>IFERROR(IF(OR($A12="",$E12="Canceled"),"",MAX(0,MIN($L12,46143)-MAX($K12,46113))),"")</f>
        <v/>
      </c>
      <c r="AT12" s="24">
        <f>IFERROR(IF(OR($A12="",$E12="Canceled"),"",MAX(0,MIN($L12,46174)-MAX($K12,46143))),"")</f>
        <v/>
      </c>
      <c r="AU12" s="24">
        <f>IFERROR(IF(OR($A12="",$E12="Canceled"),"",MAX(0,MIN($L12,46204)-MAX($K12,46174))),"")</f>
        <v/>
      </c>
      <c r="AV12" s="24">
        <f>IFERROR(IF(OR($A12="",$E12="Canceled"),"",MAX(0,MIN($L12,46235)-MAX($K12,46204))),"")</f>
        <v/>
      </c>
      <c r="AW12" s="24">
        <f>IFERROR(IF(OR($A12="",$E12="Canceled"),"",MAX(0,MIN($L12,46266)-MAX($K12,46235))),"")</f>
        <v/>
      </c>
      <c r="AX12" s="24">
        <f>IFERROR(IF(OR($A12="",$E12="Canceled"),"",MAX(0,MIN($L12,46296)-MAX($K12,46266))),"")</f>
        <v/>
      </c>
      <c r="AY12" s="24">
        <f>IFERROR(IF(OR($A12="",$E12="Canceled"),"",MAX(0,MIN($L12,46327)-MAX($K12,46296))),"")</f>
        <v/>
      </c>
      <c r="AZ12" s="24">
        <f>IFERROR(IF(OR($A12="",$E12="Canceled"),"",MAX(0,MIN($L12,46357)-MAX($K12,46327))),"")</f>
        <v/>
      </c>
      <c r="BA12" s="24">
        <f>IFERROR(IF(OR($A12="",$E12="Canceled"),"",MAX(0,MIN($L12,46388)-MAX($K12,46357))),"")</f>
        <v/>
      </c>
      <c r="BB12" s="24">
        <f>IFERROR(IF(AND($A12&lt;&gt;"",$K12=TODAY(),$E12&lt;&gt;"Canceled"),COUNTIFS($K$5:$K$12,TODAY(),$E$5:$E$12,"&lt;&gt;Canceled"),""),"")</f>
        <v/>
      </c>
      <c r="BC12" s="24">
        <f>IFERROR(IF(AND($A12&lt;&gt;"",$K12&gt;=TODAY(),$E12&lt;&gt;"Canceled"),COUNTIFS($K$5:$K$104,"&lt;"&amp;$K12,$E$5:$E$104,"&lt;&gt;Canceled")+COUNTIFS($K$5:$K$12,$K12,$E$5:$E$12,"&lt;&gt;Canceled"),""),"")</f>
        <v/>
      </c>
      <c r="BD12" s="24">
        <f>IFERROR(IF(AND($A12&lt;&gt;"",$E12&lt;&gt;"Canceled",$AE12&gt;0,$K12&gt;=TODAY(),$K12&lt;=TODAY()+'Property Setup'!$B$7),COUNTIFS($AE$5:$AE$12,"&gt;0",$K$5:$K$12,"&gt;="&amp;TODAY(),$K$5:$K$12,"&lt;="&amp;TODAY()+'Property Setup'!$B$7),""),"")</f>
        <v/>
      </c>
    </row>
    <row r="13">
      <c r="A13" s="22" t="inlineStr">
        <is>
          <t>VR-2026-009</t>
        </is>
      </c>
      <c r="B13" s="22" t="inlineStr">
        <is>
          <t>TA-60212</t>
        </is>
      </c>
      <c r="C13" s="22" t="inlineStr">
        <is>
          <t>Mission Bay Urban Loft</t>
        </is>
      </c>
      <c r="D13" s="22" t="inlineStr">
        <is>
          <t>Travel Advisor</t>
        </is>
      </c>
      <c r="E13" s="22" t="inlineStr">
        <is>
          <t>Confirmed</t>
        </is>
      </c>
      <c r="F13" s="55" t="n">
        <v>46261</v>
      </c>
      <c r="G13" s="22" t="inlineStr">
        <is>
          <t>Isabella</t>
        </is>
      </c>
      <c r="H13" s="22" t="inlineStr">
        <is>
          <t>Clark</t>
        </is>
      </c>
      <c r="I13" s="22" t="inlineStr">
        <is>
          <t>isabella.clark@example.com</t>
        </is>
      </c>
      <c r="J13" s="22" t="inlineStr">
        <is>
          <t>(555) 310-1009</t>
        </is>
      </c>
      <c r="K13" s="55" t="n">
        <v>46272</v>
      </c>
      <c r="L13" s="55" t="n">
        <v>46275</v>
      </c>
      <c r="M13" s="24">
        <f>IFERROR(IF($A13="","",MAX(0,$L13-$K13)),"")</f>
        <v/>
      </c>
      <c r="N13" s="22" t="n">
        <v>2</v>
      </c>
      <c r="O13" s="22" t="n">
        <v>0</v>
      </c>
      <c r="P13" s="24">
        <f>IFERROR(IF($A13="","",$N13+$O13),"")</f>
        <v/>
      </c>
      <c r="Q13" s="24">
        <f>IFERROR(IF($C13="","",VLOOKUP($C13,'Property Setup'!$B$13:$L$21,11,0)),"")</f>
        <v/>
      </c>
      <c r="R13" s="24">
        <f>IFERROR(IF($C13="","",IF($P13&gt;$Q13,"Review Guest Count","Within Limit")),"")</f>
        <v/>
      </c>
      <c r="S13" s="25" t="n">
        <v>245</v>
      </c>
      <c r="T13" s="26">
        <f>IFERROR(IF($A13="","",$M13*$S13),"")</f>
        <v/>
      </c>
      <c r="U13" s="25" t="n">
        <v>120</v>
      </c>
      <c r="V13" s="25" t="n">
        <v>55</v>
      </c>
      <c r="W13" s="25" t="n">
        <v>0</v>
      </c>
      <c r="X13" s="26">
        <f>IFERROR(IF($A13="","",MAX(0,$T13-$W13+IF(VLOOKUP($C13,'Property Setup'!$B$13:$R$21,17,0)="Yes",$U13,0))),"")</f>
        <v/>
      </c>
      <c r="Y13" s="56">
        <f>IFERROR(IF($C13="","",VLOOKUP($C13,'Property Setup'!$B$13:$S$21,18,0)),"")</f>
        <v/>
      </c>
      <c r="Z13" s="26">
        <f>IFERROR(IF($A13="","",$X13*$Y13),"")</f>
        <v/>
      </c>
      <c r="AA13" s="56">
        <f>IFERROR(IF($C13="","",VLOOKUP($C13,'Property Setup'!$B$13:$T$21,19,0)),"")</f>
        <v/>
      </c>
      <c r="AB13" s="26">
        <f>IFERROR(IF($A13="","",MAX(0,$T13-$W13)*$AA13),"")</f>
        <v/>
      </c>
      <c r="AC13" s="26">
        <f>IFERROR(IF($A13="","",$T13+$U13+$V13-$W13+$Z13+$AB13),"")</f>
        <v/>
      </c>
      <c r="AD13" s="25" t="n">
        <v>400</v>
      </c>
      <c r="AE13" s="26">
        <f>IFERROR(IF($A13="","",MAX(0,$AC13-$AD13)),"")</f>
        <v/>
      </c>
      <c r="AF13" s="55" t="n">
        <v>46271</v>
      </c>
      <c r="AG13" s="24">
        <f>IFERROR(IF($A13="","",IF($E13="Canceled","Canceled",IF($AE13=0,"Paid",IF(AND($AF13&lt;TODAY(),$AE13&gt;0),"Past Due",IF($AD13&gt;0,"Partially Paid","Unpaid"))))),"")</f>
        <v/>
      </c>
      <c r="AH13" s="24">
        <f>IFERROR(IF($A13="","",$K13-TODAY()),"")</f>
        <v/>
      </c>
      <c r="AI13" s="28" t="n">
        <v>0.625</v>
      </c>
      <c r="AJ13" s="28" t="n">
        <v>0.4583333333333333</v>
      </c>
      <c r="AK13" s="22" t="inlineStr">
        <is>
          <t>No</t>
        </is>
      </c>
      <c r="AL13" s="22" t="inlineStr">
        <is>
          <t>Requests quiet-side unit.</t>
        </is>
      </c>
      <c r="AM13" s="22" t="inlineStr">
        <is>
          <t>Access instructions pending.</t>
        </is>
      </c>
      <c r="AN13" s="24">
        <f>IFERROR(IF(OR($A13="",$E13="Canceled"),"",MAX(0,MIN($L13,EOMONTH(TODAY(),0)+1)-MAX($K13,EOMONTH(TODAY(),-1)+1))),"")</f>
        <v/>
      </c>
      <c r="AO13" s="26">
        <f>IFERROR(IF(OR($A13="",$AN13=0),"",$AN13*$S13),"")</f>
        <v/>
      </c>
      <c r="AP13" s="24">
        <f>IFERROR(IF(OR($A13="",$E13="Canceled"),"",MAX(0,MIN($L13,46054)-MAX($K13,46023))),"")</f>
        <v/>
      </c>
      <c r="AQ13" s="24">
        <f>IFERROR(IF(OR($A13="",$E13="Canceled"),"",MAX(0,MIN($L13,46082)-MAX($K13,46054))),"")</f>
        <v/>
      </c>
      <c r="AR13" s="24">
        <f>IFERROR(IF(OR($A13="",$E13="Canceled"),"",MAX(0,MIN($L13,46113)-MAX($K13,46082))),"")</f>
        <v/>
      </c>
      <c r="AS13" s="24">
        <f>IFERROR(IF(OR($A13="",$E13="Canceled"),"",MAX(0,MIN($L13,46143)-MAX($K13,46113))),"")</f>
        <v/>
      </c>
      <c r="AT13" s="24">
        <f>IFERROR(IF(OR($A13="",$E13="Canceled"),"",MAX(0,MIN($L13,46174)-MAX($K13,46143))),"")</f>
        <v/>
      </c>
      <c r="AU13" s="24">
        <f>IFERROR(IF(OR($A13="",$E13="Canceled"),"",MAX(0,MIN($L13,46204)-MAX($K13,46174))),"")</f>
        <v/>
      </c>
      <c r="AV13" s="24">
        <f>IFERROR(IF(OR($A13="",$E13="Canceled"),"",MAX(0,MIN($L13,46235)-MAX($K13,46204))),"")</f>
        <v/>
      </c>
      <c r="AW13" s="24">
        <f>IFERROR(IF(OR($A13="",$E13="Canceled"),"",MAX(0,MIN($L13,46266)-MAX($K13,46235))),"")</f>
        <v/>
      </c>
      <c r="AX13" s="24">
        <f>IFERROR(IF(OR($A13="",$E13="Canceled"),"",MAX(0,MIN($L13,46296)-MAX($K13,46266))),"")</f>
        <v/>
      </c>
      <c r="AY13" s="24">
        <f>IFERROR(IF(OR($A13="",$E13="Canceled"),"",MAX(0,MIN($L13,46327)-MAX($K13,46296))),"")</f>
        <v/>
      </c>
      <c r="AZ13" s="24">
        <f>IFERROR(IF(OR($A13="",$E13="Canceled"),"",MAX(0,MIN($L13,46357)-MAX($K13,46327))),"")</f>
        <v/>
      </c>
      <c r="BA13" s="24">
        <f>IFERROR(IF(OR($A13="",$E13="Canceled"),"",MAX(0,MIN($L13,46388)-MAX($K13,46357))),"")</f>
        <v/>
      </c>
      <c r="BB13" s="24">
        <f>IFERROR(IF(AND($A13&lt;&gt;"",$K13=TODAY(),$E13&lt;&gt;"Canceled"),COUNTIFS($K$5:$K$13,TODAY(),$E$5:$E$13,"&lt;&gt;Canceled"),""),"")</f>
        <v/>
      </c>
      <c r="BC13" s="24">
        <f>IFERROR(IF(AND($A13&lt;&gt;"",$K13&gt;=TODAY(),$E13&lt;&gt;"Canceled"),COUNTIFS($K$5:$K$104,"&lt;"&amp;$K13,$E$5:$E$104,"&lt;&gt;Canceled")+COUNTIFS($K$5:$K$13,$K13,$E$5:$E$13,"&lt;&gt;Canceled"),""),"")</f>
        <v/>
      </c>
      <c r="BD13" s="24">
        <f>IFERROR(IF(AND($A13&lt;&gt;"",$E13&lt;&gt;"Canceled",$AE13&gt;0,$K13&gt;=TODAY(),$K13&lt;=TODAY()+'Property Setup'!$B$7),COUNTIFS($AE$5:$AE$13,"&gt;0",$K$5:$K$13,"&gt;="&amp;TODAY(),$K$5:$K$13,"&lt;="&amp;TODAY()+'Property Setup'!$B$7),""),"")</f>
        <v/>
      </c>
    </row>
    <row r="14">
      <c r="A14" s="29" t="n"/>
      <c r="B14" s="29" t="n"/>
      <c r="C14" s="29" t="n"/>
      <c r="D14" s="29" t="n"/>
      <c r="E14" s="29" t="n"/>
      <c r="F14" s="57" t="n"/>
      <c r="G14" s="29" t="n"/>
      <c r="H14" s="29" t="n"/>
      <c r="I14" s="29" t="n"/>
      <c r="J14" s="29" t="n"/>
      <c r="K14" s="57" t="n"/>
      <c r="L14" s="57" t="n"/>
      <c r="M14" s="24">
        <f>IFERROR(IF($A14="","",MAX(0,$L14-$K14)),"")</f>
        <v/>
      </c>
      <c r="N14" s="29" t="n"/>
      <c r="O14" s="29" t="n"/>
      <c r="P14" s="24">
        <f>IFERROR(IF($A14="","",$N14+$O14),"")</f>
        <v/>
      </c>
      <c r="Q14" s="24">
        <f>IFERROR(IF($C14="","",VLOOKUP($C14,'Property Setup'!$B$13:$L$21,11,0)),"")</f>
        <v/>
      </c>
      <c r="R14" s="24">
        <f>IFERROR(IF($C14="","",IF($P14&gt;$Q14,"Review Guest Count","Within Limit")),"")</f>
        <v/>
      </c>
      <c r="S14" s="31" t="n"/>
      <c r="T14" s="26">
        <f>IFERROR(IF($A14="","",$M14*$S14),"")</f>
        <v/>
      </c>
      <c r="U14" s="31" t="n"/>
      <c r="V14" s="31" t="n"/>
      <c r="W14" s="31" t="n"/>
      <c r="X14" s="26">
        <f>IFERROR(IF($A14="","",MAX(0,$T14-$W14+IF(VLOOKUP($C14,'Property Setup'!$B$13:$R$21,17,0)="Yes",$U14,0))),"")</f>
        <v/>
      </c>
      <c r="Y14" s="56">
        <f>IFERROR(IF($C14="","",VLOOKUP($C14,'Property Setup'!$B$13:$S$21,18,0)),"")</f>
        <v/>
      </c>
      <c r="Z14" s="26">
        <f>IFERROR(IF($A14="","",$X14*$Y14),"")</f>
        <v/>
      </c>
      <c r="AA14" s="56">
        <f>IFERROR(IF($C14="","",VLOOKUP($C14,'Property Setup'!$B$13:$T$21,19,0)),"")</f>
        <v/>
      </c>
      <c r="AB14" s="26">
        <f>IFERROR(IF($A14="","",MAX(0,$T14-$W14)*$AA14),"")</f>
        <v/>
      </c>
      <c r="AC14" s="26">
        <f>IFERROR(IF($A14="","",$T14+$U14+$V14-$W14+$Z14+$AB14),"")</f>
        <v/>
      </c>
      <c r="AD14" s="31" t="n"/>
      <c r="AE14" s="26">
        <f>IFERROR(IF($A14="","",MAX(0,$AC14-$AD14)),"")</f>
        <v/>
      </c>
      <c r="AF14" s="57" t="n"/>
      <c r="AG14" s="24">
        <f>IFERROR(IF($A14="","",IF($E14="Canceled","Canceled",IF($AE14=0,"Paid",IF(AND($AF14&lt;TODAY(),$AE14&gt;0),"Past Due",IF($AD14&gt;0,"Partially Paid","Unpaid"))))),"")</f>
        <v/>
      </c>
      <c r="AH14" s="24">
        <f>IFERROR(IF($A14="","",$K14-TODAY()),"")</f>
        <v/>
      </c>
      <c r="AI14" s="32" t="n"/>
      <c r="AJ14" s="32" t="n"/>
      <c r="AK14" s="29" t="n"/>
      <c r="AL14" s="29" t="n"/>
      <c r="AM14" s="29" t="n"/>
      <c r="AN14" s="24">
        <f>IFERROR(IF(OR($A14="",$E14="Canceled"),"",MAX(0,MIN($L14,EOMONTH(TODAY(),0)+1)-MAX($K14,EOMONTH(TODAY(),-1)+1))),"")</f>
        <v/>
      </c>
      <c r="AO14" s="26">
        <f>IFERROR(IF(OR($A14="",$AN14=0),"",$AN14*$S14),"")</f>
        <v/>
      </c>
      <c r="AP14" s="24">
        <f>IFERROR(IF(OR($A14="",$E14="Canceled"),"",MAX(0,MIN($L14,46054)-MAX($K14,46023))),"")</f>
        <v/>
      </c>
      <c r="AQ14" s="24">
        <f>IFERROR(IF(OR($A14="",$E14="Canceled"),"",MAX(0,MIN($L14,46082)-MAX($K14,46054))),"")</f>
        <v/>
      </c>
      <c r="AR14" s="24">
        <f>IFERROR(IF(OR($A14="",$E14="Canceled"),"",MAX(0,MIN($L14,46113)-MAX($K14,46082))),"")</f>
        <v/>
      </c>
      <c r="AS14" s="24">
        <f>IFERROR(IF(OR($A14="",$E14="Canceled"),"",MAX(0,MIN($L14,46143)-MAX($K14,46113))),"")</f>
        <v/>
      </c>
      <c r="AT14" s="24">
        <f>IFERROR(IF(OR($A14="",$E14="Canceled"),"",MAX(0,MIN($L14,46174)-MAX($K14,46143))),"")</f>
        <v/>
      </c>
      <c r="AU14" s="24">
        <f>IFERROR(IF(OR($A14="",$E14="Canceled"),"",MAX(0,MIN($L14,46204)-MAX($K14,46174))),"")</f>
        <v/>
      </c>
      <c r="AV14" s="24">
        <f>IFERROR(IF(OR($A14="",$E14="Canceled"),"",MAX(0,MIN($L14,46235)-MAX($K14,46204))),"")</f>
        <v/>
      </c>
      <c r="AW14" s="24">
        <f>IFERROR(IF(OR($A14="",$E14="Canceled"),"",MAX(0,MIN($L14,46266)-MAX($K14,46235))),"")</f>
        <v/>
      </c>
      <c r="AX14" s="24">
        <f>IFERROR(IF(OR($A14="",$E14="Canceled"),"",MAX(0,MIN($L14,46296)-MAX($K14,46266))),"")</f>
        <v/>
      </c>
      <c r="AY14" s="24">
        <f>IFERROR(IF(OR($A14="",$E14="Canceled"),"",MAX(0,MIN($L14,46327)-MAX($K14,46296))),"")</f>
        <v/>
      </c>
      <c r="AZ14" s="24">
        <f>IFERROR(IF(OR($A14="",$E14="Canceled"),"",MAX(0,MIN($L14,46357)-MAX($K14,46327))),"")</f>
        <v/>
      </c>
      <c r="BA14" s="24">
        <f>IFERROR(IF(OR($A14="",$E14="Canceled"),"",MAX(0,MIN($L14,46388)-MAX($K14,46357))),"")</f>
        <v/>
      </c>
      <c r="BB14" s="24">
        <f>IFERROR(IF(AND($A14&lt;&gt;"",$K14=TODAY(),$E14&lt;&gt;"Canceled"),COUNTIFS($K$5:$K$14,TODAY(),$E$5:$E$14,"&lt;&gt;Canceled"),""),"")</f>
        <v/>
      </c>
      <c r="BC14" s="24">
        <f>IFERROR(IF(AND($A14&lt;&gt;"",$K14&gt;=TODAY(),$E14&lt;&gt;"Canceled"),COUNTIFS($K$5:$K$104,"&lt;"&amp;$K14,$E$5:$E$104,"&lt;&gt;Canceled")+COUNTIFS($K$5:$K$14,$K14,$E$5:$E$14,"&lt;&gt;Canceled"),""),"")</f>
        <v/>
      </c>
      <c r="BD14" s="24">
        <f>IFERROR(IF(AND($A14&lt;&gt;"",$E14&lt;&gt;"Canceled",$AE14&gt;0,$K14&gt;=TODAY(),$K14&lt;=TODAY()+'Property Setup'!$B$7),COUNTIFS($AE$5:$AE$14,"&gt;0",$K$5:$K$14,"&gt;="&amp;TODAY(),$K$5:$K$14,"&lt;="&amp;TODAY()+'Property Setup'!$B$7),""),"")</f>
        <v/>
      </c>
    </row>
    <row r="15">
      <c r="A15" s="29" t="n"/>
      <c r="B15" s="29" t="n"/>
      <c r="C15" s="29" t="n"/>
      <c r="D15" s="29" t="n"/>
      <c r="E15" s="29" t="n"/>
      <c r="F15" s="57" t="n"/>
      <c r="G15" s="29" t="n"/>
      <c r="H15" s="29" t="n"/>
      <c r="I15" s="29" t="n"/>
      <c r="J15" s="29" t="n"/>
      <c r="K15" s="57" t="n"/>
      <c r="L15" s="57" t="n"/>
      <c r="M15" s="24">
        <f>IFERROR(IF($A15="","",MAX(0,$L15-$K15)),"")</f>
        <v/>
      </c>
      <c r="N15" s="29" t="n"/>
      <c r="O15" s="29" t="n"/>
      <c r="P15" s="24">
        <f>IFERROR(IF($A15="","",$N15+$O15),"")</f>
        <v/>
      </c>
      <c r="Q15" s="24">
        <f>IFERROR(IF($C15="","",VLOOKUP($C15,'Property Setup'!$B$13:$L$21,11,0)),"")</f>
        <v/>
      </c>
      <c r="R15" s="24">
        <f>IFERROR(IF($C15="","",IF($P15&gt;$Q15,"Review Guest Count","Within Limit")),"")</f>
        <v/>
      </c>
      <c r="S15" s="31" t="n"/>
      <c r="T15" s="26">
        <f>IFERROR(IF($A15="","",$M15*$S15),"")</f>
        <v/>
      </c>
      <c r="U15" s="31" t="n"/>
      <c r="V15" s="31" t="n"/>
      <c r="W15" s="31" t="n"/>
      <c r="X15" s="26">
        <f>IFERROR(IF($A15="","",MAX(0,$T15-$W15+IF(VLOOKUP($C15,'Property Setup'!$B$13:$R$21,17,0)="Yes",$U15,0))),"")</f>
        <v/>
      </c>
      <c r="Y15" s="56">
        <f>IFERROR(IF($C15="","",VLOOKUP($C15,'Property Setup'!$B$13:$S$21,18,0)),"")</f>
        <v/>
      </c>
      <c r="Z15" s="26">
        <f>IFERROR(IF($A15="","",$X15*$Y15),"")</f>
        <v/>
      </c>
      <c r="AA15" s="56">
        <f>IFERROR(IF($C15="","",VLOOKUP($C15,'Property Setup'!$B$13:$T$21,19,0)),"")</f>
        <v/>
      </c>
      <c r="AB15" s="26">
        <f>IFERROR(IF($A15="","",MAX(0,$T15-$W15)*$AA15),"")</f>
        <v/>
      </c>
      <c r="AC15" s="26">
        <f>IFERROR(IF($A15="","",$T15+$U15+$V15-$W15+$Z15+$AB15),"")</f>
        <v/>
      </c>
      <c r="AD15" s="31" t="n"/>
      <c r="AE15" s="26">
        <f>IFERROR(IF($A15="","",MAX(0,$AC15-$AD15)),"")</f>
        <v/>
      </c>
      <c r="AF15" s="57" t="n"/>
      <c r="AG15" s="24">
        <f>IFERROR(IF($A15="","",IF($E15="Canceled","Canceled",IF($AE15=0,"Paid",IF(AND($AF15&lt;TODAY(),$AE15&gt;0),"Past Due",IF($AD15&gt;0,"Partially Paid","Unpaid"))))),"")</f>
        <v/>
      </c>
      <c r="AH15" s="24">
        <f>IFERROR(IF($A15="","",$K15-TODAY()),"")</f>
        <v/>
      </c>
      <c r="AI15" s="32" t="n"/>
      <c r="AJ15" s="32" t="n"/>
      <c r="AK15" s="29" t="n"/>
      <c r="AL15" s="29" t="n"/>
      <c r="AM15" s="29" t="n"/>
      <c r="AN15" s="24">
        <f>IFERROR(IF(OR($A15="",$E15="Canceled"),"",MAX(0,MIN($L15,EOMONTH(TODAY(),0)+1)-MAX($K15,EOMONTH(TODAY(),-1)+1))),"")</f>
        <v/>
      </c>
      <c r="AO15" s="26">
        <f>IFERROR(IF(OR($A15="",$AN15=0),"",$AN15*$S15),"")</f>
        <v/>
      </c>
      <c r="AP15" s="24">
        <f>IFERROR(IF(OR($A15="",$E15="Canceled"),"",MAX(0,MIN($L15,46054)-MAX($K15,46023))),"")</f>
        <v/>
      </c>
      <c r="AQ15" s="24">
        <f>IFERROR(IF(OR($A15="",$E15="Canceled"),"",MAX(0,MIN($L15,46082)-MAX($K15,46054))),"")</f>
        <v/>
      </c>
      <c r="AR15" s="24">
        <f>IFERROR(IF(OR($A15="",$E15="Canceled"),"",MAX(0,MIN($L15,46113)-MAX($K15,46082))),"")</f>
        <v/>
      </c>
      <c r="AS15" s="24">
        <f>IFERROR(IF(OR($A15="",$E15="Canceled"),"",MAX(0,MIN($L15,46143)-MAX($K15,46113))),"")</f>
        <v/>
      </c>
      <c r="AT15" s="24">
        <f>IFERROR(IF(OR($A15="",$E15="Canceled"),"",MAX(0,MIN($L15,46174)-MAX($K15,46143))),"")</f>
        <v/>
      </c>
      <c r="AU15" s="24">
        <f>IFERROR(IF(OR($A15="",$E15="Canceled"),"",MAX(0,MIN($L15,46204)-MAX($K15,46174))),"")</f>
        <v/>
      </c>
      <c r="AV15" s="24">
        <f>IFERROR(IF(OR($A15="",$E15="Canceled"),"",MAX(0,MIN($L15,46235)-MAX($K15,46204))),"")</f>
        <v/>
      </c>
      <c r="AW15" s="24">
        <f>IFERROR(IF(OR($A15="",$E15="Canceled"),"",MAX(0,MIN($L15,46266)-MAX($K15,46235))),"")</f>
        <v/>
      </c>
      <c r="AX15" s="24">
        <f>IFERROR(IF(OR($A15="",$E15="Canceled"),"",MAX(0,MIN($L15,46296)-MAX($K15,46266))),"")</f>
        <v/>
      </c>
      <c r="AY15" s="24">
        <f>IFERROR(IF(OR($A15="",$E15="Canceled"),"",MAX(0,MIN($L15,46327)-MAX($K15,46296))),"")</f>
        <v/>
      </c>
      <c r="AZ15" s="24">
        <f>IFERROR(IF(OR($A15="",$E15="Canceled"),"",MAX(0,MIN($L15,46357)-MAX($K15,46327))),"")</f>
        <v/>
      </c>
      <c r="BA15" s="24">
        <f>IFERROR(IF(OR($A15="",$E15="Canceled"),"",MAX(0,MIN($L15,46388)-MAX($K15,46357))),"")</f>
        <v/>
      </c>
      <c r="BB15" s="24">
        <f>IFERROR(IF(AND($A15&lt;&gt;"",$K15=TODAY(),$E15&lt;&gt;"Canceled"),COUNTIFS($K$5:$K$15,TODAY(),$E$5:$E$15,"&lt;&gt;Canceled"),""),"")</f>
        <v/>
      </c>
      <c r="BC15" s="24">
        <f>IFERROR(IF(AND($A15&lt;&gt;"",$K15&gt;=TODAY(),$E15&lt;&gt;"Canceled"),COUNTIFS($K$5:$K$104,"&lt;"&amp;$K15,$E$5:$E$104,"&lt;&gt;Canceled")+COUNTIFS($K$5:$K$15,$K15,$E$5:$E$15,"&lt;&gt;Canceled"),""),"")</f>
        <v/>
      </c>
      <c r="BD15" s="24">
        <f>IFERROR(IF(AND($A15&lt;&gt;"",$E15&lt;&gt;"Canceled",$AE15&gt;0,$K15&gt;=TODAY(),$K15&lt;=TODAY()+'Property Setup'!$B$7),COUNTIFS($AE$5:$AE$15,"&gt;0",$K$5:$K$15,"&gt;="&amp;TODAY(),$K$5:$K$15,"&lt;="&amp;TODAY()+'Property Setup'!$B$7),""),"")</f>
        <v/>
      </c>
    </row>
    <row r="16">
      <c r="A16" s="29" t="n"/>
      <c r="B16" s="29" t="n"/>
      <c r="C16" s="29" t="n"/>
      <c r="D16" s="29" t="n"/>
      <c r="E16" s="29" t="n"/>
      <c r="F16" s="57" t="n"/>
      <c r="G16" s="29" t="n"/>
      <c r="H16" s="29" t="n"/>
      <c r="I16" s="29" t="n"/>
      <c r="J16" s="29" t="n"/>
      <c r="K16" s="57" t="n"/>
      <c r="L16" s="57" t="n"/>
      <c r="M16" s="24">
        <f>IFERROR(IF($A16="","",MAX(0,$L16-$K16)),"")</f>
        <v/>
      </c>
      <c r="N16" s="29" t="n"/>
      <c r="O16" s="29" t="n"/>
      <c r="P16" s="24">
        <f>IFERROR(IF($A16="","",$N16+$O16),"")</f>
        <v/>
      </c>
      <c r="Q16" s="24">
        <f>IFERROR(IF($C16="","",VLOOKUP($C16,'Property Setup'!$B$13:$L$21,11,0)),"")</f>
        <v/>
      </c>
      <c r="R16" s="24">
        <f>IFERROR(IF($C16="","",IF($P16&gt;$Q16,"Review Guest Count","Within Limit")),"")</f>
        <v/>
      </c>
      <c r="S16" s="31" t="n"/>
      <c r="T16" s="26">
        <f>IFERROR(IF($A16="","",$M16*$S16),"")</f>
        <v/>
      </c>
      <c r="U16" s="31" t="n"/>
      <c r="V16" s="31" t="n"/>
      <c r="W16" s="31" t="n"/>
      <c r="X16" s="26">
        <f>IFERROR(IF($A16="","",MAX(0,$T16-$W16+IF(VLOOKUP($C16,'Property Setup'!$B$13:$R$21,17,0)="Yes",$U16,0))),"")</f>
        <v/>
      </c>
      <c r="Y16" s="56">
        <f>IFERROR(IF($C16="","",VLOOKUP($C16,'Property Setup'!$B$13:$S$21,18,0)),"")</f>
        <v/>
      </c>
      <c r="Z16" s="26">
        <f>IFERROR(IF($A16="","",$X16*$Y16),"")</f>
        <v/>
      </c>
      <c r="AA16" s="56">
        <f>IFERROR(IF($C16="","",VLOOKUP($C16,'Property Setup'!$B$13:$T$21,19,0)),"")</f>
        <v/>
      </c>
      <c r="AB16" s="26">
        <f>IFERROR(IF($A16="","",MAX(0,$T16-$W16)*$AA16),"")</f>
        <v/>
      </c>
      <c r="AC16" s="26">
        <f>IFERROR(IF($A16="","",$T16+$U16+$V16-$W16+$Z16+$AB16),"")</f>
        <v/>
      </c>
      <c r="AD16" s="31" t="n"/>
      <c r="AE16" s="26">
        <f>IFERROR(IF($A16="","",MAX(0,$AC16-$AD16)),"")</f>
        <v/>
      </c>
      <c r="AF16" s="57" t="n"/>
      <c r="AG16" s="24">
        <f>IFERROR(IF($A16="","",IF($E16="Canceled","Canceled",IF($AE16=0,"Paid",IF(AND($AF16&lt;TODAY(),$AE16&gt;0),"Past Due",IF($AD16&gt;0,"Partially Paid","Unpaid"))))),"")</f>
        <v/>
      </c>
      <c r="AH16" s="24">
        <f>IFERROR(IF($A16="","",$K16-TODAY()),"")</f>
        <v/>
      </c>
      <c r="AI16" s="32" t="n"/>
      <c r="AJ16" s="32" t="n"/>
      <c r="AK16" s="29" t="n"/>
      <c r="AL16" s="29" t="n"/>
      <c r="AM16" s="29" t="n"/>
      <c r="AN16" s="24">
        <f>IFERROR(IF(OR($A16="",$E16="Canceled"),"",MAX(0,MIN($L16,EOMONTH(TODAY(),0)+1)-MAX($K16,EOMONTH(TODAY(),-1)+1))),"")</f>
        <v/>
      </c>
      <c r="AO16" s="26">
        <f>IFERROR(IF(OR($A16="",$AN16=0),"",$AN16*$S16),"")</f>
        <v/>
      </c>
      <c r="AP16" s="24">
        <f>IFERROR(IF(OR($A16="",$E16="Canceled"),"",MAX(0,MIN($L16,46054)-MAX($K16,46023))),"")</f>
        <v/>
      </c>
      <c r="AQ16" s="24">
        <f>IFERROR(IF(OR($A16="",$E16="Canceled"),"",MAX(0,MIN($L16,46082)-MAX($K16,46054))),"")</f>
        <v/>
      </c>
      <c r="AR16" s="24">
        <f>IFERROR(IF(OR($A16="",$E16="Canceled"),"",MAX(0,MIN($L16,46113)-MAX($K16,46082))),"")</f>
        <v/>
      </c>
      <c r="AS16" s="24">
        <f>IFERROR(IF(OR($A16="",$E16="Canceled"),"",MAX(0,MIN($L16,46143)-MAX($K16,46113))),"")</f>
        <v/>
      </c>
      <c r="AT16" s="24">
        <f>IFERROR(IF(OR($A16="",$E16="Canceled"),"",MAX(0,MIN($L16,46174)-MAX($K16,46143))),"")</f>
        <v/>
      </c>
      <c r="AU16" s="24">
        <f>IFERROR(IF(OR($A16="",$E16="Canceled"),"",MAX(0,MIN($L16,46204)-MAX($K16,46174))),"")</f>
        <v/>
      </c>
      <c r="AV16" s="24">
        <f>IFERROR(IF(OR($A16="",$E16="Canceled"),"",MAX(0,MIN($L16,46235)-MAX($K16,46204))),"")</f>
        <v/>
      </c>
      <c r="AW16" s="24">
        <f>IFERROR(IF(OR($A16="",$E16="Canceled"),"",MAX(0,MIN($L16,46266)-MAX($K16,46235))),"")</f>
        <v/>
      </c>
      <c r="AX16" s="24">
        <f>IFERROR(IF(OR($A16="",$E16="Canceled"),"",MAX(0,MIN($L16,46296)-MAX($K16,46266))),"")</f>
        <v/>
      </c>
      <c r="AY16" s="24">
        <f>IFERROR(IF(OR($A16="",$E16="Canceled"),"",MAX(0,MIN($L16,46327)-MAX($K16,46296))),"")</f>
        <v/>
      </c>
      <c r="AZ16" s="24">
        <f>IFERROR(IF(OR($A16="",$E16="Canceled"),"",MAX(0,MIN($L16,46357)-MAX($K16,46327))),"")</f>
        <v/>
      </c>
      <c r="BA16" s="24">
        <f>IFERROR(IF(OR($A16="",$E16="Canceled"),"",MAX(0,MIN($L16,46388)-MAX($K16,46357))),"")</f>
        <v/>
      </c>
      <c r="BB16" s="24">
        <f>IFERROR(IF(AND($A16&lt;&gt;"",$K16=TODAY(),$E16&lt;&gt;"Canceled"),COUNTIFS($K$5:$K$16,TODAY(),$E$5:$E$16,"&lt;&gt;Canceled"),""),"")</f>
        <v/>
      </c>
      <c r="BC16" s="24">
        <f>IFERROR(IF(AND($A16&lt;&gt;"",$K16&gt;=TODAY(),$E16&lt;&gt;"Canceled"),COUNTIFS($K$5:$K$104,"&lt;"&amp;$K16,$E$5:$E$104,"&lt;&gt;Canceled")+COUNTIFS($K$5:$K$16,$K16,$E$5:$E$16,"&lt;&gt;Canceled"),""),"")</f>
        <v/>
      </c>
      <c r="BD16" s="24">
        <f>IFERROR(IF(AND($A16&lt;&gt;"",$E16&lt;&gt;"Canceled",$AE16&gt;0,$K16&gt;=TODAY(),$K16&lt;=TODAY()+'Property Setup'!$B$7),COUNTIFS($AE$5:$AE$16,"&gt;0",$K$5:$K$16,"&gt;="&amp;TODAY(),$K$5:$K$16,"&lt;="&amp;TODAY()+'Property Setup'!$B$7),""),"")</f>
        <v/>
      </c>
    </row>
    <row r="17">
      <c r="A17" s="29" t="n"/>
      <c r="B17" s="29" t="n"/>
      <c r="C17" s="29" t="n"/>
      <c r="D17" s="29" t="n"/>
      <c r="E17" s="29" t="n"/>
      <c r="F17" s="57" t="n"/>
      <c r="G17" s="29" t="n"/>
      <c r="H17" s="29" t="n"/>
      <c r="I17" s="29" t="n"/>
      <c r="J17" s="29" t="n"/>
      <c r="K17" s="57" t="n"/>
      <c r="L17" s="57" t="n"/>
      <c r="M17" s="24">
        <f>IFERROR(IF($A17="","",MAX(0,$L17-$K17)),"")</f>
        <v/>
      </c>
      <c r="N17" s="29" t="n"/>
      <c r="O17" s="29" t="n"/>
      <c r="P17" s="24">
        <f>IFERROR(IF($A17="","",$N17+$O17),"")</f>
        <v/>
      </c>
      <c r="Q17" s="24">
        <f>IFERROR(IF($C17="","",VLOOKUP($C17,'Property Setup'!$B$13:$L$21,11,0)),"")</f>
        <v/>
      </c>
      <c r="R17" s="24">
        <f>IFERROR(IF($C17="","",IF($P17&gt;$Q17,"Review Guest Count","Within Limit")),"")</f>
        <v/>
      </c>
      <c r="S17" s="31" t="n"/>
      <c r="T17" s="26">
        <f>IFERROR(IF($A17="","",$M17*$S17),"")</f>
        <v/>
      </c>
      <c r="U17" s="31" t="n"/>
      <c r="V17" s="31" t="n"/>
      <c r="W17" s="31" t="n"/>
      <c r="X17" s="26">
        <f>IFERROR(IF($A17="","",MAX(0,$T17-$W17+IF(VLOOKUP($C17,'Property Setup'!$B$13:$R$21,17,0)="Yes",$U17,0))),"")</f>
        <v/>
      </c>
      <c r="Y17" s="56">
        <f>IFERROR(IF($C17="","",VLOOKUP($C17,'Property Setup'!$B$13:$S$21,18,0)),"")</f>
        <v/>
      </c>
      <c r="Z17" s="26">
        <f>IFERROR(IF($A17="","",$X17*$Y17),"")</f>
        <v/>
      </c>
      <c r="AA17" s="56">
        <f>IFERROR(IF($C17="","",VLOOKUP($C17,'Property Setup'!$B$13:$T$21,19,0)),"")</f>
        <v/>
      </c>
      <c r="AB17" s="26">
        <f>IFERROR(IF($A17="","",MAX(0,$T17-$W17)*$AA17),"")</f>
        <v/>
      </c>
      <c r="AC17" s="26">
        <f>IFERROR(IF($A17="","",$T17+$U17+$V17-$W17+$Z17+$AB17),"")</f>
        <v/>
      </c>
      <c r="AD17" s="31" t="n"/>
      <c r="AE17" s="26">
        <f>IFERROR(IF($A17="","",MAX(0,$AC17-$AD17)),"")</f>
        <v/>
      </c>
      <c r="AF17" s="57" t="n"/>
      <c r="AG17" s="24">
        <f>IFERROR(IF($A17="","",IF($E17="Canceled","Canceled",IF($AE17=0,"Paid",IF(AND($AF17&lt;TODAY(),$AE17&gt;0),"Past Due",IF($AD17&gt;0,"Partially Paid","Unpaid"))))),"")</f>
        <v/>
      </c>
      <c r="AH17" s="24">
        <f>IFERROR(IF($A17="","",$K17-TODAY()),"")</f>
        <v/>
      </c>
      <c r="AI17" s="32" t="n"/>
      <c r="AJ17" s="32" t="n"/>
      <c r="AK17" s="29" t="n"/>
      <c r="AL17" s="29" t="n"/>
      <c r="AM17" s="29" t="n"/>
      <c r="AN17" s="24">
        <f>IFERROR(IF(OR($A17="",$E17="Canceled"),"",MAX(0,MIN($L17,EOMONTH(TODAY(),0)+1)-MAX($K17,EOMONTH(TODAY(),-1)+1))),"")</f>
        <v/>
      </c>
      <c r="AO17" s="26">
        <f>IFERROR(IF(OR($A17="",$AN17=0),"",$AN17*$S17),"")</f>
        <v/>
      </c>
      <c r="AP17" s="24">
        <f>IFERROR(IF(OR($A17="",$E17="Canceled"),"",MAX(0,MIN($L17,46054)-MAX($K17,46023))),"")</f>
        <v/>
      </c>
      <c r="AQ17" s="24">
        <f>IFERROR(IF(OR($A17="",$E17="Canceled"),"",MAX(0,MIN($L17,46082)-MAX($K17,46054))),"")</f>
        <v/>
      </c>
      <c r="AR17" s="24">
        <f>IFERROR(IF(OR($A17="",$E17="Canceled"),"",MAX(0,MIN($L17,46113)-MAX($K17,46082))),"")</f>
        <v/>
      </c>
      <c r="AS17" s="24">
        <f>IFERROR(IF(OR($A17="",$E17="Canceled"),"",MAX(0,MIN($L17,46143)-MAX($K17,46113))),"")</f>
        <v/>
      </c>
      <c r="AT17" s="24">
        <f>IFERROR(IF(OR($A17="",$E17="Canceled"),"",MAX(0,MIN($L17,46174)-MAX($K17,46143))),"")</f>
        <v/>
      </c>
      <c r="AU17" s="24">
        <f>IFERROR(IF(OR($A17="",$E17="Canceled"),"",MAX(0,MIN($L17,46204)-MAX($K17,46174))),"")</f>
        <v/>
      </c>
      <c r="AV17" s="24">
        <f>IFERROR(IF(OR($A17="",$E17="Canceled"),"",MAX(0,MIN($L17,46235)-MAX($K17,46204))),"")</f>
        <v/>
      </c>
      <c r="AW17" s="24">
        <f>IFERROR(IF(OR($A17="",$E17="Canceled"),"",MAX(0,MIN($L17,46266)-MAX($K17,46235))),"")</f>
        <v/>
      </c>
      <c r="AX17" s="24">
        <f>IFERROR(IF(OR($A17="",$E17="Canceled"),"",MAX(0,MIN($L17,46296)-MAX($K17,46266))),"")</f>
        <v/>
      </c>
      <c r="AY17" s="24">
        <f>IFERROR(IF(OR($A17="",$E17="Canceled"),"",MAX(0,MIN($L17,46327)-MAX($K17,46296))),"")</f>
        <v/>
      </c>
      <c r="AZ17" s="24">
        <f>IFERROR(IF(OR($A17="",$E17="Canceled"),"",MAX(0,MIN($L17,46357)-MAX($K17,46327))),"")</f>
        <v/>
      </c>
      <c r="BA17" s="24">
        <f>IFERROR(IF(OR($A17="",$E17="Canceled"),"",MAX(0,MIN($L17,46388)-MAX($K17,46357))),"")</f>
        <v/>
      </c>
      <c r="BB17" s="24">
        <f>IFERROR(IF(AND($A17&lt;&gt;"",$K17=TODAY(),$E17&lt;&gt;"Canceled"),COUNTIFS($K$5:$K$17,TODAY(),$E$5:$E$17,"&lt;&gt;Canceled"),""),"")</f>
        <v/>
      </c>
      <c r="BC17" s="24">
        <f>IFERROR(IF(AND($A17&lt;&gt;"",$K17&gt;=TODAY(),$E17&lt;&gt;"Canceled"),COUNTIFS($K$5:$K$104,"&lt;"&amp;$K17,$E$5:$E$104,"&lt;&gt;Canceled")+COUNTIFS($K$5:$K$17,$K17,$E$5:$E$17,"&lt;&gt;Canceled"),""),"")</f>
        <v/>
      </c>
      <c r="BD17" s="24">
        <f>IFERROR(IF(AND($A17&lt;&gt;"",$E17&lt;&gt;"Canceled",$AE17&gt;0,$K17&gt;=TODAY(),$K17&lt;=TODAY()+'Property Setup'!$B$7),COUNTIFS($AE$5:$AE$17,"&gt;0",$K$5:$K$17,"&gt;="&amp;TODAY(),$K$5:$K$17,"&lt;="&amp;TODAY()+'Property Setup'!$B$7),""),"")</f>
        <v/>
      </c>
    </row>
    <row r="18">
      <c r="A18" s="29" t="n"/>
      <c r="B18" s="29" t="n"/>
      <c r="C18" s="29" t="n"/>
      <c r="D18" s="29" t="n"/>
      <c r="E18" s="29" t="n"/>
      <c r="F18" s="57" t="n"/>
      <c r="G18" s="29" t="n"/>
      <c r="H18" s="29" t="n"/>
      <c r="I18" s="29" t="n"/>
      <c r="J18" s="29" t="n"/>
      <c r="K18" s="57" t="n"/>
      <c r="L18" s="57" t="n"/>
      <c r="M18" s="24">
        <f>IFERROR(IF($A18="","",MAX(0,$L18-$K18)),"")</f>
        <v/>
      </c>
      <c r="N18" s="29" t="n"/>
      <c r="O18" s="29" t="n"/>
      <c r="P18" s="24">
        <f>IFERROR(IF($A18="","",$N18+$O18),"")</f>
        <v/>
      </c>
      <c r="Q18" s="24">
        <f>IFERROR(IF($C18="","",VLOOKUP($C18,'Property Setup'!$B$13:$L$21,11,0)),"")</f>
        <v/>
      </c>
      <c r="R18" s="24">
        <f>IFERROR(IF($C18="","",IF($P18&gt;$Q18,"Review Guest Count","Within Limit")),"")</f>
        <v/>
      </c>
      <c r="S18" s="31" t="n"/>
      <c r="T18" s="26">
        <f>IFERROR(IF($A18="","",$M18*$S18),"")</f>
        <v/>
      </c>
      <c r="U18" s="31" t="n"/>
      <c r="V18" s="31" t="n"/>
      <c r="W18" s="31" t="n"/>
      <c r="X18" s="26">
        <f>IFERROR(IF($A18="","",MAX(0,$T18-$W18+IF(VLOOKUP($C18,'Property Setup'!$B$13:$R$21,17,0)="Yes",$U18,0))),"")</f>
        <v/>
      </c>
      <c r="Y18" s="56">
        <f>IFERROR(IF($C18="","",VLOOKUP($C18,'Property Setup'!$B$13:$S$21,18,0)),"")</f>
        <v/>
      </c>
      <c r="Z18" s="26">
        <f>IFERROR(IF($A18="","",$X18*$Y18),"")</f>
        <v/>
      </c>
      <c r="AA18" s="56">
        <f>IFERROR(IF($C18="","",VLOOKUP($C18,'Property Setup'!$B$13:$T$21,19,0)),"")</f>
        <v/>
      </c>
      <c r="AB18" s="26">
        <f>IFERROR(IF($A18="","",MAX(0,$T18-$W18)*$AA18),"")</f>
        <v/>
      </c>
      <c r="AC18" s="26">
        <f>IFERROR(IF($A18="","",$T18+$U18+$V18-$W18+$Z18+$AB18),"")</f>
        <v/>
      </c>
      <c r="AD18" s="31" t="n"/>
      <c r="AE18" s="26">
        <f>IFERROR(IF($A18="","",MAX(0,$AC18-$AD18)),"")</f>
        <v/>
      </c>
      <c r="AF18" s="57" t="n"/>
      <c r="AG18" s="24">
        <f>IFERROR(IF($A18="","",IF($E18="Canceled","Canceled",IF($AE18=0,"Paid",IF(AND($AF18&lt;TODAY(),$AE18&gt;0),"Past Due",IF($AD18&gt;0,"Partially Paid","Unpaid"))))),"")</f>
        <v/>
      </c>
      <c r="AH18" s="24">
        <f>IFERROR(IF($A18="","",$K18-TODAY()),"")</f>
        <v/>
      </c>
      <c r="AI18" s="32" t="n"/>
      <c r="AJ18" s="32" t="n"/>
      <c r="AK18" s="29" t="n"/>
      <c r="AL18" s="29" t="n"/>
      <c r="AM18" s="29" t="n"/>
      <c r="AN18" s="24">
        <f>IFERROR(IF(OR($A18="",$E18="Canceled"),"",MAX(0,MIN($L18,EOMONTH(TODAY(),0)+1)-MAX($K18,EOMONTH(TODAY(),-1)+1))),"")</f>
        <v/>
      </c>
      <c r="AO18" s="26">
        <f>IFERROR(IF(OR($A18="",$AN18=0),"",$AN18*$S18),"")</f>
        <v/>
      </c>
      <c r="AP18" s="24">
        <f>IFERROR(IF(OR($A18="",$E18="Canceled"),"",MAX(0,MIN($L18,46054)-MAX($K18,46023))),"")</f>
        <v/>
      </c>
      <c r="AQ18" s="24">
        <f>IFERROR(IF(OR($A18="",$E18="Canceled"),"",MAX(0,MIN($L18,46082)-MAX($K18,46054))),"")</f>
        <v/>
      </c>
      <c r="AR18" s="24">
        <f>IFERROR(IF(OR($A18="",$E18="Canceled"),"",MAX(0,MIN($L18,46113)-MAX($K18,46082))),"")</f>
        <v/>
      </c>
      <c r="AS18" s="24">
        <f>IFERROR(IF(OR($A18="",$E18="Canceled"),"",MAX(0,MIN($L18,46143)-MAX($K18,46113))),"")</f>
        <v/>
      </c>
      <c r="AT18" s="24">
        <f>IFERROR(IF(OR($A18="",$E18="Canceled"),"",MAX(0,MIN($L18,46174)-MAX($K18,46143))),"")</f>
        <v/>
      </c>
      <c r="AU18" s="24">
        <f>IFERROR(IF(OR($A18="",$E18="Canceled"),"",MAX(0,MIN($L18,46204)-MAX($K18,46174))),"")</f>
        <v/>
      </c>
      <c r="AV18" s="24">
        <f>IFERROR(IF(OR($A18="",$E18="Canceled"),"",MAX(0,MIN($L18,46235)-MAX($K18,46204))),"")</f>
        <v/>
      </c>
      <c r="AW18" s="24">
        <f>IFERROR(IF(OR($A18="",$E18="Canceled"),"",MAX(0,MIN($L18,46266)-MAX($K18,46235))),"")</f>
        <v/>
      </c>
      <c r="AX18" s="24">
        <f>IFERROR(IF(OR($A18="",$E18="Canceled"),"",MAX(0,MIN($L18,46296)-MAX($K18,46266))),"")</f>
        <v/>
      </c>
      <c r="AY18" s="24">
        <f>IFERROR(IF(OR($A18="",$E18="Canceled"),"",MAX(0,MIN($L18,46327)-MAX($K18,46296))),"")</f>
        <v/>
      </c>
      <c r="AZ18" s="24">
        <f>IFERROR(IF(OR($A18="",$E18="Canceled"),"",MAX(0,MIN($L18,46357)-MAX($K18,46327))),"")</f>
        <v/>
      </c>
      <c r="BA18" s="24">
        <f>IFERROR(IF(OR($A18="",$E18="Canceled"),"",MAX(0,MIN($L18,46388)-MAX($K18,46357))),"")</f>
        <v/>
      </c>
      <c r="BB18" s="24">
        <f>IFERROR(IF(AND($A18&lt;&gt;"",$K18=TODAY(),$E18&lt;&gt;"Canceled"),COUNTIFS($K$5:$K$18,TODAY(),$E$5:$E$18,"&lt;&gt;Canceled"),""),"")</f>
        <v/>
      </c>
      <c r="BC18" s="24">
        <f>IFERROR(IF(AND($A18&lt;&gt;"",$K18&gt;=TODAY(),$E18&lt;&gt;"Canceled"),COUNTIFS($K$5:$K$104,"&lt;"&amp;$K18,$E$5:$E$104,"&lt;&gt;Canceled")+COUNTIFS($K$5:$K$18,$K18,$E$5:$E$18,"&lt;&gt;Canceled"),""),"")</f>
        <v/>
      </c>
      <c r="BD18" s="24">
        <f>IFERROR(IF(AND($A18&lt;&gt;"",$E18&lt;&gt;"Canceled",$AE18&gt;0,$K18&gt;=TODAY(),$K18&lt;=TODAY()+'Property Setup'!$B$7),COUNTIFS($AE$5:$AE$18,"&gt;0",$K$5:$K$18,"&gt;="&amp;TODAY(),$K$5:$K$18,"&lt;="&amp;TODAY()+'Property Setup'!$B$7),""),"")</f>
        <v/>
      </c>
    </row>
    <row r="19">
      <c r="A19" s="29" t="n"/>
      <c r="B19" s="29" t="n"/>
      <c r="C19" s="29" t="n"/>
      <c r="D19" s="29" t="n"/>
      <c r="E19" s="29" t="n"/>
      <c r="F19" s="57" t="n"/>
      <c r="G19" s="29" t="n"/>
      <c r="H19" s="29" t="n"/>
      <c r="I19" s="29" t="n"/>
      <c r="J19" s="29" t="n"/>
      <c r="K19" s="57" t="n"/>
      <c r="L19" s="57" t="n"/>
      <c r="M19" s="24">
        <f>IFERROR(IF($A19="","",MAX(0,$L19-$K19)),"")</f>
        <v/>
      </c>
      <c r="N19" s="29" t="n"/>
      <c r="O19" s="29" t="n"/>
      <c r="P19" s="24">
        <f>IFERROR(IF($A19="","",$N19+$O19),"")</f>
        <v/>
      </c>
      <c r="Q19" s="24">
        <f>IFERROR(IF($C19="","",VLOOKUP($C19,'Property Setup'!$B$13:$L$21,11,0)),"")</f>
        <v/>
      </c>
      <c r="R19" s="24">
        <f>IFERROR(IF($C19="","",IF($P19&gt;$Q19,"Review Guest Count","Within Limit")),"")</f>
        <v/>
      </c>
      <c r="S19" s="31" t="n"/>
      <c r="T19" s="26">
        <f>IFERROR(IF($A19="","",$M19*$S19),"")</f>
        <v/>
      </c>
      <c r="U19" s="31" t="n"/>
      <c r="V19" s="31" t="n"/>
      <c r="W19" s="31" t="n"/>
      <c r="X19" s="26">
        <f>IFERROR(IF($A19="","",MAX(0,$T19-$W19+IF(VLOOKUP($C19,'Property Setup'!$B$13:$R$21,17,0)="Yes",$U19,0))),"")</f>
        <v/>
      </c>
      <c r="Y19" s="56">
        <f>IFERROR(IF($C19="","",VLOOKUP($C19,'Property Setup'!$B$13:$S$21,18,0)),"")</f>
        <v/>
      </c>
      <c r="Z19" s="26">
        <f>IFERROR(IF($A19="","",$X19*$Y19),"")</f>
        <v/>
      </c>
      <c r="AA19" s="56">
        <f>IFERROR(IF($C19="","",VLOOKUP($C19,'Property Setup'!$B$13:$T$21,19,0)),"")</f>
        <v/>
      </c>
      <c r="AB19" s="26">
        <f>IFERROR(IF($A19="","",MAX(0,$T19-$W19)*$AA19),"")</f>
        <v/>
      </c>
      <c r="AC19" s="26">
        <f>IFERROR(IF($A19="","",$T19+$U19+$V19-$W19+$Z19+$AB19),"")</f>
        <v/>
      </c>
      <c r="AD19" s="31" t="n"/>
      <c r="AE19" s="26">
        <f>IFERROR(IF($A19="","",MAX(0,$AC19-$AD19)),"")</f>
        <v/>
      </c>
      <c r="AF19" s="57" t="n"/>
      <c r="AG19" s="24">
        <f>IFERROR(IF($A19="","",IF($E19="Canceled","Canceled",IF($AE19=0,"Paid",IF(AND($AF19&lt;TODAY(),$AE19&gt;0),"Past Due",IF($AD19&gt;0,"Partially Paid","Unpaid"))))),"")</f>
        <v/>
      </c>
      <c r="AH19" s="24">
        <f>IFERROR(IF($A19="","",$K19-TODAY()),"")</f>
        <v/>
      </c>
      <c r="AI19" s="32" t="n"/>
      <c r="AJ19" s="32" t="n"/>
      <c r="AK19" s="29" t="n"/>
      <c r="AL19" s="29" t="n"/>
      <c r="AM19" s="29" t="n"/>
      <c r="AN19" s="24">
        <f>IFERROR(IF(OR($A19="",$E19="Canceled"),"",MAX(0,MIN($L19,EOMONTH(TODAY(),0)+1)-MAX($K19,EOMONTH(TODAY(),-1)+1))),"")</f>
        <v/>
      </c>
      <c r="AO19" s="26">
        <f>IFERROR(IF(OR($A19="",$AN19=0),"",$AN19*$S19),"")</f>
        <v/>
      </c>
      <c r="AP19" s="24">
        <f>IFERROR(IF(OR($A19="",$E19="Canceled"),"",MAX(0,MIN($L19,46054)-MAX($K19,46023))),"")</f>
        <v/>
      </c>
      <c r="AQ19" s="24">
        <f>IFERROR(IF(OR($A19="",$E19="Canceled"),"",MAX(0,MIN($L19,46082)-MAX($K19,46054))),"")</f>
        <v/>
      </c>
      <c r="AR19" s="24">
        <f>IFERROR(IF(OR($A19="",$E19="Canceled"),"",MAX(0,MIN($L19,46113)-MAX($K19,46082))),"")</f>
        <v/>
      </c>
      <c r="AS19" s="24">
        <f>IFERROR(IF(OR($A19="",$E19="Canceled"),"",MAX(0,MIN($L19,46143)-MAX($K19,46113))),"")</f>
        <v/>
      </c>
      <c r="AT19" s="24">
        <f>IFERROR(IF(OR($A19="",$E19="Canceled"),"",MAX(0,MIN($L19,46174)-MAX($K19,46143))),"")</f>
        <v/>
      </c>
      <c r="AU19" s="24">
        <f>IFERROR(IF(OR($A19="",$E19="Canceled"),"",MAX(0,MIN($L19,46204)-MAX($K19,46174))),"")</f>
        <v/>
      </c>
      <c r="AV19" s="24">
        <f>IFERROR(IF(OR($A19="",$E19="Canceled"),"",MAX(0,MIN($L19,46235)-MAX($K19,46204))),"")</f>
        <v/>
      </c>
      <c r="AW19" s="24">
        <f>IFERROR(IF(OR($A19="",$E19="Canceled"),"",MAX(0,MIN($L19,46266)-MAX($K19,46235))),"")</f>
        <v/>
      </c>
      <c r="AX19" s="24">
        <f>IFERROR(IF(OR($A19="",$E19="Canceled"),"",MAX(0,MIN($L19,46296)-MAX($K19,46266))),"")</f>
        <v/>
      </c>
      <c r="AY19" s="24">
        <f>IFERROR(IF(OR($A19="",$E19="Canceled"),"",MAX(0,MIN($L19,46327)-MAX($K19,46296))),"")</f>
        <v/>
      </c>
      <c r="AZ19" s="24">
        <f>IFERROR(IF(OR($A19="",$E19="Canceled"),"",MAX(0,MIN($L19,46357)-MAX($K19,46327))),"")</f>
        <v/>
      </c>
      <c r="BA19" s="24">
        <f>IFERROR(IF(OR($A19="",$E19="Canceled"),"",MAX(0,MIN($L19,46388)-MAX($K19,46357))),"")</f>
        <v/>
      </c>
      <c r="BB19" s="24">
        <f>IFERROR(IF(AND($A19&lt;&gt;"",$K19=TODAY(),$E19&lt;&gt;"Canceled"),COUNTIFS($K$5:$K$19,TODAY(),$E$5:$E$19,"&lt;&gt;Canceled"),""),"")</f>
        <v/>
      </c>
      <c r="BC19" s="24">
        <f>IFERROR(IF(AND($A19&lt;&gt;"",$K19&gt;=TODAY(),$E19&lt;&gt;"Canceled"),COUNTIFS($K$5:$K$104,"&lt;"&amp;$K19,$E$5:$E$104,"&lt;&gt;Canceled")+COUNTIFS($K$5:$K$19,$K19,$E$5:$E$19,"&lt;&gt;Canceled"),""),"")</f>
        <v/>
      </c>
      <c r="BD19" s="24">
        <f>IFERROR(IF(AND($A19&lt;&gt;"",$E19&lt;&gt;"Canceled",$AE19&gt;0,$K19&gt;=TODAY(),$K19&lt;=TODAY()+'Property Setup'!$B$7),COUNTIFS($AE$5:$AE$19,"&gt;0",$K$5:$K$19,"&gt;="&amp;TODAY(),$K$5:$K$19,"&lt;="&amp;TODAY()+'Property Setup'!$B$7),""),"")</f>
        <v/>
      </c>
    </row>
    <row r="20">
      <c r="A20" s="29" t="n"/>
      <c r="B20" s="29" t="n"/>
      <c r="C20" s="29" t="n"/>
      <c r="D20" s="29" t="n"/>
      <c r="E20" s="29" t="n"/>
      <c r="F20" s="57" t="n"/>
      <c r="G20" s="29" t="n"/>
      <c r="H20" s="29" t="n"/>
      <c r="I20" s="29" t="n"/>
      <c r="J20" s="29" t="n"/>
      <c r="K20" s="57" t="n"/>
      <c r="L20" s="57" t="n"/>
      <c r="M20" s="24">
        <f>IFERROR(IF($A20="","",MAX(0,$L20-$K20)),"")</f>
        <v/>
      </c>
      <c r="N20" s="29" t="n"/>
      <c r="O20" s="29" t="n"/>
      <c r="P20" s="24">
        <f>IFERROR(IF($A20="","",$N20+$O20),"")</f>
        <v/>
      </c>
      <c r="Q20" s="24">
        <f>IFERROR(IF($C20="","",VLOOKUP($C20,'Property Setup'!$B$13:$L$21,11,0)),"")</f>
        <v/>
      </c>
      <c r="R20" s="24">
        <f>IFERROR(IF($C20="","",IF($P20&gt;$Q20,"Review Guest Count","Within Limit")),"")</f>
        <v/>
      </c>
      <c r="S20" s="31" t="n"/>
      <c r="T20" s="26">
        <f>IFERROR(IF($A20="","",$M20*$S20),"")</f>
        <v/>
      </c>
      <c r="U20" s="31" t="n"/>
      <c r="V20" s="31" t="n"/>
      <c r="W20" s="31" t="n"/>
      <c r="X20" s="26">
        <f>IFERROR(IF($A20="","",MAX(0,$T20-$W20+IF(VLOOKUP($C20,'Property Setup'!$B$13:$R$21,17,0)="Yes",$U20,0))),"")</f>
        <v/>
      </c>
      <c r="Y20" s="56">
        <f>IFERROR(IF($C20="","",VLOOKUP($C20,'Property Setup'!$B$13:$S$21,18,0)),"")</f>
        <v/>
      </c>
      <c r="Z20" s="26">
        <f>IFERROR(IF($A20="","",$X20*$Y20),"")</f>
        <v/>
      </c>
      <c r="AA20" s="56">
        <f>IFERROR(IF($C20="","",VLOOKUP($C20,'Property Setup'!$B$13:$T$21,19,0)),"")</f>
        <v/>
      </c>
      <c r="AB20" s="26">
        <f>IFERROR(IF($A20="","",MAX(0,$T20-$W20)*$AA20),"")</f>
        <v/>
      </c>
      <c r="AC20" s="26">
        <f>IFERROR(IF($A20="","",$T20+$U20+$V20-$W20+$Z20+$AB20),"")</f>
        <v/>
      </c>
      <c r="AD20" s="31" t="n"/>
      <c r="AE20" s="26">
        <f>IFERROR(IF($A20="","",MAX(0,$AC20-$AD20)),"")</f>
        <v/>
      </c>
      <c r="AF20" s="57" t="n"/>
      <c r="AG20" s="24">
        <f>IFERROR(IF($A20="","",IF($E20="Canceled","Canceled",IF($AE20=0,"Paid",IF(AND($AF20&lt;TODAY(),$AE20&gt;0),"Past Due",IF($AD20&gt;0,"Partially Paid","Unpaid"))))),"")</f>
        <v/>
      </c>
      <c r="AH20" s="24">
        <f>IFERROR(IF($A20="","",$K20-TODAY()),"")</f>
        <v/>
      </c>
      <c r="AI20" s="32" t="n"/>
      <c r="AJ20" s="32" t="n"/>
      <c r="AK20" s="29" t="n"/>
      <c r="AL20" s="29" t="n"/>
      <c r="AM20" s="29" t="n"/>
      <c r="AN20" s="24">
        <f>IFERROR(IF(OR($A20="",$E20="Canceled"),"",MAX(0,MIN($L20,EOMONTH(TODAY(),0)+1)-MAX($K20,EOMONTH(TODAY(),-1)+1))),"")</f>
        <v/>
      </c>
      <c r="AO20" s="26">
        <f>IFERROR(IF(OR($A20="",$AN20=0),"",$AN20*$S20),"")</f>
        <v/>
      </c>
      <c r="AP20" s="24">
        <f>IFERROR(IF(OR($A20="",$E20="Canceled"),"",MAX(0,MIN($L20,46054)-MAX($K20,46023))),"")</f>
        <v/>
      </c>
      <c r="AQ20" s="24">
        <f>IFERROR(IF(OR($A20="",$E20="Canceled"),"",MAX(0,MIN($L20,46082)-MAX($K20,46054))),"")</f>
        <v/>
      </c>
      <c r="AR20" s="24">
        <f>IFERROR(IF(OR($A20="",$E20="Canceled"),"",MAX(0,MIN($L20,46113)-MAX($K20,46082))),"")</f>
        <v/>
      </c>
      <c r="AS20" s="24">
        <f>IFERROR(IF(OR($A20="",$E20="Canceled"),"",MAX(0,MIN($L20,46143)-MAX($K20,46113))),"")</f>
        <v/>
      </c>
      <c r="AT20" s="24">
        <f>IFERROR(IF(OR($A20="",$E20="Canceled"),"",MAX(0,MIN($L20,46174)-MAX($K20,46143))),"")</f>
        <v/>
      </c>
      <c r="AU20" s="24">
        <f>IFERROR(IF(OR($A20="",$E20="Canceled"),"",MAX(0,MIN($L20,46204)-MAX($K20,46174))),"")</f>
        <v/>
      </c>
      <c r="AV20" s="24">
        <f>IFERROR(IF(OR($A20="",$E20="Canceled"),"",MAX(0,MIN($L20,46235)-MAX($K20,46204))),"")</f>
        <v/>
      </c>
      <c r="AW20" s="24">
        <f>IFERROR(IF(OR($A20="",$E20="Canceled"),"",MAX(0,MIN($L20,46266)-MAX($K20,46235))),"")</f>
        <v/>
      </c>
      <c r="AX20" s="24">
        <f>IFERROR(IF(OR($A20="",$E20="Canceled"),"",MAX(0,MIN($L20,46296)-MAX($K20,46266))),"")</f>
        <v/>
      </c>
      <c r="AY20" s="24">
        <f>IFERROR(IF(OR($A20="",$E20="Canceled"),"",MAX(0,MIN($L20,46327)-MAX($K20,46296))),"")</f>
        <v/>
      </c>
      <c r="AZ20" s="24">
        <f>IFERROR(IF(OR($A20="",$E20="Canceled"),"",MAX(0,MIN($L20,46357)-MAX($K20,46327))),"")</f>
        <v/>
      </c>
      <c r="BA20" s="24">
        <f>IFERROR(IF(OR($A20="",$E20="Canceled"),"",MAX(0,MIN($L20,46388)-MAX($K20,46357))),"")</f>
        <v/>
      </c>
      <c r="BB20" s="24">
        <f>IFERROR(IF(AND($A20&lt;&gt;"",$K20=TODAY(),$E20&lt;&gt;"Canceled"),COUNTIFS($K$5:$K$20,TODAY(),$E$5:$E$20,"&lt;&gt;Canceled"),""),"")</f>
        <v/>
      </c>
      <c r="BC20" s="24">
        <f>IFERROR(IF(AND($A20&lt;&gt;"",$K20&gt;=TODAY(),$E20&lt;&gt;"Canceled"),COUNTIFS($K$5:$K$104,"&lt;"&amp;$K20,$E$5:$E$104,"&lt;&gt;Canceled")+COUNTIFS($K$5:$K$20,$K20,$E$5:$E$20,"&lt;&gt;Canceled"),""),"")</f>
        <v/>
      </c>
      <c r="BD20" s="24">
        <f>IFERROR(IF(AND($A20&lt;&gt;"",$E20&lt;&gt;"Canceled",$AE20&gt;0,$K20&gt;=TODAY(),$K20&lt;=TODAY()+'Property Setup'!$B$7),COUNTIFS($AE$5:$AE$20,"&gt;0",$K$5:$K$20,"&gt;="&amp;TODAY(),$K$5:$K$20,"&lt;="&amp;TODAY()+'Property Setup'!$B$7),""),"")</f>
        <v/>
      </c>
    </row>
    <row r="21">
      <c r="A21" s="29" t="n"/>
      <c r="B21" s="29" t="n"/>
      <c r="C21" s="29" t="n"/>
      <c r="D21" s="29" t="n"/>
      <c r="E21" s="29" t="n"/>
      <c r="F21" s="57" t="n"/>
      <c r="G21" s="29" t="n"/>
      <c r="H21" s="29" t="n"/>
      <c r="I21" s="29" t="n"/>
      <c r="J21" s="29" t="n"/>
      <c r="K21" s="57" t="n"/>
      <c r="L21" s="57" t="n"/>
      <c r="M21" s="24">
        <f>IFERROR(IF($A21="","",MAX(0,$L21-$K21)),"")</f>
        <v/>
      </c>
      <c r="N21" s="29" t="n"/>
      <c r="O21" s="29" t="n"/>
      <c r="P21" s="24">
        <f>IFERROR(IF($A21="","",$N21+$O21),"")</f>
        <v/>
      </c>
      <c r="Q21" s="24">
        <f>IFERROR(IF($C21="","",VLOOKUP($C21,'Property Setup'!$B$13:$L$21,11,0)),"")</f>
        <v/>
      </c>
      <c r="R21" s="24">
        <f>IFERROR(IF($C21="","",IF($P21&gt;$Q21,"Review Guest Count","Within Limit")),"")</f>
        <v/>
      </c>
      <c r="S21" s="31" t="n"/>
      <c r="T21" s="26">
        <f>IFERROR(IF($A21="","",$M21*$S21),"")</f>
        <v/>
      </c>
      <c r="U21" s="31" t="n"/>
      <c r="V21" s="31" t="n"/>
      <c r="W21" s="31" t="n"/>
      <c r="X21" s="26">
        <f>IFERROR(IF($A21="","",MAX(0,$T21-$W21+IF(VLOOKUP($C21,'Property Setup'!$B$13:$R$21,17,0)="Yes",$U21,0))),"")</f>
        <v/>
      </c>
      <c r="Y21" s="56">
        <f>IFERROR(IF($C21="","",VLOOKUP($C21,'Property Setup'!$B$13:$S$21,18,0)),"")</f>
        <v/>
      </c>
      <c r="Z21" s="26">
        <f>IFERROR(IF($A21="","",$X21*$Y21),"")</f>
        <v/>
      </c>
      <c r="AA21" s="56">
        <f>IFERROR(IF($C21="","",VLOOKUP($C21,'Property Setup'!$B$13:$T$21,19,0)),"")</f>
        <v/>
      </c>
      <c r="AB21" s="26">
        <f>IFERROR(IF($A21="","",MAX(0,$T21-$W21)*$AA21),"")</f>
        <v/>
      </c>
      <c r="AC21" s="26">
        <f>IFERROR(IF($A21="","",$T21+$U21+$V21-$W21+$Z21+$AB21),"")</f>
        <v/>
      </c>
      <c r="AD21" s="31" t="n"/>
      <c r="AE21" s="26">
        <f>IFERROR(IF($A21="","",MAX(0,$AC21-$AD21)),"")</f>
        <v/>
      </c>
      <c r="AF21" s="57" t="n"/>
      <c r="AG21" s="24">
        <f>IFERROR(IF($A21="","",IF($E21="Canceled","Canceled",IF($AE21=0,"Paid",IF(AND($AF21&lt;TODAY(),$AE21&gt;0),"Past Due",IF($AD21&gt;0,"Partially Paid","Unpaid"))))),"")</f>
        <v/>
      </c>
      <c r="AH21" s="24">
        <f>IFERROR(IF($A21="","",$K21-TODAY()),"")</f>
        <v/>
      </c>
      <c r="AI21" s="32" t="n"/>
      <c r="AJ21" s="32" t="n"/>
      <c r="AK21" s="29" t="n"/>
      <c r="AL21" s="29" t="n"/>
      <c r="AM21" s="29" t="n"/>
      <c r="AN21" s="24">
        <f>IFERROR(IF(OR($A21="",$E21="Canceled"),"",MAX(0,MIN($L21,EOMONTH(TODAY(),0)+1)-MAX($K21,EOMONTH(TODAY(),-1)+1))),"")</f>
        <v/>
      </c>
      <c r="AO21" s="26">
        <f>IFERROR(IF(OR($A21="",$AN21=0),"",$AN21*$S21),"")</f>
        <v/>
      </c>
      <c r="AP21" s="24">
        <f>IFERROR(IF(OR($A21="",$E21="Canceled"),"",MAX(0,MIN($L21,46054)-MAX($K21,46023))),"")</f>
        <v/>
      </c>
      <c r="AQ21" s="24">
        <f>IFERROR(IF(OR($A21="",$E21="Canceled"),"",MAX(0,MIN($L21,46082)-MAX($K21,46054))),"")</f>
        <v/>
      </c>
      <c r="AR21" s="24">
        <f>IFERROR(IF(OR($A21="",$E21="Canceled"),"",MAX(0,MIN($L21,46113)-MAX($K21,46082))),"")</f>
        <v/>
      </c>
      <c r="AS21" s="24">
        <f>IFERROR(IF(OR($A21="",$E21="Canceled"),"",MAX(0,MIN($L21,46143)-MAX($K21,46113))),"")</f>
        <v/>
      </c>
      <c r="AT21" s="24">
        <f>IFERROR(IF(OR($A21="",$E21="Canceled"),"",MAX(0,MIN($L21,46174)-MAX($K21,46143))),"")</f>
        <v/>
      </c>
      <c r="AU21" s="24">
        <f>IFERROR(IF(OR($A21="",$E21="Canceled"),"",MAX(0,MIN($L21,46204)-MAX($K21,46174))),"")</f>
        <v/>
      </c>
      <c r="AV21" s="24">
        <f>IFERROR(IF(OR($A21="",$E21="Canceled"),"",MAX(0,MIN($L21,46235)-MAX($K21,46204))),"")</f>
        <v/>
      </c>
      <c r="AW21" s="24">
        <f>IFERROR(IF(OR($A21="",$E21="Canceled"),"",MAX(0,MIN($L21,46266)-MAX($K21,46235))),"")</f>
        <v/>
      </c>
      <c r="AX21" s="24">
        <f>IFERROR(IF(OR($A21="",$E21="Canceled"),"",MAX(0,MIN($L21,46296)-MAX($K21,46266))),"")</f>
        <v/>
      </c>
      <c r="AY21" s="24">
        <f>IFERROR(IF(OR($A21="",$E21="Canceled"),"",MAX(0,MIN($L21,46327)-MAX($K21,46296))),"")</f>
        <v/>
      </c>
      <c r="AZ21" s="24">
        <f>IFERROR(IF(OR($A21="",$E21="Canceled"),"",MAX(0,MIN($L21,46357)-MAX($K21,46327))),"")</f>
        <v/>
      </c>
      <c r="BA21" s="24">
        <f>IFERROR(IF(OR($A21="",$E21="Canceled"),"",MAX(0,MIN($L21,46388)-MAX($K21,46357))),"")</f>
        <v/>
      </c>
      <c r="BB21" s="24">
        <f>IFERROR(IF(AND($A21&lt;&gt;"",$K21=TODAY(),$E21&lt;&gt;"Canceled"),COUNTIFS($K$5:$K$21,TODAY(),$E$5:$E$21,"&lt;&gt;Canceled"),""),"")</f>
        <v/>
      </c>
      <c r="BC21" s="24">
        <f>IFERROR(IF(AND($A21&lt;&gt;"",$K21&gt;=TODAY(),$E21&lt;&gt;"Canceled"),COUNTIFS($K$5:$K$104,"&lt;"&amp;$K21,$E$5:$E$104,"&lt;&gt;Canceled")+COUNTIFS($K$5:$K$21,$K21,$E$5:$E$21,"&lt;&gt;Canceled"),""),"")</f>
        <v/>
      </c>
      <c r="BD21" s="24">
        <f>IFERROR(IF(AND($A21&lt;&gt;"",$E21&lt;&gt;"Canceled",$AE21&gt;0,$K21&gt;=TODAY(),$K21&lt;=TODAY()+'Property Setup'!$B$7),COUNTIFS($AE$5:$AE$21,"&gt;0",$K$5:$K$21,"&gt;="&amp;TODAY(),$K$5:$K$21,"&lt;="&amp;TODAY()+'Property Setup'!$B$7),""),"")</f>
        <v/>
      </c>
    </row>
    <row r="22">
      <c r="A22" s="29" t="n"/>
      <c r="B22" s="29" t="n"/>
      <c r="C22" s="29" t="n"/>
      <c r="D22" s="29" t="n"/>
      <c r="E22" s="29" t="n"/>
      <c r="F22" s="57" t="n"/>
      <c r="G22" s="29" t="n"/>
      <c r="H22" s="29" t="n"/>
      <c r="I22" s="29" t="n"/>
      <c r="J22" s="29" t="n"/>
      <c r="K22" s="57" t="n"/>
      <c r="L22" s="57" t="n"/>
      <c r="M22" s="24">
        <f>IFERROR(IF($A22="","",MAX(0,$L22-$K22)),"")</f>
        <v/>
      </c>
      <c r="N22" s="29" t="n"/>
      <c r="O22" s="29" t="n"/>
      <c r="P22" s="24">
        <f>IFERROR(IF($A22="","",$N22+$O22),"")</f>
        <v/>
      </c>
      <c r="Q22" s="24">
        <f>IFERROR(IF($C22="","",VLOOKUP($C22,'Property Setup'!$B$13:$L$21,11,0)),"")</f>
        <v/>
      </c>
      <c r="R22" s="24">
        <f>IFERROR(IF($C22="","",IF($P22&gt;$Q22,"Review Guest Count","Within Limit")),"")</f>
        <v/>
      </c>
      <c r="S22" s="31" t="n"/>
      <c r="T22" s="26">
        <f>IFERROR(IF($A22="","",$M22*$S22),"")</f>
        <v/>
      </c>
      <c r="U22" s="31" t="n"/>
      <c r="V22" s="31" t="n"/>
      <c r="W22" s="31" t="n"/>
      <c r="X22" s="26">
        <f>IFERROR(IF($A22="","",MAX(0,$T22-$W22+IF(VLOOKUP($C22,'Property Setup'!$B$13:$R$21,17,0)="Yes",$U22,0))),"")</f>
        <v/>
      </c>
      <c r="Y22" s="56">
        <f>IFERROR(IF($C22="","",VLOOKUP($C22,'Property Setup'!$B$13:$S$21,18,0)),"")</f>
        <v/>
      </c>
      <c r="Z22" s="26">
        <f>IFERROR(IF($A22="","",$X22*$Y22),"")</f>
        <v/>
      </c>
      <c r="AA22" s="56">
        <f>IFERROR(IF($C22="","",VLOOKUP($C22,'Property Setup'!$B$13:$T$21,19,0)),"")</f>
        <v/>
      </c>
      <c r="AB22" s="26">
        <f>IFERROR(IF($A22="","",MAX(0,$T22-$W22)*$AA22),"")</f>
        <v/>
      </c>
      <c r="AC22" s="26">
        <f>IFERROR(IF($A22="","",$T22+$U22+$V22-$W22+$Z22+$AB22),"")</f>
        <v/>
      </c>
      <c r="AD22" s="31" t="n"/>
      <c r="AE22" s="26">
        <f>IFERROR(IF($A22="","",MAX(0,$AC22-$AD22)),"")</f>
        <v/>
      </c>
      <c r="AF22" s="57" t="n"/>
      <c r="AG22" s="24">
        <f>IFERROR(IF($A22="","",IF($E22="Canceled","Canceled",IF($AE22=0,"Paid",IF(AND($AF22&lt;TODAY(),$AE22&gt;0),"Past Due",IF($AD22&gt;0,"Partially Paid","Unpaid"))))),"")</f>
        <v/>
      </c>
      <c r="AH22" s="24">
        <f>IFERROR(IF($A22="","",$K22-TODAY()),"")</f>
        <v/>
      </c>
      <c r="AI22" s="32" t="n"/>
      <c r="AJ22" s="32" t="n"/>
      <c r="AK22" s="29" t="n"/>
      <c r="AL22" s="29" t="n"/>
      <c r="AM22" s="29" t="n"/>
      <c r="AN22" s="24">
        <f>IFERROR(IF(OR($A22="",$E22="Canceled"),"",MAX(0,MIN($L22,EOMONTH(TODAY(),0)+1)-MAX($K22,EOMONTH(TODAY(),-1)+1))),"")</f>
        <v/>
      </c>
      <c r="AO22" s="26">
        <f>IFERROR(IF(OR($A22="",$AN22=0),"",$AN22*$S22),"")</f>
        <v/>
      </c>
      <c r="AP22" s="24">
        <f>IFERROR(IF(OR($A22="",$E22="Canceled"),"",MAX(0,MIN($L22,46054)-MAX($K22,46023))),"")</f>
        <v/>
      </c>
      <c r="AQ22" s="24">
        <f>IFERROR(IF(OR($A22="",$E22="Canceled"),"",MAX(0,MIN($L22,46082)-MAX($K22,46054))),"")</f>
        <v/>
      </c>
      <c r="AR22" s="24">
        <f>IFERROR(IF(OR($A22="",$E22="Canceled"),"",MAX(0,MIN($L22,46113)-MAX($K22,46082))),"")</f>
        <v/>
      </c>
      <c r="AS22" s="24">
        <f>IFERROR(IF(OR($A22="",$E22="Canceled"),"",MAX(0,MIN($L22,46143)-MAX($K22,46113))),"")</f>
        <v/>
      </c>
      <c r="AT22" s="24">
        <f>IFERROR(IF(OR($A22="",$E22="Canceled"),"",MAX(0,MIN($L22,46174)-MAX($K22,46143))),"")</f>
        <v/>
      </c>
      <c r="AU22" s="24">
        <f>IFERROR(IF(OR($A22="",$E22="Canceled"),"",MAX(0,MIN($L22,46204)-MAX($K22,46174))),"")</f>
        <v/>
      </c>
      <c r="AV22" s="24">
        <f>IFERROR(IF(OR($A22="",$E22="Canceled"),"",MAX(0,MIN($L22,46235)-MAX($K22,46204))),"")</f>
        <v/>
      </c>
      <c r="AW22" s="24">
        <f>IFERROR(IF(OR($A22="",$E22="Canceled"),"",MAX(0,MIN($L22,46266)-MAX($K22,46235))),"")</f>
        <v/>
      </c>
      <c r="AX22" s="24">
        <f>IFERROR(IF(OR($A22="",$E22="Canceled"),"",MAX(0,MIN($L22,46296)-MAX($K22,46266))),"")</f>
        <v/>
      </c>
      <c r="AY22" s="24">
        <f>IFERROR(IF(OR($A22="",$E22="Canceled"),"",MAX(0,MIN($L22,46327)-MAX($K22,46296))),"")</f>
        <v/>
      </c>
      <c r="AZ22" s="24">
        <f>IFERROR(IF(OR($A22="",$E22="Canceled"),"",MAX(0,MIN($L22,46357)-MAX($K22,46327))),"")</f>
        <v/>
      </c>
      <c r="BA22" s="24">
        <f>IFERROR(IF(OR($A22="",$E22="Canceled"),"",MAX(0,MIN($L22,46388)-MAX($K22,46357))),"")</f>
        <v/>
      </c>
      <c r="BB22" s="24">
        <f>IFERROR(IF(AND($A22&lt;&gt;"",$K22=TODAY(),$E22&lt;&gt;"Canceled"),COUNTIFS($K$5:$K$22,TODAY(),$E$5:$E$22,"&lt;&gt;Canceled"),""),"")</f>
        <v/>
      </c>
      <c r="BC22" s="24">
        <f>IFERROR(IF(AND($A22&lt;&gt;"",$K22&gt;=TODAY(),$E22&lt;&gt;"Canceled"),COUNTIFS($K$5:$K$104,"&lt;"&amp;$K22,$E$5:$E$104,"&lt;&gt;Canceled")+COUNTIFS($K$5:$K$22,$K22,$E$5:$E$22,"&lt;&gt;Canceled"),""),"")</f>
        <v/>
      </c>
      <c r="BD22" s="24">
        <f>IFERROR(IF(AND($A22&lt;&gt;"",$E22&lt;&gt;"Canceled",$AE22&gt;0,$K22&gt;=TODAY(),$K22&lt;=TODAY()+'Property Setup'!$B$7),COUNTIFS($AE$5:$AE$22,"&gt;0",$K$5:$K$22,"&gt;="&amp;TODAY(),$K$5:$K$22,"&lt;="&amp;TODAY()+'Property Setup'!$B$7),""),"")</f>
        <v/>
      </c>
    </row>
    <row r="23">
      <c r="A23" s="29" t="n"/>
      <c r="B23" s="29" t="n"/>
      <c r="C23" s="29" t="n"/>
      <c r="D23" s="29" t="n"/>
      <c r="E23" s="29" t="n"/>
      <c r="F23" s="57" t="n"/>
      <c r="G23" s="29" t="n"/>
      <c r="H23" s="29" t="n"/>
      <c r="I23" s="29" t="n"/>
      <c r="J23" s="29" t="n"/>
      <c r="K23" s="57" t="n"/>
      <c r="L23" s="57" t="n"/>
      <c r="M23" s="24">
        <f>IFERROR(IF($A23="","",MAX(0,$L23-$K23)),"")</f>
        <v/>
      </c>
      <c r="N23" s="29" t="n"/>
      <c r="O23" s="29" t="n"/>
      <c r="P23" s="24">
        <f>IFERROR(IF($A23="","",$N23+$O23),"")</f>
        <v/>
      </c>
      <c r="Q23" s="24">
        <f>IFERROR(IF($C23="","",VLOOKUP($C23,'Property Setup'!$B$13:$L$21,11,0)),"")</f>
        <v/>
      </c>
      <c r="R23" s="24">
        <f>IFERROR(IF($C23="","",IF($P23&gt;$Q23,"Review Guest Count","Within Limit")),"")</f>
        <v/>
      </c>
      <c r="S23" s="31" t="n"/>
      <c r="T23" s="26">
        <f>IFERROR(IF($A23="","",$M23*$S23),"")</f>
        <v/>
      </c>
      <c r="U23" s="31" t="n"/>
      <c r="V23" s="31" t="n"/>
      <c r="W23" s="31" t="n"/>
      <c r="X23" s="26">
        <f>IFERROR(IF($A23="","",MAX(0,$T23-$W23+IF(VLOOKUP($C23,'Property Setup'!$B$13:$R$21,17,0)="Yes",$U23,0))),"")</f>
        <v/>
      </c>
      <c r="Y23" s="56">
        <f>IFERROR(IF($C23="","",VLOOKUP($C23,'Property Setup'!$B$13:$S$21,18,0)),"")</f>
        <v/>
      </c>
      <c r="Z23" s="26">
        <f>IFERROR(IF($A23="","",$X23*$Y23),"")</f>
        <v/>
      </c>
      <c r="AA23" s="56">
        <f>IFERROR(IF($C23="","",VLOOKUP($C23,'Property Setup'!$B$13:$T$21,19,0)),"")</f>
        <v/>
      </c>
      <c r="AB23" s="26">
        <f>IFERROR(IF($A23="","",MAX(0,$T23-$W23)*$AA23),"")</f>
        <v/>
      </c>
      <c r="AC23" s="26">
        <f>IFERROR(IF($A23="","",$T23+$U23+$V23-$W23+$Z23+$AB23),"")</f>
        <v/>
      </c>
      <c r="AD23" s="31" t="n"/>
      <c r="AE23" s="26">
        <f>IFERROR(IF($A23="","",MAX(0,$AC23-$AD23)),"")</f>
        <v/>
      </c>
      <c r="AF23" s="57" t="n"/>
      <c r="AG23" s="24">
        <f>IFERROR(IF($A23="","",IF($E23="Canceled","Canceled",IF($AE23=0,"Paid",IF(AND($AF23&lt;TODAY(),$AE23&gt;0),"Past Due",IF($AD23&gt;0,"Partially Paid","Unpaid"))))),"")</f>
        <v/>
      </c>
      <c r="AH23" s="24">
        <f>IFERROR(IF($A23="","",$K23-TODAY()),"")</f>
        <v/>
      </c>
      <c r="AI23" s="32" t="n"/>
      <c r="AJ23" s="32" t="n"/>
      <c r="AK23" s="29" t="n"/>
      <c r="AL23" s="29" t="n"/>
      <c r="AM23" s="29" t="n"/>
      <c r="AN23" s="24">
        <f>IFERROR(IF(OR($A23="",$E23="Canceled"),"",MAX(0,MIN($L23,EOMONTH(TODAY(),0)+1)-MAX($K23,EOMONTH(TODAY(),-1)+1))),"")</f>
        <v/>
      </c>
      <c r="AO23" s="26">
        <f>IFERROR(IF(OR($A23="",$AN23=0),"",$AN23*$S23),"")</f>
        <v/>
      </c>
      <c r="AP23" s="24">
        <f>IFERROR(IF(OR($A23="",$E23="Canceled"),"",MAX(0,MIN($L23,46054)-MAX($K23,46023))),"")</f>
        <v/>
      </c>
      <c r="AQ23" s="24">
        <f>IFERROR(IF(OR($A23="",$E23="Canceled"),"",MAX(0,MIN($L23,46082)-MAX($K23,46054))),"")</f>
        <v/>
      </c>
      <c r="AR23" s="24">
        <f>IFERROR(IF(OR($A23="",$E23="Canceled"),"",MAX(0,MIN($L23,46113)-MAX($K23,46082))),"")</f>
        <v/>
      </c>
      <c r="AS23" s="24">
        <f>IFERROR(IF(OR($A23="",$E23="Canceled"),"",MAX(0,MIN($L23,46143)-MAX($K23,46113))),"")</f>
        <v/>
      </c>
      <c r="AT23" s="24">
        <f>IFERROR(IF(OR($A23="",$E23="Canceled"),"",MAX(0,MIN($L23,46174)-MAX($K23,46143))),"")</f>
        <v/>
      </c>
      <c r="AU23" s="24">
        <f>IFERROR(IF(OR($A23="",$E23="Canceled"),"",MAX(0,MIN($L23,46204)-MAX($K23,46174))),"")</f>
        <v/>
      </c>
      <c r="AV23" s="24">
        <f>IFERROR(IF(OR($A23="",$E23="Canceled"),"",MAX(0,MIN($L23,46235)-MAX($K23,46204))),"")</f>
        <v/>
      </c>
      <c r="AW23" s="24">
        <f>IFERROR(IF(OR($A23="",$E23="Canceled"),"",MAX(0,MIN($L23,46266)-MAX($K23,46235))),"")</f>
        <v/>
      </c>
      <c r="AX23" s="24">
        <f>IFERROR(IF(OR($A23="",$E23="Canceled"),"",MAX(0,MIN($L23,46296)-MAX($K23,46266))),"")</f>
        <v/>
      </c>
      <c r="AY23" s="24">
        <f>IFERROR(IF(OR($A23="",$E23="Canceled"),"",MAX(0,MIN($L23,46327)-MAX($K23,46296))),"")</f>
        <v/>
      </c>
      <c r="AZ23" s="24">
        <f>IFERROR(IF(OR($A23="",$E23="Canceled"),"",MAX(0,MIN($L23,46357)-MAX($K23,46327))),"")</f>
        <v/>
      </c>
      <c r="BA23" s="24">
        <f>IFERROR(IF(OR($A23="",$E23="Canceled"),"",MAX(0,MIN($L23,46388)-MAX($K23,46357))),"")</f>
        <v/>
      </c>
      <c r="BB23" s="24">
        <f>IFERROR(IF(AND($A23&lt;&gt;"",$K23=TODAY(),$E23&lt;&gt;"Canceled"),COUNTIFS($K$5:$K$23,TODAY(),$E$5:$E$23,"&lt;&gt;Canceled"),""),"")</f>
        <v/>
      </c>
      <c r="BC23" s="24">
        <f>IFERROR(IF(AND($A23&lt;&gt;"",$K23&gt;=TODAY(),$E23&lt;&gt;"Canceled"),COUNTIFS($K$5:$K$104,"&lt;"&amp;$K23,$E$5:$E$104,"&lt;&gt;Canceled")+COUNTIFS($K$5:$K$23,$K23,$E$5:$E$23,"&lt;&gt;Canceled"),""),"")</f>
        <v/>
      </c>
      <c r="BD23" s="24">
        <f>IFERROR(IF(AND($A23&lt;&gt;"",$E23&lt;&gt;"Canceled",$AE23&gt;0,$K23&gt;=TODAY(),$K23&lt;=TODAY()+'Property Setup'!$B$7),COUNTIFS($AE$5:$AE$23,"&gt;0",$K$5:$K$23,"&gt;="&amp;TODAY(),$K$5:$K$23,"&lt;="&amp;TODAY()+'Property Setup'!$B$7),""),"")</f>
        <v/>
      </c>
    </row>
    <row r="24">
      <c r="A24" s="29" t="n"/>
      <c r="B24" s="29" t="n"/>
      <c r="C24" s="29" t="n"/>
      <c r="D24" s="29" t="n"/>
      <c r="E24" s="29" t="n"/>
      <c r="F24" s="57" t="n"/>
      <c r="G24" s="29" t="n"/>
      <c r="H24" s="29" t="n"/>
      <c r="I24" s="29" t="n"/>
      <c r="J24" s="29" t="n"/>
      <c r="K24" s="57" t="n"/>
      <c r="L24" s="57" t="n"/>
      <c r="M24" s="24">
        <f>IFERROR(IF($A24="","",MAX(0,$L24-$K24)),"")</f>
        <v/>
      </c>
      <c r="N24" s="29" t="n"/>
      <c r="O24" s="29" t="n"/>
      <c r="P24" s="24">
        <f>IFERROR(IF($A24="","",$N24+$O24),"")</f>
        <v/>
      </c>
      <c r="Q24" s="24">
        <f>IFERROR(IF($C24="","",VLOOKUP($C24,'Property Setup'!$B$13:$L$21,11,0)),"")</f>
        <v/>
      </c>
      <c r="R24" s="24">
        <f>IFERROR(IF($C24="","",IF($P24&gt;$Q24,"Review Guest Count","Within Limit")),"")</f>
        <v/>
      </c>
      <c r="S24" s="31" t="n"/>
      <c r="T24" s="26">
        <f>IFERROR(IF($A24="","",$M24*$S24),"")</f>
        <v/>
      </c>
      <c r="U24" s="31" t="n"/>
      <c r="V24" s="31" t="n"/>
      <c r="W24" s="31" t="n"/>
      <c r="X24" s="26">
        <f>IFERROR(IF($A24="","",MAX(0,$T24-$W24+IF(VLOOKUP($C24,'Property Setup'!$B$13:$R$21,17,0)="Yes",$U24,0))),"")</f>
        <v/>
      </c>
      <c r="Y24" s="56">
        <f>IFERROR(IF($C24="","",VLOOKUP($C24,'Property Setup'!$B$13:$S$21,18,0)),"")</f>
        <v/>
      </c>
      <c r="Z24" s="26">
        <f>IFERROR(IF($A24="","",$X24*$Y24),"")</f>
        <v/>
      </c>
      <c r="AA24" s="56">
        <f>IFERROR(IF($C24="","",VLOOKUP($C24,'Property Setup'!$B$13:$T$21,19,0)),"")</f>
        <v/>
      </c>
      <c r="AB24" s="26">
        <f>IFERROR(IF($A24="","",MAX(0,$T24-$W24)*$AA24),"")</f>
        <v/>
      </c>
      <c r="AC24" s="26">
        <f>IFERROR(IF($A24="","",$T24+$U24+$V24-$W24+$Z24+$AB24),"")</f>
        <v/>
      </c>
      <c r="AD24" s="31" t="n"/>
      <c r="AE24" s="26">
        <f>IFERROR(IF($A24="","",MAX(0,$AC24-$AD24)),"")</f>
        <v/>
      </c>
      <c r="AF24" s="57" t="n"/>
      <c r="AG24" s="24">
        <f>IFERROR(IF($A24="","",IF($E24="Canceled","Canceled",IF($AE24=0,"Paid",IF(AND($AF24&lt;TODAY(),$AE24&gt;0),"Past Due",IF($AD24&gt;0,"Partially Paid","Unpaid"))))),"")</f>
        <v/>
      </c>
      <c r="AH24" s="24">
        <f>IFERROR(IF($A24="","",$K24-TODAY()),"")</f>
        <v/>
      </c>
      <c r="AI24" s="32" t="n"/>
      <c r="AJ24" s="32" t="n"/>
      <c r="AK24" s="29" t="n"/>
      <c r="AL24" s="29" t="n"/>
      <c r="AM24" s="29" t="n"/>
      <c r="AN24" s="24">
        <f>IFERROR(IF(OR($A24="",$E24="Canceled"),"",MAX(0,MIN($L24,EOMONTH(TODAY(),0)+1)-MAX($K24,EOMONTH(TODAY(),-1)+1))),"")</f>
        <v/>
      </c>
      <c r="AO24" s="26">
        <f>IFERROR(IF(OR($A24="",$AN24=0),"",$AN24*$S24),"")</f>
        <v/>
      </c>
      <c r="AP24" s="24">
        <f>IFERROR(IF(OR($A24="",$E24="Canceled"),"",MAX(0,MIN($L24,46054)-MAX($K24,46023))),"")</f>
        <v/>
      </c>
      <c r="AQ24" s="24">
        <f>IFERROR(IF(OR($A24="",$E24="Canceled"),"",MAX(0,MIN($L24,46082)-MAX($K24,46054))),"")</f>
        <v/>
      </c>
      <c r="AR24" s="24">
        <f>IFERROR(IF(OR($A24="",$E24="Canceled"),"",MAX(0,MIN($L24,46113)-MAX($K24,46082))),"")</f>
        <v/>
      </c>
      <c r="AS24" s="24">
        <f>IFERROR(IF(OR($A24="",$E24="Canceled"),"",MAX(0,MIN($L24,46143)-MAX($K24,46113))),"")</f>
        <v/>
      </c>
      <c r="AT24" s="24">
        <f>IFERROR(IF(OR($A24="",$E24="Canceled"),"",MAX(0,MIN($L24,46174)-MAX($K24,46143))),"")</f>
        <v/>
      </c>
      <c r="AU24" s="24">
        <f>IFERROR(IF(OR($A24="",$E24="Canceled"),"",MAX(0,MIN($L24,46204)-MAX($K24,46174))),"")</f>
        <v/>
      </c>
      <c r="AV24" s="24">
        <f>IFERROR(IF(OR($A24="",$E24="Canceled"),"",MAX(0,MIN($L24,46235)-MAX($K24,46204))),"")</f>
        <v/>
      </c>
      <c r="AW24" s="24">
        <f>IFERROR(IF(OR($A24="",$E24="Canceled"),"",MAX(0,MIN($L24,46266)-MAX($K24,46235))),"")</f>
        <v/>
      </c>
      <c r="AX24" s="24">
        <f>IFERROR(IF(OR($A24="",$E24="Canceled"),"",MAX(0,MIN($L24,46296)-MAX($K24,46266))),"")</f>
        <v/>
      </c>
      <c r="AY24" s="24">
        <f>IFERROR(IF(OR($A24="",$E24="Canceled"),"",MAX(0,MIN($L24,46327)-MAX($K24,46296))),"")</f>
        <v/>
      </c>
      <c r="AZ24" s="24">
        <f>IFERROR(IF(OR($A24="",$E24="Canceled"),"",MAX(0,MIN($L24,46357)-MAX($K24,46327))),"")</f>
        <v/>
      </c>
      <c r="BA24" s="24">
        <f>IFERROR(IF(OR($A24="",$E24="Canceled"),"",MAX(0,MIN($L24,46388)-MAX($K24,46357))),"")</f>
        <v/>
      </c>
      <c r="BB24" s="24">
        <f>IFERROR(IF(AND($A24&lt;&gt;"",$K24=TODAY(),$E24&lt;&gt;"Canceled"),COUNTIFS($K$5:$K$24,TODAY(),$E$5:$E$24,"&lt;&gt;Canceled"),""),"")</f>
        <v/>
      </c>
      <c r="BC24" s="24">
        <f>IFERROR(IF(AND($A24&lt;&gt;"",$K24&gt;=TODAY(),$E24&lt;&gt;"Canceled"),COUNTIFS($K$5:$K$104,"&lt;"&amp;$K24,$E$5:$E$104,"&lt;&gt;Canceled")+COUNTIFS($K$5:$K$24,$K24,$E$5:$E$24,"&lt;&gt;Canceled"),""),"")</f>
        <v/>
      </c>
      <c r="BD24" s="24">
        <f>IFERROR(IF(AND($A24&lt;&gt;"",$E24&lt;&gt;"Canceled",$AE24&gt;0,$K24&gt;=TODAY(),$K24&lt;=TODAY()+'Property Setup'!$B$7),COUNTIFS($AE$5:$AE$24,"&gt;0",$K$5:$K$24,"&gt;="&amp;TODAY(),$K$5:$K$24,"&lt;="&amp;TODAY()+'Property Setup'!$B$7),""),"")</f>
        <v/>
      </c>
    </row>
    <row r="25">
      <c r="A25" s="29" t="n"/>
      <c r="B25" s="29" t="n"/>
      <c r="C25" s="29" t="n"/>
      <c r="D25" s="29" t="n"/>
      <c r="E25" s="29" t="n"/>
      <c r="F25" s="57" t="n"/>
      <c r="G25" s="29" t="n"/>
      <c r="H25" s="29" t="n"/>
      <c r="I25" s="29" t="n"/>
      <c r="J25" s="29" t="n"/>
      <c r="K25" s="57" t="n"/>
      <c r="L25" s="57" t="n"/>
      <c r="M25" s="24">
        <f>IFERROR(IF($A25="","",MAX(0,$L25-$K25)),"")</f>
        <v/>
      </c>
      <c r="N25" s="29" t="n"/>
      <c r="O25" s="29" t="n"/>
      <c r="P25" s="24">
        <f>IFERROR(IF($A25="","",$N25+$O25),"")</f>
        <v/>
      </c>
      <c r="Q25" s="24">
        <f>IFERROR(IF($C25="","",VLOOKUP($C25,'Property Setup'!$B$13:$L$21,11,0)),"")</f>
        <v/>
      </c>
      <c r="R25" s="24">
        <f>IFERROR(IF($C25="","",IF($P25&gt;$Q25,"Review Guest Count","Within Limit")),"")</f>
        <v/>
      </c>
      <c r="S25" s="31" t="n"/>
      <c r="T25" s="26">
        <f>IFERROR(IF($A25="","",$M25*$S25),"")</f>
        <v/>
      </c>
      <c r="U25" s="31" t="n"/>
      <c r="V25" s="31" t="n"/>
      <c r="W25" s="31" t="n"/>
      <c r="X25" s="26">
        <f>IFERROR(IF($A25="","",MAX(0,$T25-$W25+IF(VLOOKUP($C25,'Property Setup'!$B$13:$R$21,17,0)="Yes",$U25,0))),"")</f>
        <v/>
      </c>
      <c r="Y25" s="56">
        <f>IFERROR(IF($C25="","",VLOOKUP($C25,'Property Setup'!$B$13:$S$21,18,0)),"")</f>
        <v/>
      </c>
      <c r="Z25" s="26">
        <f>IFERROR(IF($A25="","",$X25*$Y25),"")</f>
        <v/>
      </c>
      <c r="AA25" s="56">
        <f>IFERROR(IF($C25="","",VLOOKUP($C25,'Property Setup'!$B$13:$T$21,19,0)),"")</f>
        <v/>
      </c>
      <c r="AB25" s="26">
        <f>IFERROR(IF($A25="","",MAX(0,$T25-$W25)*$AA25),"")</f>
        <v/>
      </c>
      <c r="AC25" s="26">
        <f>IFERROR(IF($A25="","",$T25+$U25+$V25-$W25+$Z25+$AB25),"")</f>
        <v/>
      </c>
      <c r="AD25" s="31" t="n"/>
      <c r="AE25" s="26">
        <f>IFERROR(IF($A25="","",MAX(0,$AC25-$AD25)),"")</f>
        <v/>
      </c>
      <c r="AF25" s="57" t="n"/>
      <c r="AG25" s="24">
        <f>IFERROR(IF($A25="","",IF($E25="Canceled","Canceled",IF($AE25=0,"Paid",IF(AND($AF25&lt;TODAY(),$AE25&gt;0),"Past Due",IF($AD25&gt;0,"Partially Paid","Unpaid"))))),"")</f>
        <v/>
      </c>
      <c r="AH25" s="24">
        <f>IFERROR(IF($A25="","",$K25-TODAY()),"")</f>
        <v/>
      </c>
      <c r="AI25" s="32" t="n"/>
      <c r="AJ25" s="32" t="n"/>
      <c r="AK25" s="29" t="n"/>
      <c r="AL25" s="29" t="n"/>
      <c r="AM25" s="29" t="n"/>
      <c r="AN25" s="24">
        <f>IFERROR(IF(OR($A25="",$E25="Canceled"),"",MAX(0,MIN($L25,EOMONTH(TODAY(),0)+1)-MAX($K25,EOMONTH(TODAY(),-1)+1))),"")</f>
        <v/>
      </c>
      <c r="AO25" s="26">
        <f>IFERROR(IF(OR($A25="",$AN25=0),"",$AN25*$S25),"")</f>
        <v/>
      </c>
      <c r="AP25" s="24">
        <f>IFERROR(IF(OR($A25="",$E25="Canceled"),"",MAX(0,MIN($L25,46054)-MAX($K25,46023))),"")</f>
        <v/>
      </c>
      <c r="AQ25" s="24">
        <f>IFERROR(IF(OR($A25="",$E25="Canceled"),"",MAX(0,MIN($L25,46082)-MAX($K25,46054))),"")</f>
        <v/>
      </c>
      <c r="AR25" s="24">
        <f>IFERROR(IF(OR($A25="",$E25="Canceled"),"",MAX(0,MIN($L25,46113)-MAX($K25,46082))),"")</f>
        <v/>
      </c>
      <c r="AS25" s="24">
        <f>IFERROR(IF(OR($A25="",$E25="Canceled"),"",MAX(0,MIN($L25,46143)-MAX($K25,46113))),"")</f>
        <v/>
      </c>
      <c r="AT25" s="24">
        <f>IFERROR(IF(OR($A25="",$E25="Canceled"),"",MAX(0,MIN($L25,46174)-MAX($K25,46143))),"")</f>
        <v/>
      </c>
      <c r="AU25" s="24">
        <f>IFERROR(IF(OR($A25="",$E25="Canceled"),"",MAX(0,MIN($L25,46204)-MAX($K25,46174))),"")</f>
        <v/>
      </c>
      <c r="AV25" s="24">
        <f>IFERROR(IF(OR($A25="",$E25="Canceled"),"",MAX(0,MIN($L25,46235)-MAX($K25,46204))),"")</f>
        <v/>
      </c>
      <c r="AW25" s="24">
        <f>IFERROR(IF(OR($A25="",$E25="Canceled"),"",MAX(0,MIN($L25,46266)-MAX($K25,46235))),"")</f>
        <v/>
      </c>
      <c r="AX25" s="24">
        <f>IFERROR(IF(OR($A25="",$E25="Canceled"),"",MAX(0,MIN($L25,46296)-MAX($K25,46266))),"")</f>
        <v/>
      </c>
      <c r="AY25" s="24">
        <f>IFERROR(IF(OR($A25="",$E25="Canceled"),"",MAX(0,MIN($L25,46327)-MAX($K25,46296))),"")</f>
        <v/>
      </c>
      <c r="AZ25" s="24">
        <f>IFERROR(IF(OR($A25="",$E25="Canceled"),"",MAX(0,MIN($L25,46357)-MAX($K25,46327))),"")</f>
        <v/>
      </c>
      <c r="BA25" s="24">
        <f>IFERROR(IF(OR($A25="",$E25="Canceled"),"",MAX(0,MIN($L25,46388)-MAX($K25,46357))),"")</f>
        <v/>
      </c>
      <c r="BB25" s="24">
        <f>IFERROR(IF(AND($A25&lt;&gt;"",$K25=TODAY(),$E25&lt;&gt;"Canceled"),COUNTIFS($K$5:$K$25,TODAY(),$E$5:$E$25,"&lt;&gt;Canceled"),""),"")</f>
        <v/>
      </c>
      <c r="BC25" s="24">
        <f>IFERROR(IF(AND($A25&lt;&gt;"",$K25&gt;=TODAY(),$E25&lt;&gt;"Canceled"),COUNTIFS($K$5:$K$104,"&lt;"&amp;$K25,$E$5:$E$104,"&lt;&gt;Canceled")+COUNTIFS($K$5:$K$25,$K25,$E$5:$E$25,"&lt;&gt;Canceled"),""),"")</f>
        <v/>
      </c>
      <c r="BD25" s="24">
        <f>IFERROR(IF(AND($A25&lt;&gt;"",$E25&lt;&gt;"Canceled",$AE25&gt;0,$K25&gt;=TODAY(),$K25&lt;=TODAY()+'Property Setup'!$B$7),COUNTIFS($AE$5:$AE$25,"&gt;0",$K$5:$K$25,"&gt;="&amp;TODAY(),$K$5:$K$25,"&lt;="&amp;TODAY()+'Property Setup'!$B$7),""),"")</f>
        <v/>
      </c>
    </row>
    <row r="26">
      <c r="A26" s="29" t="n"/>
      <c r="B26" s="29" t="n"/>
      <c r="C26" s="29" t="n"/>
      <c r="D26" s="29" t="n"/>
      <c r="E26" s="29" t="n"/>
      <c r="F26" s="57" t="n"/>
      <c r="G26" s="29" t="n"/>
      <c r="H26" s="29" t="n"/>
      <c r="I26" s="29" t="n"/>
      <c r="J26" s="29" t="n"/>
      <c r="K26" s="57" t="n"/>
      <c r="L26" s="57" t="n"/>
      <c r="M26" s="24">
        <f>IFERROR(IF($A26="","",MAX(0,$L26-$K26)),"")</f>
        <v/>
      </c>
      <c r="N26" s="29" t="n"/>
      <c r="O26" s="29" t="n"/>
      <c r="P26" s="24">
        <f>IFERROR(IF($A26="","",$N26+$O26),"")</f>
        <v/>
      </c>
      <c r="Q26" s="24">
        <f>IFERROR(IF($C26="","",VLOOKUP($C26,'Property Setup'!$B$13:$L$21,11,0)),"")</f>
        <v/>
      </c>
      <c r="R26" s="24">
        <f>IFERROR(IF($C26="","",IF($P26&gt;$Q26,"Review Guest Count","Within Limit")),"")</f>
        <v/>
      </c>
      <c r="S26" s="31" t="n"/>
      <c r="T26" s="26">
        <f>IFERROR(IF($A26="","",$M26*$S26),"")</f>
        <v/>
      </c>
      <c r="U26" s="31" t="n"/>
      <c r="V26" s="31" t="n"/>
      <c r="W26" s="31" t="n"/>
      <c r="X26" s="26">
        <f>IFERROR(IF($A26="","",MAX(0,$T26-$W26+IF(VLOOKUP($C26,'Property Setup'!$B$13:$R$21,17,0)="Yes",$U26,0))),"")</f>
        <v/>
      </c>
      <c r="Y26" s="56">
        <f>IFERROR(IF($C26="","",VLOOKUP($C26,'Property Setup'!$B$13:$S$21,18,0)),"")</f>
        <v/>
      </c>
      <c r="Z26" s="26">
        <f>IFERROR(IF($A26="","",$X26*$Y26),"")</f>
        <v/>
      </c>
      <c r="AA26" s="56">
        <f>IFERROR(IF($C26="","",VLOOKUP($C26,'Property Setup'!$B$13:$T$21,19,0)),"")</f>
        <v/>
      </c>
      <c r="AB26" s="26">
        <f>IFERROR(IF($A26="","",MAX(0,$T26-$W26)*$AA26),"")</f>
        <v/>
      </c>
      <c r="AC26" s="26">
        <f>IFERROR(IF($A26="","",$T26+$U26+$V26-$W26+$Z26+$AB26),"")</f>
        <v/>
      </c>
      <c r="AD26" s="31" t="n"/>
      <c r="AE26" s="26">
        <f>IFERROR(IF($A26="","",MAX(0,$AC26-$AD26)),"")</f>
        <v/>
      </c>
      <c r="AF26" s="57" t="n"/>
      <c r="AG26" s="24">
        <f>IFERROR(IF($A26="","",IF($E26="Canceled","Canceled",IF($AE26=0,"Paid",IF(AND($AF26&lt;TODAY(),$AE26&gt;0),"Past Due",IF($AD26&gt;0,"Partially Paid","Unpaid"))))),"")</f>
        <v/>
      </c>
      <c r="AH26" s="24">
        <f>IFERROR(IF($A26="","",$K26-TODAY()),"")</f>
        <v/>
      </c>
      <c r="AI26" s="32" t="n"/>
      <c r="AJ26" s="32" t="n"/>
      <c r="AK26" s="29" t="n"/>
      <c r="AL26" s="29" t="n"/>
      <c r="AM26" s="29" t="n"/>
      <c r="AN26" s="24">
        <f>IFERROR(IF(OR($A26="",$E26="Canceled"),"",MAX(0,MIN($L26,EOMONTH(TODAY(),0)+1)-MAX($K26,EOMONTH(TODAY(),-1)+1))),"")</f>
        <v/>
      </c>
      <c r="AO26" s="26">
        <f>IFERROR(IF(OR($A26="",$AN26=0),"",$AN26*$S26),"")</f>
        <v/>
      </c>
      <c r="AP26" s="24">
        <f>IFERROR(IF(OR($A26="",$E26="Canceled"),"",MAX(0,MIN($L26,46054)-MAX($K26,46023))),"")</f>
        <v/>
      </c>
      <c r="AQ26" s="24">
        <f>IFERROR(IF(OR($A26="",$E26="Canceled"),"",MAX(0,MIN($L26,46082)-MAX($K26,46054))),"")</f>
        <v/>
      </c>
      <c r="AR26" s="24">
        <f>IFERROR(IF(OR($A26="",$E26="Canceled"),"",MAX(0,MIN($L26,46113)-MAX($K26,46082))),"")</f>
        <v/>
      </c>
      <c r="AS26" s="24">
        <f>IFERROR(IF(OR($A26="",$E26="Canceled"),"",MAX(0,MIN($L26,46143)-MAX($K26,46113))),"")</f>
        <v/>
      </c>
      <c r="AT26" s="24">
        <f>IFERROR(IF(OR($A26="",$E26="Canceled"),"",MAX(0,MIN($L26,46174)-MAX($K26,46143))),"")</f>
        <v/>
      </c>
      <c r="AU26" s="24">
        <f>IFERROR(IF(OR($A26="",$E26="Canceled"),"",MAX(0,MIN($L26,46204)-MAX($K26,46174))),"")</f>
        <v/>
      </c>
      <c r="AV26" s="24">
        <f>IFERROR(IF(OR($A26="",$E26="Canceled"),"",MAX(0,MIN($L26,46235)-MAX($K26,46204))),"")</f>
        <v/>
      </c>
      <c r="AW26" s="24">
        <f>IFERROR(IF(OR($A26="",$E26="Canceled"),"",MAX(0,MIN($L26,46266)-MAX($K26,46235))),"")</f>
        <v/>
      </c>
      <c r="AX26" s="24">
        <f>IFERROR(IF(OR($A26="",$E26="Canceled"),"",MAX(0,MIN($L26,46296)-MAX($K26,46266))),"")</f>
        <v/>
      </c>
      <c r="AY26" s="24">
        <f>IFERROR(IF(OR($A26="",$E26="Canceled"),"",MAX(0,MIN($L26,46327)-MAX($K26,46296))),"")</f>
        <v/>
      </c>
      <c r="AZ26" s="24">
        <f>IFERROR(IF(OR($A26="",$E26="Canceled"),"",MAX(0,MIN($L26,46357)-MAX($K26,46327))),"")</f>
        <v/>
      </c>
      <c r="BA26" s="24">
        <f>IFERROR(IF(OR($A26="",$E26="Canceled"),"",MAX(0,MIN($L26,46388)-MAX($K26,46357))),"")</f>
        <v/>
      </c>
      <c r="BB26" s="24">
        <f>IFERROR(IF(AND($A26&lt;&gt;"",$K26=TODAY(),$E26&lt;&gt;"Canceled"),COUNTIFS($K$5:$K$26,TODAY(),$E$5:$E$26,"&lt;&gt;Canceled"),""),"")</f>
        <v/>
      </c>
      <c r="BC26" s="24">
        <f>IFERROR(IF(AND($A26&lt;&gt;"",$K26&gt;=TODAY(),$E26&lt;&gt;"Canceled"),COUNTIFS($K$5:$K$104,"&lt;"&amp;$K26,$E$5:$E$104,"&lt;&gt;Canceled")+COUNTIFS($K$5:$K$26,$K26,$E$5:$E$26,"&lt;&gt;Canceled"),""),"")</f>
        <v/>
      </c>
      <c r="BD26" s="24">
        <f>IFERROR(IF(AND($A26&lt;&gt;"",$E26&lt;&gt;"Canceled",$AE26&gt;0,$K26&gt;=TODAY(),$K26&lt;=TODAY()+'Property Setup'!$B$7),COUNTIFS($AE$5:$AE$26,"&gt;0",$K$5:$K$26,"&gt;="&amp;TODAY(),$K$5:$K$26,"&lt;="&amp;TODAY()+'Property Setup'!$B$7),""),"")</f>
        <v/>
      </c>
    </row>
    <row r="27">
      <c r="A27" s="29" t="n"/>
      <c r="B27" s="29" t="n"/>
      <c r="C27" s="29" t="n"/>
      <c r="D27" s="29" t="n"/>
      <c r="E27" s="29" t="n"/>
      <c r="F27" s="57" t="n"/>
      <c r="G27" s="29" t="n"/>
      <c r="H27" s="29" t="n"/>
      <c r="I27" s="29" t="n"/>
      <c r="J27" s="29" t="n"/>
      <c r="K27" s="57" t="n"/>
      <c r="L27" s="57" t="n"/>
      <c r="M27" s="24">
        <f>IFERROR(IF($A27="","",MAX(0,$L27-$K27)),"")</f>
        <v/>
      </c>
      <c r="N27" s="29" t="n"/>
      <c r="O27" s="29" t="n"/>
      <c r="P27" s="24">
        <f>IFERROR(IF($A27="","",$N27+$O27),"")</f>
        <v/>
      </c>
      <c r="Q27" s="24">
        <f>IFERROR(IF($C27="","",VLOOKUP($C27,'Property Setup'!$B$13:$L$21,11,0)),"")</f>
        <v/>
      </c>
      <c r="R27" s="24">
        <f>IFERROR(IF($C27="","",IF($P27&gt;$Q27,"Review Guest Count","Within Limit")),"")</f>
        <v/>
      </c>
      <c r="S27" s="31" t="n"/>
      <c r="T27" s="26">
        <f>IFERROR(IF($A27="","",$M27*$S27),"")</f>
        <v/>
      </c>
      <c r="U27" s="31" t="n"/>
      <c r="V27" s="31" t="n"/>
      <c r="W27" s="31" t="n"/>
      <c r="X27" s="26">
        <f>IFERROR(IF($A27="","",MAX(0,$T27-$W27+IF(VLOOKUP($C27,'Property Setup'!$B$13:$R$21,17,0)="Yes",$U27,0))),"")</f>
        <v/>
      </c>
      <c r="Y27" s="56">
        <f>IFERROR(IF($C27="","",VLOOKUP($C27,'Property Setup'!$B$13:$S$21,18,0)),"")</f>
        <v/>
      </c>
      <c r="Z27" s="26">
        <f>IFERROR(IF($A27="","",$X27*$Y27),"")</f>
        <v/>
      </c>
      <c r="AA27" s="56">
        <f>IFERROR(IF($C27="","",VLOOKUP($C27,'Property Setup'!$B$13:$T$21,19,0)),"")</f>
        <v/>
      </c>
      <c r="AB27" s="26">
        <f>IFERROR(IF($A27="","",MAX(0,$T27-$W27)*$AA27),"")</f>
        <v/>
      </c>
      <c r="AC27" s="26">
        <f>IFERROR(IF($A27="","",$T27+$U27+$V27-$W27+$Z27+$AB27),"")</f>
        <v/>
      </c>
      <c r="AD27" s="31" t="n"/>
      <c r="AE27" s="26">
        <f>IFERROR(IF($A27="","",MAX(0,$AC27-$AD27)),"")</f>
        <v/>
      </c>
      <c r="AF27" s="57" t="n"/>
      <c r="AG27" s="24">
        <f>IFERROR(IF($A27="","",IF($E27="Canceled","Canceled",IF($AE27=0,"Paid",IF(AND($AF27&lt;TODAY(),$AE27&gt;0),"Past Due",IF($AD27&gt;0,"Partially Paid","Unpaid"))))),"")</f>
        <v/>
      </c>
      <c r="AH27" s="24">
        <f>IFERROR(IF($A27="","",$K27-TODAY()),"")</f>
        <v/>
      </c>
      <c r="AI27" s="32" t="n"/>
      <c r="AJ27" s="32" t="n"/>
      <c r="AK27" s="29" t="n"/>
      <c r="AL27" s="29" t="n"/>
      <c r="AM27" s="29" t="n"/>
      <c r="AN27" s="24">
        <f>IFERROR(IF(OR($A27="",$E27="Canceled"),"",MAX(0,MIN($L27,EOMONTH(TODAY(),0)+1)-MAX($K27,EOMONTH(TODAY(),-1)+1))),"")</f>
        <v/>
      </c>
      <c r="AO27" s="26">
        <f>IFERROR(IF(OR($A27="",$AN27=0),"",$AN27*$S27),"")</f>
        <v/>
      </c>
      <c r="AP27" s="24">
        <f>IFERROR(IF(OR($A27="",$E27="Canceled"),"",MAX(0,MIN($L27,46054)-MAX($K27,46023))),"")</f>
        <v/>
      </c>
      <c r="AQ27" s="24">
        <f>IFERROR(IF(OR($A27="",$E27="Canceled"),"",MAX(0,MIN($L27,46082)-MAX($K27,46054))),"")</f>
        <v/>
      </c>
      <c r="AR27" s="24">
        <f>IFERROR(IF(OR($A27="",$E27="Canceled"),"",MAX(0,MIN($L27,46113)-MAX($K27,46082))),"")</f>
        <v/>
      </c>
      <c r="AS27" s="24">
        <f>IFERROR(IF(OR($A27="",$E27="Canceled"),"",MAX(0,MIN($L27,46143)-MAX($K27,46113))),"")</f>
        <v/>
      </c>
      <c r="AT27" s="24">
        <f>IFERROR(IF(OR($A27="",$E27="Canceled"),"",MAX(0,MIN($L27,46174)-MAX($K27,46143))),"")</f>
        <v/>
      </c>
      <c r="AU27" s="24">
        <f>IFERROR(IF(OR($A27="",$E27="Canceled"),"",MAX(0,MIN($L27,46204)-MAX($K27,46174))),"")</f>
        <v/>
      </c>
      <c r="AV27" s="24">
        <f>IFERROR(IF(OR($A27="",$E27="Canceled"),"",MAX(0,MIN($L27,46235)-MAX($K27,46204))),"")</f>
        <v/>
      </c>
      <c r="AW27" s="24">
        <f>IFERROR(IF(OR($A27="",$E27="Canceled"),"",MAX(0,MIN($L27,46266)-MAX($K27,46235))),"")</f>
        <v/>
      </c>
      <c r="AX27" s="24">
        <f>IFERROR(IF(OR($A27="",$E27="Canceled"),"",MAX(0,MIN($L27,46296)-MAX($K27,46266))),"")</f>
        <v/>
      </c>
      <c r="AY27" s="24">
        <f>IFERROR(IF(OR($A27="",$E27="Canceled"),"",MAX(0,MIN($L27,46327)-MAX($K27,46296))),"")</f>
        <v/>
      </c>
      <c r="AZ27" s="24">
        <f>IFERROR(IF(OR($A27="",$E27="Canceled"),"",MAX(0,MIN($L27,46357)-MAX($K27,46327))),"")</f>
        <v/>
      </c>
      <c r="BA27" s="24">
        <f>IFERROR(IF(OR($A27="",$E27="Canceled"),"",MAX(0,MIN($L27,46388)-MAX($K27,46357))),"")</f>
        <v/>
      </c>
      <c r="BB27" s="24">
        <f>IFERROR(IF(AND($A27&lt;&gt;"",$K27=TODAY(),$E27&lt;&gt;"Canceled"),COUNTIFS($K$5:$K$27,TODAY(),$E$5:$E$27,"&lt;&gt;Canceled"),""),"")</f>
        <v/>
      </c>
      <c r="BC27" s="24">
        <f>IFERROR(IF(AND($A27&lt;&gt;"",$K27&gt;=TODAY(),$E27&lt;&gt;"Canceled"),COUNTIFS($K$5:$K$104,"&lt;"&amp;$K27,$E$5:$E$104,"&lt;&gt;Canceled")+COUNTIFS($K$5:$K$27,$K27,$E$5:$E$27,"&lt;&gt;Canceled"),""),"")</f>
        <v/>
      </c>
      <c r="BD27" s="24">
        <f>IFERROR(IF(AND($A27&lt;&gt;"",$E27&lt;&gt;"Canceled",$AE27&gt;0,$K27&gt;=TODAY(),$K27&lt;=TODAY()+'Property Setup'!$B$7),COUNTIFS($AE$5:$AE$27,"&gt;0",$K$5:$K$27,"&gt;="&amp;TODAY(),$K$5:$K$27,"&lt;="&amp;TODAY()+'Property Setup'!$B$7),""),"")</f>
        <v/>
      </c>
    </row>
    <row r="28">
      <c r="A28" s="29" t="n"/>
      <c r="B28" s="29" t="n"/>
      <c r="C28" s="29" t="n"/>
      <c r="D28" s="29" t="n"/>
      <c r="E28" s="29" t="n"/>
      <c r="F28" s="57" t="n"/>
      <c r="G28" s="29" t="n"/>
      <c r="H28" s="29" t="n"/>
      <c r="I28" s="29" t="n"/>
      <c r="J28" s="29" t="n"/>
      <c r="K28" s="57" t="n"/>
      <c r="L28" s="57" t="n"/>
      <c r="M28" s="24">
        <f>IFERROR(IF($A28="","",MAX(0,$L28-$K28)),"")</f>
        <v/>
      </c>
      <c r="N28" s="29" t="n"/>
      <c r="O28" s="29" t="n"/>
      <c r="P28" s="24">
        <f>IFERROR(IF($A28="","",$N28+$O28),"")</f>
        <v/>
      </c>
      <c r="Q28" s="24">
        <f>IFERROR(IF($C28="","",VLOOKUP($C28,'Property Setup'!$B$13:$L$21,11,0)),"")</f>
        <v/>
      </c>
      <c r="R28" s="24">
        <f>IFERROR(IF($C28="","",IF($P28&gt;$Q28,"Review Guest Count","Within Limit")),"")</f>
        <v/>
      </c>
      <c r="S28" s="31" t="n"/>
      <c r="T28" s="26">
        <f>IFERROR(IF($A28="","",$M28*$S28),"")</f>
        <v/>
      </c>
      <c r="U28" s="31" t="n"/>
      <c r="V28" s="31" t="n"/>
      <c r="W28" s="31" t="n"/>
      <c r="X28" s="26">
        <f>IFERROR(IF($A28="","",MAX(0,$T28-$W28+IF(VLOOKUP($C28,'Property Setup'!$B$13:$R$21,17,0)="Yes",$U28,0))),"")</f>
        <v/>
      </c>
      <c r="Y28" s="56">
        <f>IFERROR(IF($C28="","",VLOOKUP($C28,'Property Setup'!$B$13:$S$21,18,0)),"")</f>
        <v/>
      </c>
      <c r="Z28" s="26">
        <f>IFERROR(IF($A28="","",$X28*$Y28),"")</f>
        <v/>
      </c>
      <c r="AA28" s="56">
        <f>IFERROR(IF($C28="","",VLOOKUP($C28,'Property Setup'!$B$13:$T$21,19,0)),"")</f>
        <v/>
      </c>
      <c r="AB28" s="26">
        <f>IFERROR(IF($A28="","",MAX(0,$T28-$W28)*$AA28),"")</f>
        <v/>
      </c>
      <c r="AC28" s="26">
        <f>IFERROR(IF($A28="","",$T28+$U28+$V28-$W28+$Z28+$AB28),"")</f>
        <v/>
      </c>
      <c r="AD28" s="31" t="n"/>
      <c r="AE28" s="26">
        <f>IFERROR(IF($A28="","",MAX(0,$AC28-$AD28)),"")</f>
        <v/>
      </c>
      <c r="AF28" s="57" t="n"/>
      <c r="AG28" s="24">
        <f>IFERROR(IF($A28="","",IF($E28="Canceled","Canceled",IF($AE28=0,"Paid",IF(AND($AF28&lt;TODAY(),$AE28&gt;0),"Past Due",IF($AD28&gt;0,"Partially Paid","Unpaid"))))),"")</f>
        <v/>
      </c>
      <c r="AH28" s="24">
        <f>IFERROR(IF($A28="","",$K28-TODAY()),"")</f>
        <v/>
      </c>
      <c r="AI28" s="32" t="n"/>
      <c r="AJ28" s="32" t="n"/>
      <c r="AK28" s="29" t="n"/>
      <c r="AL28" s="29" t="n"/>
      <c r="AM28" s="29" t="n"/>
      <c r="AN28" s="24">
        <f>IFERROR(IF(OR($A28="",$E28="Canceled"),"",MAX(0,MIN($L28,EOMONTH(TODAY(),0)+1)-MAX($K28,EOMONTH(TODAY(),-1)+1))),"")</f>
        <v/>
      </c>
      <c r="AO28" s="26">
        <f>IFERROR(IF(OR($A28="",$AN28=0),"",$AN28*$S28),"")</f>
        <v/>
      </c>
      <c r="AP28" s="24">
        <f>IFERROR(IF(OR($A28="",$E28="Canceled"),"",MAX(0,MIN($L28,46054)-MAX($K28,46023))),"")</f>
        <v/>
      </c>
      <c r="AQ28" s="24">
        <f>IFERROR(IF(OR($A28="",$E28="Canceled"),"",MAX(0,MIN($L28,46082)-MAX($K28,46054))),"")</f>
        <v/>
      </c>
      <c r="AR28" s="24">
        <f>IFERROR(IF(OR($A28="",$E28="Canceled"),"",MAX(0,MIN($L28,46113)-MAX($K28,46082))),"")</f>
        <v/>
      </c>
      <c r="AS28" s="24">
        <f>IFERROR(IF(OR($A28="",$E28="Canceled"),"",MAX(0,MIN($L28,46143)-MAX($K28,46113))),"")</f>
        <v/>
      </c>
      <c r="AT28" s="24">
        <f>IFERROR(IF(OR($A28="",$E28="Canceled"),"",MAX(0,MIN($L28,46174)-MAX($K28,46143))),"")</f>
        <v/>
      </c>
      <c r="AU28" s="24">
        <f>IFERROR(IF(OR($A28="",$E28="Canceled"),"",MAX(0,MIN($L28,46204)-MAX($K28,46174))),"")</f>
        <v/>
      </c>
      <c r="AV28" s="24">
        <f>IFERROR(IF(OR($A28="",$E28="Canceled"),"",MAX(0,MIN($L28,46235)-MAX($K28,46204))),"")</f>
        <v/>
      </c>
      <c r="AW28" s="24">
        <f>IFERROR(IF(OR($A28="",$E28="Canceled"),"",MAX(0,MIN($L28,46266)-MAX($K28,46235))),"")</f>
        <v/>
      </c>
      <c r="AX28" s="24">
        <f>IFERROR(IF(OR($A28="",$E28="Canceled"),"",MAX(0,MIN($L28,46296)-MAX($K28,46266))),"")</f>
        <v/>
      </c>
      <c r="AY28" s="24">
        <f>IFERROR(IF(OR($A28="",$E28="Canceled"),"",MAX(0,MIN($L28,46327)-MAX($K28,46296))),"")</f>
        <v/>
      </c>
      <c r="AZ28" s="24">
        <f>IFERROR(IF(OR($A28="",$E28="Canceled"),"",MAX(0,MIN($L28,46357)-MAX($K28,46327))),"")</f>
        <v/>
      </c>
      <c r="BA28" s="24">
        <f>IFERROR(IF(OR($A28="",$E28="Canceled"),"",MAX(0,MIN($L28,46388)-MAX($K28,46357))),"")</f>
        <v/>
      </c>
      <c r="BB28" s="24">
        <f>IFERROR(IF(AND($A28&lt;&gt;"",$K28=TODAY(),$E28&lt;&gt;"Canceled"),COUNTIFS($K$5:$K$28,TODAY(),$E$5:$E$28,"&lt;&gt;Canceled"),""),"")</f>
        <v/>
      </c>
      <c r="BC28" s="24">
        <f>IFERROR(IF(AND($A28&lt;&gt;"",$K28&gt;=TODAY(),$E28&lt;&gt;"Canceled"),COUNTIFS($K$5:$K$104,"&lt;"&amp;$K28,$E$5:$E$104,"&lt;&gt;Canceled")+COUNTIFS($K$5:$K$28,$K28,$E$5:$E$28,"&lt;&gt;Canceled"),""),"")</f>
        <v/>
      </c>
      <c r="BD28" s="24">
        <f>IFERROR(IF(AND($A28&lt;&gt;"",$E28&lt;&gt;"Canceled",$AE28&gt;0,$K28&gt;=TODAY(),$K28&lt;=TODAY()+'Property Setup'!$B$7),COUNTIFS($AE$5:$AE$28,"&gt;0",$K$5:$K$28,"&gt;="&amp;TODAY(),$K$5:$K$28,"&lt;="&amp;TODAY()+'Property Setup'!$B$7),""),"")</f>
        <v/>
      </c>
    </row>
    <row r="29">
      <c r="A29" s="29" t="n"/>
      <c r="B29" s="29" t="n"/>
      <c r="C29" s="29" t="n"/>
      <c r="D29" s="29" t="n"/>
      <c r="E29" s="29" t="n"/>
      <c r="F29" s="57" t="n"/>
      <c r="G29" s="29" t="n"/>
      <c r="H29" s="29" t="n"/>
      <c r="I29" s="29" t="n"/>
      <c r="J29" s="29" t="n"/>
      <c r="K29" s="57" t="n"/>
      <c r="L29" s="57" t="n"/>
      <c r="M29" s="24">
        <f>IFERROR(IF($A29="","",MAX(0,$L29-$K29)),"")</f>
        <v/>
      </c>
      <c r="N29" s="29" t="n"/>
      <c r="O29" s="29" t="n"/>
      <c r="P29" s="24">
        <f>IFERROR(IF($A29="","",$N29+$O29),"")</f>
        <v/>
      </c>
      <c r="Q29" s="24">
        <f>IFERROR(IF($C29="","",VLOOKUP($C29,'Property Setup'!$B$13:$L$21,11,0)),"")</f>
        <v/>
      </c>
      <c r="R29" s="24">
        <f>IFERROR(IF($C29="","",IF($P29&gt;$Q29,"Review Guest Count","Within Limit")),"")</f>
        <v/>
      </c>
      <c r="S29" s="31" t="n"/>
      <c r="T29" s="26">
        <f>IFERROR(IF($A29="","",$M29*$S29),"")</f>
        <v/>
      </c>
      <c r="U29" s="31" t="n"/>
      <c r="V29" s="31" t="n"/>
      <c r="W29" s="31" t="n"/>
      <c r="X29" s="26">
        <f>IFERROR(IF($A29="","",MAX(0,$T29-$W29+IF(VLOOKUP($C29,'Property Setup'!$B$13:$R$21,17,0)="Yes",$U29,0))),"")</f>
        <v/>
      </c>
      <c r="Y29" s="56">
        <f>IFERROR(IF($C29="","",VLOOKUP($C29,'Property Setup'!$B$13:$S$21,18,0)),"")</f>
        <v/>
      </c>
      <c r="Z29" s="26">
        <f>IFERROR(IF($A29="","",$X29*$Y29),"")</f>
        <v/>
      </c>
      <c r="AA29" s="56">
        <f>IFERROR(IF($C29="","",VLOOKUP($C29,'Property Setup'!$B$13:$T$21,19,0)),"")</f>
        <v/>
      </c>
      <c r="AB29" s="26">
        <f>IFERROR(IF($A29="","",MAX(0,$T29-$W29)*$AA29),"")</f>
        <v/>
      </c>
      <c r="AC29" s="26">
        <f>IFERROR(IF($A29="","",$T29+$U29+$V29-$W29+$Z29+$AB29),"")</f>
        <v/>
      </c>
      <c r="AD29" s="31" t="n"/>
      <c r="AE29" s="26">
        <f>IFERROR(IF($A29="","",MAX(0,$AC29-$AD29)),"")</f>
        <v/>
      </c>
      <c r="AF29" s="57" t="n"/>
      <c r="AG29" s="24">
        <f>IFERROR(IF($A29="","",IF($E29="Canceled","Canceled",IF($AE29=0,"Paid",IF(AND($AF29&lt;TODAY(),$AE29&gt;0),"Past Due",IF($AD29&gt;0,"Partially Paid","Unpaid"))))),"")</f>
        <v/>
      </c>
      <c r="AH29" s="24">
        <f>IFERROR(IF($A29="","",$K29-TODAY()),"")</f>
        <v/>
      </c>
      <c r="AI29" s="32" t="n"/>
      <c r="AJ29" s="32" t="n"/>
      <c r="AK29" s="29" t="n"/>
      <c r="AL29" s="29" t="n"/>
      <c r="AM29" s="29" t="n"/>
      <c r="AN29" s="24">
        <f>IFERROR(IF(OR($A29="",$E29="Canceled"),"",MAX(0,MIN($L29,EOMONTH(TODAY(),0)+1)-MAX($K29,EOMONTH(TODAY(),-1)+1))),"")</f>
        <v/>
      </c>
      <c r="AO29" s="26">
        <f>IFERROR(IF(OR($A29="",$AN29=0),"",$AN29*$S29),"")</f>
        <v/>
      </c>
      <c r="AP29" s="24">
        <f>IFERROR(IF(OR($A29="",$E29="Canceled"),"",MAX(0,MIN($L29,46054)-MAX($K29,46023))),"")</f>
        <v/>
      </c>
      <c r="AQ29" s="24">
        <f>IFERROR(IF(OR($A29="",$E29="Canceled"),"",MAX(0,MIN($L29,46082)-MAX($K29,46054))),"")</f>
        <v/>
      </c>
      <c r="AR29" s="24">
        <f>IFERROR(IF(OR($A29="",$E29="Canceled"),"",MAX(0,MIN($L29,46113)-MAX($K29,46082))),"")</f>
        <v/>
      </c>
      <c r="AS29" s="24">
        <f>IFERROR(IF(OR($A29="",$E29="Canceled"),"",MAX(0,MIN($L29,46143)-MAX($K29,46113))),"")</f>
        <v/>
      </c>
      <c r="AT29" s="24">
        <f>IFERROR(IF(OR($A29="",$E29="Canceled"),"",MAX(0,MIN($L29,46174)-MAX($K29,46143))),"")</f>
        <v/>
      </c>
      <c r="AU29" s="24">
        <f>IFERROR(IF(OR($A29="",$E29="Canceled"),"",MAX(0,MIN($L29,46204)-MAX($K29,46174))),"")</f>
        <v/>
      </c>
      <c r="AV29" s="24">
        <f>IFERROR(IF(OR($A29="",$E29="Canceled"),"",MAX(0,MIN($L29,46235)-MAX($K29,46204))),"")</f>
        <v/>
      </c>
      <c r="AW29" s="24">
        <f>IFERROR(IF(OR($A29="",$E29="Canceled"),"",MAX(0,MIN($L29,46266)-MAX($K29,46235))),"")</f>
        <v/>
      </c>
      <c r="AX29" s="24">
        <f>IFERROR(IF(OR($A29="",$E29="Canceled"),"",MAX(0,MIN($L29,46296)-MAX($K29,46266))),"")</f>
        <v/>
      </c>
      <c r="AY29" s="24">
        <f>IFERROR(IF(OR($A29="",$E29="Canceled"),"",MAX(0,MIN($L29,46327)-MAX($K29,46296))),"")</f>
        <v/>
      </c>
      <c r="AZ29" s="24">
        <f>IFERROR(IF(OR($A29="",$E29="Canceled"),"",MAX(0,MIN($L29,46357)-MAX($K29,46327))),"")</f>
        <v/>
      </c>
      <c r="BA29" s="24">
        <f>IFERROR(IF(OR($A29="",$E29="Canceled"),"",MAX(0,MIN($L29,46388)-MAX($K29,46357))),"")</f>
        <v/>
      </c>
      <c r="BB29" s="24">
        <f>IFERROR(IF(AND($A29&lt;&gt;"",$K29=TODAY(),$E29&lt;&gt;"Canceled"),COUNTIFS($K$5:$K$29,TODAY(),$E$5:$E$29,"&lt;&gt;Canceled"),""),"")</f>
        <v/>
      </c>
      <c r="BC29" s="24">
        <f>IFERROR(IF(AND($A29&lt;&gt;"",$K29&gt;=TODAY(),$E29&lt;&gt;"Canceled"),COUNTIFS($K$5:$K$104,"&lt;"&amp;$K29,$E$5:$E$104,"&lt;&gt;Canceled")+COUNTIFS($K$5:$K$29,$K29,$E$5:$E$29,"&lt;&gt;Canceled"),""),"")</f>
        <v/>
      </c>
      <c r="BD29" s="24">
        <f>IFERROR(IF(AND($A29&lt;&gt;"",$E29&lt;&gt;"Canceled",$AE29&gt;0,$K29&gt;=TODAY(),$K29&lt;=TODAY()+'Property Setup'!$B$7),COUNTIFS($AE$5:$AE$29,"&gt;0",$K$5:$K$29,"&gt;="&amp;TODAY(),$K$5:$K$29,"&lt;="&amp;TODAY()+'Property Setup'!$B$7),""),"")</f>
        <v/>
      </c>
    </row>
    <row r="30">
      <c r="A30" s="29" t="n"/>
      <c r="B30" s="29" t="n"/>
      <c r="C30" s="29" t="n"/>
      <c r="D30" s="29" t="n"/>
      <c r="E30" s="29" t="n"/>
      <c r="F30" s="57" t="n"/>
      <c r="G30" s="29" t="n"/>
      <c r="H30" s="29" t="n"/>
      <c r="I30" s="29" t="n"/>
      <c r="J30" s="29" t="n"/>
      <c r="K30" s="57" t="n"/>
      <c r="L30" s="57" t="n"/>
      <c r="M30" s="24">
        <f>IFERROR(IF($A30="","",MAX(0,$L30-$K30)),"")</f>
        <v/>
      </c>
      <c r="N30" s="29" t="n"/>
      <c r="O30" s="29" t="n"/>
      <c r="P30" s="24">
        <f>IFERROR(IF($A30="","",$N30+$O30),"")</f>
        <v/>
      </c>
      <c r="Q30" s="24">
        <f>IFERROR(IF($C30="","",VLOOKUP($C30,'Property Setup'!$B$13:$L$21,11,0)),"")</f>
        <v/>
      </c>
      <c r="R30" s="24">
        <f>IFERROR(IF($C30="","",IF($P30&gt;$Q30,"Review Guest Count","Within Limit")),"")</f>
        <v/>
      </c>
      <c r="S30" s="31" t="n"/>
      <c r="T30" s="26">
        <f>IFERROR(IF($A30="","",$M30*$S30),"")</f>
        <v/>
      </c>
      <c r="U30" s="31" t="n"/>
      <c r="V30" s="31" t="n"/>
      <c r="W30" s="31" t="n"/>
      <c r="X30" s="26">
        <f>IFERROR(IF($A30="","",MAX(0,$T30-$W30+IF(VLOOKUP($C30,'Property Setup'!$B$13:$R$21,17,0)="Yes",$U30,0))),"")</f>
        <v/>
      </c>
      <c r="Y30" s="56">
        <f>IFERROR(IF($C30="","",VLOOKUP($C30,'Property Setup'!$B$13:$S$21,18,0)),"")</f>
        <v/>
      </c>
      <c r="Z30" s="26">
        <f>IFERROR(IF($A30="","",$X30*$Y30),"")</f>
        <v/>
      </c>
      <c r="AA30" s="56">
        <f>IFERROR(IF($C30="","",VLOOKUP($C30,'Property Setup'!$B$13:$T$21,19,0)),"")</f>
        <v/>
      </c>
      <c r="AB30" s="26">
        <f>IFERROR(IF($A30="","",MAX(0,$T30-$W30)*$AA30),"")</f>
        <v/>
      </c>
      <c r="AC30" s="26">
        <f>IFERROR(IF($A30="","",$T30+$U30+$V30-$W30+$Z30+$AB30),"")</f>
        <v/>
      </c>
      <c r="AD30" s="31" t="n"/>
      <c r="AE30" s="26">
        <f>IFERROR(IF($A30="","",MAX(0,$AC30-$AD30)),"")</f>
        <v/>
      </c>
      <c r="AF30" s="57" t="n"/>
      <c r="AG30" s="24">
        <f>IFERROR(IF($A30="","",IF($E30="Canceled","Canceled",IF($AE30=0,"Paid",IF(AND($AF30&lt;TODAY(),$AE30&gt;0),"Past Due",IF($AD30&gt;0,"Partially Paid","Unpaid"))))),"")</f>
        <v/>
      </c>
      <c r="AH30" s="24">
        <f>IFERROR(IF($A30="","",$K30-TODAY()),"")</f>
        <v/>
      </c>
      <c r="AI30" s="32" t="n"/>
      <c r="AJ30" s="32" t="n"/>
      <c r="AK30" s="29" t="n"/>
      <c r="AL30" s="29" t="n"/>
      <c r="AM30" s="29" t="n"/>
      <c r="AN30" s="24">
        <f>IFERROR(IF(OR($A30="",$E30="Canceled"),"",MAX(0,MIN($L30,EOMONTH(TODAY(),0)+1)-MAX($K30,EOMONTH(TODAY(),-1)+1))),"")</f>
        <v/>
      </c>
      <c r="AO30" s="26">
        <f>IFERROR(IF(OR($A30="",$AN30=0),"",$AN30*$S30),"")</f>
        <v/>
      </c>
      <c r="AP30" s="24">
        <f>IFERROR(IF(OR($A30="",$E30="Canceled"),"",MAX(0,MIN($L30,46054)-MAX($K30,46023))),"")</f>
        <v/>
      </c>
      <c r="AQ30" s="24">
        <f>IFERROR(IF(OR($A30="",$E30="Canceled"),"",MAX(0,MIN($L30,46082)-MAX($K30,46054))),"")</f>
        <v/>
      </c>
      <c r="AR30" s="24">
        <f>IFERROR(IF(OR($A30="",$E30="Canceled"),"",MAX(0,MIN($L30,46113)-MAX($K30,46082))),"")</f>
        <v/>
      </c>
      <c r="AS30" s="24">
        <f>IFERROR(IF(OR($A30="",$E30="Canceled"),"",MAX(0,MIN($L30,46143)-MAX($K30,46113))),"")</f>
        <v/>
      </c>
      <c r="AT30" s="24">
        <f>IFERROR(IF(OR($A30="",$E30="Canceled"),"",MAX(0,MIN($L30,46174)-MAX($K30,46143))),"")</f>
        <v/>
      </c>
      <c r="AU30" s="24">
        <f>IFERROR(IF(OR($A30="",$E30="Canceled"),"",MAX(0,MIN($L30,46204)-MAX($K30,46174))),"")</f>
        <v/>
      </c>
      <c r="AV30" s="24">
        <f>IFERROR(IF(OR($A30="",$E30="Canceled"),"",MAX(0,MIN($L30,46235)-MAX($K30,46204))),"")</f>
        <v/>
      </c>
      <c r="AW30" s="24">
        <f>IFERROR(IF(OR($A30="",$E30="Canceled"),"",MAX(0,MIN($L30,46266)-MAX($K30,46235))),"")</f>
        <v/>
      </c>
      <c r="AX30" s="24">
        <f>IFERROR(IF(OR($A30="",$E30="Canceled"),"",MAX(0,MIN($L30,46296)-MAX($K30,46266))),"")</f>
        <v/>
      </c>
      <c r="AY30" s="24">
        <f>IFERROR(IF(OR($A30="",$E30="Canceled"),"",MAX(0,MIN($L30,46327)-MAX($K30,46296))),"")</f>
        <v/>
      </c>
      <c r="AZ30" s="24">
        <f>IFERROR(IF(OR($A30="",$E30="Canceled"),"",MAX(0,MIN($L30,46357)-MAX($K30,46327))),"")</f>
        <v/>
      </c>
      <c r="BA30" s="24">
        <f>IFERROR(IF(OR($A30="",$E30="Canceled"),"",MAX(0,MIN($L30,46388)-MAX($K30,46357))),"")</f>
        <v/>
      </c>
      <c r="BB30" s="24">
        <f>IFERROR(IF(AND($A30&lt;&gt;"",$K30=TODAY(),$E30&lt;&gt;"Canceled"),COUNTIFS($K$5:$K$30,TODAY(),$E$5:$E$30,"&lt;&gt;Canceled"),""),"")</f>
        <v/>
      </c>
      <c r="BC30" s="24">
        <f>IFERROR(IF(AND($A30&lt;&gt;"",$K30&gt;=TODAY(),$E30&lt;&gt;"Canceled"),COUNTIFS($K$5:$K$104,"&lt;"&amp;$K30,$E$5:$E$104,"&lt;&gt;Canceled")+COUNTIFS($K$5:$K$30,$K30,$E$5:$E$30,"&lt;&gt;Canceled"),""),"")</f>
        <v/>
      </c>
      <c r="BD30" s="24">
        <f>IFERROR(IF(AND($A30&lt;&gt;"",$E30&lt;&gt;"Canceled",$AE30&gt;0,$K30&gt;=TODAY(),$K30&lt;=TODAY()+'Property Setup'!$B$7),COUNTIFS($AE$5:$AE$30,"&gt;0",$K$5:$K$30,"&gt;="&amp;TODAY(),$K$5:$K$30,"&lt;="&amp;TODAY()+'Property Setup'!$B$7),""),"")</f>
        <v/>
      </c>
    </row>
    <row r="31">
      <c r="A31" s="29" t="n"/>
      <c r="B31" s="29" t="n"/>
      <c r="C31" s="29" t="n"/>
      <c r="D31" s="29" t="n"/>
      <c r="E31" s="29" t="n"/>
      <c r="F31" s="57" t="n"/>
      <c r="G31" s="29" t="n"/>
      <c r="H31" s="29" t="n"/>
      <c r="I31" s="29" t="n"/>
      <c r="J31" s="29" t="n"/>
      <c r="K31" s="57" t="n"/>
      <c r="L31" s="57" t="n"/>
      <c r="M31" s="24">
        <f>IFERROR(IF($A31="","",MAX(0,$L31-$K31)),"")</f>
        <v/>
      </c>
      <c r="N31" s="29" t="n"/>
      <c r="O31" s="29" t="n"/>
      <c r="P31" s="24">
        <f>IFERROR(IF($A31="","",$N31+$O31),"")</f>
        <v/>
      </c>
      <c r="Q31" s="24">
        <f>IFERROR(IF($C31="","",VLOOKUP($C31,'Property Setup'!$B$13:$L$21,11,0)),"")</f>
        <v/>
      </c>
      <c r="R31" s="24">
        <f>IFERROR(IF($C31="","",IF($P31&gt;$Q31,"Review Guest Count","Within Limit")),"")</f>
        <v/>
      </c>
      <c r="S31" s="31" t="n"/>
      <c r="T31" s="26">
        <f>IFERROR(IF($A31="","",$M31*$S31),"")</f>
        <v/>
      </c>
      <c r="U31" s="31" t="n"/>
      <c r="V31" s="31" t="n"/>
      <c r="W31" s="31" t="n"/>
      <c r="X31" s="26">
        <f>IFERROR(IF($A31="","",MAX(0,$T31-$W31+IF(VLOOKUP($C31,'Property Setup'!$B$13:$R$21,17,0)="Yes",$U31,0))),"")</f>
        <v/>
      </c>
      <c r="Y31" s="56">
        <f>IFERROR(IF($C31="","",VLOOKUP($C31,'Property Setup'!$B$13:$S$21,18,0)),"")</f>
        <v/>
      </c>
      <c r="Z31" s="26">
        <f>IFERROR(IF($A31="","",$X31*$Y31),"")</f>
        <v/>
      </c>
      <c r="AA31" s="56">
        <f>IFERROR(IF($C31="","",VLOOKUP($C31,'Property Setup'!$B$13:$T$21,19,0)),"")</f>
        <v/>
      </c>
      <c r="AB31" s="26">
        <f>IFERROR(IF($A31="","",MAX(0,$T31-$W31)*$AA31),"")</f>
        <v/>
      </c>
      <c r="AC31" s="26">
        <f>IFERROR(IF($A31="","",$T31+$U31+$V31-$W31+$Z31+$AB31),"")</f>
        <v/>
      </c>
      <c r="AD31" s="31" t="n"/>
      <c r="AE31" s="26">
        <f>IFERROR(IF($A31="","",MAX(0,$AC31-$AD31)),"")</f>
        <v/>
      </c>
      <c r="AF31" s="57" t="n"/>
      <c r="AG31" s="24">
        <f>IFERROR(IF($A31="","",IF($E31="Canceled","Canceled",IF($AE31=0,"Paid",IF(AND($AF31&lt;TODAY(),$AE31&gt;0),"Past Due",IF($AD31&gt;0,"Partially Paid","Unpaid"))))),"")</f>
        <v/>
      </c>
      <c r="AH31" s="24">
        <f>IFERROR(IF($A31="","",$K31-TODAY()),"")</f>
        <v/>
      </c>
      <c r="AI31" s="32" t="n"/>
      <c r="AJ31" s="32" t="n"/>
      <c r="AK31" s="29" t="n"/>
      <c r="AL31" s="29" t="n"/>
      <c r="AM31" s="29" t="n"/>
      <c r="AN31" s="24">
        <f>IFERROR(IF(OR($A31="",$E31="Canceled"),"",MAX(0,MIN($L31,EOMONTH(TODAY(),0)+1)-MAX($K31,EOMONTH(TODAY(),-1)+1))),"")</f>
        <v/>
      </c>
      <c r="AO31" s="26">
        <f>IFERROR(IF(OR($A31="",$AN31=0),"",$AN31*$S31),"")</f>
        <v/>
      </c>
      <c r="AP31" s="24">
        <f>IFERROR(IF(OR($A31="",$E31="Canceled"),"",MAX(0,MIN($L31,46054)-MAX($K31,46023))),"")</f>
        <v/>
      </c>
      <c r="AQ31" s="24">
        <f>IFERROR(IF(OR($A31="",$E31="Canceled"),"",MAX(0,MIN($L31,46082)-MAX($K31,46054))),"")</f>
        <v/>
      </c>
      <c r="AR31" s="24">
        <f>IFERROR(IF(OR($A31="",$E31="Canceled"),"",MAX(0,MIN($L31,46113)-MAX($K31,46082))),"")</f>
        <v/>
      </c>
      <c r="AS31" s="24">
        <f>IFERROR(IF(OR($A31="",$E31="Canceled"),"",MAX(0,MIN($L31,46143)-MAX($K31,46113))),"")</f>
        <v/>
      </c>
      <c r="AT31" s="24">
        <f>IFERROR(IF(OR($A31="",$E31="Canceled"),"",MAX(0,MIN($L31,46174)-MAX($K31,46143))),"")</f>
        <v/>
      </c>
      <c r="AU31" s="24">
        <f>IFERROR(IF(OR($A31="",$E31="Canceled"),"",MAX(0,MIN($L31,46204)-MAX($K31,46174))),"")</f>
        <v/>
      </c>
      <c r="AV31" s="24">
        <f>IFERROR(IF(OR($A31="",$E31="Canceled"),"",MAX(0,MIN($L31,46235)-MAX($K31,46204))),"")</f>
        <v/>
      </c>
      <c r="AW31" s="24">
        <f>IFERROR(IF(OR($A31="",$E31="Canceled"),"",MAX(0,MIN($L31,46266)-MAX($K31,46235))),"")</f>
        <v/>
      </c>
      <c r="AX31" s="24">
        <f>IFERROR(IF(OR($A31="",$E31="Canceled"),"",MAX(0,MIN($L31,46296)-MAX($K31,46266))),"")</f>
        <v/>
      </c>
      <c r="AY31" s="24">
        <f>IFERROR(IF(OR($A31="",$E31="Canceled"),"",MAX(0,MIN($L31,46327)-MAX($K31,46296))),"")</f>
        <v/>
      </c>
      <c r="AZ31" s="24">
        <f>IFERROR(IF(OR($A31="",$E31="Canceled"),"",MAX(0,MIN($L31,46357)-MAX($K31,46327))),"")</f>
        <v/>
      </c>
      <c r="BA31" s="24">
        <f>IFERROR(IF(OR($A31="",$E31="Canceled"),"",MAX(0,MIN($L31,46388)-MAX($K31,46357))),"")</f>
        <v/>
      </c>
      <c r="BB31" s="24">
        <f>IFERROR(IF(AND($A31&lt;&gt;"",$K31=TODAY(),$E31&lt;&gt;"Canceled"),COUNTIFS($K$5:$K$31,TODAY(),$E$5:$E$31,"&lt;&gt;Canceled"),""),"")</f>
        <v/>
      </c>
      <c r="BC31" s="24">
        <f>IFERROR(IF(AND($A31&lt;&gt;"",$K31&gt;=TODAY(),$E31&lt;&gt;"Canceled"),COUNTIFS($K$5:$K$104,"&lt;"&amp;$K31,$E$5:$E$104,"&lt;&gt;Canceled")+COUNTIFS($K$5:$K$31,$K31,$E$5:$E$31,"&lt;&gt;Canceled"),""),"")</f>
        <v/>
      </c>
      <c r="BD31" s="24">
        <f>IFERROR(IF(AND($A31&lt;&gt;"",$E31&lt;&gt;"Canceled",$AE31&gt;0,$K31&gt;=TODAY(),$K31&lt;=TODAY()+'Property Setup'!$B$7),COUNTIFS($AE$5:$AE$31,"&gt;0",$K$5:$K$31,"&gt;="&amp;TODAY(),$K$5:$K$31,"&lt;="&amp;TODAY()+'Property Setup'!$B$7),""),"")</f>
        <v/>
      </c>
    </row>
    <row r="32">
      <c r="A32" s="29" t="n"/>
      <c r="B32" s="29" t="n"/>
      <c r="C32" s="29" t="n"/>
      <c r="D32" s="29" t="n"/>
      <c r="E32" s="29" t="n"/>
      <c r="F32" s="57" t="n"/>
      <c r="G32" s="29" t="n"/>
      <c r="H32" s="29" t="n"/>
      <c r="I32" s="29" t="n"/>
      <c r="J32" s="29" t="n"/>
      <c r="K32" s="57" t="n"/>
      <c r="L32" s="57" t="n"/>
      <c r="M32" s="24">
        <f>IFERROR(IF($A32="","",MAX(0,$L32-$K32)),"")</f>
        <v/>
      </c>
      <c r="N32" s="29" t="n"/>
      <c r="O32" s="29" t="n"/>
      <c r="P32" s="24">
        <f>IFERROR(IF($A32="","",$N32+$O32),"")</f>
        <v/>
      </c>
      <c r="Q32" s="24">
        <f>IFERROR(IF($C32="","",VLOOKUP($C32,'Property Setup'!$B$13:$L$21,11,0)),"")</f>
        <v/>
      </c>
      <c r="R32" s="24">
        <f>IFERROR(IF($C32="","",IF($P32&gt;$Q32,"Review Guest Count","Within Limit")),"")</f>
        <v/>
      </c>
      <c r="S32" s="31" t="n"/>
      <c r="T32" s="26">
        <f>IFERROR(IF($A32="","",$M32*$S32),"")</f>
        <v/>
      </c>
      <c r="U32" s="31" t="n"/>
      <c r="V32" s="31" t="n"/>
      <c r="W32" s="31" t="n"/>
      <c r="X32" s="26">
        <f>IFERROR(IF($A32="","",MAX(0,$T32-$W32+IF(VLOOKUP($C32,'Property Setup'!$B$13:$R$21,17,0)="Yes",$U32,0))),"")</f>
        <v/>
      </c>
      <c r="Y32" s="56">
        <f>IFERROR(IF($C32="","",VLOOKUP($C32,'Property Setup'!$B$13:$S$21,18,0)),"")</f>
        <v/>
      </c>
      <c r="Z32" s="26">
        <f>IFERROR(IF($A32="","",$X32*$Y32),"")</f>
        <v/>
      </c>
      <c r="AA32" s="56">
        <f>IFERROR(IF($C32="","",VLOOKUP($C32,'Property Setup'!$B$13:$T$21,19,0)),"")</f>
        <v/>
      </c>
      <c r="AB32" s="26">
        <f>IFERROR(IF($A32="","",MAX(0,$T32-$W32)*$AA32),"")</f>
        <v/>
      </c>
      <c r="AC32" s="26">
        <f>IFERROR(IF($A32="","",$T32+$U32+$V32-$W32+$Z32+$AB32),"")</f>
        <v/>
      </c>
      <c r="AD32" s="31" t="n"/>
      <c r="AE32" s="26">
        <f>IFERROR(IF($A32="","",MAX(0,$AC32-$AD32)),"")</f>
        <v/>
      </c>
      <c r="AF32" s="57" t="n"/>
      <c r="AG32" s="24">
        <f>IFERROR(IF($A32="","",IF($E32="Canceled","Canceled",IF($AE32=0,"Paid",IF(AND($AF32&lt;TODAY(),$AE32&gt;0),"Past Due",IF($AD32&gt;0,"Partially Paid","Unpaid"))))),"")</f>
        <v/>
      </c>
      <c r="AH32" s="24">
        <f>IFERROR(IF($A32="","",$K32-TODAY()),"")</f>
        <v/>
      </c>
      <c r="AI32" s="32" t="n"/>
      <c r="AJ32" s="32" t="n"/>
      <c r="AK32" s="29" t="n"/>
      <c r="AL32" s="29" t="n"/>
      <c r="AM32" s="29" t="n"/>
      <c r="AN32" s="24">
        <f>IFERROR(IF(OR($A32="",$E32="Canceled"),"",MAX(0,MIN($L32,EOMONTH(TODAY(),0)+1)-MAX($K32,EOMONTH(TODAY(),-1)+1))),"")</f>
        <v/>
      </c>
      <c r="AO32" s="26">
        <f>IFERROR(IF(OR($A32="",$AN32=0),"",$AN32*$S32),"")</f>
        <v/>
      </c>
      <c r="AP32" s="24">
        <f>IFERROR(IF(OR($A32="",$E32="Canceled"),"",MAX(0,MIN($L32,46054)-MAX($K32,46023))),"")</f>
        <v/>
      </c>
      <c r="AQ32" s="24">
        <f>IFERROR(IF(OR($A32="",$E32="Canceled"),"",MAX(0,MIN($L32,46082)-MAX($K32,46054))),"")</f>
        <v/>
      </c>
      <c r="AR32" s="24">
        <f>IFERROR(IF(OR($A32="",$E32="Canceled"),"",MAX(0,MIN($L32,46113)-MAX($K32,46082))),"")</f>
        <v/>
      </c>
      <c r="AS32" s="24">
        <f>IFERROR(IF(OR($A32="",$E32="Canceled"),"",MAX(0,MIN($L32,46143)-MAX($K32,46113))),"")</f>
        <v/>
      </c>
      <c r="AT32" s="24">
        <f>IFERROR(IF(OR($A32="",$E32="Canceled"),"",MAX(0,MIN($L32,46174)-MAX($K32,46143))),"")</f>
        <v/>
      </c>
      <c r="AU32" s="24">
        <f>IFERROR(IF(OR($A32="",$E32="Canceled"),"",MAX(0,MIN($L32,46204)-MAX($K32,46174))),"")</f>
        <v/>
      </c>
      <c r="AV32" s="24">
        <f>IFERROR(IF(OR($A32="",$E32="Canceled"),"",MAX(0,MIN($L32,46235)-MAX($K32,46204))),"")</f>
        <v/>
      </c>
      <c r="AW32" s="24">
        <f>IFERROR(IF(OR($A32="",$E32="Canceled"),"",MAX(0,MIN($L32,46266)-MAX($K32,46235))),"")</f>
        <v/>
      </c>
      <c r="AX32" s="24">
        <f>IFERROR(IF(OR($A32="",$E32="Canceled"),"",MAX(0,MIN($L32,46296)-MAX($K32,46266))),"")</f>
        <v/>
      </c>
      <c r="AY32" s="24">
        <f>IFERROR(IF(OR($A32="",$E32="Canceled"),"",MAX(0,MIN($L32,46327)-MAX($K32,46296))),"")</f>
        <v/>
      </c>
      <c r="AZ32" s="24">
        <f>IFERROR(IF(OR($A32="",$E32="Canceled"),"",MAX(0,MIN($L32,46357)-MAX($K32,46327))),"")</f>
        <v/>
      </c>
      <c r="BA32" s="24">
        <f>IFERROR(IF(OR($A32="",$E32="Canceled"),"",MAX(0,MIN($L32,46388)-MAX($K32,46357))),"")</f>
        <v/>
      </c>
      <c r="BB32" s="24">
        <f>IFERROR(IF(AND($A32&lt;&gt;"",$K32=TODAY(),$E32&lt;&gt;"Canceled"),COUNTIFS($K$5:$K$32,TODAY(),$E$5:$E$32,"&lt;&gt;Canceled"),""),"")</f>
        <v/>
      </c>
      <c r="BC32" s="24">
        <f>IFERROR(IF(AND($A32&lt;&gt;"",$K32&gt;=TODAY(),$E32&lt;&gt;"Canceled"),COUNTIFS($K$5:$K$104,"&lt;"&amp;$K32,$E$5:$E$104,"&lt;&gt;Canceled")+COUNTIFS($K$5:$K$32,$K32,$E$5:$E$32,"&lt;&gt;Canceled"),""),"")</f>
        <v/>
      </c>
      <c r="BD32" s="24">
        <f>IFERROR(IF(AND($A32&lt;&gt;"",$E32&lt;&gt;"Canceled",$AE32&gt;0,$K32&gt;=TODAY(),$K32&lt;=TODAY()+'Property Setup'!$B$7),COUNTIFS($AE$5:$AE$32,"&gt;0",$K$5:$K$32,"&gt;="&amp;TODAY(),$K$5:$K$32,"&lt;="&amp;TODAY()+'Property Setup'!$B$7),""),"")</f>
        <v/>
      </c>
    </row>
    <row r="33">
      <c r="A33" s="29" t="n"/>
      <c r="B33" s="29" t="n"/>
      <c r="C33" s="29" t="n"/>
      <c r="D33" s="29" t="n"/>
      <c r="E33" s="29" t="n"/>
      <c r="F33" s="57" t="n"/>
      <c r="G33" s="29" t="n"/>
      <c r="H33" s="29" t="n"/>
      <c r="I33" s="29" t="n"/>
      <c r="J33" s="29" t="n"/>
      <c r="K33" s="57" t="n"/>
      <c r="L33" s="57" t="n"/>
      <c r="M33" s="24">
        <f>IFERROR(IF($A33="","",MAX(0,$L33-$K33)),"")</f>
        <v/>
      </c>
      <c r="N33" s="29" t="n"/>
      <c r="O33" s="29" t="n"/>
      <c r="P33" s="24">
        <f>IFERROR(IF($A33="","",$N33+$O33),"")</f>
        <v/>
      </c>
      <c r="Q33" s="24">
        <f>IFERROR(IF($C33="","",VLOOKUP($C33,'Property Setup'!$B$13:$L$21,11,0)),"")</f>
        <v/>
      </c>
      <c r="R33" s="24">
        <f>IFERROR(IF($C33="","",IF($P33&gt;$Q33,"Review Guest Count","Within Limit")),"")</f>
        <v/>
      </c>
      <c r="S33" s="31" t="n"/>
      <c r="T33" s="26">
        <f>IFERROR(IF($A33="","",$M33*$S33),"")</f>
        <v/>
      </c>
      <c r="U33" s="31" t="n"/>
      <c r="V33" s="31" t="n"/>
      <c r="W33" s="31" t="n"/>
      <c r="X33" s="26">
        <f>IFERROR(IF($A33="","",MAX(0,$T33-$W33+IF(VLOOKUP($C33,'Property Setup'!$B$13:$R$21,17,0)="Yes",$U33,0))),"")</f>
        <v/>
      </c>
      <c r="Y33" s="56">
        <f>IFERROR(IF($C33="","",VLOOKUP($C33,'Property Setup'!$B$13:$S$21,18,0)),"")</f>
        <v/>
      </c>
      <c r="Z33" s="26">
        <f>IFERROR(IF($A33="","",$X33*$Y33),"")</f>
        <v/>
      </c>
      <c r="AA33" s="56">
        <f>IFERROR(IF($C33="","",VLOOKUP($C33,'Property Setup'!$B$13:$T$21,19,0)),"")</f>
        <v/>
      </c>
      <c r="AB33" s="26">
        <f>IFERROR(IF($A33="","",MAX(0,$T33-$W33)*$AA33),"")</f>
        <v/>
      </c>
      <c r="AC33" s="26">
        <f>IFERROR(IF($A33="","",$T33+$U33+$V33-$W33+$Z33+$AB33),"")</f>
        <v/>
      </c>
      <c r="AD33" s="31" t="n"/>
      <c r="AE33" s="26">
        <f>IFERROR(IF($A33="","",MAX(0,$AC33-$AD33)),"")</f>
        <v/>
      </c>
      <c r="AF33" s="57" t="n"/>
      <c r="AG33" s="24">
        <f>IFERROR(IF($A33="","",IF($E33="Canceled","Canceled",IF($AE33=0,"Paid",IF(AND($AF33&lt;TODAY(),$AE33&gt;0),"Past Due",IF($AD33&gt;0,"Partially Paid","Unpaid"))))),"")</f>
        <v/>
      </c>
      <c r="AH33" s="24">
        <f>IFERROR(IF($A33="","",$K33-TODAY()),"")</f>
        <v/>
      </c>
      <c r="AI33" s="32" t="n"/>
      <c r="AJ33" s="32" t="n"/>
      <c r="AK33" s="29" t="n"/>
      <c r="AL33" s="29" t="n"/>
      <c r="AM33" s="29" t="n"/>
      <c r="AN33" s="24">
        <f>IFERROR(IF(OR($A33="",$E33="Canceled"),"",MAX(0,MIN($L33,EOMONTH(TODAY(),0)+1)-MAX($K33,EOMONTH(TODAY(),-1)+1))),"")</f>
        <v/>
      </c>
      <c r="AO33" s="26">
        <f>IFERROR(IF(OR($A33="",$AN33=0),"",$AN33*$S33),"")</f>
        <v/>
      </c>
      <c r="AP33" s="24">
        <f>IFERROR(IF(OR($A33="",$E33="Canceled"),"",MAX(0,MIN($L33,46054)-MAX($K33,46023))),"")</f>
        <v/>
      </c>
      <c r="AQ33" s="24">
        <f>IFERROR(IF(OR($A33="",$E33="Canceled"),"",MAX(0,MIN($L33,46082)-MAX($K33,46054))),"")</f>
        <v/>
      </c>
      <c r="AR33" s="24">
        <f>IFERROR(IF(OR($A33="",$E33="Canceled"),"",MAX(0,MIN($L33,46113)-MAX($K33,46082))),"")</f>
        <v/>
      </c>
      <c r="AS33" s="24">
        <f>IFERROR(IF(OR($A33="",$E33="Canceled"),"",MAX(0,MIN($L33,46143)-MAX($K33,46113))),"")</f>
        <v/>
      </c>
      <c r="AT33" s="24">
        <f>IFERROR(IF(OR($A33="",$E33="Canceled"),"",MAX(0,MIN($L33,46174)-MAX($K33,46143))),"")</f>
        <v/>
      </c>
      <c r="AU33" s="24">
        <f>IFERROR(IF(OR($A33="",$E33="Canceled"),"",MAX(0,MIN($L33,46204)-MAX($K33,46174))),"")</f>
        <v/>
      </c>
      <c r="AV33" s="24">
        <f>IFERROR(IF(OR($A33="",$E33="Canceled"),"",MAX(0,MIN($L33,46235)-MAX($K33,46204))),"")</f>
        <v/>
      </c>
      <c r="AW33" s="24">
        <f>IFERROR(IF(OR($A33="",$E33="Canceled"),"",MAX(0,MIN($L33,46266)-MAX($K33,46235))),"")</f>
        <v/>
      </c>
      <c r="AX33" s="24">
        <f>IFERROR(IF(OR($A33="",$E33="Canceled"),"",MAX(0,MIN($L33,46296)-MAX($K33,46266))),"")</f>
        <v/>
      </c>
      <c r="AY33" s="24">
        <f>IFERROR(IF(OR($A33="",$E33="Canceled"),"",MAX(0,MIN($L33,46327)-MAX($K33,46296))),"")</f>
        <v/>
      </c>
      <c r="AZ33" s="24">
        <f>IFERROR(IF(OR($A33="",$E33="Canceled"),"",MAX(0,MIN($L33,46357)-MAX($K33,46327))),"")</f>
        <v/>
      </c>
      <c r="BA33" s="24">
        <f>IFERROR(IF(OR($A33="",$E33="Canceled"),"",MAX(0,MIN($L33,46388)-MAX($K33,46357))),"")</f>
        <v/>
      </c>
      <c r="BB33" s="24">
        <f>IFERROR(IF(AND($A33&lt;&gt;"",$K33=TODAY(),$E33&lt;&gt;"Canceled"),COUNTIFS($K$5:$K$33,TODAY(),$E$5:$E$33,"&lt;&gt;Canceled"),""),"")</f>
        <v/>
      </c>
      <c r="BC33" s="24">
        <f>IFERROR(IF(AND($A33&lt;&gt;"",$K33&gt;=TODAY(),$E33&lt;&gt;"Canceled"),COUNTIFS($K$5:$K$104,"&lt;"&amp;$K33,$E$5:$E$104,"&lt;&gt;Canceled")+COUNTIFS($K$5:$K$33,$K33,$E$5:$E$33,"&lt;&gt;Canceled"),""),"")</f>
        <v/>
      </c>
      <c r="BD33" s="24">
        <f>IFERROR(IF(AND($A33&lt;&gt;"",$E33&lt;&gt;"Canceled",$AE33&gt;0,$K33&gt;=TODAY(),$K33&lt;=TODAY()+'Property Setup'!$B$7),COUNTIFS($AE$5:$AE$33,"&gt;0",$K$5:$K$33,"&gt;="&amp;TODAY(),$K$5:$K$33,"&lt;="&amp;TODAY()+'Property Setup'!$B$7),""),"")</f>
        <v/>
      </c>
    </row>
    <row r="34">
      <c r="A34" s="29" t="n"/>
      <c r="B34" s="29" t="n"/>
      <c r="C34" s="29" t="n"/>
      <c r="D34" s="29" t="n"/>
      <c r="E34" s="29" t="n"/>
      <c r="F34" s="57" t="n"/>
      <c r="G34" s="29" t="n"/>
      <c r="H34" s="29" t="n"/>
      <c r="I34" s="29" t="n"/>
      <c r="J34" s="29" t="n"/>
      <c r="K34" s="57" t="n"/>
      <c r="L34" s="57" t="n"/>
      <c r="M34" s="24">
        <f>IFERROR(IF($A34="","",MAX(0,$L34-$K34)),"")</f>
        <v/>
      </c>
      <c r="N34" s="29" t="n"/>
      <c r="O34" s="29" t="n"/>
      <c r="P34" s="24">
        <f>IFERROR(IF($A34="","",$N34+$O34),"")</f>
        <v/>
      </c>
      <c r="Q34" s="24">
        <f>IFERROR(IF($C34="","",VLOOKUP($C34,'Property Setup'!$B$13:$L$21,11,0)),"")</f>
        <v/>
      </c>
      <c r="R34" s="24">
        <f>IFERROR(IF($C34="","",IF($P34&gt;$Q34,"Review Guest Count","Within Limit")),"")</f>
        <v/>
      </c>
      <c r="S34" s="31" t="n"/>
      <c r="T34" s="26">
        <f>IFERROR(IF($A34="","",$M34*$S34),"")</f>
        <v/>
      </c>
      <c r="U34" s="31" t="n"/>
      <c r="V34" s="31" t="n"/>
      <c r="W34" s="31" t="n"/>
      <c r="X34" s="26">
        <f>IFERROR(IF($A34="","",MAX(0,$T34-$W34+IF(VLOOKUP($C34,'Property Setup'!$B$13:$R$21,17,0)="Yes",$U34,0))),"")</f>
        <v/>
      </c>
      <c r="Y34" s="56">
        <f>IFERROR(IF($C34="","",VLOOKUP($C34,'Property Setup'!$B$13:$S$21,18,0)),"")</f>
        <v/>
      </c>
      <c r="Z34" s="26">
        <f>IFERROR(IF($A34="","",$X34*$Y34),"")</f>
        <v/>
      </c>
      <c r="AA34" s="56">
        <f>IFERROR(IF($C34="","",VLOOKUP($C34,'Property Setup'!$B$13:$T$21,19,0)),"")</f>
        <v/>
      </c>
      <c r="AB34" s="26">
        <f>IFERROR(IF($A34="","",MAX(0,$T34-$W34)*$AA34),"")</f>
        <v/>
      </c>
      <c r="AC34" s="26">
        <f>IFERROR(IF($A34="","",$T34+$U34+$V34-$W34+$Z34+$AB34),"")</f>
        <v/>
      </c>
      <c r="AD34" s="31" t="n"/>
      <c r="AE34" s="26">
        <f>IFERROR(IF($A34="","",MAX(0,$AC34-$AD34)),"")</f>
        <v/>
      </c>
      <c r="AF34" s="57" t="n"/>
      <c r="AG34" s="24">
        <f>IFERROR(IF($A34="","",IF($E34="Canceled","Canceled",IF($AE34=0,"Paid",IF(AND($AF34&lt;TODAY(),$AE34&gt;0),"Past Due",IF($AD34&gt;0,"Partially Paid","Unpaid"))))),"")</f>
        <v/>
      </c>
      <c r="AH34" s="24">
        <f>IFERROR(IF($A34="","",$K34-TODAY()),"")</f>
        <v/>
      </c>
      <c r="AI34" s="32" t="n"/>
      <c r="AJ34" s="32" t="n"/>
      <c r="AK34" s="29" t="n"/>
      <c r="AL34" s="29" t="n"/>
      <c r="AM34" s="29" t="n"/>
      <c r="AN34" s="24">
        <f>IFERROR(IF(OR($A34="",$E34="Canceled"),"",MAX(0,MIN($L34,EOMONTH(TODAY(),0)+1)-MAX($K34,EOMONTH(TODAY(),-1)+1))),"")</f>
        <v/>
      </c>
      <c r="AO34" s="26">
        <f>IFERROR(IF(OR($A34="",$AN34=0),"",$AN34*$S34),"")</f>
        <v/>
      </c>
      <c r="AP34" s="24">
        <f>IFERROR(IF(OR($A34="",$E34="Canceled"),"",MAX(0,MIN($L34,46054)-MAX($K34,46023))),"")</f>
        <v/>
      </c>
      <c r="AQ34" s="24">
        <f>IFERROR(IF(OR($A34="",$E34="Canceled"),"",MAX(0,MIN($L34,46082)-MAX($K34,46054))),"")</f>
        <v/>
      </c>
      <c r="AR34" s="24">
        <f>IFERROR(IF(OR($A34="",$E34="Canceled"),"",MAX(0,MIN($L34,46113)-MAX($K34,46082))),"")</f>
        <v/>
      </c>
      <c r="AS34" s="24">
        <f>IFERROR(IF(OR($A34="",$E34="Canceled"),"",MAX(0,MIN($L34,46143)-MAX($K34,46113))),"")</f>
        <v/>
      </c>
      <c r="AT34" s="24">
        <f>IFERROR(IF(OR($A34="",$E34="Canceled"),"",MAX(0,MIN($L34,46174)-MAX($K34,46143))),"")</f>
        <v/>
      </c>
      <c r="AU34" s="24">
        <f>IFERROR(IF(OR($A34="",$E34="Canceled"),"",MAX(0,MIN($L34,46204)-MAX($K34,46174))),"")</f>
        <v/>
      </c>
      <c r="AV34" s="24">
        <f>IFERROR(IF(OR($A34="",$E34="Canceled"),"",MAX(0,MIN($L34,46235)-MAX($K34,46204))),"")</f>
        <v/>
      </c>
      <c r="AW34" s="24">
        <f>IFERROR(IF(OR($A34="",$E34="Canceled"),"",MAX(0,MIN($L34,46266)-MAX($K34,46235))),"")</f>
        <v/>
      </c>
      <c r="AX34" s="24">
        <f>IFERROR(IF(OR($A34="",$E34="Canceled"),"",MAX(0,MIN($L34,46296)-MAX($K34,46266))),"")</f>
        <v/>
      </c>
      <c r="AY34" s="24">
        <f>IFERROR(IF(OR($A34="",$E34="Canceled"),"",MAX(0,MIN($L34,46327)-MAX($K34,46296))),"")</f>
        <v/>
      </c>
      <c r="AZ34" s="24">
        <f>IFERROR(IF(OR($A34="",$E34="Canceled"),"",MAX(0,MIN($L34,46357)-MAX($K34,46327))),"")</f>
        <v/>
      </c>
      <c r="BA34" s="24">
        <f>IFERROR(IF(OR($A34="",$E34="Canceled"),"",MAX(0,MIN($L34,46388)-MAX($K34,46357))),"")</f>
        <v/>
      </c>
      <c r="BB34" s="24">
        <f>IFERROR(IF(AND($A34&lt;&gt;"",$K34=TODAY(),$E34&lt;&gt;"Canceled"),COUNTIFS($K$5:$K$34,TODAY(),$E$5:$E$34,"&lt;&gt;Canceled"),""),"")</f>
        <v/>
      </c>
      <c r="BC34" s="24">
        <f>IFERROR(IF(AND($A34&lt;&gt;"",$K34&gt;=TODAY(),$E34&lt;&gt;"Canceled"),COUNTIFS($K$5:$K$104,"&lt;"&amp;$K34,$E$5:$E$104,"&lt;&gt;Canceled")+COUNTIFS($K$5:$K$34,$K34,$E$5:$E$34,"&lt;&gt;Canceled"),""),"")</f>
        <v/>
      </c>
      <c r="BD34" s="24">
        <f>IFERROR(IF(AND($A34&lt;&gt;"",$E34&lt;&gt;"Canceled",$AE34&gt;0,$K34&gt;=TODAY(),$K34&lt;=TODAY()+'Property Setup'!$B$7),COUNTIFS($AE$5:$AE$34,"&gt;0",$K$5:$K$34,"&gt;="&amp;TODAY(),$K$5:$K$34,"&lt;="&amp;TODAY()+'Property Setup'!$B$7),""),"")</f>
        <v/>
      </c>
    </row>
    <row r="35">
      <c r="A35" s="29" t="n"/>
      <c r="B35" s="29" t="n"/>
      <c r="C35" s="29" t="n"/>
      <c r="D35" s="29" t="n"/>
      <c r="E35" s="29" t="n"/>
      <c r="F35" s="57" t="n"/>
      <c r="G35" s="29" t="n"/>
      <c r="H35" s="29" t="n"/>
      <c r="I35" s="29" t="n"/>
      <c r="J35" s="29" t="n"/>
      <c r="K35" s="57" t="n"/>
      <c r="L35" s="57" t="n"/>
      <c r="M35" s="24">
        <f>IFERROR(IF($A35="","",MAX(0,$L35-$K35)),"")</f>
        <v/>
      </c>
      <c r="N35" s="29" t="n"/>
      <c r="O35" s="29" t="n"/>
      <c r="P35" s="24">
        <f>IFERROR(IF($A35="","",$N35+$O35),"")</f>
        <v/>
      </c>
      <c r="Q35" s="24">
        <f>IFERROR(IF($C35="","",VLOOKUP($C35,'Property Setup'!$B$13:$L$21,11,0)),"")</f>
        <v/>
      </c>
      <c r="R35" s="24">
        <f>IFERROR(IF($C35="","",IF($P35&gt;$Q35,"Review Guest Count","Within Limit")),"")</f>
        <v/>
      </c>
      <c r="S35" s="31" t="n"/>
      <c r="T35" s="26">
        <f>IFERROR(IF($A35="","",$M35*$S35),"")</f>
        <v/>
      </c>
      <c r="U35" s="31" t="n"/>
      <c r="V35" s="31" t="n"/>
      <c r="W35" s="31" t="n"/>
      <c r="X35" s="26">
        <f>IFERROR(IF($A35="","",MAX(0,$T35-$W35+IF(VLOOKUP($C35,'Property Setup'!$B$13:$R$21,17,0)="Yes",$U35,0))),"")</f>
        <v/>
      </c>
      <c r="Y35" s="56">
        <f>IFERROR(IF($C35="","",VLOOKUP($C35,'Property Setup'!$B$13:$S$21,18,0)),"")</f>
        <v/>
      </c>
      <c r="Z35" s="26">
        <f>IFERROR(IF($A35="","",$X35*$Y35),"")</f>
        <v/>
      </c>
      <c r="AA35" s="56">
        <f>IFERROR(IF($C35="","",VLOOKUP($C35,'Property Setup'!$B$13:$T$21,19,0)),"")</f>
        <v/>
      </c>
      <c r="AB35" s="26">
        <f>IFERROR(IF($A35="","",MAX(0,$T35-$W35)*$AA35),"")</f>
        <v/>
      </c>
      <c r="AC35" s="26">
        <f>IFERROR(IF($A35="","",$T35+$U35+$V35-$W35+$Z35+$AB35),"")</f>
        <v/>
      </c>
      <c r="AD35" s="31" t="n"/>
      <c r="AE35" s="26">
        <f>IFERROR(IF($A35="","",MAX(0,$AC35-$AD35)),"")</f>
        <v/>
      </c>
      <c r="AF35" s="57" t="n"/>
      <c r="AG35" s="24">
        <f>IFERROR(IF($A35="","",IF($E35="Canceled","Canceled",IF($AE35=0,"Paid",IF(AND($AF35&lt;TODAY(),$AE35&gt;0),"Past Due",IF($AD35&gt;0,"Partially Paid","Unpaid"))))),"")</f>
        <v/>
      </c>
      <c r="AH35" s="24">
        <f>IFERROR(IF($A35="","",$K35-TODAY()),"")</f>
        <v/>
      </c>
      <c r="AI35" s="32" t="n"/>
      <c r="AJ35" s="32" t="n"/>
      <c r="AK35" s="29" t="n"/>
      <c r="AL35" s="29" t="n"/>
      <c r="AM35" s="29" t="n"/>
      <c r="AN35" s="24">
        <f>IFERROR(IF(OR($A35="",$E35="Canceled"),"",MAX(0,MIN($L35,EOMONTH(TODAY(),0)+1)-MAX($K35,EOMONTH(TODAY(),-1)+1))),"")</f>
        <v/>
      </c>
      <c r="AO35" s="26">
        <f>IFERROR(IF(OR($A35="",$AN35=0),"",$AN35*$S35),"")</f>
        <v/>
      </c>
      <c r="AP35" s="24">
        <f>IFERROR(IF(OR($A35="",$E35="Canceled"),"",MAX(0,MIN($L35,46054)-MAX($K35,46023))),"")</f>
        <v/>
      </c>
      <c r="AQ35" s="24">
        <f>IFERROR(IF(OR($A35="",$E35="Canceled"),"",MAX(0,MIN($L35,46082)-MAX($K35,46054))),"")</f>
        <v/>
      </c>
      <c r="AR35" s="24">
        <f>IFERROR(IF(OR($A35="",$E35="Canceled"),"",MAX(0,MIN($L35,46113)-MAX($K35,46082))),"")</f>
        <v/>
      </c>
      <c r="AS35" s="24">
        <f>IFERROR(IF(OR($A35="",$E35="Canceled"),"",MAX(0,MIN($L35,46143)-MAX($K35,46113))),"")</f>
        <v/>
      </c>
      <c r="AT35" s="24">
        <f>IFERROR(IF(OR($A35="",$E35="Canceled"),"",MAX(0,MIN($L35,46174)-MAX($K35,46143))),"")</f>
        <v/>
      </c>
      <c r="AU35" s="24">
        <f>IFERROR(IF(OR($A35="",$E35="Canceled"),"",MAX(0,MIN($L35,46204)-MAX($K35,46174))),"")</f>
        <v/>
      </c>
      <c r="AV35" s="24">
        <f>IFERROR(IF(OR($A35="",$E35="Canceled"),"",MAX(0,MIN($L35,46235)-MAX($K35,46204))),"")</f>
        <v/>
      </c>
      <c r="AW35" s="24">
        <f>IFERROR(IF(OR($A35="",$E35="Canceled"),"",MAX(0,MIN($L35,46266)-MAX($K35,46235))),"")</f>
        <v/>
      </c>
      <c r="AX35" s="24">
        <f>IFERROR(IF(OR($A35="",$E35="Canceled"),"",MAX(0,MIN($L35,46296)-MAX($K35,46266))),"")</f>
        <v/>
      </c>
      <c r="AY35" s="24">
        <f>IFERROR(IF(OR($A35="",$E35="Canceled"),"",MAX(0,MIN($L35,46327)-MAX($K35,46296))),"")</f>
        <v/>
      </c>
      <c r="AZ35" s="24">
        <f>IFERROR(IF(OR($A35="",$E35="Canceled"),"",MAX(0,MIN($L35,46357)-MAX($K35,46327))),"")</f>
        <v/>
      </c>
      <c r="BA35" s="24">
        <f>IFERROR(IF(OR($A35="",$E35="Canceled"),"",MAX(0,MIN($L35,46388)-MAX($K35,46357))),"")</f>
        <v/>
      </c>
      <c r="BB35" s="24">
        <f>IFERROR(IF(AND($A35&lt;&gt;"",$K35=TODAY(),$E35&lt;&gt;"Canceled"),COUNTIFS($K$5:$K$35,TODAY(),$E$5:$E$35,"&lt;&gt;Canceled"),""),"")</f>
        <v/>
      </c>
      <c r="BC35" s="24">
        <f>IFERROR(IF(AND($A35&lt;&gt;"",$K35&gt;=TODAY(),$E35&lt;&gt;"Canceled"),COUNTIFS($K$5:$K$104,"&lt;"&amp;$K35,$E$5:$E$104,"&lt;&gt;Canceled")+COUNTIFS($K$5:$K$35,$K35,$E$5:$E$35,"&lt;&gt;Canceled"),""),"")</f>
        <v/>
      </c>
      <c r="BD35" s="24">
        <f>IFERROR(IF(AND($A35&lt;&gt;"",$E35&lt;&gt;"Canceled",$AE35&gt;0,$K35&gt;=TODAY(),$K35&lt;=TODAY()+'Property Setup'!$B$7),COUNTIFS($AE$5:$AE$35,"&gt;0",$K$5:$K$35,"&gt;="&amp;TODAY(),$K$5:$K$35,"&lt;="&amp;TODAY()+'Property Setup'!$B$7),""),"")</f>
        <v/>
      </c>
    </row>
    <row r="36">
      <c r="A36" s="29" t="n"/>
      <c r="B36" s="29" t="n"/>
      <c r="C36" s="29" t="n"/>
      <c r="D36" s="29" t="n"/>
      <c r="E36" s="29" t="n"/>
      <c r="F36" s="57" t="n"/>
      <c r="G36" s="29" t="n"/>
      <c r="H36" s="29" t="n"/>
      <c r="I36" s="29" t="n"/>
      <c r="J36" s="29" t="n"/>
      <c r="K36" s="57" t="n"/>
      <c r="L36" s="57" t="n"/>
      <c r="M36" s="24">
        <f>IFERROR(IF($A36="","",MAX(0,$L36-$K36)),"")</f>
        <v/>
      </c>
      <c r="N36" s="29" t="n"/>
      <c r="O36" s="29" t="n"/>
      <c r="P36" s="24">
        <f>IFERROR(IF($A36="","",$N36+$O36),"")</f>
        <v/>
      </c>
      <c r="Q36" s="24">
        <f>IFERROR(IF($C36="","",VLOOKUP($C36,'Property Setup'!$B$13:$L$21,11,0)),"")</f>
        <v/>
      </c>
      <c r="R36" s="24">
        <f>IFERROR(IF($C36="","",IF($P36&gt;$Q36,"Review Guest Count","Within Limit")),"")</f>
        <v/>
      </c>
      <c r="S36" s="31" t="n"/>
      <c r="T36" s="26">
        <f>IFERROR(IF($A36="","",$M36*$S36),"")</f>
        <v/>
      </c>
      <c r="U36" s="31" t="n"/>
      <c r="V36" s="31" t="n"/>
      <c r="W36" s="31" t="n"/>
      <c r="X36" s="26">
        <f>IFERROR(IF($A36="","",MAX(0,$T36-$W36+IF(VLOOKUP($C36,'Property Setup'!$B$13:$R$21,17,0)="Yes",$U36,0))),"")</f>
        <v/>
      </c>
      <c r="Y36" s="56">
        <f>IFERROR(IF($C36="","",VLOOKUP($C36,'Property Setup'!$B$13:$S$21,18,0)),"")</f>
        <v/>
      </c>
      <c r="Z36" s="26">
        <f>IFERROR(IF($A36="","",$X36*$Y36),"")</f>
        <v/>
      </c>
      <c r="AA36" s="56">
        <f>IFERROR(IF($C36="","",VLOOKUP($C36,'Property Setup'!$B$13:$T$21,19,0)),"")</f>
        <v/>
      </c>
      <c r="AB36" s="26">
        <f>IFERROR(IF($A36="","",MAX(0,$T36-$W36)*$AA36),"")</f>
        <v/>
      </c>
      <c r="AC36" s="26">
        <f>IFERROR(IF($A36="","",$T36+$U36+$V36-$W36+$Z36+$AB36),"")</f>
        <v/>
      </c>
      <c r="AD36" s="31" t="n"/>
      <c r="AE36" s="26">
        <f>IFERROR(IF($A36="","",MAX(0,$AC36-$AD36)),"")</f>
        <v/>
      </c>
      <c r="AF36" s="57" t="n"/>
      <c r="AG36" s="24">
        <f>IFERROR(IF($A36="","",IF($E36="Canceled","Canceled",IF($AE36=0,"Paid",IF(AND($AF36&lt;TODAY(),$AE36&gt;0),"Past Due",IF($AD36&gt;0,"Partially Paid","Unpaid"))))),"")</f>
        <v/>
      </c>
      <c r="AH36" s="24">
        <f>IFERROR(IF($A36="","",$K36-TODAY()),"")</f>
        <v/>
      </c>
      <c r="AI36" s="32" t="n"/>
      <c r="AJ36" s="32" t="n"/>
      <c r="AK36" s="29" t="n"/>
      <c r="AL36" s="29" t="n"/>
      <c r="AM36" s="29" t="n"/>
      <c r="AN36" s="24">
        <f>IFERROR(IF(OR($A36="",$E36="Canceled"),"",MAX(0,MIN($L36,EOMONTH(TODAY(),0)+1)-MAX($K36,EOMONTH(TODAY(),-1)+1))),"")</f>
        <v/>
      </c>
      <c r="AO36" s="26">
        <f>IFERROR(IF(OR($A36="",$AN36=0),"",$AN36*$S36),"")</f>
        <v/>
      </c>
      <c r="AP36" s="24">
        <f>IFERROR(IF(OR($A36="",$E36="Canceled"),"",MAX(0,MIN($L36,46054)-MAX($K36,46023))),"")</f>
        <v/>
      </c>
      <c r="AQ36" s="24">
        <f>IFERROR(IF(OR($A36="",$E36="Canceled"),"",MAX(0,MIN($L36,46082)-MAX($K36,46054))),"")</f>
        <v/>
      </c>
      <c r="AR36" s="24">
        <f>IFERROR(IF(OR($A36="",$E36="Canceled"),"",MAX(0,MIN($L36,46113)-MAX($K36,46082))),"")</f>
        <v/>
      </c>
      <c r="AS36" s="24">
        <f>IFERROR(IF(OR($A36="",$E36="Canceled"),"",MAX(0,MIN($L36,46143)-MAX($K36,46113))),"")</f>
        <v/>
      </c>
      <c r="AT36" s="24">
        <f>IFERROR(IF(OR($A36="",$E36="Canceled"),"",MAX(0,MIN($L36,46174)-MAX($K36,46143))),"")</f>
        <v/>
      </c>
      <c r="AU36" s="24">
        <f>IFERROR(IF(OR($A36="",$E36="Canceled"),"",MAX(0,MIN($L36,46204)-MAX($K36,46174))),"")</f>
        <v/>
      </c>
      <c r="AV36" s="24">
        <f>IFERROR(IF(OR($A36="",$E36="Canceled"),"",MAX(0,MIN($L36,46235)-MAX($K36,46204))),"")</f>
        <v/>
      </c>
      <c r="AW36" s="24">
        <f>IFERROR(IF(OR($A36="",$E36="Canceled"),"",MAX(0,MIN($L36,46266)-MAX($K36,46235))),"")</f>
        <v/>
      </c>
      <c r="AX36" s="24">
        <f>IFERROR(IF(OR($A36="",$E36="Canceled"),"",MAX(0,MIN($L36,46296)-MAX($K36,46266))),"")</f>
        <v/>
      </c>
      <c r="AY36" s="24">
        <f>IFERROR(IF(OR($A36="",$E36="Canceled"),"",MAX(0,MIN($L36,46327)-MAX($K36,46296))),"")</f>
        <v/>
      </c>
      <c r="AZ36" s="24">
        <f>IFERROR(IF(OR($A36="",$E36="Canceled"),"",MAX(0,MIN($L36,46357)-MAX($K36,46327))),"")</f>
        <v/>
      </c>
      <c r="BA36" s="24">
        <f>IFERROR(IF(OR($A36="",$E36="Canceled"),"",MAX(0,MIN($L36,46388)-MAX($K36,46357))),"")</f>
        <v/>
      </c>
      <c r="BB36" s="24">
        <f>IFERROR(IF(AND($A36&lt;&gt;"",$K36=TODAY(),$E36&lt;&gt;"Canceled"),COUNTIFS($K$5:$K$36,TODAY(),$E$5:$E$36,"&lt;&gt;Canceled"),""),"")</f>
        <v/>
      </c>
      <c r="BC36" s="24">
        <f>IFERROR(IF(AND($A36&lt;&gt;"",$K36&gt;=TODAY(),$E36&lt;&gt;"Canceled"),COUNTIFS($K$5:$K$104,"&lt;"&amp;$K36,$E$5:$E$104,"&lt;&gt;Canceled")+COUNTIFS($K$5:$K$36,$K36,$E$5:$E$36,"&lt;&gt;Canceled"),""),"")</f>
        <v/>
      </c>
      <c r="BD36" s="24">
        <f>IFERROR(IF(AND($A36&lt;&gt;"",$E36&lt;&gt;"Canceled",$AE36&gt;0,$K36&gt;=TODAY(),$K36&lt;=TODAY()+'Property Setup'!$B$7),COUNTIFS($AE$5:$AE$36,"&gt;0",$K$5:$K$36,"&gt;="&amp;TODAY(),$K$5:$K$36,"&lt;="&amp;TODAY()+'Property Setup'!$B$7),""),"")</f>
        <v/>
      </c>
    </row>
    <row r="37">
      <c r="A37" s="29" t="n"/>
      <c r="B37" s="29" t="n"/>
      <c r="C37" s="29" t="n"/>
      <c r="D37" s="29" t="n"/>
      <c r="E37" s="29" t="n"/>
      <c r="F37" s="57" t="n"/>
      <c r="G37" s="29" t="n"/>
      <c r="H37" s="29" t="n"/>
      <c r="I37" s="29" t="n"/>
      <c r="J37" s="29" t="n"/>
      <c r="K37" s="57" t="n"/>
      <c r="L37" s="57" t="n"/>
      <c r="M37" s="24">
        <f>IFERROR(IF($A37="","",MAX(0,$L37-$K37)),"")</f>
        <v/>
      </c>
      <c r="N37" s="29" t="n"/>
      <c r="O37" s="29" t="n"/>
      <c r="P37" s="24">
        <f>IFERROR(IF($A37="","",$N37+$O37),"")</f>
        <v/>
      </c>
      <c r="Q37" s="24">
        <f>IFERROR(IF($C37="","",VLOOKUP($C37,'Property Setup'!$B$13:$L$21,11,0)),"")</f>
        <v/>
      </c>
      <c r="R37" s="24">
        <f>IFERROR(IF($C37="","",IF($P37&gt;$Q37,"Review Guest Count","Within Limit")),"")</f>
        <v/>
      </c>
      <c r="S37" s="31" t="n"/>
      <c r="T37" s="26">
        <f>IFERROR(IF($A37="","",$M37*$S37),"")</f>
        <v/>
      </c>
      <c r="U37" s="31" t="n"/>
      <c r="V37" s="31" t="n"/>
      <c r="W37" s="31" t="n"/>
      <c r="X37" s="26">
        <f>IFERROR(IF($A37="","",MAX(0,$T37-$W37+IF(VLOOKUP($C37,'Property Setup'!$B$13:$R$21,17,0)="Yes",$U37,0))),"")</f>
        <v/>
      </c>
      <c r="Y37" s="56">
        <f>IFERROR(IF($C37="","",VLOOKUP($C37,'Property Setup'!$B$13:$S$21,18,0)),"")</f>
        <v/>
      </c>
      <c r="Z37" s="26">
        <f>IFERROR(IF($A37="","",$X37*$Y37),"")</f>
        <v/>
      </c>
      <c r="AA37" s="56">
        <f>IFERROR(IF($C37="","",VLOOKUP($C37,'Property Setup'!$B$13:$T$21,19,0)),"")</f>
        <v/>
      </c>
      <c r="AB37" s="26">
        <f>IFERROR(IF($A37="","",MAX(0,$T37-$W37)*$AA37),"")</f>
        <v/>
      </c>
      <c r="AC37" s="26">
        <f>IFERROR(IF($A37="","",$T37+$U37+$V37-$W37+$Z37+$AB37),"")</f>
        <v/>
      </c>
      <c r="AD37" s="31" t="n"/>
      <c r="AE37" s="26">
        <f>IFERROR(IF($A37="","",MAX(0,$AC37-$AD37)),"")</f>
        <v/>
      </c>
      <c r="AF37" s="57" t="n"/>
      <c r="AG37" s="24">
        <f>IFERROR(IF($A37="","",IF($E37="Canceled","Canceled",IF($AE37=0,"Paid",IF(AND($AF37&lt;TODAY(),$AE37&gt;0),"Past Due",IF($AD37&gt;0,"Partially Paid","Unpaid"))))),"")</f>
        <v/>
      </c>
      <c r="AH37" s="24">
        <f>IFERROR(IF($A37="","",$K37-TODAY()),"")</f>
        <v/>
      </c>
      <c r="AI37" s="32" t="n"/>
      <c r="AJ37" s="32" t="n"/>
      <c r="AK37" s="29" t="n"/>
      <c r="AL37" s="29" t="n"/>
      <c r="AM37" s="29" t="n"/>
      <c r="AN37" s="24">
        <f>IFERROR(IF(OR($A37="",$E37="Canceled"),"",MAX(0,MIN($L37,EOMONTH(TODAY(),0)+1)-MAX($K37,EOMONTH(TODAY(),-1)+1))),"")</f>
        <v/>
      </c>
      <c r="AO37" s="26">
        <f>IFERROR(IF(OR($A37="",$AN37=0),"",$AN37*$S37),"")</f>
        <v/>
      </c>
      <c r="AP37" s="24">
        <f>IFERROR(IF(OR($A37="",$E37="Canceled"),"",MAX(0,MIN($L37,46054)-MAX($K37,46023))),"")</f>
        <v/>
      </c>
      <c r="AQ37" s="24">
        <f>IFERROR(IF(OR($A37="",$E37="Canceled"),"",MAX(0,MIN($L37,46082)-MAX($K37,46054))),"")</f>
        <v/>
      </c>
      <c r="AR37" s="24">
        <f>IFERROR(IF(OR($A37="",$E37="Canceled"),"",MAX(0,MIN($L37,46113)-MAX($K37,46082))),"")</f>
        <v/>
      </c>
      <c r="AS37" s="24">
        <f>IFERROR(IF(OR($A37="",$E37="Canceled"),"",MAX(0,MIN($L37,46143)-MAX($K37,46113))),"")</f>
        <v/>
      </c>
      <c r="AT37" s="24">
        <f>IFERROR(IF(OR($A37="",$E37="Canceled"),"",MAX(0,MIN($L37,46174)-MAX($K37,46143))),"")</f>
        <v/>
      </c>
      <c r="AU37" s="24">
        <f>IFERROR(IF(OR($A37="",$E37="Canceled"),"",MAX(0,MIN($L37,46204)-MAX($K37,46174))),"")</f>
        <v/>
      </c>
      <c r="AV37" s="24">
        <f>IFERROR(IF(OR($A37="",$E37="Canceled"),"",MAX(0,MIN($L37,46235)-MAX($K37,46204))),"")</f>
        <v/>
      </c>
      <c r="AW37" s="24">
        <f>IFERROR(IF(OR($A37="",$E37="Canceled"),"",MAX(0,MIN($L37,46266)-MAX($K37,46235))),"")</f>
        <v/>
      </c>
      <c r="AX37" s="24">
        <f>IFERROR(IF(OR($A37="",$E37="Canceled"),"",MAX(0,MIN($L37,46296)-MAX($K37,46266))),"")</f>
        <v/>
      </c>
      <c r="AY37" s="24">
        <f>IFERROR(IF(OR($A37="",$E37="Canceled"),"",MAX(0,MIN($L37,46327)-MAX($K37,46296))),"")</f>
        <v/>
      </c>
      <c r="AZ37" s="24">
        <f>IFERROR(IF(OR($A37="",$E37="Canceled"),"",MAX(0,MIN($L37,46357)-MAX($K37,46327))),"")</f>
        <v/>
      </c>
      <c r="BA37" s="24">
        <f>IFERROR(IF(OR($A37="",$E37="Canceled"),"",MAX(0,MIN($L37,46388)-MAX($K37,46357))),"")</f>
        <v/>
      </c>
      <c r="BB37" s="24">
        <f>IFERROR(IF(AND($A37&lt;&gt;"",$K37=TODAY(),$E37&lt;&gt;"Canceled"),COUNTIFS($K$5:$K$37,TODAY(),$E$5:$E$37,"&lt;&gt;Canceled"),""),"")</f>
        <v/>
      </c>
      <c r="BC37" s="24">
        <f>IFERROR(IF(AND($A37&lt;&gt;"",$K37&gt;=TODAY(),$E37&lt;&gt;"Canceled"),COUNTIFS($K$5:$K$104,"&lt;"&amp;$K37,$E$5:$E$104,"&lt;&gt;Canceled")+COUNTIFS($K$5:$K$37,$K37,$E$5:$E$37,"&lt;&gt;Canceled"),""),"")</f>
        <v/>
      </c>
      <c r="BD37" s="24">
        <f>IFERROR(IF(AND($A37&lt;&gt;"",$E37&lt;&gt;"Canceled",$AE37&gt;0,$K37&gt;=TODAY(),$K37&lt;=TODAY()+'Property Setup'!$B$7),COUNTIFS($AE$5:$AE$37,"&gt;0",$K$5:$K$37,"&gt;="&amp;TODAY(),$K$5:$K$37,"&lt;="&amp;TODAY()+'Property Setup'!$B$7),""),"")</f>
        <v/>
      </c>
    </row>
    <row r="38">
      <c r="A38" s="29" t="n"/>
      <c r="B38" s="29" t="n"/>
      <c r="C38" s="29" t="n"/>
      <c r="D38" s="29" t="n"/>
      <c r="E38" s="29" t="n"/>
      <c r="F38" s="57" t="n"/>
      <c r="G38" s="29" t="n"/>
      <c r="H38" s="29" t="n"/>
      <c r="I38" s="29" t="n"/>
      <c r="J38" s="29" t="n"/>
      <c r="K38" s="57" t="n"/>
      <c r="L38" s="57" t="n"/>
      <c r="M38" s="24">
        <f>IFERROR(IF($A38="","",MAX(0,$L38-$K38)),"")</f>
        <v/>
      </c>
      <c r="N38" s="29" t="n"/>
      <c r="O38" s="29" t="n"/>
      <c r="P38" s="24">
        <f>IFERROR(IF($A38="","",$N38+$O38),"")</f>
        <v/>
      </c>
      <c r="Q38" s="24">
        <f>IFERROR(IF($C38="","",VLOOKUP($C38,'Property Setup'!$B$13:$L$21,11,0)),"")</f>
        <v/>
      </c>
      <c r="R38" s="24">
        <f>IFERROR(IF($C38="","",IF($P38&gt;$Q38,"Review Guest Count","Within Limit")),"")</f>
        <v/>
      </c>
      <c r="S38" s="31" t="n"/>
      <c r="T38" s="26">
        <f>IFERROR(IF($A38="","",$M38*$S38),"")</f>
        <v/>
      </c>
      <c r="U38" s="31" t="n"/>
      <c r="V38" s="31" t="n"/>
      <c r="W38" s="31" t="n"/>
      <c r="X38" s="26">
        <f>IFERROR(IF($A38="","",MAX(0,$T38-$W38+IF(VLOOKUP($C38,'Property Setup'!$B$13:$R$21,17,0)="Yes",$U38,0))),"")</f>
        <v/>
      </c>
      <c r="Y38" s="56">
        <f>IFERROR(IF($C38="","",VLOOKUP($C38,'Property Setup'!$B$13:$S$21,18,0)),"")</f>
        <v/>
      </c>
      <c r="Z38" s="26">
        <f>IFERROR(IF($A38="","",$X38*$Y38),"")</f>
        <v/>
      </c>
      <c r="AA38" s="56">
        <f>IFERROR(IF($C38="","",VLOOKUP($C38,'Property Setup'!$B$13:$T$21,19,0)),"")</f>
        <v/>
      </c>
      <c r="AB38" s="26">
        <f>IFERROR(IF($A38="","",MAX(0,$T38-$W38)*$AA38),"")</f>
        <v/>
      </c>
      <c r="AC38" s="26">
        <f>IFERROR(IF($A38="","",$T38+$U38+$V38-$W38+$Z38+$AB38),"")</f>
        <v/>
      </c>
      <c r="AD38" s="31" t="n"/>
      <c r="AE38" s="26">
        <f>IFERROR(IF($A38="","",MAX(0,$AC38-$AD38)),"")</f>
        <v/>
      </c>
      <c r="AF38" s="57" t="n"/>
      <c r="AG38" s="24">
        <f>IFERROR(IF($A38="","",IF($E38="Canceled","Canceled",IF($AE38=0,"Paid",IF(AND($AF38&lt;TODAY(),$AE38&gt;0),"Past Due",IF($AD38&gt;0,"Partially Paid","Unpaid"))))),"")</f>
        <v/>
      </c>
      <c r="AH38" s="24">
        <f>IFERROR(IF($A38="","",$K38-TODAY()),"")</f>
        <v/>
      </c>
      <c r="AI38" s="32" t="n"/>
      <c r="AJ38" s="32" t="n"/>
      <c r="AK38" s="29" t="n"/>
      <c r="AL38" s="29" t="n"/>
      <c r="AM38" s="29" t="n"/>
      <c r="AN38" s="24">
        <f>IFERROR(IF(OR($A38="",$E38="Canceled"),"",MAX(0,MIN($L38,EOMONTH(TODAY(),0)+1)-MAX($K38,EOMONTH(TODAY(),-1)+1))),"")</f>
        <v/>
      </c>
      <c r="AO38" s="26">
        <f>IFERROR(IF(OR($A38="",$AN38=0),"",$AN38*$S38),"")</f>
        <v/>
      </c>
      <c r="AP38" s="24">
        <f>IFERROR(IF(OR($A38="",$E38="Canceled"),"",MAX(0,MIN($L38,46054)-MAX($K38,46023))),"")</f>
        <v/>
      </c>
      <c r="AQ38" s="24">
        <f>IFERROR(IF(OR($A38="",$E38="Canceled"),"",MAX(0,MIN($L38,46082)-MAX($K38,46054))),"")</f>
        <v/>
      </c>
      <c r="AR38" s="24">
        <f>IFERROR(IF(OR($A38="",$E38="Canceled"),"",MAX(0,MIN($L38,46113)-MAX($K38,46082))),"")</f>
        <v/>
      </c>
      <c r="AS38" s="24">
        <f>IFERROR(IF(OR($A38="",$E38="Canceled"),"",MAX(0,MIN($L38,46143)-MAX($K38,46113))),"")</f>
        <v/>
      </c>
      <c r="AT38" s="24">
        <f>IFERROR(IF(OR($A38="",$E38="Canceled"),"",MAX(0,MIN($L38,46174)-MAX($K38,46143))),"")</f>
        <v/>
      </c>
      <c r="AU38" s="24">
        <f>IFERROR(IF(OR($A38="",$E38="Canceled"),"",MAX(0,MIN($L38,46204)-MAX($K38,46174))),"")</f>
        <v/>
      </c>
      <c r="AV38" s="24">
        <f>IFERROR(IF(OR($A38="",$E38="Canceled"),"",MAX(0,MIN($L38,46235)-MAX($K38,46204))),"")</f>
        <v/>
      </c>
      <c r="AW38" s="24">
        <f>IFERROR(IF(OR($A38="",$E38="Canceled"),"",MAX(0,MIN($L38,46266)-MAX($K38,46235))),"")</f>
        <v/>
      </c>
      <c r="AX38" s="24">
        <f>IFERROR(IF(OR($A38="",$E38="Canceled"),"",MAX(0,MIN($L38,46296)-MAX($K38,46266))),"")</f>
        <v/>
      </c>
      <c r="AY38" s="24">
        <f>IFERROR(IF(OR($A38="",$E38="Canceled"),"",MAX(0,MIN($L38,46327)-MAX($K38,46296))),"")</f>
        <v/>
      </c>
      <c r="AZ38" s="24">
        <f>IFERROR(IF(OR($A38="",$E38="Canceled"),"",MAX(0,MIN($L38,46357)-MAX($K38,46327))),"")</f>
        <v/>
      </c>
      <c r="BA38" s="24">
        <f>IFERROR(IF(OR($A38="",$E38="Canceled"),"",MAX(0,MIN($L38,46388)-MAX($K38,46357))),"")</f>
        <v/>
      </c>
      <c r="BB38" s="24">
        <f>IFERROR(IF(AND($A38&lt;&gt;"",$K38=TODAY(),$E38&lt;&gt;"Canceled"),COUNTIFS($K$5:$K$38,TODAY(),$E$5:$E$38,"&lt;&gt;Canceled"),""),"")</f>
        <v/>
      </c>
      <c r="BC38" s="24">
        <f>IFERROR(IF(AND($A38&lt;&gt;"",$K38&gt;=TODAY(),$E38&lt;&gt;"Canceled"),COUNTIFS($K$5:$K$104,"&lt;"&amp;$K38,$E$5:$E$104,"&lt;&gt;Canceled")+COUNTIFS($K$5:$K$38,$K38,$E$5:$E$38,"&lt;&gt;Canceled"),""),"")</f>
        <v/>
      </c>
      <c r="BD38" s="24">
        <f>IFERROR(IF(AND($A38&lt;&gt;"",$E38&lt;&gt;"Canceled",$AE38&gt;0,$K38&gt;=TODAY(),$K38&lt;=TODAY()+'Property Setup'!$B$7),COUNTIFS($AE$5:$AE$38,"&gt;0",$K$5:$K$38,"&gt;="&amp;TODAY(),$K$5:$K$38,"&lt;="&amp;TODAY()+'Property Setup'!$B$7),""),"")</f>
        <v/>
      </c>
    </row>
    <row r="39">
      <c r="A39" s="29" t="n"/>
      <c r="B39" s="29" t="n"/>
      <c r="C39" s="29" t="n"/>
      <c r="D39" s="29" t="n"/>
      <c r="E39" s="29" t="n"/>
      <c r="F39" s="57" t="n"/>
      <c r="G39" s="29" t="n"/>
      <c r="H39" s="29" t="n"/>
      <c r="I39" s="29" t="n"/>
      <c r="J39" s="29" t="n"/>
      <c r="K39" s="57" t="n"/>
      <c r="L39" s="57" t="n"/>
      <c r="M39" s="24">
        <f>IFERROR(IF($A39="","",MAX(0,$L39-$K39)),"")</f>
        <v/>
      </c>
      <c r="N39" s="29" t="n"/>
      <c r="O39" s="29" t="n"/>
      <c r="P39" s="24">
        <f>IFERROR(IF($A39="","",$N39+$O39),"")</f>
        <v/>
      </c>
      <c r="Q39" s="24">
        <f>IFERROR(IF($C39="","",VLOOKUP($C39,'Property Setup'!$B$13:$L$21,11,0)),"")</f>
        <v/>
      </c>
      <c r="R39" s="24">
        <f>IFERROR(IF($C39="","",IF($P39&gt;$Q39,"Review Guest Count","Within Limit")),"")</f>
        <v/>
      </c>
      <c r="S39" s="31" t="n"/>
      <c r="T39" s="26">
        <f>IFERROR(IF($A39="","",$M39*$S39),"")</f>
        <v/>
      </c>
      <c r="U39" s="31" t="n"/>
      <c r="V39" s="31" t="n"/>
      <c r="W39" s="31" t="n"/>
      <c r="X39" s="26">
        <f>IFERROR(IF($A39="","",MAX(0,$T39-$W39+IF(VLOOKUP($C39,'Property Setup'!$B$13:$R$21,17,0)="Yes",$U39,0))),"")</f>
        <v/>
      </c>
      <c r="Y39" s="56">
        <f>IFERROR(IF($C39="","",VLOOKUP($C39,'Property Setup'!$B$13:$S$21,18,0)),"")</f>
        <v/>
      </c>
      <c r="Z39" s="26">
        <f>IFERROR(IF($A39="","",$X39*$Y39),"")</f>
        <v/>
      </c>
      <c r="AA39" s="56">
        <f>IFERROR(IF($C39="","",VLOOKUP($C39,'Property Setup'!$B$13:$T$21,19,0)),"")</f>
        <v/>
      </c>
      <c r="AB39" s="26">
        <f>IFERROR(IF($A39="","",MAX(0,$T39-$W39)*$AA39),"")</f>
        <v/>
      </c>
      <c r="AC39" s="26">
        <f>IFERROR(IF($A39="","",$T39+$U39+$V39-$W39+$Z39+$AB39),"")</f>
        <v/>
      </c>
      <c r="AD39" s="31" t="n"/>
      <c r="AE39" s="26">
        <f>IFERROR(IF($A39="","",MAX(0,$AC39-$AD39)),"")</f>
        <v/>
      </c>
      <c r="AF39" s="57" t="n"/>
      <c r="AG39" s="24">
        <f>IFERROR(IF($A39="","",IF($E39="Canceled","Canceled",IF($AE39=0,"Paid",IF(AND($AF39&lt;TODAY(),$AE39&gt;0),"Past Due",IF($AD39&gt;0,"Partially Paid","Unpaid"))))),"")</f>
        <v/>
      </c>
      <c r="AH39" s="24">
        <f>IFERROR(IF($A39="","",$K39-TODAY()),"")</f>
        <v/>
      </c>
      <c r="AI39" s="32" t="n"/>
      <c r="AJ39" s="32" t="n"/>
      <c r="AK39" s="29" t="n"/>
      <c r="AL39" s="29" t="n"/>
      <c r="AM39" s="29" t="n"/>
      <c r="AN39" s="24">
        <f>IFERROR(IF(OR($A39="",$E39="Canceled"),"",MAX(0,MIN($L39,EOMONTH(TODAY(),0)+1)-MAX($K39,EOMONTH(TODAY(),-1)+1))),"")</f>
        <v/>
      </c>
      <c r="AO39" s="26">
        <f>IFERROR(IF(OR($A39="",$AN39=0),"",$AN39*$S39),"")</f>
        <v/>
      </c>
      <c r="AP39" s="24">
        <f>IFERROR(IF(OR($A39="",$E39="Canceled"),"",MAX(0,MIN($L39,46054)-MAX($K39,46023))),"")</f>
        <v/>
      </c>
      <c r="AQ39" s="24">
        <f>IFERROR(IF(OR($A39="",$E39="Canceled"),"",MAX(0,MIN($L39,46082)-MAX($K39,46054))),"")</f>
        <v/>
      </c>
      <c r="AR39" s="24">
        <f>IFERROR(IF(OR($A39="",$E39="Canceled"),"",MAX(0,MIN($L39,46113)-MAX($K39,46082))),"")</f>
        <v/>
      </c>
      <c r="AS39" s="24">
        <f>IFERROR(IF(OR($A39="",$E39="Canceled"),"",MAX(0,MIN($L39,46143)-MAX($K39,46113))),"")</f>
        <v/>
      </c>
      <c r="AT39" s="24">
        <f>IFERROR(IF(OR($A39="",$E39="Canceled"),"",MAX(0,MIN($L39,46174)-MAX($K39,46143))),"")</f>
        <v/>
      </c>
      <c r="AU39" s="24">
        <f>IFERROR(IF(OR($A39="",$E39="Canceled"),"",MAX(0,MIN($L39,46204)-MAX($K39,46174))),"")</f>
        <v/>
      </c>
      <c r="AV39" s="24">
        <f>IFERROR(IF(OR($A39="",$E39="Canceled"),"",MAX(0,MIN($L39,46235)-MAX($K39,46204))),"")</f>
        <v/>
      </c>
      <c r="AW39" s="24">
        <f>IFERROR(IF(OR($A39="",$E39="Canceled"),"",MAX(0,MIN($L39,46266)-MAX($K39,46235))),"")</f>
        <v/>
      </c>
      <c r="AX39" s="24">
        <f>IFERROR(IF(OR($A39="",$E39="Canceled"),"",MAX(0,MIN($L39,46296)-MAX($K39,46266))),"")</f>
        <v/>
      </c>
      <c r="AY39" s="24">
        <f>IFERROR(IF(OR($A39="",$E39="Canceled"),"",MAX(0,MIN($L39,46327)-MAX($K39,46296))),"")</f>
        <v/>
      </c>
      <c r="AZ39" s="24">
        <f>IFERROR(IF(OR($A39="",$E39="Canceled"),"",MAX(0,MIN($L39,46357)-MAX($K39,46327))),"")</f>
        <v/>
      </c>
      <c r="BA39" s="24">
        <f>IFERROR(IF(OR($A39="",$E39="Canceled"),"",MAX(0,MIN($L39,46388)-MAX($K39,46357))),"")</f>
        <v/>
      </c>
      <c r="BB39" s="24">
        <f>IFERROR(IF(AND($A39&lt;&gt;"",$K39=TODAY(),$E39&lt;&gt;"Canceled"),COUNTIFS($K$5:$K$39,TODAY(),$E$5:$E$39,"&lt;&gt;Canceled"),""),"")</f>
        <v/>
      </c>
      <c r="BC39" s="24">
        <f>IFERROR(IF(AND($A39&lt;&gt;"",$K39&gt;=TODAY(),$E39&lt;&gt;"Canceled"),COUNTIFS($K$5:$K$104,"&lt;"&amp;$K39,$E$5:$E$104,"&lt;&gt;Canceled")+COUNTIFS($K$5:$K$39,$K39,$E$5:$E$39,"&lt;&gt;Canceled"),""),"")</f>
        <v/>
      </c>
      <c r="BD39" s="24">
        <f>IFERROR(IF(AND($A39&lt;&gt;"",$E39&lt;&gt;"Canceled",$AE39&gt;0,$K39&gt;=TODAY(),$K39&lt;=TODAY()+'Property Setup'!$B$7),COUNTIFS($AE$5:$AE$39,"&gt;0",$K$5:$K$39,"&gt;="&amp;TODAY(),$K$5:$K$39,"&lt;="&amp;TODAY()+'Property Setup'!$B$7),""),"")</f>
        <v/>
      </c>
    </row>
    <row r="40">
      <c r="A40" s="29" t="n"/>
      <c r="B40" s="29" t="n"/>
      <c r="C40" s="29" t="n"/>
      <c r="D40" s="29" t="n"/>
      <c r="E40" s="29" t="n"/>
      <c r="F40" s="57" t="n"/>
      <c r="G40" s="29" t="n"/>
      <c r="H40" s="29" t="n"/>
      <c r="I40" s="29" t="n"/>
      <c r="J40" s="29" t="n"/>
      <c r="K40" s="57" t="n"/>
      <c r="L40" s="57" t="n"/>
      <c r="M40" s="24">
        <f>IFERROR(IF($A40="","",MAX(0,$L40-$K40)),"")</f>
        <v/>
      </c>
      <c r="N40" s="29" t="n"/>
      <c r="O40" s="29" t="n"/>
      <c r="P40" s="24">
        <f>IFERROR(IF($A40="","",$N40+$O40),"")</f>
        <v/>
      </c>
      <c r="Q40" s="24">
        <f>IFERROR(IF($C40="","",VLOOKUP($C40,'Property Setup'!$B$13:$L$21,11,0)),"")</f>
        <v/>
      </c>
      <c r="R40" s="24">
        <f>IFERROR(IF($C40="","",IF($P40&gt;$Q40,"Review Guest Count","Within Limit")),"")</f>
        <v/>
      </c>
      <c r="S40" s="31" t="n"/>
      <c r="T40" s="26">
        <f>IFERROR(IF($A40="","",$M40*$S40),"")</f>
        <v/>
      </c>
      <c r="U40" s="31" t="n"/>
      <c r="V40" s="31" t="n"/>
      <c r="W40" s="31" t="n"/>
      <c r="X40" s="26">
        <f>IFERROR(IF($A40="","",MAX(0,$T40-$W40+IF(VLOOKUP($C40,'Property Setup'!$B$13:$R$21,17,0)="Yes",$U40,0))),"")</f>
        <v/>
      </c>
      <c r="Y40" s="56">
        <f>IFERROR(IF($C40="","",VLOOKUP($C40,'Property Setup'!$B$13:$S$21,18,0)),"")</f>
        <v/>
      </c>
      <c r="Z40" s="26">
        <f>IFERROR(IF($A40="","",$X40*$Y40),"")</f>
        <v/>
      </c>
      <c r="AA40" s="56">
        <f>IFERROR(IF($C40="","",VLOOKUP($C40,'Property Setup'!$B$13:$T$21,19,0)),"")</f>
        <v/>
      </c>
      <c r="AB40" s="26">
        <f>IFERROR(IF($A40="","",MAX(0,$T40-$W40)*$AA40),"")</f>
        <v/>
      </c>
      <c r="AC40" s="26">
        <f>IFERROR(IF($A40="","",$T40+$U40+$V40-$W40+$Z40+$AB40),"")</f>
        <v/>
      </c>
      <c r="AD40" s="31" t="n"/>
      <c r="AE40" s="26">
        <f>IFERROR(IF($A40="","",MAX(0,$AC40-$AD40)),"")</f>
        <v/>
      </c>
      <c r="AF40" s="57" t="n"/>
      <c r="AG40" s="24">
        <f>IFERROR(IF($A40="","",IF($E40="Canceled","Canceled",IF($AE40=0,"Paid",IF(AND($AF40&lt;TODAY(),$AE40&gt;0),"Past Due",IF($AD40&gt;0,"Partially Paid","Unpaid"))))),"")</f>
        <v/>
      </c>
      <c r="AH40" s="24">
        <f>IFERROR(IF($A40="","",$K40-TODAY()),"")</f>
        <v/>
      </c>
      <c r="AI40" s="32" t="n"/>
      <c r="AJ40" s="32" t="n"/>
      <c r="AK40" s="29" t="n"/>
      <c r="AL40" s="29" t="n"/>
      <c r="AM40" s="29" t="n"/>
      <c r="AN40" s="24">
        <f>IFERROR(IF(OR($A40="",$E40="Canceled"),"",MAX(0,MIN($L40,EOMONTH(TODAY(),0)+1)-MAX($K40,EOMONTH(TODAY(),-1)+1))),"")</f>
        <v/>
      </c>
      <c r="AO40" s="26">
        <f>IFERROR(IF(OR($A40="",$AN40=0),"",$AN40*$S40),"")</f>
        <v/>
      </c>
      <c r="AP40" s="24">
        <f>IFERROR(IF(OR($A40="",$E40="Canceled"),"",MAX(0,MIN($L40,46054)-MAX($K40,46023))),"")</f>
        <v/>
      </c>
      <c r="AQ40" s="24">
        <f>IFERROR(IF(OR($A40="",$E40="Canceled"),"",MAX(0,MIN($L40,46082)-MAX($K40,46054))),"")</f>
        <v/>
      </c>
      <c r="AR40" s="24">
        <f>IFERROR(IF(OR($A40="",$E40="Canceled"),"",MAX(0,MIN($L40,46113)-MAX($K40,46082))),"")</f>
        <v/>
      </c>
      <c r="AS40" s="24">
        <f>IFERROR(IF(OR($A40="",$E40="Canceled"),"",MAX(0,MIN($L40,46143)-MAX($K40,46113))),"")</f>
        <v/>
      </c>
      <c r="AT40" s="24">
        <f>IFERROR(IF(OR($A40="",$E40="Canceled"),"",MAX(0,MIN($L40,46174)-MAX($K40,46143))),"")</f>
        <v/>
      </c>
      <c r="AU40" s="24">
        <f>IFERROR(IF(OR($A40="",$E40="Canceled"),"",MAX(0,MIN($L40,46204)-MAX($K40,46174))),"")</f>
        <v/>
      </c>
      <c r="AV40" s="24">
        <f>IFERROR(IF(OR($A40="",$E40="Canceled"),"",MAX(0,MIN($L40,46235)-MAX($K40,46204))),"")</f>
        <v/>
      </c>
      <c r="AW40" s="24">
        <f>IFERROR(IF(OR($A40="",$E40="Canceled"),"",MAX(0,MIN($L40,46266)-MAX($K40,46235))),"")</f>
        <v/>
      </c>
      <c r="AX40" s="24">
        <f>IFERROR(IF(OR($A40="",$E40="Canceled"),"",MAX(0,MIN($L40,46296)-MAX($K40,46266))),"")</f>
        <v/>
      </c>
      <c r="AY40" s="24">
        <f>IFERROR(IF(OR($A40="",$E40="Canceled"),"",MAX(0,MIN($L40,46327)-MAX($K40,46296))),"")</f>
        <v/>
      </c>
      <c r="AZ40" s="24">
        <f>IFERROR(IF(OR($A40="",$E40="Canceled"),"",MAX(0,MIN($L40,46357)-MAX($K40,46327))),"")</f>
        <v/>
      </c>
      <c r="BA40" s="24">
        <f>IFERROR(IF(OR($A40="",$E40="Canceled"),"",MAX(0,MIN($L40,46388)-MAX($K40,46357))),"")</f>
        <v/>
      </c>
      <c r="BB40" s="24">
        <f>IFERROR(IF(AND($A40&lt;&gt;"",$K40=TODAY(),$E40&lt;&gt;"Canceled"),COUNTIFS($K$5:$K$40,TODAY(),$E$5:$E$40,"&lt;&gt;Canceled"),""),"")</f>
        <v/>
      </c>
      <c r="BC40" s="24">
        <f>IFERROR(IF(AND($A40&lt;&gt;"",$K40&gt;=TODAY(),$E40&lt;&gt;"Canceled"),COUNTIFS($K$5:$K$104,"&lt;"&amp;$K40,$E$5:$E$104,"&lt;&gt;Canceled")+COUNTIFS($K$5:$K$40,$K40,$E$5:$E$40,"&lt;&gt;Canceled"),""),"")</f>
        <v/>
      </c>
      <c r="BD40" s="24">
        <f>IFERROR(IF(AND($A40&lt;&gt;"",$E40&lt;&gt;"Canceled",$AE40&gt;0,$K40&gt;=TODAY(),$K40&lt;=TODAY()+'Property Setup'!$B$7),COUNTIFS($AE$5:$AE$40,"&gt;0",$K$5:$K$40,"&gt;="&amp;TODAY(),$K$5:$K$40,"&lt;="&amp;TODAY()+'Property Setup'!$B$7),""),"")</f>
        <v/>
      </c>
    </row>
    <row r="41">
      <c r="A41" s="29" t="n"/>
      <c r="B41" s="29" t="n"/>
      <c r="C41" s="29" t="n"/>
      <c r="D41" s="29" t="n"/>
      <c r="E41" s="29" t="n"/>
      <c r="F41" s="57" t="n"/>
      <c r="G41" s="29" t="n"/>
      <c r="H41" s="29" t="n"/>
      <c r="I41" s="29" t="n"/>
      <c r="J41" s="29" t="n"/>
      <c r="K41" s="57" t="n"/>
      <c r="L41" s="57" t="n"/>
      <c r="M41" s="24">
        <f>IFERROR(IF($A41="","",MAX(0,$L41-$K41)),"")</f>
        <v/>
      </c>
      <c r="N41" s="29" t="n"/>
      <c r="O41" s="29" t="n"/>
      <c r="P41" s="24">
        <f>IFERROR(IF($A41="","",$N41+$O41),"")</f>
        <v/>
      </c>
      <c r="Q41" s="24">
        <f>IFERROR(IF($C41="","",VLOOKUP($C41,'Property Setup'!$B$13:$L$21,11,0)),"")</f>
        <v/>
      </c>
      <c r="R41" s="24">
        <f>IFERROR(IF($C41="","",IF($P41&gt;$Q41,"Review Guest Count","Within Limit")),"")</f>
        <v/>
      </c>
      <c r="S41" s="31" t="n"/>
      <c r="T41" s="26">
        <f>IFERROR(IF($A41="","",$M41*$S41),"")</f>
        <v/>
      </c>
      <c r="U41" s="31" t="n"/>
      <c r="V41" s="31" t="n"/>
      <c r="W41" s="31" t="n"/>
      <c r="X41" s="26">
        <f>IFERROR(IF($A41="","",MAX(0,$T41-$W41+IF(VLOOKUP($C41,'Property Setup'!$B$13:$R$21,17,0)="Yes",$U41,0))),"")</f>
        <v/>
      </c>
      <c r="Y41" s="56">
        <f>IFERROR(IF($C41="","",VLOOKUP($C41,'Property Setup'!$B$13:$S$21,18,0)),"")</f>
        <v/>
      </c>
      <c r="Z41" s="26">
        <f>IFERROR(IF($A41="","",$X41*$Y41),"")</f>
        <v/>
      </c>
      <c r="AA41" s="56">
        <f>IFERROR(IF($C41="","",VLOOKUP($C41,'Property Setup'!$B$13:$T$21,19,0)),"")</f>
        <v/>
      </c>
      <c r="AB41" s="26">
        <f>IFERROR(IF($A41="","",MAX(0,$T41-$W41)*$AA41),"")</f>
        <v/>
      </c>
      <c r="AC41" s="26">
        <f>IFERROR(IF($A41="","",$T41+$U41+$V41-$W41+$Z41+$AB41),"")</f>
        <v/>
      </c>
      <c r="AD41" s="31" t="n"/>
      <c r="AE41" s="26">
        <f>IFERROR(IF($A41="","",MAX(0,$AC41-$AD41)),"")</f>
        <v/>
      </c>
      <c r="AF41" s="57" t="n"/>
      <c r="AG41" s="24">
        <f>IFERROR(IF($A41="","",IF($E41="Canceled","Canceled",IF($AE41=0,"Paid",IF(AND($AF41&lt;TODAY(),$AE41&gt;0),"Past Due",IF($AD41&gt;0,"Partially Paid","Unpaid"))))),"")</f>
        <v/>
      </c>
      <c r="AH41" s="24">
        <f>IFERROR(IF($A41="","",$K41-TODAY()),"")</f>
        <v/>
      </c>
      <c r="AI41" s="32" t="n"/>
      <c r="AJ41" s="32" t="n"/>
      <c r="AK41" s="29" t="n"/>
      <c r="AL41" s="29" t="n"/>
      <c r="AM41" s="29" t="n"/>
      <c r="AN41" s="24">
        <f>IFERROR(IF(OR($A41="",$E41="Canceled"),"",MAX(0,MIN($L41,EOMONTH(TODAY(),0)+1)-MAX($K41,EOMONTH(TODAY(),-1)+1))),"")</f>
        <v/>
      </c>
      <c r="AO41" s="26">
        <f>IFERROR(IF(OR($A41="",$AN41=0),"",$AN41*$S41),"")</f>
        <v/>
      </c>
      <c r="AP41" s="24">
        <f>IFERROR(IF(OR($A41="",$E41="Canceled"),"",MAX(0,MIN($L41,46054)-MAX($K41,46023))),"")</f>
        <v/>
      </c>
      <c r="AQ41" s="24">
        <f>IFERROR(IF(OR($A41="",$E41="Canceled"),"",MAX(0,MIN($L41,46082)-MAX($K41,46054))),"")</f>
        <v/>
      </c>
      <c r="AR41" s="24">
        <f>IFERROR(IF(OR($A41="",$E41="Canceled"),"",MAX(0,MIN($L41,46113)-MAX($K41,46082))),"")</f>
        <v/>
      </c>
      <c r="AS41" s="24">
        <f>IFERROR(IF(OR($A41="",$E41="Canceled"),"",MAX(0,MIN($L41,46143)-MAX($K41,46113))),"")</f>
        <v/>
      </c>
      <c r="AT41" s="24">
        <f>IFERROR(IF(OR($A41="",$E41="Canceled"),"",MAX(0,MIN($L41,46174)-MAX($K41,46143))),"")</f>
        <v/>
      </c>
      <c r="AU41" s="24">
        <f>IFERROR(IF(OR($A41="",$E41="Canceled"),"",MAX(0,MIN($L41,46204)-MAX($K41,46174))),"")</f>
        <v/>
      </c>
      <c r="AV41" s="24">
        <f>IFERROR(IF(OR($A41="",$E41="Canceled"),"",MAX(0,MIN($L41,46235)-MAX($K41,46204))),"")</f>
        <v/>
      </c>
      <c r="AW41" s="24">
        <f>IFERROR(IF(OR($A41="",$E41="Canceled"),"",MAX(0,MIN($L41,46266)-MAX($K41,46235))),"")</f>
        <v/>
      </c>
      <c r="AX41" s="24">
        <f>IFERROR(IF(OR($A41="",$E41="Canceled"),"",MAX(0,MIN($L41,46296)-MAX($K41,46266))),"")</f>
        <v/>
      </c>
      <c r="AY41" s="24">
        <f>IFERROR(IF(OR($A41="",$E41="Canceled"),"",MAX(0,MIN($L41,46327)-MAX($K41,46296))),"")</f>
        <v/>
      </c>
      <c r="AZ41" s="24">
        <f>IFERROR(IF(OR($A41="",$E41="Canceled"),"",MAX(0,MIN($L41,46357)-MAX($K41,46327))),"")</f>
        <v/>
      </c>
      <c r="BA41" s="24">
        <f>IFERROR(IF(OR($A41="",$E41="Canceled"),"",MAX(0,MIN($L41,46388)-MAX($K41,46357))),"")</f>
        <v/>
      </c>
      <c r="BB41" s="24">
        <f>IFERROR(IF(AND($A41&lt;&gt;"",$K41=TODAY(),$E41&lt;&gt;"Canceled"),COUNTIFS($K$5:$K$41,TODAY(),$E$5:$E$41,"&lt;&gt;Canceled"),""),"")</f>
        <v/>
      </c>
      <c r="BC41" s="24">
        <f>IFERROR(IF(AND($A41&lt;&gt;"",$K41&gt;=TODAY(),$E41&lt;&gt;"Canceled"),COUNTIFS($K$5:$K$104,"&lt;"&amp;$K41,$E$5:$E$104,"&lt;&gt;Canceled")+COUNTIFS($K$5:$K$41,$K41,$E$5:$E$41,"&lt;&gt;Canceled"),""),"")</f>
        <v/>
      </c>
      <c r="BD41" s="24">
        <f>IFERROR(IF(AND($A41&lt;&gt;"",$E41&lt;&gt;"Canceled",$AE41&gt;0,$K41&gt;=TODAY(),$K41&lt;=TODAY()+'Property Setup'!$B$7),COUNTIFS($AE$5:$AE$41,"&gt;0",$K$5:$K$41,"&gt;="&amp;TODAY(),$K$5:$K$41,"&lt;="&amp;TODAY()+'Property Setup'!$B$7),""),"")</f>
        <v/>
      </c>
    </row>
    <row r="42">
      <c r="A42" s="29" t="n"/>
      <c r="B42" s="29" t="n"/>
      <c r="C42" s="29" t="n"/>
      <c r="D42" s="29" t="n"/>
      <c r="E42" s="29" t="n"/>
      <c r="F42" s="57" t="n"/>
      <c r="G42" s="29" t="n"/>
      <c r="H42" s="29" t="n"/>
      <c r="I42" s="29" t="n"/>
      <c r="J42" s="29" t="n"/>
      <c r="K42" s="57" t="n"/>
      <c r="L42" s="57" t="n"/>
      <c r="M42" s="24">
        <f>IFERROR(IF($A42="","",MAX(0,$L42-$K42)),"")</f>
        <v/>
      </c>
      <c r="N42" s="29" t="n"/>
      <c r="O42" s="29" t="n"/>
      <c r="P42" s="24">
        <f>IFERROR(IF($A42="","",$N42+$O42),"")</f>
        <v/>
      </c>
      <c r="Q42" s="24">
        <f>IFERROR(IF($C42="","",VLOOKUP($C42,'Property Setup'!$B$13:$L$21,11,0)),"")</f>
        <v/>
      </c>
      <c r="R42" s="24">
        <f>IFERROR(IF($C42="","",IF($P42&gt;$Q42,"Review Guest Count","Within Limit")),"")</f>
        <v/>
      </c>
      <c r="S42" s="31" t="n"/>
      <c r="T42" s="26">
        <f>IFERROR(IF($A42="","",$M42*$S42),"")</f>
        <v/>
      </c>
      <c r="U42" s="31" t="n"/>
      <c r="V42" s="31" t="n"/>
      <c r="W42" s="31" t="n"/>
      <c r="X42" s="26">
        <f>IFERROR(IF($A42="","",MAX(0,$T42-$W42+IF(VLOOKUP($C42,'Property Setup'!$B$13:$R$21,17,0)="Yes",$U42,0))),"")</f>
        <v/>
      </c>
      <c r="Y42" s="56">
        <f>IFERROR(IF($C42="","",VLOOKUP($C42,'Property Setup'!$B$13:$S$21,18,0)),"")</f>
        <v/>
      </c>
      <c r="Z42" s="26">
        <f>IFERROR(IF($A42="","",$X42*$Y42),"")</f>
        <v/>
      </c>
      <c r="AA42" s="56">
        <f>IFERROR(IF($C42="","",VLOOKUP($C42,'Property Setup'!$B$13:$T$21,19,0)),"")</f>
        <v/>
      </c>
      <c r="AB42" s="26">
        <f>IFERROR(IF($A42="","",MAX(0,$T42-$W42)*$AA42),"")</f>
        <v/>
      </c>
      <c r="AC42" s="26">
        <f>IFERROR(IF($A42="","",$T42+$U42+$V42-$W42+$Z42+$AB42),"")</f>
        <v/>
      </c>
      <c r="AD42" s="31" t="n"/>
      <c r="AE42" s="26">
        <f>IFERROR(IF($A42="","",MAX(0,$AC42-$AD42)),"")</f>
        <v/>
      </c>
      <c r="AF42" s="57" t="n"/>
      <c r="AG42" s="24">
        <f>IFERROR(IF($A42="","",IF($E42="Canceled","Canceled",IF($AE42=0,"Paid",IF(AND($AF42&lt;TODAY(),$AE42&gt;0),"Past Due",IF($AD42&gt;0,"Partially Paid","Unpaid"))))),"")</f>
        <v/>
      </c>
      <c r="AH42" s="24">
        <f>IFERROR(IF($A42="","",$K42-TODAY()),"")</f>
        <v/>
      </c>
      <c r="AI42" s="32" t="n"/>
      <c r="AJ42" s="32" t="n"/>
      <c r="AK42" s="29" t="n"/>
      <c r="AL42" s="29" t="n"/>
      <c r="AM42" s="29" t="n"/>
      <c r="AN42" s="24">
        <f>IFERROR(IF(OR($A42="",$E42="Canceled"),"",MAX(0,MIN($L42,EOMONTH(TODAY(),0)+1)-MAX($K42,EOMONTH(TODAY(),-1)+1))),"")</f>
        <v/>
      </c>
      <c r="AO42" s="26">
        <f>IFERROR(IF(OR($A42="",$AN42=0),"",$AN42*$S42),"")</f>
        <v/>
      </c>
      <c r="AP42" s="24">
        <f>IFERROR(IF(OR($A42="",$E42="Canceled"),"",MAX(0,MIN($L42,46054)-MAX($K42,46023))),"")</f>
        <v/>
      </c>
      <c r="AQ42" s="24">
        <f>IFERROR(IF(OR($A42="",$E42="Canceled"),"",MAX(0,MIN($L42,46082)-MAX($K42,46054))),"")</f>
        <v/>
      </c>
      <c r="AR42" s="24">
        <f>IFERROR(IF(OR($A42="",$E42="Canceled"),"",MAX(0,MIN($L42,46113)-MAX($K42,46082))),"")</f>
        <v/>
      </c>
      <c r="AS42" s="24">
        <f>IFERROR(IF(OR($A42="",$E42="Canceled"),"",MAX(0,MIN($L42,46143)-MAX($K42,46113))),"")</f>
        <v/>
      </c>
      <c r="AT42" s="24">
        <f>IFERROR(IF(OR($A42="",$E42="Canceled"),"",MAX(0,MIN($L42,46174)-MAX($K42,46143))),"")</f>
        <v/>
      </c>
      <c r="AU42" s="24">
        <f>IFERROR(IF(OR($A42="",$E42="Canceled"),"",MAX(0,MIN($L42,46204)-MAX($K42,46174))),"")</f>
        <v/>
      </c>
      <c r="AV42" s="24">
        <f>IFERROR(IF(OR($A42="",$E42="Canceled"),"",MAX(0,MIN($L42,46235)-MAX($K42,46204))),"")</f>
        <v/>
      </c>
      <c r="AW42" s="24">
        <f>IFERROR(IF(OR($A42="",$E42="Canceled"),"",MAX(0,MIN($L42,46266)-MAX($K42,46235))),"")</f>
        <v/>
      </c>
      <c r="AX42" s="24">
        <f>IFERROR(IF(OR($A42="",$E42="Canceled"),"",MAX(0,MIN($L42,46296)-MAX($K42,46266))),"")</f>
        <v/>
      </c>
      <c r="AY42" s="24">
        <f>IFERROR(IF(OR($A42="",$E42="Canceled"),"",MAX(0,MIN($L42,46327)-MAX($K42,46296))),"")</f>
        <v/>
      </c>
      <c r="AZ42" s="24">
        <f>IFERROR(IF(OR($A42="",$E42="Canceled"),"",MAX(0,MIN($L42,46357)-MAX($K42,46327))),"")</f>
        <v/>
      </c>
      <c r="BA42" s="24">
        <f>IFERROR(IF(OR($A42="",$E42="Canceled"),"",MAX(0,MIN($L42,46388)-MAX($K42,46357))),"")</f>
        <v/>
      </c>
      <c r="BB42" s="24">
        <f>IFERROR(IF(AND($A42&lt;&gt;"",$K42=TODAY(),$E42&lt;&gt;"Canceled"),COUNTIFS($K$5:$K$42,TODAY(),$E$5:$E$42,"&lt;&gt;Canceled"),""),"")</f>
        <v/>
      </c>
      <c r="BC42" s="24">
        <f>IFERROR(IF(AND($A42&lt;&gt;"",$K42&gt;=TODAY(),$E42&lt;&gt;"Canceled"),COUNTIFS($K$5:$K$104,"&lt;"&amp;$K42,$E$5:$E$104,"&lt;&gt;Canceled")+COUNTIFS($K$5:$K$42,$K42,$E$5:$E$42,"&lt;&gt;Canceled"),""),"")</f>
        <v/>
      </c>
      <c r="BD42" s="24">
        <f>IFERROR(IF(AND($A42&lt;&gt;"",$E42&lt;&gt;"Canceled",$AE42&gt;0,$K42&gt;=TODAY(),$K42&lt;=TODAY()+'Property Setup'!$B$7),COUNTIFS($AE$5:$AE$42,"&gt;0",$K$5:$K$42,"&gt;="&amp;TODAY(),$K$5:$K$42,"&lt;="&amp;TODAY()+'Property Setup'!$B$7),""),"")</f>
        <v/>
      </c>
    </row>
    <row r="43">
      <c r="A43" s="29" t="n"/>
      <c r="B43" s="29" t="n"/>
      <c r="C43" s="29" t="n"/>
      <c r="D43" s="29" t="n"/>
      <c r="E43" s="29" t="n"/>
      <c r="F43" s="57" t="n"/>
      <c r="G43" s="29" t="n"/>
      <c r="H43" s="29" t="n"/>
      <c r="I43" s="29" t="n"/>
      <c r="J43" s="29" t="n"/>
      <c r="K43" s="57" t="n"/>
      <c r="L43" s="57" t="n"/>
      <c r="M43" s="24">
        <f>IFERROR(IF($A43="","",MAX(0,$L43-$K43)),"")</f>
        <v/>
      </c>
      <c r="N43" s="29" t="n"/>
      <c r="O43" s="29" t="n"/>
      <c r="P43" s="24">
        <f>IFERROR(IF($A43="","",$N43+$O43),"")</f>
        <v/>
      </c>
      <c r="Q43" s="24">
        <f>IFERROR(IF($C43="","",VLOOKUP($C43,'Property Setup'!$B$13:$L$21,11,0)),"")</f>
        <v/>
      </c>
      <c r="R43" s="24">
        <f>IFERROR(IF($C43="","",IF($P43&gt;$Q43,"Review Guest Count","Within Limit")),"")</f>
        <v/>
      </c>
      <c r="S43" s="31" t="n"/>
      <c r="T43" s="26">
        <f>IFERROR(IF($A43="","",$M43*$S43),"")</f>
        <v/>
      </c>
      <c r="U43" s="31" t="n"/>
      <c r="V43" s="31" t="n"/>
      <c r="W43" s="31" t="n"/>
      <c r="X43" s="26">
        <f>IFERROR(IF($A43="","",MAX(0,$T43-$W43+IF(VLOOKUP($C43,'Property Setup'!$B$13:$R$21,17,0)="Yes",$U43,0))),"")</f>
        <v/>
      </c>
      <c r="Y43" s="56">
        <f>IFERROR(IF($C43="","",VLOOKUP($C43,'Property Setup'!$B$13:$S$21,18,0)),"")</f>
        <v/>
      </c>
      <c r="Z43" s="26">
        <f>IFERROR(IF($A43="","",$X43*$Y43),"")</f>
        <v/>
      </c>
      <c r="AA43" s="56">
        <f>IFERROR(IF($C43="","",VLOOKUP($C43,'Property Setup'!$B$13:$T$21,19,0)),"")</f>
        <v/>
      </c>
      <c r="AB43" s="26">
        <f>IFERROR(IF($A43="","",MAX(0,$T43-$W43)*$AA43),"")</f>
        <v/>
      </c>
      <c r="AC43" s="26">
        <f>IFERROR(IF($A43="","",$T43+$U43+$V43-$W43+$Z43+$AB43),"")</f>
        <v/>
      </c>
      <c r="AD43" s="31" t="n"/>
      <c r="AE43" s="26">
        <f>IFERROR(IF($A43="","",MAX(0,$AC43-$AD43)),"")</f>
        <v/>
      </c>
      <c r="AF43" s="57" t="n"/>
      <c r="AG43" s="24">
        <f>IFERROR(IF($A43="","",IF($E43="Canceled","Canceled",IF($AE43=0,"Paid",IF(AND($AF43&lt;TODAY(),$AE43&gt;0),"Past Due",IF($AD43&gt;0,"Partially Paid","Unpaid"))))),"")</f>
        <v/>
      </c>
      <c r="AH43" s="24">
        <f>IFERROR(IF($A43="","",$K43-TODAY()),"")</f>
        <v/>
      </c>
      <c r="AI43" s="32" t="n"/>
      <c r="AJ43" s="32" t="n"/>
      <c r="AK43" s="29" t="n"/>
      <c r="AL43" s="29" t="n"/>
      <c r="AM43" s="29" t="n"/>
      <c r="AN43" s="24">
        <f>IFERROR(IF(OR($A43="",$E43="Canceled"),"",MAX(0,MIN($L43,EOMONTH(TODAY(),0)+1)-MAX($K43,EOMONTH(TODAY(),-1)+1))),"")</f>
        <v/>
      </c>
      <c r="AO43" s="26">
        <f>IFERROR(IF(OR($A43="",$AN43=0),"",$AN43*$S43),"")</f>
        <v/>
      </c>
      <c r="AP43" s="24">
        <f>IFERROR(IF(OR($A43="",$E43="Canceled"),"",MAX(0,MIN($L43,46054)-MAX($K43,46023))),"")</f>
        <v/>
      </c>
      <c r="AQ43" s="24">
        <f>IFERROR(IF(OR($A43="",$E43="Canceled"),"",MAX(0,MIN($L43,46082)-MAX($K43,46054))),"")</f>
        <v/>
      </c>
      <c r="AR43" s="24">
        <f>IFERROR(IF(OR($A43="",$E43="Canceled"),"",MAX(0,MIN($L43,46113)-MAX($K43,46082))),"")</f>
        <v/>
      </c>
      <c r="AS43" s="24">
        <f>IFERROR(IF(OR($A43="",$E43="Canceled"),"",MAX(0,MIN($L43,46143)-MAX($K43,46113))),"")</f>
        <v/>
      </c>
      <c r="AT43" s="24">
        <f>IFERROR(IF(OR($A43="",$E43="Canceled"),"",MAX(0,MIN($L43,46174)-MAX($K43,46143))),"")</f>
        <v/>
      </c>
      <c r="AU43" s="24">
        <f>IFERROR(IF(OR($A43="",$E43="Canceled"),"",MAX(0,MIN($L43,46204)-MAX($K43,46174))),"")</f>
        <v/>
      </c>
      <c r="AV43" s="24">
        <f>IFERROR(IF(OR($A43="",$E43="Canceled"),"",MAX(0,MIN($L43,46235)-MAX($K43,46204))),"")</f>
        <v/>
      </c>
      <c r="AW43" s="24">
        <f>IFERROR(IF(OR($A43="",$E43="Canceled"),"",MAX(0,MIN($L43,46266)-MAX($K43,46235))),"")</f>
        <v/>
      </c>
      <c r="AX43" s="24">
        <f>IFERROR(IF(OR($A43="",$E43="Canceled"),"",MAX(0,MIN($L43,46296)-MAX($K43,46266))),"")</f>
        <v/>
      </c>
      <c r="AY43" s="24">
        <f>IFERROR(IF(OR($A43="",$E43="Canceled"),"",MAX(0,MIN($L43,46327)-MAX($K43,46296))),"")</f>
        <v/>
      </c>
      <c r="AZ43" s="24">
        <f>IFERROR(IF(OR($A43="",$E43="Canceled"),"",MAX(0,MIN($L43,46357)-MAX($K43,46327))),"")</f>
        <v/>
      </c>
      <c r="BA43" s="24">
        <f>IFERROR(IF(OR($A43="",$E43="Canceled"),"",MAX(0,MIN($L43,46388)-MAX($K43,46357))),"")</f>
        <v/>
      </c>
      <c r="BB43" s="24">
        <f>IFERROR(IF(AND($A43&lt;&gt;"",$K43=TODAY(),$E43&lt;&gt;"Canceled"),COUNTIFS($K$5:$K$43,TODAY(),$E$5:$E$43,"&lt;&gt;Canceled"),""),"")</f>
        <v/>
      </c>
      <c r="BC43" s="24">
        <f>IFERROR(IF(AND($A43&lt;&gt;"",$K43&gt;=TODAY(),$E43&lt;&gt;"Canceled"),COUNTIFS($K$5:$K$104,"&lt;"&amp;$K43,$E$5:$E$104,"&lt;&gt;Canceled")+COUNTIFS($K$5:$K$43,$K43,$E$5:$E$43,"&lt;&gt;Canceled"),""),"")</f>
        <v/>
      </c>
      <c r="BD43" s="24">
        <f>IFERROR(IF(AND($A43&lt;&gt;"",$E43&lt;&gt;"Canceled",$AE43&gt;0,$K43&gt;=TODAY(),$K43&lt;=TODAY()+'Property Setup'!$B$7),COUNTIFS($AE$5:$AE$43,"&gt;0",$K$5:$K$43,"&gt;="&amp;TODAY(),$K$5:$K$43,"&lt;="&amp;TODAY()+'Property Setup'!$B$7),""),"")</f>
        <v/>
      </c>
    </row>
    <row r="44">
      <c r="A44" s="29" t="n"/>
      <c r="B44" s="29" t="n"/>
      <c r="C44" s="29" t="n"/>
      <c r="D44" s="29" t="n"/>
      <c r="E44" s="29" t="n"/>
      <c r="F44" s="57" t="n"/>
      <c r="G44" s="29" t="n"/>
      <c r="H44" s="29" t="n"/>
      <c r="I44" s="29" t="n"/>
      <c r="J44" s="29" t="n"/>
      <c r="K44" s="57" t="n"/>
      <c r="L44" s="57" t="n"/>
      <c r="M44" s="24">
        <f>IFERROR(IF($A44="","",MAX(0,$L44-$K44)),"")</f>
        <v/>
      </c>
      <c r="N44" s="29" t="n"/>
      <c r="O44" s="29" t="n"/>
      <c r="P44" s="24">
        <f>IFERROR(IF($A44="","",$N44+$O44),"")</f>
        <v/>
      </c>
      <c r="Q44" s="24">
        <f>IFERROR(IF($C44="","",VLOOKUP($C44,'Property Setup'!$B$13:$L$21,11,0)),"")</f>
        <v/>
      </c>
      <c r="R44" s="24">
        <f>IFERROR(IF($C44="","",IF($P44&gt;$Q44,"Review Guest Count","Within Limit")),"")</f>
        <v/>
      </c>
      <c r="S44" s="31" t="n"/>
      <c r="T44" s="26">
        <f>IFERROR(IF($A44="","",$M44*$S44),"")</f>
        <v/>
      </c>
      <c r="U44" s="31" t="n"/>
      <c r="V44" s="31" t="n"/>
      <c r="W44" s="31" t="n"/>
      <c r="X44" s="26">
        <f>IFERROR(IF($A44="","",MAX(0,$T44-$W44+IF(VLOOKUP($C44,'Property Setup'!$B$13:$R$21,17,0)="Yes",$U44,0))),"")</f>
        <v/>
      </c>
      <c r="Y44" s="56">
        <f>IFERROR(IF($C44="","",VLOOKUP($C44,'Property Setup'!$B$13:$S$21,18,0)),"")</f>
        <v/>
      </c>
      <c r="Z44" s="26">
        <f>IFERROR(IF($A44="","",$X44*$Y44),"")</f>
        <v/>
      </c>
      <c r="AA44" s="56">
        <f>IFERROR(IF($C44="","",VLOOKUP($C44,'Property Setup'!$B$13:$T$21,19,0)),"")</f>
        <v/>
      </c>
      <c r="AB44" s="26">
        <f>IFERROR(IF($A44="","",MAX(0,$T44-$W44)*$AA44),"")</f>
        <v/>
      </c>
      <c r="AC44" s="26">
        <f>IFERROR(IF($A44="","",$T44+$U44+$V44-$W44+$Z44+$AB44),"")</f>
        <v/>
      </c>
      <c r="AD44" s="31" t="n"/>
      <c r="AE44" s="26">
        <f>IFERROR(IF($A44="","",MAX(0,$AC44-$AD44)),"")</f>
        <v/>
      </c>
      <c r="AF44" s="57" t="n"/>
      <c r="AG44" s="24">
        <f>IFERROR(IF($A44="","",IF($E44="Canceled","Canceled",IF($AE44=0,"Paid",IF(AND($AF44&lt;TODAY(),$AE44&gt;0),"Past Due",IF($AD44&gt;0,"Partially Paid","Unpaid"))))),"")</f>
        <v/>
      </c>
      <c r="AH44" s="24">
        <f>IFERROR(IF($A44="","",$K44-TODAY()),"")</f>
        <v/>
      </c>
      <c r="AI44" s="32" t="n"/>
      <c r="AJ44" s="32" t="n"/>
      <c r="AK44" s="29" t="n"/>
      <c r="AL44" s="29" t="n"/>
      <c r="AM44" s="29" t="n"/>
      <c r="AN44" s="24">
        <f>IFERROR(IF(OR($A44="",$E44="Canceled"),"",MAX(0,MIN($L44,EOMONTH(TODAY(),0)+1)-MAX($K44,EOMONTH(TODAY(),-1)+1))),"")</f>
        <v/>
      </c>
      <c r="AO44" s="26">
        <f>IFERROR(IF(OR($A44="",$AN44=0),"",$AN44*$S44),"")</f>
        <v/>
      </c>
      <c r="AP44" s="24">
        <f>IFERROR(IF(OR($A44="",$E44="Canceled"),"",MAX(0,MIN($L44,46054)-MAX($K44,46023))),"")</f>
        <v/>
      </c>
      <c r="AQ44" s="24">
        <f>IFERROR(IF(OR($A44="",$E44="Canceled"),"",MAX(0,MIN($L44,46082)-MAX($K44,46054))),"")</f>
        <v/>
      </c>
      <c r="AR44" s="24">
        <f>IFERROR(IF(OR($A44="",$E44="Canceled"),"",MAX(0,MIN($L44,46113)-MAX($K44,46082))),"")</f>
        <v/>
      </c>
      <c r="AS44" s="24">
        <f>IFERROR(IF(OR($A44="",$E44="Canceled"),"",MAX(0,MIN($L44,46143)-MAX($K44,46113))),"")</f>
        <v/>
      </c>
      <c r="AT44" s="24">
        <f>IFERROR(IF(OR($A44="",$E44="Canceled"),"",MAX(0,MIN($L44,46174)-MAX($K44,46143))),"")</f>
        <v/>
      </c>
      <c r="AU44" s="24">
        <f>IFERROR(IF(OR($A44="",$E44="Canceled"),"",MAX(0,MIN($L44,46204)-MAX($K44,46174))),"")</f>
        <v/>
      </c>
      <c r="AV44" s="24">
        <f>IFERROR(IF(OR($A44="",$E44="Canceled"),"",MAX(0,MIN($L44,46235)-MAX($K44,46204))),"")</f>
        <v/>
      </c>
      <c r="AW44" s="24">
        <f>IFERROR(IF(OR($A44="",$E44="Canceled"),"",MAX(0,MIN($L44,46266)-MAX($K44,46235))),"")</f>
        <v/>
      </c>
      <c r="AX44" s="24">
        <f>IFERROR(IF(OR($A44="",$E44="Canceled"),"",MAX(0,MIN($L44,46296)-MAX($K44,46266))),"")</f>
        <v/>
      </c>
      <c r="AY44" s="24">
        <f>IFERROR(IF(OR($A44="",$E44="Canceled"),"",MAX(0,MIN($L44,46327)-MAX($K44,46296))),"")</f>
        <v/>
      </c>
      <c r="AZ44" s="24">
        <f>IFERROR(IF(OR($A44="",$E44="Canceled"),"",MAX(0,MIN($L44,46357)-MAX($K44,46327))),"")</f>
        <v/>
      </c>
      <c r="BA44" s="24">
        <f>IFERROR(IF(OR($A44="",$E44="Canceled"),"",MAX(0,MIN($L44,46388)-MAX($K44,46357))),"")</f>
        <v/>
      </c>
      <c r="BB44" s="24">
        <f>IFERROR(IF(AND($A44&lt;&gt;"",$K44=TODAY(),$E44&lt;&gt;"Canceled"),COUNTIFS($K$5:$K$44,TODAY(),$E$5:$E$44,"&lt;&gt;Canceled"),""),"")</f>
        <v/>
      </c>
      <c r="BC44" s="24">
        <f>IFERROR(IF(AND($A44&lt;&gt;"",$K44&gt;=TODAY(),$E44&lt;&gt;"Canceled"),COUNTIFS($K$5:$K$104,"&lt;"&amp;$K44,$E$5:$E$104,"&lt;&gt;Canceled")+COUNTIFS($K$5:$K$44,$K44,$E$5:$E$44,"&lt;&gt;Canceled"),""),"")</f>
        <v/>
      </c>
      <c r="BD44" s="24">
        <f>IFERROR(IF(AND($A44&lt;&gt;"",$E44&lt;&gt;"Canceled",$AE44&gt;0,$K44&gt;=TODAY(),$K44&lt;=TODAY()+'Property Setup'!$B$7),COUNTIFS($AE$5:$AE$44,"&gt;0",$K$5:$K$44,"&gt;="&amp;TODAY(),$K$5:$K$44,"&lt;="&amp;TODAY()+'Property Setup'!$B$7),""),"")</f>
        <v/>
      </c>
    </row>
    <row r="45">
      <c r="A45" s="29" t="n"/>
      <c r="B45" s="29" t="n"/>
      <c r="C45" s="29" t="n"/>
      <c r="D45" s="29" t="n"/>
      <c r="E45" s="29" t="n"/>
      <c r="F45" s="57" t="n"/>
      <c r="G45" s="29" t="n"/>
      <c r="H45" s="29" t="n"/>
      <c r="I45" s="29" t="n"/>
      <c r="J45" s="29" t="n"/>
      <c r="K45" s="57" t="n"/>
      <c r="L45" s="57" t="n"/>
      <c r="M45" s="24">
        <f>IFERROR(IF($A45="","",MAX(0,$L45-$K45)),"")</f>
        <v/>
      </c>
      <c r="N45" s="29" t="n"/>
      <c r="O45" s="29" t="n"/>
      <c r="P45" s="24">
        <f>IFERROR(IF($A45="","",$N45+$O45),"")</f>
        <v/>
      </c>
      <c r="Q45" s="24">
        <f>IFERROR(IF($C45="","",VLOOKUP($C45,'Property Setup'!$B$13:$L$21,11,0)),"")</f>
        <v/>
      </c>
      <c r="R45" s="24">
        <f>IFERROR(IF($C45="","",IF($P45&gt;$Q45,"Review Guest Count","Within Limit")),"")</f>
        <v/>
      </c>
      <c r="S45" s="31" t="n"/>
      <c r="T45" s="26">
        <f>IFERROR(IF($A45="","",$M45*$S45),"")</f>
        <v/>
      </c>
      <c r="U45" s="31" t="n"/>
      <c r="V45" s="31" t="n"/>
      <c r="W45" s="31" t="n"/>
      <c r="X45" s="26">
        <f>IFERROR(IF($A45="","",MAX(0,$T45-$W45+IF(VLOOKUP($C45,'Property Setup'!$B$13:$R$21,17,0)="Yes",$U45,0))),"")</f>
        <v/>
      </c>
      <c r="Y45" s="56">
        <f>IFERROR(IF($C45="","",VLOOKUP($C45,'Property Setup'!$B$13:$S$21,18,0)),"")</f>
        <v/>
      </c>
      <c r="Z45" s="26">
        <f>IFERROR(IF($A45="","",$X45*$Y45),"")</f>
        <v/>
      </c>
      <c r="AA45" s="56">
        <f>IFERROR(IF($C45="","",VLOOKUP($C45,'Property Setup'!$B$13:$T$21,19,0)),"")</f>
        <v/>
      </c>
      <c r="AB45" s="26">
        <f>IFERROR(IF($A45="","",MAX(0,$T45-$W45)*$AA45),"")</f>
        <v/>
      </c>
      <c r="AC45" s="26">
        <f>IFERROR(IF($A45="","",$T45+$U45+$V45-$W45+$Z45+$AB45),"")</f>
        <v/>
      </c>
      <c r="AD45" s="31" t="n"/>
      <c r="AE45" s="26">
        <f>IFERROR(IF($A45="","",MAX(0,$AC45-$AD45)),"")</f>
        <v/>
      </c>
      <c r="AF45" s="57" t="n"/>
      <c r="AG45" s="24">
        <f>IFERROR(IF($A45="","",IF($E45="Canceled","Canceled",IF($AE45=0,"Paid",IF(AND($AF45&lt;TODAY(),$AE45&gt;0),"Past Due",IF($AD45&gt;0,"Partially Paid","Unpaid"))))),"")</f>
        <v/>
      </c>
      <c r="AH45" s="24">
        <f>IFERROR(IF($A45="","",$K45-TODAY()),"")</f>
        <v/>
      </c>
      <c r="AI45" s="32" t="n"/>
      <c r="AJ45" s="32" t="n"/>
      <c r="AK45" s="29" t="n"/>
      <c r="AL45" s="29" t="n"/>
      <c r="AM45" s="29" t="n"/>
      <c r="AN45" s="24">
        <f>IFERROR(IF(OR($A45="",$E45="Canceled"),"",MAX(0,MIN($L45,EOMONTH(TODAY(),0)+1)-MAX($K45,EOMONTH(TODAY(),-1)+1))),"")</f>
        <v/>
      </c>
      <c r="AO45" s="26">
        <f>IFERROR(IF(OR($A45="",$AN45=0),"",$AN45*$S45),"")</f>
        <v/>
      </c>
      <c r="AP45" s="24">
        <f>IFERROR(IF(OR($A45="",$E45="Canceled"),"",MAX(0,MIN($L45,46054)-MAX($K45,46023))),"")</f>
        <v/>
      </c>
      <c r="AQ45" s="24">
        <f>IFERROR(IF(OR($A45="",$E45="Canceled"),"",MAX(0,MIN($L45,46082)-MAX($K45,46054))),"")</f>
        <v/>
      </c>
      <c r="AR45" s="24">
        <f>IFERROR(IF(OR($A45="",$E45="Canceled"),"",MAX(0,MIN($L45,46113)-MAX($K45,46082))),"")</f>
        <v/>
      </c>
      <c r="AS45" s="24">
        <f>IFERROR(IF(OR($A45="",$E45="Canceled"),"",MAX(0,MIN($L45,46143)-MAX($K45,46113))),"")</f>
        <v/>
      </c>
      <c r="AT45" s="24">
        <f>IFERROR(IF(OR($A45="",$E45="Canceled"),"",MAX(0,MIN($L45,46174)-MAX($K45,46143))),"")</f>
        <v/>
      </c>
      <c r="AU45" s="24">
        <f>IFERROR(IF(OR($A45="",$E45="Canceled"),"",MAX(0,MIN($L45,46204)-MAX($K45,46174))),"")</f>
        <v/>
      </c>
      <c r="AV45" s="24">
        <f>IFERROR(IF(OR($A45="",$E45="Canceled"),"",MAX(0,MIN($L45,46235)-MAX($K45,46204))),"")</f>
        <v/>
      </c>
      <c r="AW45" s="24">
        <f>IFERROR(IF(OR($A45="",$E45="Canceled"),"",MAX(0,MIN($L45,46266)-MAX($K45,46235))),"")</f>
        <v/>
      </c>
      <c r="AX45" s="24">
        <f>IFERROR(IF(OR($A45="",$E45="Canceled"),"",MAX(0,MIN($L45,46296)-MAX($K45,46266))),"")</f>
        <v/>
      </c>
      <c r="AY45" s="24">
        <f>IFERROR(IF(OR($A45="",$E45="Canceled"),"",MAX(0,MIN($L45,46327)-MAX($K45,46296))),"")</f>
        <v/>
      </c>
      <c r="AZ45" s="24">
        <f>IFERROR(IF(OR($A45="",$E45="Canceled"),"",MAX(0,MIN($L45,46357)-MAX($K45,46327))),"")</f>
        <v/>
      </c>
      <c r="BA45" s="24">
        <f>IFERROR(IF(OR($A45="",$E45="Canceled"),"",MAX(0,MIN($L45,46388)-MAX($K45,46357))),"")</f>
        <v/>
      </c>
      <c r="BB45" s="24">
        <f>IFERROR(IF(AND($A45&lt;&gt;"",$K45=TODAY(),$E45&lt;&gt;"Canceled"),COUNTIFS($K$5:$K$45,TODAY(),$E$5:$E$45,"&lt;&gt;Canceled"),""),"")</f>
        <v/>
      </c>
      <c r="BC45" s="24">
        <f>IFERROR(IF(AND($A45&lt;&gt;"",$K45&gt;=TODAY(),$E45&lt;&gt;"Canceled"),COUNTIFS($K$5:$K$104,"&lt;"&amp;$K45,$E$5:$E$104,"&lt;&gt;Canceled")+COUNTIFS($K$5:$K$45,$K45,$E$5:$E$45,"&lt;&gt;Canceled"),""),"")</f>
        <v/>
      </c>
      <c r="BD45" s="24">
        <f>IFERROR(IF(AND($A45&lt;&gt;"",$E45&lt;&gt;"Canceled",$AE45&gt;0,$K45&gt;=TODAY(),$K45&lt;=TODAY()+'Property Setup'!$B$7),COUNTIFS($AE$5:$AE$45,"&gt;0",$K$5:$K$45,"&gt;="&amp;TODAY(),$K$5:$K$45,"&lt;="&amp;TODAY()+'Property Setup'!$B$7),""),"")</f>
        <v/>
      </c>
    </row>
    <row r="46">
      <c r="A46" s="29" t="n"/>
      <c r="B46" s="29" t="n"/>
      <c r="C46" s="29" t="n"/>
      <c r="D46" s="29" t="n"/>
      <c r="E46" s="29" t="n"/>
      <c r="F46" s="57" t="n"/>
      <c r="G46" s="29" t="n"/>
      <c r="H46" s="29" t="n"/>
      <c r="I46" s="29" t="n"/>
      <c r="J46" s="29" t="n"/>
      <c r="K46" s="57" t="n"/>
      <c r="L46" s="57" t="n"/>
      <c r="M46" s="24">
        <f>IFERROR(IF($A46="","",MAX(0,$L46-$K46)),"")</f>
        <v/>
      </c>
      <c r="N46" s="29" t="n"/>
      <c r="O46" s="29" t="n"/>
      <c r="P46" s="24">
        <f>IFERROR(IF($A46="","",$N46+$O46),"")</f>
        <v/>
      </c>
      <c r="Q46" s="24">
        <f>IFERROR(IF($C46="","",VLOOKUP($C46,'Property Setup'!$B$13:$L$21,11,0)),"")</f>
        <v/>
      </c>
      <c r="R46" s="24">
        <f>IFERROR(IF($C46="","",IF($P46&gt;$Q46,"Review Guest Count","Within Limit")),"")</f>
        <v/>
      </c>
      <c r="S46" s="31" t="n"/>
      <c r="T46" s="26">
        <f>IFERROR(IF($A46="","",$M46*$S46),"")</f>
        <v/>
      </c>
      <c r="U46" s="31" t="n"/>
      <c r="V46" s="31" t="n"/>
      <c r="W46" s="31" t="n"/>
      <c r="X46" s="26">
        <f>IFERROR(IF($A46="","",MAX(0,$T46-$W46+IF(VLOOKUP($C46,'Property Setup'!$B$13:$R$21,17,0)="Yes",$U46,0))),"")</f>
        <v/>
      </c>
      <c r="Y46" s="56">
        <f>IFERROR(IF($C46="","",VLOOKUP($C46,'Property Setup'!$B$13:$S$21,18,0)),"")</f>
        <v/>
      </c>
      <c r="Z46" s="26">
        <f>IFERROR(IF($A46="","",$X46*$Y46),"")</f>
        <v/>
      </c>
      <c r="AA46" s="56">
        <f>IFERROR(IF($C46="","",VLOOKUP($C46,'Property Setup'!$B$13:$T$21,19,0)),"")</f>
        <v/>
      </c>
      <c r="AB46" s="26">
        <f>IFERROR(IF($A46="","",MAX(0,$T46-$W46)*$AA46),"")</f>
        <v/>
      </c>
      <c r="AC46" s="26">
        <f>IFERROR(IF($A46="","",$T46+$U46+$V46-$W46+$Z46+$AB46),"")</f>
        <v/>
      </c>
      <c r="AD46" s="31" t="n"/>
      <c r="AE46" s="26">
        <f>IFERROR(IF($A46="","",MAX(0,$AC46-$AD46)),"")</f>
        <v/>
      </c>
      <c r="AF46" s="57" t="n"/>
      <c r="AG46" s="24">
        <f>IFERROR(IF($A46="","",IF($E46="Canceled","Canceled",IF($AE46=0,"Paid",IF(AND($AF46&lt;TODAY(),$AE46&gt;0),"Past Due",IF($AD46&gt;0,"Partially Paid","Unpaid"))))),"")</f>
        <v/>
      </c>
      <c r="AH46" s="24">
        <f>IFERROR(IF($A46="","",$K46-TODAY()),"")</f>
        <v/>
      </c>
      <c r="AI46" s="32" t="n"/>
      <c r="AJ46" s="32" t="n"/>
      <c r="AK46" s="29" t="n"/>
      <c r="AL46" s="29" t="n"/>
      <c r="AM46" s="29" t="n"/>
      <c r="AN46" s="24">
        <f>IFERROR(IF(OR($A46="",$E46="Canceled"),"",MAX(0,MIN($L46,EOMONTH(TODAY(),0)+1)-MAX($K46,EOMONTH(TODAY(),-1)+1))),"")</f>
        <v/>
      </c>
      <c r="AO46" s="26">
        <f>IFERROR(IF(OR($A46="",$AN46=0),"",$AN46*$S46),"")</f>
        <v/>
      </c>
      <c r="AP46" s="24">
        <f>IFERROR(IF(OR($A46="",$E46="Canceled"),"",MAX(0,MIN($L46,46054)-MAX($K46,46023))),"")</f>
        <v/>
      </c>
      <c r="AQ46" s="24">
        <f>IFERROR(IF(OR($A46="",$E46="Canceled"),"",MAX(0,MIN($L46,46082)-MAX($K46,46054))),"")</f>
        <v/>
      </c>
      <c r="AR46" s="24">
        <f>IFERROR(IF(OR($A46="",$E46="Canceled"),"",MAX(0,MIN($L46,46113)-MAX($K46,46082))),"")</f>
        <v/>
      </c>
      <c r="AS46" s="24">
        <f>IFERROR(IF(OR($A46="",$E46="Canceled"),"",MAX(0,MIN($L46,46143)-MAX($K46,46113))),"")</f>
        <v/>
      </c>
      <c r="AT46" s="24">
        <f>IFERROR(IF(OR($A46="",$E46="Canceled"),"",MAX(0,MIN($L46,46174)-MAX($K46,46143))),"")</f>
        <v/>
      </c>
      <c r="AU46" s="24">
        <f>IFERROR(IF(OR($A46="",$E46="Canceled"),"",MAX(0,MIN($L46,46204)-MAX($K46,46174))),"")</f>
        <v/>
      </c>
      <c r="AV46" s="24">
        <f>IFERROR(IF(OR($A46="",$E46="Canceled"),"",MAX(0,MIN($L46,46235)-MAX($K46,46204))),"")</f>
        <v/>
      </c>
      <c r="AW46" s="24">
        <f>IFERROR(IF(OR($A46="",$E46="Canceled"),"",MAX(0,MIN($L46,46266)-MAX($K46,46235))),"")</f>
        <v/>
      </c>
      <c r="AX46" s="24">
        <f>IFERROR(IF(OR($A46="",$E46="Canceled"),"",MAX(0,MIN($L46,46296)-MAX($K46,46266))),"")</f>
        <v/>
      </c>
      <c r="AY46" s="24">
        <f>IFERROR(IF(OR($A46="",$E46="Canceled"),"",MAX(0,MIN($L46,46327)-MAX($K46,46296))),"")</f>
        <v/>
      </c>
      <c r="AZ46" s="24">
        <f>IFERROR(IF(OR($A46="",$E46="Canceled"),"",MAX(0,MIN($L46,46357)-MAX($K46,46327))),"")</f>
        <v/>
      </c>
      <c r="BA46" s="24">
        <f>IFERROR(IF(OR($A46="",$E46="Canceled"),"",MAX(0,MIN($L46,46388)-MAX($K46,46357))),"")</f>
        <v/>
      </c>
      <c r="BB46" s="24">
        <f>IFERROR(IF(AND($A46&lt;&gt;"",$K46=TODAY(),$E46&lt;&gt;"Canceled"),COUNTIFS($K$5:$K$46,TODAY(),$E$5:$E$46,"&lt;&gt;Canceled"),""),"")</f>
        <v/>
      </c>
      <c r="BC46" s="24">
        <f>IFERROR(IF(AND($A46&lt;&gt;"",$K46&gt;=TODAY(),$E46&lt;&gt;"Canceled"),COUNTIFS($K$5:$K$104,"&lt;"&amp;$K46,$E$5:$E$104,"&lt;&gt;Canceled")+COUNTIFS($K$5:$K$46,$K46,$E$5:$E$46,"&lt;&gt;Canceled"),""),"")</f>
        <v/>
      </c>
      <c r="BD46" s="24">
        <f>IFERROR(IF(AND($A46&lt;&gt;"",$E46&lt;&gt;"Canceled",$AE46&gt;0,$K46&gt;=TODAY(),$K46&lt;=TODAY()+'Property Setup'!$B$7),COUNTIFS($AE$5:$AE$46,"&gt;0",$K$5:$K$46,"&gt;="&amp;TODAY(),$K$5:$K$46,"&lt;="&amp;TODAY()+'Property Setup'!$B$7),""),"")</f>
        <v/>
      </c>
    </row>
    <row r="47">
      <c r="A47" s="29" t="n"/>
      <c r="B47" s="29" t="n"/>
      <c r="C47" s="29" t="n"/>
      <c r="D47" s="29" t="n"/>
      <c r="E47" s="29" t="n"/>
      <c r="F47" s="57" t="n"/>
      <c r="G47" s="29" t="n"/>
      <c r="H47" s="29" t="n"/>
      <c r="I47" s="29" t="n"/>
      <c r="J47" s="29" t="n"/>
      <c r="K47" s="57" t="n"/>
      <c r="L47" s="57" t="n"/>
      <c r="M47" s="24">
        <f>IFERROR(IF($A47="","",MAX(0,$L47-$K47)),"")</f>
        <v/>
      </c>
      <c r="N47" s="29" t="n"/>
      <c r="O47" s="29" t="n"/>
      <c r="P47" s="24">
        <f>IFERROR(IF($A47="","",$N47+$O47),"")</f>
        <v/>
      </c>
      <c r="Q47" s="24">
        <f>IFERROR(IF($C47="","",VLOOKUP($C47,'Property Setup'!$B$13:$L$21,11,0)),"")</f>
        <v/>
      </c>
      <c r="R47" s="24">
        <f>IFERROR(IF($C47="","",IF($P47&gt;$Q47,"Review Guest Count","Within Limit")),"")</f>
        <v/>
      </c>
      <c r="S47" s="31" t="n"/>
      <c r="T47" s="26">
        <f>IFERROR(IF($A47="","",$M47*$S47),"")</f>
        <v/>
      </c>
      <c r="U47" s="31" t="n"/>
      <c r="V47" s="31" t="n"/>
      <c r="W47" s="31" t="n"/>
      <c r="X47" s="26">
        <f>IFERROR(IF($A47="","",MAX(0,$T47-$W47+IF(VLOOKUP($C47,'Property Setup'!$B$13:$R$21,17,0)="Yes",$U47,0))),"")</f>
        <v/>
      </c>
      <c r="Y47" s="56">
        <f>IFERROR(IF($C47="","",VLOOKUP($C47,'Property Setup'!$B$13:$S$21,18,0)),"")</f>
        <v/>
      </c>
      <c r="Z47" s="26">
        <f>IFERROR(IF($A47="","",$X47*$Y47),"")</f>
        <v/>
      </c>
      <c r="AA47" s="56">
        <f>IFERROR(IF($C47="","",VLOOKUP($C47,'Property Setup'!$B$13:$T$21,19,0)),"")</f>
        <v/>
      </c>
      <c r="AB47" s="26">
        <f>IFERROR(IF($A47="","",MAX(0,$T47-$W47)*$AA47),"")</f>
        <v/>
      </c>
      <c r="AC47" s="26">
        <f>IFERROR(IF($A47="","",$T47+$U47+$V47-$W47+$Z47+$AB47),"")</f>
        <v/>
      </c>
      <c r="AD47" s="31" t="n"/>
      <c r="AE47" s="26">
        <f>IFERROR(IF($A47="","",MAX(0,$AC47-$AD47)),"")</f>
        <v/>
      </c>
      <c r="AF47" s="57" t="n"/>
      <c r="AG47" s="24">
        <f>IFERROR(IF($A47="","",IF($E47="Canceled","Canceled",IF($AE47=0,"Paid",IF(AND($AF47&lt;TODAY(),$AE47&gt;0),"Past Due",IF($AD47&gt;0,"Partially Paid","Unpaid"))))),"")</f>
        <v/>
      </c>
      <c r="AH47" s="24">
        <f>IFERROR(IF($A47="","",$K47-TODAY()),"")</f>
        <v/>
      </c>
      <c r="AI47" s="32" t="n"/>
      <c r="AJ47" s="32" t="n"/>
      <c r="AK47" s="29" t="n"/>
      <c r="AL47" s="29" t="n"/>
      <c r="AM47" s="29" t="n"/>
      <c r="AN47" s="24">
        <f>IFERROR(IF(OR($A47="",$E47="Canceled"),"",MAX(0,MIN($L47,EOMONTH(TODAY(),0)+1)-MAX($K47,EOMONTH(TODAY(),-1)+1))),"")</f>
        <v/>
      </c>
      <c r="AO47" s="26">
        <f>IFERROR(IF(OR($A47="",$AN47=0),"",$AN47*$S47),"")</f>
        <v/>
      </c>
      <c r="AP47" s="24">
        <f>IFERROR(IF(OR($A47="",$E47="Canceled"),"",MAX(0,MIN($L47,46054)-MAX($K47,46023))),"")</f>
        <v/>
      </c>
      <c r="AQ47" s="24">
        <f>IFERROR(IF(OR($A47="",$E47="Canceled"),"",MAX(0,MIN($L47,46082)-MAX($K47,46054))),"")</f>
        <v/>
      </c>
      <c r="AR47" s="24">
        <f>IFERROR(IF(OR($A47="",$E47="Canceled"),"",MAX(0,MIN($L47,46113)-MAX($K47,46082))),"")</f>
        <v/>
      </c>
      <c r="AS47" s="24">
        <f>IFERROR(IF(OR($A47="",$E47="Canceled"),"",MAX(0,MIN($L47,46143)-MAX($K47,46113))),"")</f>
        <v/>
      </c>
      <c r="AT47" s="24">
        <f>IFERROR(IF(OR($A47="",$E47="Canceled"),"",MAX(0,MIN($L47,46174)-MAX($K47,46143))),"")</f>
        <v/>
      </c>
      <c r="AU47" s="24">
        <f>IFERROR(IF(OR($A47="",$E47="Canceled"),"",MAX(0,MIN($L47,46204)-MAX($K47,46174))),"")</f>
        <v/>
      </c>
      <c r="AV47" s="24">
        <f>IFERROR(IF(OR($A47="",$E47="Canceled"),"",MAX(0,MIN($L47,46235)-MAX($K47,46204))),"")</f>
        <v/>
      </c>
      <c r="AW47" s="24">
        <f>IFERROR(IF(OR($A47="",$E47="Canceled"),"",MAX(0,MIN($L47,46266)-MAX($K47,46235))),"")</f>
        <v/>
      </c>
      <c r="AX47" s="24">
        <f>IFERROR(IF(OR($A47="",$E47="Canceled"),"",MAX(0,MIN($L47,46296)-MAX($K47,46266))),"")</f>
        <v/>
      </c>
      <c r="AY47" s="24">
        <f>IFERROR(IF(OR($A47="",$E47="Canceled"),"",MAX(0,MIN($L47,46327)-MAX($K47,46296))),"")</f>
        <v/>
      </c>
      <c r="AZ47" s="24">
        <f>IFERROR(IF(OR($A47="",$E47="Canceled"),"",MAX(0,MIN($L47,46357)-MAX($K47,46327))),"")</f>
        <v/>
      </c>
      <c r="BA47" s="24">
        <f>IFERROR(IF(OR($A47="",$E47="Canceled"),"",MAX(0,MIN($L47,46388)-MAX($K47,46357))),"")</f>
        <v/>
      </c>
      <c r="BB47" s="24">
        <f>IFERROR(IF(AND($A47&lt;&gt;"",$K47=TODAY(),$E47&lt;&gt;"Canceled"),COUNTIFS($K$5:$K$47,TODAY(),$E$5:$E$47,"&lt;&gt;Canceled"),""),"")</f>
        <v/>
      </c>
      <c r="BC47" s="24">
        <f>IFERROR(IF(AND($A47&lt;&gt;"",$K47&gt;=TODAY(),$E47&lt;&gt;"Canceled"),COUNTIFS($K$5:$K$104,"&lt;"&amp;$K47,$E$5:$E$104,"&lt;&gt;Canceled")+COUNTIFS($K$5:$K$47,$K47,$E$5:$E$47,"&lt;&gt;Canceled"),""),"")</f>
        <v/>
      </c>
      <c r="BD47" s="24">
        <f>IFERROR(IF(AND($A47&lt;&gt;"",$E47&lt;&gt;"Canceled",$AE47&gt;0,$K47&gt;=TODAY(),$K47&lt;=TODAY()+'Property Setup'!$B$7),COUNTIFS($AE$5:$AE$47,"&gt;0",$K$5:$K$47,"&gt;="&amp;TODAY(),$K$5:$K$47,"&lt;="&amp;TODAY()+'Property Setup'!$B$7),""),"")</f>
        <v/>
      </c>
    </row>
    <row r="48">
      <c r="A48" s="29" t="n"/>
      <c r="B48" s="29" t="n"/>
      <c r="C48" s="29" t="n"/>
      <c r="D48" s="29" t="n"/>
      <c r="E48" s="29" t="n"/>
      <c r="F48" s="57" t="n"/>
      <c r="G48" s="29" t="n"/>
      <c r="H48" s="29" t="n"/>
      <c r="I48" s="29" t="n"/>
      <c r="J48" s="29" t="n"/>
      <c r="K48" s="57" t="n"/>
      <c r="L48" s="57" t="n"/>
      <c r="M48" s="24">
        <f>IFERROR(IF($A48="","",MAX(0,$L48-$K48)),"")</f>
        <v/>
      </c>
      <c r="N48" s="29" t="n"/>
      <c r="O48" s="29" t="n"/>
      <c r="P48" s="24">
        <f>IFERROR(IF($A48="","",$N48+$O48),"")</f>
        <v/>
      </c>
      <c r="Q48" s="24">
        <f>IFERROR(IF($C48="","",VLOOKUP($C48,'Property Setup'!$B$13:$L$21,11,0)),"")</f>
        <v/>
      </c>
      <c r="R48" s="24">
        <f>IFERROR(IF($C48="","",IF($P48&gt;$Q48,"Review Guest Count","Within Limit")),"")</f>
        <v/>
      </c>
      <c r="S48" s="31" t="n"/>
      <c r="T48" s="26">
        <f>IFERROR(IF($A48="","",$M48*$S48),"")</f>
        <v/>
      </c>
      <c r="U48" s="31" t="n"/>
      <c r="V48" s="31" t="n"/>
      <c r="W48" s="31" t="n"/>
      <c r="X48" s="26">
        <f>IFERROR(IF($A48="","",MAX(0,$T48-$W48+IF(VLOOKUP($C48,'Property Setup'!$B$13:$R$21,17,0)="Yes",$U48,0))),"")</f>
        <v/>
      </c>
      <c r="Y48" s="56">
        <f>IFERROR(IF($C48="","",VLOOKUP($C48,'Property Setup'!$B$13:$S$21,18,0)),"")</f>
        <v/>
      </c>
      <c r="Z48" s="26">
        <f>IFERROR(IF($A48="","",$X48*$Y48),"")</f>
        <v/>
      </c>
      <c r="AA48" s="56">
        <f>IFERROR(IF($C48="","",VLOOKUP($C48,'Property Setup'!$B$13:$T$21,19,0)),"")</f>
        <v/>
      </c>
      <c r="AB48" s="26">
        <f>IFERROR(IF($A48="","",MAX(0,$T48-$W48)*$AA48),"")</f>
        <v/>
      </c>
      <c r="AC48" s="26">
        <f>IFERROR(IF($A48="","",$T48+$U48+$V48-$W48+$Z48+$AB48),"")</f>
        <v/>
      </c>
      <c r="AD48" s="31" t="n"/>
      <c r="AE48" s="26">
        <f>IFERROR(IF($A48="","",MAX(0,$AC48-$AD48)),"")</f>
        <v/>
      </c>
      <c r="AF48" s="57" t="n"/>
      <c r="AG48" s="24">
        <f>IFERROR(IF($A48="","",IF($E48="Canceled","Canceled",IF($AE48=0,"Paid",IF(AND($AF48&lt;TODAY(),$AE48&gt;0),"Past Due",IF($AD48&gt;0,"Partially Paid","Unpaid"))))),"")</f>
        <v/>
      </c>
      <c r="AH48" s="24">
        <f>IFERROR(IF($A48="","",$K48-TODAY()),"")</f>
        <v/>
      </c>
      <c r="AI48" s="32" t="n"/>
      <c r="AJ48" s="32" t="n"/>
      <c r="AK48" s="29" t="n"/>
      <c r="AL48" s="29" t="n"/>
      <c r="AM48" s="29" t="n"/>
      <c r="AN48" s="24">
        <f>IFERROR(IF(OR($A48="",$E48="Canceled"),"",MAX(0,MIN($L48,EOMONTH(TODAY(),0)+1)-MAX($K48,EOMONTH(TODAY(),-1)+1))),"")</f>
        <v/>
      </c>
      <c r="AO48" s="26">
        <f>IFERROR(IF(OR($A48="",$AN48=0),"",$AN48*$S48),"")</f>
        <v/>
      </c>
      <c r="AP48" s="24">
        <f>IFERROR(IF(OR($A48="",$E48="Canceled"),"",MAX(0,MIN($L48,46054)-MAX($K48,46023))),"")</f>
        <v/>
      </c>
      <c r="AQ48" s="24">
        <f>IFERROR(IF(OR($A48="",$E48="Canceled"),"",MAX(0,MIN($L48,46082)-MAX($K48,46054))),"")</f>
        <v/>
      </c>
      <c r="AR48" s="24">
        <f>IFERROR(IF(OR($A48="",$E48="Canceled"),"",MAX(0,MIN($L48,46113)-MAX($K48,46082))),"")</f>
        <v/>
      </c>
      <c r="AS48" s="24">
        <f>IFERROR(IF(OR($A48="",$E48="Canceled"),"",MAX(0,MIN($L48,46143)-MAX($K48,46113))),"")</f>
        <v/>
      </c>
      <c r="AT48" s="24">
        <f>IFERROR(IF(OR($A48="",$E48="Canceled"),"",MAX(0,MIN($L48,46174)-MAX($K48,46143))),"")</f>
        <v/>
      </c>
      <c r="AU48" s="24">
        <f>IFERROR(IF(OR($A48="",$E48="Canceled"),"",MAX(0,MIN($L48,46204)-MAX($K48,46174))),"")</f>
        <v/>
      </c>
      <c r="AV48" s="24">
        <f>IFERROR(IF(OR($A48="",$E48="Canceled"),"",MAX(0,MIN($L48,46235)-MAX($K48,46204))),"")</f>
        <v/>
      </c>
      <c r="AW48" s="24">
        <f>IFERROR(IF(OR($A48="",$E48="Canceled"),"",MAX(0,MIN($L48,46266)-MAX($K48,46235))),"")</f>
        <v/>
      </c>
      <c r="AX48" s="24">
        <f>IFERROR(IF(OR($A48="",$E48="Canceled"),"",MAX(0,MIN($L48,46296)-MAX($K48,46266))),"")</f>
        <v/>
      </c>
      <c r="AY48" s="24">
        <f>IFERROR(IF(OR($A48="",$E48="Canceled"),"",MAX(0,MIN($L48,46327)-MAX($K48,46296))),"")</f>
        <v/>
      </c>
      <c r="AZ48" s="24">
        <f>IFERROR(IF(OR($A48="",$E48="Canceled"),"",MAX(0,MIN($L48,46357)-MAX($K48,46327))),"")</f>
        <v/>
      </c>
      <c r="BA48" s="24">
        <f>IFERROR(IF(OR($A48="",$E48="Canceled"),"",MAX(0,MIN($L48,46388)-MAX($K48,46357))),"")</f>
        <v/>
      </c>
      <c r="BB48" s="24">
        <f>IFERROR(IF(AND($A48&lt;&gt;"",$K48=TODAY(),$E48&lt;&gt;"Canceled"),COUNTIFS($K$5:$K$48,TODAY(),$E$5:$E$48,"&lt;&gt;Canceled"),""),"")</f>
        <v/>
      </c>
      <c r="BC48" s="24">
        <f>IFERROR(IF(AND($A48&lt;&gt;"",$K48&gt;=TODAY(),$E48&lt;&gt;"Canceled"),COUNTIFS($K$5:$K$104,"&lt;"&amp;$K48,$E$5:$E$104,"&lt;&gt;Canceled")+COUNTIFS($K$5:$K$48,$K48,$E$5:$E$48,"&lt;&gt;Canceled"),""),"")</f>
        <v/>
      </c>
      <c r="BD48" s="24">
        <f>IFERROR(IF(AND($A48&lt;&gt;"",$E48&lt;&gt;"Canceled",$AE48&gt;0,$K48&gt;=TODAY(),$K48&lt;=TODAY()+'Property Setup'!$B$7),COUNTIFS($AE$5:$AE$48,"&gt;0",$K$5:$K$48,"&gt;="&amp;TODAY(),$K$5:$K$48,"&lt;="&amp;TODAY()+'Property Setup'!$B$7),""),"")</f>
        <v/>
      </c>
    </row>
    <row r="49">
      <c r="A49" s="29" t="n"/>
      <c r="B49" s="29" t="n"/>
      <c r="C49" s="29" t="n"/>
      <c r="D49" s="29" t="n"/>
      <c r="E49" s="29" t="n"/>
      <c r="F49" s="57" t="n"/>
      <c r="G49" s="29" t="n"/>
      <c r="H49" s="29" t="n"/>
      <c r="I49" s="29" t="n"/>
      <c r="J49" s="29" t="n"/>
      <c r="K49" s="57" t="n"/>
      <c r="L49" s="57" t="n"/>
      <c r="M49" s="24">
        <f>IFERROR(IF($A49="","",MAX(0,$L49-$K49)),"")</f>
        <v/>
      </c>
      <c r="N49" s="29" t="n"/>
      <c r="O49" s="29" t="n"/>
      <c r="P49" s="24">
        <f>IFERROR(IF($A49="","",$N49+$O49),"")</f>
        <v/>
      </c>
      <c r="Q49" s="24">
        <f>IFERROR(IF($C49="","",VLOOKUP($C49,'Property Setup'!$B$13:$L$21,11,0)),"")</f>
        <v/>
      </c>
      <c r="R49" s="24">
        <f>IFERROR(IF($C49="","",IF($P49&gt;$Q49,"Review Guest Count","Within Limit")),"")</f>
        <v/>
      </c>
      <c r="S49" s="31" t="n"/>
      <c r="T49" s="26">
        <f>IFERROR(IF($A49="","",$M49*$S49),"")</f>
        <v/>
      </c>
      <c r="U49" s="31" t="n"/>
      <c r="V49" s="31" t="n"/>
      <c r="W49" s="31" t="n"/>
      <c r="X49" s="26">
        <f>IFERROR(IF($A49="","",MAX(0,$T49-$W49+IF(VLOOKUP($C49,'Property Setup'!$B$13:$R$21,17,0)="Yes",$U49,0))),"")</f>
        <v/>
      </c>
      <c r="Y49" s="56">
        <f>IFERROR(IF($C49="","",VLOOKUP($C49,'Property Setup'!$B$13:$S$21,18,0)),"")</f>
        <v/>
      </c>
      <c r="Z49" s="26">
        <f>IFERROR(IF($A49="","",$X49*$Y49),"")</f>
        <v/>
      </c>
      <c r="AA49" s="56">
        <f>IFERROR(IF($C49="","",VLOOKUP($C49,'Property Setup'!$B$13:$T$21,19,0)),"")</f>
        <v/>
      </c>
      <c r="AB49" s="26">
        <f>IFERROR(IF($A49="","",MAX(0,$T49-$W49)*$AA49),"")</f>
        <v/>
      </c>
      <c r="AC49" s="26">
        <f>IFERROR(IF($A49="","",$T49+$U49+$V49-$W49+$Z49+$AB49),"")</f>
        <v/>
      </c>
      <c r="AD49" s="31" t="n"/>
      <c r="AE49" s="26">
        <f>IFERROR(IF($A49="","",MAX(0,$AC49-$AD49)),"")</f>
        <v/>
      </c>
      <c r="AF49" s="57" t="n"/>
      <c r="AG49" s="24">
        <f>IFERROR(IF($A49="","",IF($E49="Canceled","Canceled",IF($AE49=0,"Paid",IF(AND($AF49&lt;TODAY(),$AE49&gt;0),"Past Due",IF($AD49&gt;0,"Partially Paid","Unpaid"))))),"")</f>
        <v/>
      </c>
      <c r="AH49" s="24">
        <f>IFERROR(IF($A49="","",$K49-TODAY()),"")</f>
        <v/>
      </c>
      <c r="AI49" s="32" t="n"/>
      <c r="AJ49" s="32" t="n"/>
      <c r="AK49" s="29" t="n"/>
      <c r="AL49" s="29" t="n"/>
      <c r="AM49" s="29" t="n"/>
      <c r="AN49" s="24">
        <f>IFERROR(IF(OR($A49="",$E49="Canceled"),"",MAX(0,MIN($L49,EOMONTH(TODAY(),0)+1)-MAX($K49,EOMONTH(TODAY(),-1)+1))),"")</f>
        <v/>
      </c>
      <c r="AO49" s="26">
        <f>IFERROR(IF(OR($A49="",$AN49=0),"",$AN49*$S49),"")</f>
        <v/>
      </c>
      <c r="AP49" s="24">
        <f>IFERROR(IF(OR($A49="",$E49="Canceled"),"",MAX(0,MIN($L49,46054)-MAX($K49,46023))),"")</f>
        <v/>
      </c>
      <c r="AQ49" s="24">
        <f>IFERROR(IF(OR($A49="",$E49="Canceled"),"",MAX(0,MIN($L49,46082)-MAX($K49,46054))),"")</f>
        <v/>
      </c>
      <c r="AR49" s="24">
        <f>IFERROR(IF(OR($A49="",$E49="Canceled"),"",MAX(0,MIN($L49,46113)-MAX($K49,46082))),"")</f>
        <v/>
      </c>
      <c r="AS49" s="24">
        <f>IFERROR(IF(OR($A49="",$E49="Canceled"),"",MAX(0,MIN($L49,46143)-MAX($K49,46113))),"")</f>
        <v/>
      </c>
      <c r="AT49" s="24">
        <f>IFERROR(IF(OR($A49="",$E49="Canceled"),"",MAX(0,MIN($L49,46174)-MAX($K49,46143))),"")</f>
        <v/>
      </c>
      <c r="AU49" s="24">
        <f>IFERROR(IF(OR($A49="",$E49="Canceled"),"",MAX(0,MIN($L49,46204)-MAX($K49,46174))),"")</f>
        <v/>
      </c>
      <c r="AV49" s="24">
        <f>IFERROR(IF(OR($A49="",$E49="Canceled"),"",MAX(0,MIN($L49,46235)-MAX($K49,46204))),"")</f>
        <v/>
      </c>
      <c r="AW49" s="24">
        <f>IFERROR(IF(OR($A49="",$E49="Canceled"),"",MAX(0,MIN($L49,46266)-MAX($K49,46235))),"")</f>
        <v/>
      </c>
      <c r="AX49" s="24">
        <f>IFERROR(IF(OR($A49="",$E49="Canceled"),"",MAX(0,MIN($L49,46296)-MAX($K49,46266))),"")</f>
        <v/>
      </c>
      <c r="AY49" s="24">
        <f>IFERROR(IF(OR($A49="",$E49="Canceled"),"",MAX(0,MIN($L49,46327)-MAX($K49,46296))),"")</f>
        <v/>
      </c>
      <c r="AZ49" s="24">
        <f>IFERROR(IF(OR($A49="",$E49="Canceled"),"",MAX(0,MIN($L49,46357)-MAX($K49,46327))),"")</f>
        <v/>
      </c>
      <c r="BA49" s="24">
        <f>IFERROR(IF(OR($A49="",$E49="Canceled"),"",MAX(0,MIN($L49,46388)-MAX($K49,46357))),"")</f>
        <v/>
      </c>
      <c r="BB49" s="24">
        <f>IFERROR(IF(AND($A49&lt;&gt;"",$K49=TODAY(),$E49&lt;&gt;"Canceled"),COUNTIFS($K$5:$K$49,TODAY(),$E$5:$E$49,"&lt;&gt;Canceled"),""),"")</f>
        <v/>
      </c>
      <c r="BC49" s="24">
        <f>IFERROR(IF(AND($A49&lt;&gt;"",$K49&gt;=TODAY(),$E49&lt;&gt;"Canceled"),COUNTIFS($K$5:$K$104,"&lt;"&amp;$K49,$E$5:$E$104,"&lt;&gt;Canceled")+COUNTIFS($K$5:$K$49,$K49,$E$5:$E$49,"&lt;&gt;Canceled"),""),"")</f>
        <v/>
      </c>
      <c r="BD49" s="24">
        <f>IFERROR(IF(AND($A49&lt;&gt;"",$E49&lt;&gt;"Canceled",$AE49&gt;0,$K49&gt;=TODAY(),$K49&lt;=TODAY()+'Property Setup'!$B$7),COUNTIFS($AE$5:$AE$49,"&gt;0",$K$5:$K$49,"&gt;="&amp;TODAY(),$K$5:$K$49,"&lt;="&amp;TODAY()+'Property Setup'!$B$7),""),"")</f>
        <v/>
      </c>
    </row>
    <row r="50">
      <c r="A50" s="29" t="n"/>
      <c r="B50" s="29" t="n"/>
      <c r="C50" s="29" t="n"/>
      <c r="D50" s="29" t="n"/>
      <c r="E50" s="29" t="n"/>
      <c r="F50" s="57" t="n"/>
      <c r="G50" s="29" t="n"/>
      <c r="H50" s="29" t="n"/>
      <c r="I50" s="29" t="n"/>
      <c r="J50" s="29" t="n"/>
      <c r="K50" s="57" t="n"/>
      <c r="L50" s="57" t="n"/>
      <c r="M50" s="24">
        <f>IFERROR(IF($A50="","",MAX(0,$L50-$K50)),"")</f>
        <v/>
      </c>
      <c r="N50" s="29" t="n"/>
      <c r="O50" s="29" t="n"/>
      <c r="P50" s="24">
        <f>IFERROR(IF($A50="","",$N50+$O50),"")</f>
        <v/>
      </c>
      <c r="Q50" s="24">
        <f>IFERROR(IF($C50="","",VLOOKUP($C50,'Property Setup'!$B$13:$L$21,11,0)),"")</f>
        <v/>
      </c>
      <c r="R50" s="24">
        <f>IFERROR(IF($C50="","",IF($P50&gt;$Q50,"Review Guest Count","Within Limit")),"")</f>
        <v/>
      </c>
      <c r="S50" s="31" t="n"/>
      <c r="T50" s="26">
        <f>IFERROR(IF($A50="","",$M50*$S50),"")</f>
        <v/>
      </c>
      <c r="U50" s="31" t="n"/>
      <c r="V50" s="31" t="n"/>
      <c r="W50" s="31" t="n"/>
      <c r="X50" s="26">
        <f>IFERROR(IF($A50="","",MAX(0,$T50-$W50+IF(VLOOKUP($C50,'Property Setup'!$B$13:$R$21,17,0)="Yes",$U50,0))),"")</f>
        <v/>
      </c>
      <c r="Y50" s="56">
        <f>IFERROR(IF($C50="","",VLOOKUP($C50,'Property Setup'!$B$13:$S$21,18,0)),"")</f>
        <v/>
      </c>
      <c r="Z50" s="26">
        <f>IFERROR(IF($A50="","",$X50*$Y50),"")</f>
        <v/>
      </c>
      <c r="AA50" s="56">
        <f>IFERROR(IF($C50="","",VLOOKUP($C50,'Property Setup'!$B$13:$T$21,19,0)),"")</f>
        <v/>
      </c>
      <c r="AB50" s="26">
        <f>IFERROR(IF($A50="","",MAX(0,$T50-$W50)*$AA50),"")</f>
        <v/>
      </c>
      <c r="AC50" s="26">
        <f>IFERROR(IF($A50="","",$T50+$U50+$V50-$W50+$Z50+$AB50),"")</f>
        <v/>
      </c>
      <c r="AD50" s="31" t="n"/>
      <c r="AE50" s="26">
        <f>IFERROR(IF($A50="","",MAX(0,$AC50-$AD50)),"")</f>
        <v/>
      </c>
      <c r="AF50" s="57" t="n"/>
      <c r="AG50" s="24">
        <f>IFERROR(IF($A50="","",IF($E50="Canceled","Canceled",IF($AE50=0,"Paid",IF(AND($AF50&lt;TODAY(),$AE50&gt;0),"Past Due",IF($AD50&gt;0,"Partially Paid","Unpaid"))))),"")</f>
        <v/>
      </c>
      <c r="AH50" s="24">
        <f>IFERROR(IF($A50="","",$K50-TODAY()),"")</f>
        <v/>
      </c>
      <c r="AI50" s="32" t="n"/>
      <c r="AJ50" s="32" t="n"/>
      <c r="AK50" s="29" t="n"/>
      <c r="AL50" s="29" t="n"/>
      <c r="AM50" s="29" t="n"/>
      <c r="AN50" s="24">
        <f>IFERROR(IF(OR($A50="",$E50="Canceled"),"",MAX(0,MIN($L50,EOMONTH(TODAY(),0)+1)-MAX($K50,EOMONTH(TODAY(),-1)+1))),"")</f>
        <v/>
      </c>
      <c r="AO50" s="26">
        <f>IFERROR(IF(OR($A50="",$AN50=0),"",$AN50*$S50),"")</f>
        <v/>
      </c>
      <c r="AP50" s="24">
        <f>IFERROR(IF(OR($A50="",$E50="Canceled"),"",MAX(0,MIN($L50,46054)-MAX($K50,46023))),"")</f>
        <v/>
      </c>
      <c r="AQ50" s="24">
        <f>IFERROR(IF(OR($A50="",$E50="Canceled"),"",MAX(0,MIN($L50,46082)-MAX($K50,46054))),"")</f>
        <v/>
      </c>
      <c r="AR50" s="24">
        <f>IFERROR(IF(OR($A50="",$E50="Canceled"),"",MAX(0,MIN($L50,46113)-MAX($K50,46082))),"")</f>
        <v/>
      </c>
      <c r="AS50" s="24">
        <f>IFERROR(IF(OR($A50="",$E50="Canceled"),"",MAX(0,MIN($L50,46143)-MAX($K50,46113))),"")</f>
        <v/>
      </c>
      <c r="AT50" s="24">
        <f>IFERROR(IF(OR($A50="",$E50="Canceled"),"",MAX(0,MIN($L50,46174)-MAX($K50,46143))),"")</f>
        <v/>
      </c>
      <c r="AU50" s="24">
        <f>IFERROR(IF(OR($A50="",$E50="Canceled"),"",MAX(0,MIN($L50,46204)-MAX($K50,46174))),"")</f>
        <v/>
      </c>
      <c r="AV50" s="24">
        <f>IFERROR(IF(OR($A50="",$E50="Canceled"),"",MAX(0,MIN($L50,46235)-MAX($K50,46204))),"")</f>
        <v/>
      </c>
      <c r="AW50" s="24">
        <f>IFERROR(IF(OR($A50="",$E50="Canceled"),"",MAX(0,MIN($L50,46266)-MAX($K50,46235))),"")</f>
        <v/>
      </c>
      <c r="AX50" s="24">
        <f>IFERROR(IF(OR($A50="",$E50="Canceled"),"",MAX(0,MIN($L50,46296)-MAX($K50,46266))),"")</f>
        <v/>
      </c>
      <c r="AY50" s="24">
        <f>IFERROR(IF(OR($A50="",$E50="Canceled"),"",MAX(0,MIN($L50,46327)-MAX($K50,46296))),"")</f>
        <v/>
      </c>
      <c r="AZ50" s="24">
        <f>IFERROR(IF(OR($A50="",$E50="Canceled"),"",MAX(0,MIN($L50,46357)-MAX($K50,46327))),"")</f>
        <v/>
      </c>
      <c r="BA50" s="24">
        <f>IFERROR(IF(OR($A50="",$E50="Canceled"),"",MAX(0,MIN($L50,46388)-MAX($K50,46357))),"")</f>
        <v/>
      </c>
      <c r="BB50" s="24">
        <f>IFERROR(IF(AND($A50&lt;&gt;"",$K50=TODAY(),$E50&lt;&gt;"Canceled"),COUNTIFS($K$5:$K$50,TODAY(),$E$5:$E$50,"&lt;&gt;Canceled"),""),"")</f>
        <v/>
      </c>
      <c r="BC50" s="24">
        <f>IFERROR(IF(AND($A50&lt;&gt;"",$K50&gt;=TODAY(),$E50&lt;&gt;"Canceled"),COUNTIFS($K$5:$K$104,"&lt;"&amp;$K50,$E$5:$E$104,"&lt;&gt;Canceled")+COUNTIFS($K$5:$K$50,$K50,$E$5:$E$50,"&lt;&gt;Canceled"),""),"")</f>
        <v/>
      </c>
      <c r="BD50" s="24">
        <f>IFERROR(IF(AND($A50&lt;&gt;"",$E50&lt;&gt;"Canceled",$AE50&gt;0,$K50&gt;=TODAY(),$K50&lt;=TODAY()+'Property Setup'!$B$7),COUNTIFS($AE$5:$AE$50,"&gt;0",$K$5:$K$50,"&gt;="&amp;TODAY(),$K$5:$K$50,"&lt;="&amp;TODAY()+'Property Setup'!$B$7),""),"")</f>
        <v/>
      </c>
    </row>
    <row r="51">
      <c r="A51" s="29" t="n"/>
      <c r="B51" s="29" t="n"/>
      <c r="C51" s="29" t="n"/>
      <c r="D51" s="29" t="n"/>
      <c r="E51" s="29" t="n"/>
      <c r="F51" s="57" t="n"/>
      <c r="G51" s="29" t="n"/>
      <c r="H51" s="29" t="n"/>
      <c r="I51" s="29" t="n"/>
      <c r="J51" s="29" t="n"/>
      <c r="K51" s="57" t="n"/>
      <c r="L51" s="57" t="n"/>
      <c r="M51" s="24">
        <f>IFERROR(IF($A51="","",MAX(0,$L51-$K51)),"")</f>
        <v/>
      </c>
      <c r="N51" s="29" t="n"/>
      <c r="O51" s="29" t="n"/>
      <c r="P51" s="24">
        <f>IFERROR(IF($A51="","",$N51+$O51),"")</f>
        <v/>
      </c>
      <c r="Q51" s="24">
        <f>IFERROR(IF($C51="","",VLOOKUP($C51,'Property Setup'!$B$13:$L$21,11,0)),"")</f>
        <v/>
      </c>
      <c r="R51" s="24">
        <f>IFERROR(IF($C51="","",IF($P51&gt;$Q51,"Review Guest Count","Within Limit")),"")</f>
        <v/>
      </c>
      <c r="S51" s="31" t="n"/>
      <c r="T51" s="26">
        <f>IFERROR(IF($A51="","",$M51*$S51),"")</f>
        <v/>
      </c>
      <c r="U51" s="31" t="n"/>
      <c r="V51" s="31" t="n"/>
      <c r="W51" s="31" t="n"/>
      <c r="X51" s="26">
        <f>IFERROR(IF($A51="","",MAX(0,$T51-$W51+IF(VLOOKUP($C51,'Property Setup'!$B$13:$R$21,17,0)="Yes",$U51,0))),"")</f>
        <v/>
      </c>
      <c r="Y51" s="56">
        <f>IFERROR(IF($C51="","",VLOOKUP($C51,'Property Setup'!$B$13:$S$21,18,0)),"")</f>
        <v/>
      </c>
      <c r="Z51" s="26">
        <f>IFERROR(IF($A51="","",$X51*$Y51),"")</f>
        <v/>
      </c>
      <c r="AA51" s="56">
        <f>IFERROR(IF($C51="","",VLOOKUP($C51,'Property Setup'!$B$13:$T$21,19,0)),"")</f>
        <v/>
      </c>
      <c r="AB51" s="26">
        <f>IFERROR(IF($A51="","",MAX(0,$T51-$W51)*$AA51),"")</f>
        <v/>
      </c>
      <c r="AC51" s="26">
        <f>IFERROR(IF($A51="","",$T51+$U51+$V51-$W51+$Z51+$AB51),"")</f>
        <v/>
      </c>
      <c r="AD51" s="31" t="n"/>
      <c r="AE51" s="26">
        <f>IFERROR(IF($A51="","",MAX(0,$AC51-$AD51)),"")</f>
        <v/>
      </c>
      <c r="AF51" s="57" t="n"/>
      <c r="AG51" s="24">
        <f>IFERROR(IF($A51="","",IF($E51="Canceled","Canceled",IF($AE51=0,"Paid",IF(AND($AF51&lt;TODAY(),$AE51&gt;0),"Past Due",IF($AD51&gt;0,"Partially Paid","Unpaid"))))),"")</f>
        <v/>
      </c>
      <c r="AH51" s="24">
        <f>IFERROR(IF($A51="","",$K51-TODAY()),"")</f>
        <v/>
      </c>
      <c r="AI51" s="32" t="n"/>
      <c r="AJ51" s="32" t="n"/>
      <c r="AK51" s="29" t="n"/>
      <c r="AL51" s="29" t="n"/>
      <c r="AM51" s="29" t="n"/>
      <c r="AN51" s="24">
        <f>IFERROR(IF(OR($A51="",$E51="Canceled"),"",MAX(0,MIN($L51,EOMONTH(TODAY(),0)+1)-MAX($K51,EOMONTH(TODAY(),-1)+1))),"")</f>
        <v/>
      </c>
      <c r="AO51" s="26">
        <f>IFERROR(IF(OR($A51="",$AN51=0),"",$AN51*$S51),"")</f>
        <v/>
      </c>
      <c r="AP51" s="24">
        <f>IFERROR(IF(OR($A51="",$E51="Canceled"),"",MAX(0,MIN($L51,46054)-MAX($K51,46023))),"")</f>
        <v/>
      </c>
      <c r="AQ51" s="24">
        <f>IFERROR(IF(OR($A51="",$E51="Canceled"),"",MAX(0,MIN($L51,46082)-MAX($K51,46054))),"")</f>
        <v/>
      </c>
      <c r="AR51" s="24">
        <f>IFERROR(IF(OR($A51="",$E51="Canceled"),"",MAX(0,MIN($L51,46113)-MAX($K51,46082))),"")</f>
        <v/>
      </c>
      <c r="AS51" s="24">
        <f>IFERROR(IF(OR($A51="",$E51="Canceled"),"",MAX(0,MIN($L51,46143)-MAX($K51,46113))),"")</f>
        <v/>
      </c>
      <c r="AT51" s="24">
        <f>IFERROR(IF(OR($A51="",$E51="Canceled"),"",MAX(0,MIN($L51,46174)-MAX($K51,46143))),"")</f>
        <v/>
      </c>
      <c r="AU51" s="24">
        <f>IFERROR(IF(OR($A51="",$E51="Canceled"),"",MAX(0,MIN($L51,46204)-MAX($K51,46174))),"")</f>
        <v/>
      </c>
      <c r="AV51" s="24">
        <f>IFERROR(IF(OR($A51="",$E51="Canceled"),"",MAX(0,MIN($L51,46235)-MAX($K51,46204))),"")</f>
        <v/>
      </c>
      <c r="AW51" s="24">
        <f>IFERROR(IF(OR($A51="",$E51="Canceled"),"",MAX(0,MIN($L51,46266)-MAX($K51,46235))),"")</f>
        <v/>
      </c>
      <c r="AX51" s="24">
        <f>IFERROR(IF(OR($A51="",$E51="Canceled"),"",MAX(0,MIN($L51,46296)-MAX($K51,46266))),"")</f>
        <v/>
      </c>
      <c r="AY51" s="24">
        <f>IFERROR(IF(OR($A51="",$E51="Canceled"),"",MAX(0,MIN($L51,46327)-MAX($K51,46296))),"")</f>
        <v/>
      </c>
      <c r="AZ51" s="24">
        <f>IFERROR(IF(OR($A51="",$E51="Canceled"),"",MAX(0,MIN($L51,46357)-MAX($K51,46327))),"")</f>
        <v/>
      </c>
      <c r="BA51" s="24">
        <f>IFERROR(IF(OR($A51="",$E51="Canceled"),"",MAX(0,MIN($L51,46388)-MAX($K51,46357))),"")</f>
        <v/>
      </c>
      <c r="BB51" s="24">
        <f>IFERROR(IF(AND($A51&lt;&gt;"",$K51=TODAY(),$E51&lt;&gt;"Canceled"),COUNTIFS($K$5:$K$51,TODAY(),$E$5:$E$51,"&lt;&gt;Canceled"),""),"")</f>
        <v/>
      </c>
      <c r="BC51" s="24">
        <f>IFERROR(IF(AND($A51&lt;&gt;"",$K51&gt;=TODAY(),$E51&lt;&gt;"Canceled"),COUNTIFS($K$5:$K$104,"&lt;"&amp;$K51,$E$5:$E$104,"&lt;&gt;Canceled")+COUNTIFS($K$5:$K$51,$K51,$E$5:$E$51,"&lt;&gt;Canceled"),""),"")</f>
        <v/>
      </c>
      <c r="BD51" s="24">
        <f>IFERROR(IF(AND($A51&lt;&gt;"",$E51&lt;&gt;"Canceled",$AE51&gt;0,$K51&gt;=TODAY(),$K51&lt;=TODAY()+'Property Setup'!$B$7),COUNTIFS($AE$5:$AE$51,"&gt;0",$K$5:$K$51,"&gt;="&amp;TODAY(),$K$5:$K$51,"&lt;="&amp;TODAY()+'Property Setup'!$B$7),""),"")</f>
        <v/>
      </c>
    </row>
    <row r="52">
      <c r="A52" s="29" t="n"/>
      <c r="B52" s="29" t="n"/>
      <c r="C52" s="29" t="n"/>
      <c r="D52" s="29" t="n"/>
      <c r="E52" s="29" t="n"/>
      <c r="F52" s="57" t="n"/>
      <c r="G52" s="29" t="n"/>
      <c r="H52" s="29" t="n"/>
      <c r="I52" s="29" t="n"/>
      <c r="J52" s="29" t="n"/>
      <c r="K52" s="57" t="n"/>
      <c r="L52" s="57" t="n"/>
      <c r="M52" s="24">
        <f>IFERROR(IF($A52="","",MAX(0,$L52-$K52)),"")</f>
        <v/>
      </c>
      <c r="N52" s="29" t="n"/>
      <c r="O52" s="29" t="n"/>
      <c r="P52" s="24">
        <f>IFERROR(IF($A52="","",$N52+$O52),"")</f>
        <v/>
      </c>
      <c r="Q52" s="24">
        <f>IFERROR(IF($C52="","",VLOOKUP($C52,'Property Setup'!$B$13:$L$21,11,0)),"")</f>
        <v/>
      </c>
      <c r="R52" s="24">
        <f>IFERROR(IF($C52="","",IF($P52&gt;$Q52,"Review Guest Count","Within Limit")),"")</f>
        <v/>
      </c>
      <c r="S52" s="31" t="n"/>
      <c r="T52" s="26">
        <f>IFERROR(IF($A52="","",$M52*$S52),"")</f>
        <v/>
      </c>
      <c r="U52" s="31" t="n"/>
      <c r="V52" s="31" t="n"/>
      <c r="W52" s="31" t="n"/>
      <c r="X52" s="26">
        <f>IFERROR(IF($A52="","",MAX(0,$T52-$W52+IF(VLOOKUP($C52,'Property Setup'!$B$13:$R$21,17,0)="Yes",$U52,0))),"")</f>
        <v/>
      </c>
      <c r="Y52" s="56">
        <f>IFERROR(IF($C52="","",VLOOKUP($C52,'Property Setup'!$B$13:$S$21,18,0)),"")</f>
        <v/>
      </c>
      <c r="Z52" s="26">
        <f>IFERROR(IF($A52="","",$X52*$Y52),"")</f>
        <v/>
      </c>
      <c r="AA52" s="56">
        <f>IFERROR(IF($C52="","",VLOOKUP($C52,'Property Setup'!$B$13:$T$21,19,0)),"")</f>
        <v/>
      </c>
      <c r="AB52" s="26">
        <f>IFERROR(IF($A52="","",MAX(0,$T52-$W52)*$AA52),"")</f>
        <v/>
      </c>
      <c r="AC52" s="26">
        <f>IFERROR(IF($A52="","",$T52+$U52+$V52-$W52+$Z52+$AB52),"")</f>
        <v/>
      </c>
      <c r="AD52" s="31" t="n"/>
      <c r="AE52" s="26">
        <f>IFERROR(IF($A52="","",MAX(0,$AC52-$AD52)),"")</f>
        <v/>
      </c>
      <c r="AF52" s="57" t="n"/>
      <c r="AG52" s="24">
        <f>IFERROR(IF($A52="","",IF($E52="Canceled","Canceled",IF($AE52=0,"Paid",IF(AND($AF52&lt;TODAY(),$AE52&gt;0),"Past Due",IF($AD52&gt;0,"Partially Paid","Unpaid"))))),"")</f>
        <v/>
      </c>
      <c r="AH52" s="24">
        <f>IFERROR(IF($A52="","",$K52-TODAY()),"")</f>
        <v/>
      </c>
      <c r="AI52" s="32" t="n"/>
      <c r="AJ52" s="32" t="n"/>
      <c r="AK52" s="29" t="n"/>
      <c r="AL52" s="29" t="n"/>
      <c r="AM52" s="29" t="n"/>
      <c r="AN52" s="24">
        <f>IFERROR(IF(OR($A52="",$E52="Canceled"),"",MAX(0,MIN($L52,EOMONTH(TODAY(),0)+1)-MAX($K52,EOMONTH(TODAY(),-1)+1))),"")</f>
        <v/>
      </c>
      <c r="AO52" s="26">
        <f>IFERROR(IF(OR($A52="",$AN52=0),"",$AN52*$S52),"")</f>
        <v/>
      </c>
      <c r="AP52" s="24">
        <f>IFERROR(IF(OR($A52="",$E52="Canceled"),"",MAX(0,MIN($L52,46054)-MAX($K52,46023))),"")</f>
        <v/>
      </c>
      <c r="AQ52" s="24">
        <f>IFERROR(IF(OR($A52="",$E52="Canceled"),"",MAX(0,MIN($L52,46082)-MAX($K52,46054))),"")</f>
        <v/>
      </c>
      <c r="AR52" s="24">
        <f>IFERROR(IF(OR($A52="",$E52="Canceled"),"",MAX(0,MIN($L52,46113)-MAX($K52,46082))),"")</f>
        <v/>
      </c>
      <c r="AS52" s="24">
        <f>IFERROR(IF(OR($A52="",$E52="Canceled"),"",MAX(0,MIN($L52,46143)-MAX($K52,46113))),"")</f>
        <v/>
      </c>
      <c r="AT52" s="24">
        <f>IFERROR(IF(OR($A52="",$E52="Canceled"),"",MAX(0,MIN($L52,46174)-MAX($K52,46143))),"")</f>
        <v/>
      </c>
      <c r="AU52" s="24">
        <f>IFERROR(IF(OR($A52="",$E52="Canceled"),"",MAX(0,MIN($L52,46204)-MAX($K52,46174))),"")</f>
        <v/>
      </c>
      <c r="AV52" s="24">
        <f>IFERROR(IF(OR($A52="",$E52="Canceled"),"",MAX(0,MIN($L52,46235)-MAX($K52,46204))),"")</f>
        <v/>
      </c>
      <c r="AW52" s="24">
        <f>IFERROR(IF(OR($A52="",$E52="Canceled"),"",MAX(0,MIN($L52,46266)-MAX($K52,46235))),"")</f>
        <v/>
      </c>
      <c r="AX52" s="24">
        <f>IFERROR(IF(OR($A52="",$E52="Canceled"),"",MAX(0,MIN($L52,46296)-MAX($K52,46266))),"")</f>
        <v/>
      </c>
      <c r="AY52" s="24">
        <f>IFERROR(IF(OR($A52="",$E52="Canceled"),"",MAX(0,MIN($L52,46327)-MAX($K52,46296))),"")</f>
        <v/>
      </c>
      <c r="AZ52" s="24">
        <f>IFERROR(IF(OR($A52="",$E52="Canceled"),"",MAX(0,MIN($L52,46357)-MAX($K52,46327))),"")</f>
        <v/>
      </c>
      <c r="BA52" s="24">
        <f>IFERROR(IF(OR($A52="",$E52="Canceled"),"",MAX(0,MIN($L52,46388)-MAX($K52,46357))),"")</f>
        <v/>
      </c>
      <c r="BB52" s="24">
        <f>IFERROR(IF(AND($A52&lt;&gt;"",$K52=TODAY(),$E52&lt;&gt;"Canceled"),COUNTIFS($K$5:$K$52,TODAY(),$E$5:$E$52,"&lt;&gt;Canceled"),""),"")</f>
        <v/>
      </c>
      <c r="BC52" s="24">
        <f>IFERROR(IF(AND($A52&lt;&gt;"",$K52&gt;=TODAY(),$E52&lt;&gt;"Canceled"),COUNTIFS($K$5:$K$104,"&lt;"&amp;$K52,$E$5:$E$104,"&lt;&gt;Canceled")+COUNTIFS($K$5:$K$52,$K52,$E$5:$E$52,"&lt;&gt;Canceled"),""),"")</f>
        <v/>
      </c>
      <c r="BD52" s="24">
        <f>IFERROR(IF(AND($A52&lt;&gt;"",$E52&lt;&gt;"Canceled",$AE52&gt;0,$K52&gt;=TODAY(),$K52&lt;=TODAY()+'Property Setup'!$B$7),COUNTIFS($AE$5:$AE$52,"&gt;0",$K$5:$K$52,"&gt;="&amp;TODAY(),$K$5:$K$52,"&lt;="&amp;TODAY()+'Property Setup'!$B$7),""),"")</f>
        <v/>
      </c>
    </row>
    <row r="53">
      <c r="A53" s="29" t="n"/>
      <c r="B53" s="29" t="n"/>
      <c r="C53" s="29" t="n"/>
      <c r="D53" s="29" t="n"/>
      <c r="E53" s="29" t="n"/>
      <c r="F53" s="57" t="n"/>
      <c r="G53" s="29" t="n"/>
      <c r="H53" s="29" t="n"/>
      <c r="I53" s="29" t="n"/>
      <c r="J53" s="29" t="n"/>
      <c r="K53" s="57" t="n"/>
      <c r="L53" s="57" t="n"/>
      <c r="M53" s="24">
        <f>IFERROR(IF($A53="","",MAX(0,$L53-$K53)),"")</f>
        <v/>
      </c>
      <c r="N53" s="29" t="n"/>
      <c r="O53" s="29" t="n"/>
      <c r="P53" s="24">
        <f>IFERROR(IF($A53="","",$N53+$O53),"")</f>
        <v/>
      </c>
      <c r="Q53" s="24">
        <f>IFERROR(IF($C53="","",VLOOKUP($C53,'Property Setup'!$B$13:$L$21,11,0)),"")</f>
        <v/>
      </c>
      <c r="R53" s="24">
        <f>IFERROR(IF($C53="","",IF($P53&gt;$Q53,"Review Guest Count","Within Limit")),"")</f>
        <v/>
      </c>
      <c r="S53" s="31" t="n"/>
      <c r="T53" s="26">
        <f>IFERROR(IF($A53="","",$M53*$S53),"")</f>
        <v/>
      </c>
      <c r="U53" s="31" t="n"/>
      <c r="V53" s="31" t="n"/>
      <c r="W53" s="31" t="n"/>
      <c r="X53" s="26">
        <f>IFERROR(IF($A53="","",MAX(0,$T53-$W53+IF(VLOOKUP($C53,'Property Setup'!$B$13:$R$21,17,0)="Yes",$U53,0))),"")</f>
        <v/>
      </c>
      <c r="Y53" s="56">
        <f>IFERROR(IF($C53="","",VLOOKUP($C53,'Property Setup'!$B$13:$S$21,18,0)),"")</f>
        <v/>
      </c>
      <c r="Z53" s="26">
        <f>IFERROR(IF($A53="","",$X53*$Y53),"")</f>
        <v/>
      </c>
      <c r="AA53" s="56">
        <f>IFERROR(IF($C53="","",VLOOKUP($C53,'Property Setup'!$B$13:$T$21,19,0)),"")</f>
        <v/>
      </c>
      <c r="AB53" s="26">
        <f>IFERROR(IF($A53="","",MAX(0,$T53-$W53)*$AA53),"")</f>
        <v/>
      </c>
      <c r="AC53" s="26">
        <f>IFERROR(IF($A53="","",$T53+$U53+$V53-$W53+$Z53+$AB53),"")</f>
        <v/>
      </c>
      <c r="AD53" s="31" t="n"/>
      <c r="AE53" s="26">
        <f>IFERROR(IF($A53="","",MAX(0,$AC53-$AD53)),"")</f>
        <v/>
      </c>
      <c r="AF53" s="57" t="n"/>
      <c r="AG53" s="24">
        <f>IFERROR(IF($A53="","",IF($E53="Canceled","Canceled",IF($AE53=0,"Paid",IF(AND($AF53&lt;TODAY(),$AE53&gt;0),"Past Due",IF($AD53&gt;0,"Partially Paid","Unpaid"))))),"")</f>
        <v/>
      </c>
      <c r="AH53" s="24">
        <f>IFERROR(IF($A53="","",$K53-TODAY()),"")</f>
        <v/>
      </c>
      <c r="AI53" s="32" t="n"/>
      <c r="AJ53" s="32" t="n"/>
      <c r="AK53" s="29" t="n"/>
      <c r="AL53" s="29" t="n"/>
      <c r="AM53" s="29" t="n"/>
      <c r="AN53" s="24">
        <f>IFERROR(IF(OR($A53="",$E53="Canceled"),"",MAX(0,MIN($L53,EOMONTH(TODAY(),0)+1)-MAX($K53,EOMONTH(TODAY(),-1)+1))),"")</f>
        <v/>
      </c>
      <c r="AO53" s="26">
        <f>IFERROR(IF(OR($A53="",$AN53=0),"",$AN53*$S53),"")</f>
        <v/>
      </c>
      <c r="AP53" s="24">
        <f>IFERROR(IF(OR($A53="",$E53="Canceled"),"",MAX(0,MIN($L53,46054)-MAX($K53,46023))),"")</f>
        <v/>
      </c>
      <c r="AQ53" s="24">
        <f>IFERROR(IF(OR($A53="",$E53="Canceled"),"",MAX(0,MIN($L53,46082)-MAX($K53,46054))),"")</f>
        <v/>
      </c>
      <c r="AR53" s="24">
        <f>IFERROR(IF(OR($A53="",$E53="Canceled"),"",MAX(0,MIN($L53,46113)-MAX($K53,46082))),"")</f>
        <v/>
      </c>
      <c r="AS53" s="24">
        <f>IFERROR(IF(OR($A53="",$E53="Canceled"),"",MAX(0,MIN($L53,46143)-MAX($K53,46113))),"")</f>
        <v/>
      </c>
      <c r="AT53" s="24">
        <f>IFERROR(IF(OR($A53="",$E53="Canceled"),"",MAX(0,MIN($L53,46174)-MAX($K53,46143))),"")</f>
        <v/>
      </c>
      <c r="AU53" s="24">
        <f>IFERROR(IF(OR($A53="",$E53="Canceled"),"",MAX(0,MIN($L53,46204)-MAX($K53,46174))),"")</f>
        <v/>
      </c>
      <c r="AV53" s="24">
        <f>IFERROR(IF(OR($A53="",$E53="Canceled"),"",MAX(0,MIN($L53,46235)-MAX($K53,46204))),"")</f>
        <v/>
      </c>
      <c r="AW53" s="24">
        <f>IFERROR(IF(OR($A53="",$E53="Canceled"),"",MAX(0,MIN($L53,46266)-MAX($K53,46235))),"")</f>
        <v/>
      </c>
      <c r="AX53" s="24">
        <f>IFERROR(IF(OR($A53="",$E53="Canceled"),"",MAX(0,MIN($L53,46296)-MAX($K53,46266))),"")</f>
        <v/>
      </c>
      <c r="AY53" s="24">
        <f>IFERROR(IF(OR($A53="",$E53="Canceled"),"",MAX(0,MIN($L53,46327)-MAX($K53,46296))),"")</f>
        <v/>
      </c>
      <c r="AZ53" s="24">
        <f>IFERROR(IF(OR($A53="",$E53="Canceled"),"",MAX(0,MIN($L53,46357)-MAX($K53,46327))),"")</f>
        <v/>
      </c>
      <c r="BA53" s="24">
        <f>IFERROR(IF(OR($A53="",$E53="Canceled"),"",MAX(0,MIN($L53,46388)-MAX($K53,46357))),"")</f>
        <v/>
      </c>
      <c r="BB53" s="24">
        <f>IFERROR(IF(AND($A53&lt;&gt;"",$K53=TODAY(),$E53&lt;&gt;"Canceled"),COUNTIFS($K$5:$K$53,TODAY(),$E$5:$E$53,"&lt;&gt;Canceled"),""),"")</f>
        <v/>
      </c>
      <c r="BC53" s="24">
        <f>IFERROR(IF(AND($A53&lt;&gt;"",$K53&gt;=TODAY(),$E53&lt;&gt;"Canceled"),COUNTIFS($K$5:$K$104,"&lt;"&amp;$K53,$E$5:$E$104,"&lt;&gt;Canceled")+COUNTIFS($K$5:$K$53,$K53,$E$5:$E$53,"&lt;&gt;Canceled"),""),"")</f>
        <v/>
      </c>
      <c r="BD53" s="24">
        <f>IFERROR(IF(AND($A53&lt;&gt;"",$E53&lt;&gt;"Canceled",$AE53&gt;0,$K53&gt;=TODAY(),$K53&lt;=TODAY()+'Property Setup'!$B$7),COUNTIFS($AE$5:$AE$53,"&gt;0",$K$5:$K$53,"&gt;="&amp;TODAY(),$K$5:$K$53,"&lt;="&amp;TODAY()+'Property Setup'!$B$7),""),"")</f>
        <v/>
      </c>
    </row>
    <row r="54">
      <c r="A54" s="29" t="n"/>
      <c r="B54" s="29" t="n"/>
      <c r="C54" s="29" t="n"/>
      <c r="D54" s="29" t="n"/>
      <c r="E54" s="29" t="n"/>
      <c r="F54" s="57" t="n"/>
      <c r="G54" s="29" t="n"/>
      <c r="H54" s="29" t="n"/>
      <c r="I54" s="29" t="n"/>
      <c r="J54" s="29" t="n"/>
      <c r="K54" s="57" t="n"/>
      <c r="L54" s="57" t="n"/>
      <c r="M54" s="24">
        <f>IFERROR(IF($A54="","",MAX(0,$L54-$K54)),"")</f>
        <v/>
      </c>
      <c r="N54" s="29" t="n"/>
      <c r="O54" s="29" t="n"/>
      <c r="P54" s="24">
        <f>IFERROR(IF($A54="","",$N54+$O54),"")</f>
        <v/>
      </c>
      <c r="Q54" s="24">
        <f>IFERROR(IF($C54="","",VLOOKUP($C54,'Property Setup'!$B$13:$L$21,11,0)),"")</f>
        <v/>
      </c>
      <c r="R54" s="24">
        <f>IFERROR(IF($C54="","",IF($P54&gt;$Q54,"Review Guest Count","Within Limit")),"")</f>
        <v/>
      </c>
      <c r="S54" s="31" t="n"/>
      <c r="T54" s="26">
        <f>IFERROR(IF($A54="","",$M54*$S54),"")</f>
        <v/>
      </c>
      <c r="U54" s="31" t="n"/>
      <c r="V54" s="31" t="n"/>
      <c r="W54" s="31" t="n"/>
      <c r="X54" s="26">
        <f>IFERROR(IF($A54="","",MAX(0,$T54-$W54+IF(VLOOKUP($C54,'Property Setup'!$B$13:$R$21,17,0)="Yes",$U54,0))),"")</f>
        <v/>
      </c>
      <c r="Y54" s="56">
        <f>IFERROR(IF($C54="","",VLOOKUP($C54,'Property Setup'!$B$13:$S$21,18,0)),"")</f>
        <v/>
      </c>
      <c r="Z54" s="26">
        <f>IFERROR(IF($A54="","",$X54*$Y54),"")</f>
        <v/>
      </c>
      <c r="AA54" s="56">
        <f>IFERROR(IF($C54="","",VLOOKUP($C54,'Property Setup'!$B$13:$T$21,19,0)),"")</f>
        <v/>
      </c>
      <c r="AB54" s="26">
        <f>IFERROR(IF($A54="","",MAX(0,$T54-$W54)*$AA54),"")</f>
        <v/>
      </c>
      <c r="AC54" s="26">
        <f>IFERROR(IF($A54="","",$T54+$U54+$V54-$W54+$Z54+$AB54),"")</f>
        <v/>
      </c>
      <c r="AD54" s="31" t="n"/>
      <c r="AE54" s="26">
        <f>IFERROR(IF($A54="","",MAX(0,$AC54-$AD54)),"")</f>
        <v/>
      </c>
      <c r="AF54" s="57" t="n"/>
      <c r="AG54" s="24">
        <f>IFERROR(IF($A54="","",IF($E54="Canceled","Canceled",IF($AE54=0,"Paid",IF(AND($AF54&lt;TODAY(),$AE54&gt;0),"Past Due",IF($AD54&gt;0,"Partially Paid","Unpaid"))))),"")</f>
        <v/>
      </c>
      <c r="AH54" s="24">
        <f>IFERROR(IF($A54="","",$K54-TODAY()),"")</f>
        <v/>
      </c>
      <c r="AI54" s="32" t="n"/>
      <c r="AJ54" s="32" t="n"/>
      <c r="AK54" s="29" t="n"/>
      <c r="AL54" s="29" t="n"/>
      <c r="AM54" s="29" t="n"/>
      <c r="AN54" s="24">
        <f>IFERROR(IF(OR($A54="",$E54="Canceled"),"",MAX(0,MIN($L54,EOMONTH(TODAY(),0)+1)-MAX($K54,EOMONTH(TODAY(),-1)+1))),"")</f>
        <v/>
      </c>
      <c r="AO54" s="26">
        <f>IFERROR(IF(OR($A54="",$AN54=0),"",$AN54*$S54),"")</f>
        <v/>
      </c>
      <c r="AP54" s="24">
        <f>IFERROR(IF(OR($A54="",$E54="Canceled"),"",MAX(0,MIN($L54,46054)-MAX($K54,46023))),"")</f>
        <v/>
      </c>
      <c r="AQ54" s="24">
        <f>IFERROR(IF(OR($A54="",$E54="Canceled"),"",MAX(0,MIN($L54,46082)-MAX($K54,46054))),"")</f>
        <v/>
      </c>
      <c r="AR54" s="24">
        <f>IFERROR(IF(OR($A54="",$E54="Canceled"),"",MAX(0,MIN($L54,46113)-MAX($K54,46082))),"")</f>
        <v/>
      </c>
      <c r="AS54" s="24">
        <f>IFERROR(IF(OR($A54="",$E54="Canceled"),"",MAX(0,MIN($L54,46143)-MAX($K54,46113))),"")</f>
        <v/>
      </c>
      <c r="AT54" s="24">
        <f>IFERROR(IF(OR($A54="",$E54="Canceled"),"",MAX(0,MIN($L54,46174)-MAX($K54,46143))),"")</f>
        <v/>
      </c>
      <c r="AU54" s="24">
        <f>IFERROR(IF(OR($A54="",$E54="Canceled"),"",MAX(0,MIN($L54,46204)-MAX($K54,46174))),"")</f>
        <v/>
      </c>
      <c r="AV54" s="24">
        <f>IFERROR(IF(OR($A54="",$E54="Canceled"),"",MAX(0,MIN($L54,46235)-MAX($K54,46204))),"")</f>
        <v/>
      </c>
      <c r="AW54" s="24">
        <f>IFERROR(IF(OR($A54="",$E54="Canceled"),"",MAX(0,MIN($L54,46266)-MAX($K54,46235))),"")</f>
        <v/>
      </c>
      <c r="AX54" s="24">
        <f>IFERROR(IF(OR($A54="",$E54="Canceled"),"",MAX(0,MIN($L54,46296)-MAX($K54,46266))),"")</f>
        <v/>
      </c>
      <c r="AY54" s="24">
        <f>IFERROR(IF(OR($A54="",$E54="Canceled"),"",MAX(0,MIN($L54,46327)-MAX($K54,46296))),"")</f>
        <v/>
      </c>
      <c r="AZ54" s="24">
        <f>IFERROR(IF(OR($A54="",$E54="Canceled"),"",MAX(0,MIN($L54,46357)-MAX($K54,46327))),"")</f>
        <v/>
      </c>
      <c r="BA54" s="24">
        <f>IFERROR(IF(OR($A54="",$E54="Canceled"),"",MAX(0,MIN($L54,46388)-MAX($K54,46357))),"")</f>
        <v/>
      </c>
      <c r="BB54" s="24">
        <f>IFERROR(IF(AND($A54&lt;&gt;"",$K54=TODAY(),$E54&lt;&gt;"Canceled"),COUNTIFS($K$5:$K$54,TODAY(),$E$5:$E$54,"&lt;&gt;Canceled"),""),"")</f>
        <v/>
      </c>
      <c r="BC54" s="24">
        <f>IFERROR(IF(AND($A54&lt;&gt;"",$K54&gt;=TODAY(),$E54&lt;&gt;"Canceled"),COUNTIFS($K$5:$K$104,"&lt;"&amp;$K54,$E$5:$E$104,"&lt;&gt;Canceled")+COUNTIFS($K$5:$K$54,$K54,$E$5:$E$54,"&lt;&gt;Canceled"),""),"")</f>
        <v/>
      </c>
      <c r="BD54" s="24">
        <f>IFERROR(IF(AND($A54&lt;&gt;"",$E54&lt;&gt;"Canceled",$AE54&gt;0,$K54&gt;=TODAY(),$K54&lt;=TODAY()+'Property Setup'!$B$7),COUNTIFS($AE$5:$AE$54,"&gt;0",$K$5:$K$54,"&gt;="&amp;TODAY(),$K$5:$K$54,"&lt;="&amp;TODAY()+'Property Setup'!$B$7),""),"")</f>
        <v/>
      </c>
    </row>
    <row r="55">
      <c r="A55" s="29" t="n"/>
      <c r="B55" s="29" t="n"/>
      <c r="C55" s="29" t="n"/>
      <c r="D55" s="29" t="n"/>
      <c r="E55" s="29" t="n"/>
      <c r="F55" s="57" t="n"/>
      <c r="G55" s="29" t="n"/>
      <c r="H55" s="29" t="n"/>
      <c r="I55" s="29" t="n"/>
      <c r="J55" s="29" t="n"/>
      <c r="K55" s="57" t="n"/>
      <c r="L55" s="57" t="n"/>
      <c r="M55" s="24">
        <f>IFERROR(IF($A55="","",MAX(0,$L55-$K55)),"")</f>
        <v/>
      </c>
      <c r="N55" s="29" t="n"/>
      <c r="O55" s="29" t="n"/>
      <c r="P55" s="24">
        <f>IFERROR(IF($A55="","",$N55+$O55),"")</f>
        <v/>
      </c>
      <c r="Q55" s="24">
        <f>IFERROR(IF($C55="","",VLOOKUP($C55,'Property Setup'!$B$13:$L$21,11,0)),"")</f>
        <v/>
      </c>
      <c r="R55" s="24">
        <f>IFERROR(IF($C55="","",IF($P55&gt;$Q55,"Review Guest Count","Within Limit")),"")</f>
        <v/>
      </c>
      <c r="S55" s="31" t="n"/>
      <c r="T55" s="26">
        <f>IFERROR(IF($A55="","",$M55*$S55),"")</f>
        <v/>
      </c>
      <c r="U55" s="31" t="n"/>
      <c r="V55" s="31" t="n"/>
      <c r="W55" s="31" t="n"/>
      <c r="X55" s="26">
        <f>IFERROR(IF($A55="","",MAX(0,$T55-$W55+IF(VLOOKUP($C55,'Property Setup'!$B$13:$R$21,17,0)="Yes",$U55,0))),"")</f>
        <v/>
      </c>
      <c r="Y55" s="56">
        <f>IFERROR(IF($C55="","",VLOOKUP($C55,'Property Setup'!$B$13:$S$21,18,0)),"")</f>
        <v/>
      </c>
      <c r="Z55" s="26">
        <f>IFERROR(IF($A55="","",$X55*$Y55),"")</f>
        <v/>
      </c>
      <c r="AA55" s="56">
        <f>IFERROR(IF($C55="","",VLOOKUP($C55,'Property Setup'!$B$13:$T$21,19,0)),"")</f>
        <v/>
      </c>
      <c r="AB55" s="26">
        <f>IFERROR(IF($A55="","",MAX(0,$T55-$W55)*$AA55),"")</f>
        <v/>
      </c>
      <c r="AC55" s="26">
        <f>IFERROR(IF($A55="","",$T55+$U55+$V55-$W55+$Z55+$AB55),"")</f>
        <v/>
      </c>
      <c r="AD55" s="31" t="n"/>
      <c r="AE55" s="26">
        <f>IFERROR(IF($A55="","",MAX(0,$AC55-$AD55)),"")</f>
        <v/>
      </c>
      <c r="AF55" s="57" t="n"/>
      <c r="AG55" s="24">
        <f>IFERROR(IF($A55="","",IF($E55="Canceled","Canceled",IF($AE55=0,"Paid",IF(AND($AF55&lt;TODAY(),$AE55&gt;0),"Past Due",IF($AD55&gt;0,"Partially Paid","Unpaid"))))),"")</f>
        <v/>
      </c>
      <c r="AH55" s="24">
        <f>IFERROR(IF($A55="","",$K55-TODAY()),"")</f>
        <v/>
      </c>
      <c r="AI55" s="32" t="n"/>
      <c r="AJ55" s="32" t="n"/>
      <c r="AK55" s="29" t="n"/>
      <c r="AL55" s="29" t="n"/>
      <c r="AM55" s="29" t="n"/>
      <c r="AN55" s="24">
        <f>IFERROR(IF(OR($A55="",$E55="Canceled"),"",MAX(0,MIN($L55,EOMONTH(TODAY(),0)+1)-MAX($K55,EOMONTH(TODAY(),-1)+1))),"")</f>
        <v/>
      </c>
      <c r="AO55" s="26">
        <f>IFERROR(IF(OR($A55="",$AN55=0),"",$AN55*$S55),"")</f>
        <v/>
      </c>
      <c r="AP55" s="24">
        <f>IFERROR(IF(OR($A55="",$E55="Canceled"),"",MAX(0,MIN($L55,46054)-MAX($K55,46023))),"")</f>
        <v/>
      </c>
      <c r="AQ55" s="24">
        <f>IFERROR(IF(OR($A55="",$E55="Canceled"),"",MAX(0,MIN($L55,46082)-MAX($K55,46054))),"")</f>
        <v/>
      </c>
      <c r="AR55" s="24">
        <f>IFERROR(IF(OR($A55="",$E55="Canceled"),"",MAX(0,MIN($L55,46113)-MAX($K55,46082))),"")</f>
        <v/>
      </c>
      <c r="AS55" s="24">
        <f>IFERROR(IF(OR($A55="",$E55="Canceled"),"",MAX(0,MIN($L55,46143)-MAX($K55,46113))),"")</f>
        <v/>
      </c>
      <c r="AT55" s="24">
        <f>IFERROR(IF(OR($A55="",$E55="Canceled"),"",MAX(0,MIN($L55,46174)-MAX($K55,46143))),"")</f>
        <v/>
      </c>
      <c r="AU55" s="24">
        <f>IFERROR(IF(OR($A55="",$E55="Canceled"),"",MAX(0,MIN($L55,46204)-MAX($K55,46174))),"")</f>
        <v/>
      </c>
      <c r="AV55" s="24">
        <f>IFERROR(IF(OR($A55="",$E55="Canceled"),"",MAX(0,MIN($L55,46235)-MAX($K55,46204))),"")</f>
        <v/>
      </c>
      <c r="AW55" s="24">
        <f>IFERROR(IF(OR($A55="",$E55="Canceled"),"",MAX(0,MIN($L55,46266)-MAX($K55,46235))),"")</f>
        <v/>
      </c>
      <c r="AX55" s="24">
        <f>IFERROR(IF(OR($A55="",$E55="Canceled"),"",MAX(0,MIN($L55,46296)-MAX($K55,46266))),"")</f>
        <v/>
      </c>
      <c r="AY55" s="24">
        <f>IFERROR(IF(OR($A55="",$E55="Canceled"),"",MAX(0,MIN($L55,46327)-MAX($K55,46296))),"")</f>
        <v/>
      </c>
      <c r="AZ55" s="24">
        <f>IFERROR(IF(OR($A55="",$E55="Canceled"),"",MAX(0,MIN($L55,46357)-MAX($K55,46327))),"")</f>
        <v/>
      </c>
      <c r="BA55" s="24">
        <f>IFERROR(IF(OR($A55="",$E55="Canceled"),"",MAX(0,MIN($L55,46388)-MAX($K55,46357))),"")</f>
        <v/>
      </c>
      <c r="BB55" s="24">
        <f>IFERROR(IF(AND($A55&lt;&gt;"",$K55=TODAY(),$E55&lt;&gt;"Canceled"),COUNTIFS($K$5:$K$55,TODAY(),$E$5:$E$55,"&lt;&gt;Canceled"),""),"")</f>
        <v/>
      </c>
      <c r="BC55" s="24">
        <f>IFERROR(IF(AND($A55&lt;&gt;"",$K55&gt;=TODAY(),$E55&lt;&gt;"Canceled"),COUNTIFS($K$5:$K$104,"&lt;"&amp;$K55,$E$5:$E$104,"&lt;&gt;Canceled")+COUNTIFS($K$5:$K$55,$K55,$E$5:$E$55,"&lt;&gt;Canceled"),""),"")</f>
        <v/>
      </c>
      <c r="BD55" s="24">
        <f>IFERROR(IF(AND($A55&lt;&gt;"",$E55&lt;&gt;"Canceled",$AE55&gt;0,$K55&gt;=TODAY(),$K55&lt;=TODAY()+'Property Setup'!$B$7),COUNTIFS($AE$5:$AE$55,"&gt;0",$K$5:$K$55,"&gt;="&amp;TODAY(),$K$5:$K$55,"&lt;="&amp;TODAY()+'Property Setup'!$B$7),""),"")</f>
        <v/>
      </c>
    </row>
    <row r="56">
      <c r="A56" s="29" t="n"/>
      <c r="B56" s="29" t="n"/>
      <c r="C56" s="29" t="n"/>
      <c r="D56" s="29" t="n"/>
      <c r="E56" s="29" t="n"/>
      <c r="F56" s="57" t="n"/>
      <c r="G56" s="29" t="n"/>
      <c r="H56" s="29" t="n"/>
      <c r="I56" s="29" t="n"/>
      <c r="J56" s="29" t="n"/>
      <c r="K56" s="57" t="n"/>
      <c r="L56" s="57" t="n"/>
      <c r="M56" s="24">
        <f>IFERROR(IF($A56="","",MAX(0,$L56-$K56)),"")</f>
        <v/>
      </c>
      <c r="N56" s="29" t="n"/>
      <c r="O56" s="29" t="n"/>
      <c r="P56" s="24">
        <f>IFERROR(IF($A56="","",$N56+$O56),"")</f>
        <v/>
      </c>
      <c r="Q56" s="24">
        <f>IFERROR(IF($C56="","",VLOOKUP($C56,'Property Setup'!$B$13:$L$21,11,0)),"")</f>
        <v/>
      </c>
      <c r="R56" s="24">
        <f>IFERROR(IF($C56="","",IF($P56&gt;$Q56,"Review Guest Count","Within Limit")),"")</f>
        <v/>
      </c>
      <c r="S56" s="31" t="n"/>
      <c r="T56" s="26">
        <f>IFERROR(IF($A56="","",$M56*$S56),"")</f>
        <v/>
      </c>
      <c r="U56" s="31" t="n"/>
      <c r="V56" s="31" t="n"/>
      <c r="W56" s="31" t="n"/>
      <c r="X56" s="26">
        <f>IFERROR(IF($A56="","",MAX(0,$T56-$W56+IF(VLOOKUP($C56,'Property Setup'!$B$13:$R$21,17,0)="Yes",$U56,0))),"")</f>
        <v/>
      </c>
      <c r="Y56" s="56">
        <f>IFERROR(IF($C56="","",VLOOKUP($C56,'Property Setup'!$B$13:$S$21,18,0)),"")</f>
        <v/>
      </c>
      <c r="Z56" s="26">
        <f>IFERROR(IF($A56="","",$X56*$Y56),"")</f>
        <v/>
      </c>
      <c r="AA56" s="56">
        <f>IFERROR(IF($C56="","",VLOOKUP($C56,'Property Setup'!$B$13:$T$21,19,0)),"")</f>
        <v/>
      </c>
      <c r="AB56" s="26">
        <f>IFERROR(IF($A56="","",MAX(0,$T56-$W56)*$AA56),"")</f>
        <v/>
      </c>
      <c r="AC56" s="26">
        <f>IFERROR(IF($A56="","",$T56+$U56+$V56-$W56+$Z56+$AB56),"")</f>
        <v/>
      </c>
      <c r="AD56" s="31" t="n"/>
      <c r="AE56" s="26">
        <f>IFERROR(IF($A56="","",MAX(0,$AC56-$AD56)),"")</f>
        <v/>
      </c>
      <c r="AF56" s="57" t="n"/>
      <c r="AG56" s="24">
        <f>IFERROR(IF($A56="","",IF($E56="Canceled","Canceled",IF($AE56=0,"Paid",IF(AND($AF56&lt;TODAY(),$AE56&gt;0),"Past Due",IF($AD56&gt;0,"Partially Paid","Unpaid"))))),"")</f>
        <v/>
      </c>
      <c r="AH56" s="24">
        <f>IFERROR(IF($A56="","",$K56-TODAY()),"")</f>
        <v/>
      </c>
      <c r="AI56" s="32" t="n"/>
      <c r="AJ56" s="32" t="n"/>
      <c r="AK56" s="29" t="n"/>
      <c r="AL56" s="29" t="n"/>
      <c r="AM56" s="29" t="n"/>
      <c r="AN56" s="24">
        <f>IFERROR(IF(OR($A56="",$E56="Canceled"),"",MAX(0,MIN($L56,EOMONTH(TODAY(),0)+1)-MAX($K56,EOMONTH(TODAY(),-1)+1))),"")</f>
        <v/>
      </c>
      <c r="AO56" s="26">
        <f>IFERROR(IF(OR($A56="",$AN56=0),"",$AN56*$S56),"")</f>
        <v/>
      </c>
      <c r="AP56" s="24">
        <f>IFERROR(IF(OR($A56="",$E56="Canceled"),"",MAX(0,MIN($L56,46054)-MAX($K56,46023))),"")</f>
        <v/>
      </c>
      <c r="AQ56" s="24">
        <f>IFERROR(IF(OR($A56="",$E56="Canceled"),"",MAX(0,MIN($L56,46082)-MAX($K56,46054))),"")</f>
        <v/>
      </c>
      <c r="AR56" s="24">
        <f>IFERROR(IF(OR($A56="",$E56="Canceled"),"",MAX(0,MIN($L56,46113)-MAX($K56,46082))),"")</f>
        <v/>
      </c>
      <c r="AS56" s="24">
        <f>IFERROR(IF(OR($A56="",$E56="Canceled"),"",MAX(0,MIN($L56,46143)-MAX($K56,46113))),"")</f>
        <v/>
      </c>
      <c r="AT56" s="24">
        <f>IFERROR(IF(OR($A56="",$E56="Canceled"),"",MAX(0,MIN($L56,46174)-MAX($K56,46143))),"")</f>
        <v/>
      </c>
      <c r="AU56" s="24">
        <f>IFERROR(IF(OR($A56="",$E56="Canceled"),"",MAX(0,MIN($L56,46204)-MAX($K56,46174))),"")</f>
        <v/>
      </c>
      <c r="AV56" s="24">
        <f>IFERROR(IF(OR($A56="",$E56="Canceled"),"",MAX(0,MIN($L56,46235)-MAX($K56,46204))),"")</f>
        <v/>
      </c>
      <c r="AW56" s="24">
        <f>IFERROR(IF(OR($A56="",$E56="Canceled"),"",MAX(0,MIN($L56,46266)-MAX($K56,46235))),"")</f>
        <v/>
      </c>
      <c r="AX56" s="24">
        <f>IFERROR(IF(OR($A56="",$E56="Canceled"),"",MAX(0,MIN($L56,46296)-MAX($K56,46266))),"")</f>
        <v/>
      </c>
      <c r="AY56" s="24">
        <f>IFERROR(IF(OR($A56="",$E56="Canceled"),"",MAX(0,MIN($L56,46327)-MAX($K56,46296))),"")</f>
        <v/>
      </c>
      <c r="AZ56" s="24">
        <f>IFERROR(IF(OR($A56="",$E56="Canceled"),"",MAX(0,MIN($L56,46357)-MAX($K56,46327))),"")</f>
        <v/>
      </c>
      <c r="BA56" s="24">
        <f>IFERROR(IF(OR($A56="",$E56="Canceled"),"",MAX(0,MIN($L56,46388)-MAX($K56,46357))),"")</f>
        <v/>
      </c>
      <c r="BB56" s="24">
        <f>IFERROR(IF(AND($A56&lt;&gt;"",$K56=TODAY(),$E56&lt;&gt;"Canceled"),COUNTIFS($K$5:$K$56,TODAY(),$E$5:$E$56,"&lt;&gt;Canceled"),""),"")</f>
        <v/>
      </c>
      <c r="BC56" s="24">
        <f>IFERROR(IF(AND($A56&lt;&gt;"",$K56&gt;=TODAY(),$E56&lt;&gt;"Canceled"),COUNTIFS($K$5:$K$104,"&lt;"&amp;$K56,$E$5:$E$104,"&lt;&gt;Canceled")+COUNTIFS($K$5:$K$56,$K56,$E$5:$E$56,"&lt;&gt;Canceled"),""),"")</f>
        <v/>
      </c>
      <c r="BD56" s="24">
        <f>IFERROR(IF(AND($A56&lt;&gt;"",$E56&lt;&gt;"Canceled",$AE56&gt;0,$K56&gt;=TODAY(),$K56&lt;=TODAY()+'Property Setup'!$B$7),COUNTIFS($AE$5:$AE$56,"&gt;0",$K$5:$K$56,"&gt;="&amp;TODAY(),$K$5:$K$56,"&lt;="&amp;TODAY()+'Property Setup'!$B$7),""),"")</f>
        <v/>
      </c>
    </row>
    <row r="57">
      <c r="A57" s="29" t="n"/>
      <c r="B57" s="29" t="n"/>
      <c r="C57" s="29" t="n"/>
      <c r="D57" s="29" t="n"/>
      <c r="E57" s="29" t="n"/>
      <c r="F57" s="57" t="n"/>
      <c r="G57" s="29" t="n"/>
      <c r="H57" s="29" t="n"/>
      <c r="I57" s="29" t="n"/>
      <c r="J57" s="29" t="n"/>
      <c r="K57" s="57" t="n"/>
      <c r="L57" s="57" t="n"/>
      <c r="M57" s="24">
        <f>IFERROR(IF($A57="","",MAX(0,$L57-$K57)),"")</f>
        <v/>
      </c>
      <c r="N57" s="29" t="n"/>
      <c r="O57" s="29" t="n"/>
      <c r="P57" s="24">
        <f>IFERROR(IF($A57="","",$N57+$O57),"")</f>
        <v/>
      </c>
      <c r="Q57" s="24">
        <f>IFERROR(IF($C57="","",VLOOKUP($C57,'Property Setup'!$B$13:$L$21,11,0)),"")</f>
        <v/>
      </c>
      <c r="R57" s="24">
        <f>IFERROR(IF($C57="","",IF($P57&gt;$Q57,"Review Guest Count","Within Limit")),"")</f>
        <v/>
      </c>
      <c r="S57" s="31" t="n"/>
      <c r="T57" s="26">
        <f>IFERROR(IF($A57="","",$M57*$S57),"")</f>
        <v/>
      </c>
      <c r="U57" s="31" t="n"/>
      <c r="V57" s="31" t="n"/>
      <c r="W57" s="31" t="n"/>
      <c r="X57" s="26">
        <f>IFERROR(IF($A57="","",MAX(0,$T57-$W57+IF(VLOOKUP($C57,'Property Setup'!$B$13:$R$21,17,0)="Yes",$U57,0))),"")</f>
        <v/>
      </c>
      <c r="Y57" s="56">
        <f>IFERROR(IF($C57="","",VLOOKUP($C57,'Property Setup'!$B$13:$S$21,18,0)),"")</f>
        <v/>
      </c>
      <c r="Z57" s="26">
        <f>IFERROR(IF($A57="","",$X57*$Y57),"")</f>
        <v/>
      </c>
      <c r="AA57" s="56">
        <f>IFERROR(IF($C57="","",VLOOKUP($C57,'Property Setup'!$B$13:$T$21,19,0)),"")</f>
        <v/>
      </c>
      <c r="AB57" s="26">
        <f>IFERROR(IF($A57="","",MAX(0,$T57-$W57)*$AA57),"")</f>
        <v/>
      </c>
      <c r="AC57" s="26">
        <f>IFERROR(IF($A57="","",$T57+$U57+$V57-$W57+$Z57+$AB57),"")</f>
        <v/>
      </c>
      <c r="AD57" s="31" t="n"/>
      <c r="AE57" s="26">
        <f>IFERROR(IF($A57="","",MAX(0,$AC57-$AD57)),"")</f>
        <v/>
      </c>
      <c r="AF57" s="57" t="n"/>
      <c r="AG57" s="24">
        <f>IFERROR(IF($A57="","",IF($E57="Canceled","Canceled",IF($AE57=0,"Paid",IF(AND($AF57&lt;TODAY(),$AE57&gt;0),"Past Due",IF($AD57&gt;0,"Partially Paid","Unpaid"))))),"")</f>
        <v/>
      </c>
      <c r="AH57" s="24">
        <f>IFERROR(IF($A57="","",$K57-TODAY()),"")</f>
        <v/>
      </c>
      <c r="AI57" s="32" t="n"/>
      <c r="AJ57" s="32" t="n"/>
      <c r="AK57" s="29" t="n"/>
      <c r="AL57" s="29" t="n"/>
      <c r="AM57" s="29" t="n"/>
      <c r="AN57" s="24">
        <f>IFERROR(IF(OR($A57="",$E57="Canceled"),"",MAX(0,MIN($L57,EOMONTH(TODAY(),0)+1)-MAX($K57,EOMONTH(TODAY(),-1)+1))),"")</f>
        <v/>
      </c>
      <c r="AO57" s="26">
        <f>IFERROR(IF(OR($A57="",$AN57=0),"",$AN57*$S57),"")</f>
        <v/>
      </c>
      <c r="AP57" s="24">
        <f>IFERROR(IF(OR($A57="",$E57="Canceled"),"",MAX(0,MIN($L57,46054)-MAX($K57,46023))),"")</f>
        <v/>
      </c>
      <c r="AQ57" s="24">
        <f>IFERROR(IF(OR($A57="",$E57="Canceled"),"",MAX(0,MIN($L57,46082)-MAX($K57,46054))),"")</f>
        <v/>
      </c>
      <c r="AR57" s="24">
        <f>IFERROR(IF(OR($A57="",$E57="Canceled"),"",MAX(0,MIN($L57,46113)-MAX($K57,46082))),"")</f>
        <v/>
      </c>
      <c r="AS57" s="24">
        <f>IFERROR(IF(OR($A57="",$E57="Canceled"),"",MAX(0,MIN($L57,46143)-MAX($K57,46113))),"")</f>
        <v/>
      </c>
      <c r="AT57" s="24">
        <f>IFERROR(IF(OR($A57="",$E57="Canceled"),"",MAX(0,MIN($L57,46174)-MAX($K57,46143))),"")</f>
        <v/>
      </c>
      <c r="AU57" s="24">
        <f>IFERROR(IF(OR($A57="",$E57="Canceled"),"",MAX(0,MIN($L57,46204)-MAX($K57,46174))),"")</f>
        <v/>
      </c>
      <c r="AV57" s="24">
        <f>IFERROR(IF(OR($A57="",$E57="Canceled"),"",MAX(0,MIN($L57,46235)-MAX($K57,46204))),"")</f>
        <v/>
      </c>
      <c r="AW57" s="24">
        <f>IFERROR(IF(OR($A57="",$E57="Canceled"),"",MAX(0,MIN($L57,46266)-MAX($K57,46235))),"")</f>
        <v/>
      </c>
      <c r="AX57" s="24">
        <f>IFERROR(IF(OR($A57="",$E57="Canceled"),"",MAX(0,MIN($L57,46296)-MAX($K57,46266))),"")</f>
        <v/>
      </c>
      <c r="AY57" s="24">
        <f>IFERROR(IF(OR($A57="",$E57="Canceled"),"",MAX(0,MIN($L57,46327)-MAX($K57,46296))),"")</f>
        <v/>
      </c>
      <c r="AZ57" s="24">
        <f>IFERROR(IF(OR($A57="",$E57="Canceled"),"",MAX(0,MIN($L57,46357)-MAX($K57,46327))),"")</f>
        <v/>
      </c>
      <c r="BA57" s="24">
        <f>IFERROR(IF(OR($A57="",$E57="Canceled"),"",MAX(0,MIN($L57,46388)-MAX($K57,46357))),"")</f>
        <v/>
      </c>
      <c r="BB57" s="24">
        <f>IFERROR(IF(AND($A57&lt;&gt;"",$K57=TODAY(),$E57&lt;&gt;"Canceled"),COUNTIFS($K$5:$K$57,TODAY(),$E$5:$E$57,"&lt;&gt;Canceled"),""),"")</f>
        <v/>
      </c>
      <c r="BC57" s="24">
        <f>IFERROR(IF(AND($A57&lt;&gt;"",$K57&gt;=TODAY(),$E57&lt;&gt;"Canceled"),COUNTIFS($K$5:$K$104,"&lt;"&amp;$K57,$E$5:$E$104,"&lt;&gt;Canceled")+COUNTIFS($K$5:$K$57,$K57,$E$5:$E$57,"&lt;&gt;Canceled"),""),"")</f>
        <v/>
      </c>
      <c r="BD57" s="24">
        <f>IFERROR(IF(AND($A57&lt;&gt;"",$E57&lt;&gt;"Canceled",$AE57&gt;0,$K57&gt;=TODAY(),$K57&lt;=TODAY()+'Property Setup'!$B$7),COUNTIFS($AE$5:$AE$57,"&gt;0",$K$5:$K$57,"&gt;="&amp;TODAY(),$K$5:$K$57,"&lt;="&amp;TODAY()+'Property Setup'!$B$7),""),"")</f>
        <v/>
      </c>
    </row>
    <row r="58">
      <c r="A58" s="29" t="n"/>
      <c r="B58" s="29" t="n"/>
      <c r="C58" s="29" t="n"/>
      <c r="D58" s="29" t="n"/>
      <c r="E58" s="29" t="n"/>
      <c r="F58" s="57" t="n"/>
      <c r="G58" s="29" t="n"/>
      <c r="H58" s="29" t="n"/>
      <c r="I58" s="29" t="n"/>
      <c r="J58" s="29" t="n"/>
      <c r="K58" s="57" t="n"/>
      <c r="L58" s="57" t="n"/>
      <c r="M58" s="24">
        <f>IFERROR(IF($A58="","",MAX(0,$L58-$K58)),"")</f>
        <v/>
      </c>
      <c r="N58" s="29" t="n"/>
      <c r="O58" s="29" t="n"/>
      <c r="P58" s="24">
        <f>IFERROR(IF($A58="","",$N58+$O58),"")</f>
        <v/>
      </c>
      <c r="Q58" s="24">
        <f>IFERROR(IF($C58="","",VLOOKUP($C58,'Property Setup'!$B$13:$L$21,11,0)),"")</f>
        <v/>
      </c>
      <c r="R58" s="24">
        <f>IFERROR(IF($C58="","",IF($P58&gt;$Q58,"Review Guest Count","Within Limit")),"")</f>
        <v/>
      </c>
      <c r="S58" s="31" t="n"/>
      <c r="T58" s="26">
        <f>IFERROR(IF($A58="","",$M58*$S58),"")</f>
        <v/>
      </c>
      <c r="U58" s="31" t="n"/>
      <c r="V58" s="31" t="n"/>
      <c r="W58" s="31" t="n"/>
      <c r="X58" s="26">
        <f>IFERROR(IF($A58="","",MAX(0,$T58-$W58+IF(VLOOKUP($C58,'Property Setup'!$B$13:$R$21,17,0)="Yes",$U58,0))),"")</f>
        <v/>
      </c>
      <c r="Y58" s="56">
        <f>IFERROR(IF($C58="","",VLOOKUP($C58,'Property Setup'!$B$13:$S$21,18,0)),"")</f>
        <v/>
      </c>
      <c r="Z58" s="26">
        <f>IFERROR(IF($A58="","",$X58*$Y58),"")</f>
        <v/>
      </c>
      <c r="AA58" s="56">
        <f>IFERROR(IF($C58="","",VLOOKUP($C58,'Property Setup'!$B$13:$T$21,19,0)),"")</f>
        <v/>
      </c>
      <c r="AB58" s="26">
        <f>IFERROR(IF($A58="","",MAX(0,$T58-$W58)*$AA58),"")</f>
        <v/>
      </c>
      <c r="AC58" s="26">
        <f>IFERROR(IF($A58="","",$T58+$U58+$V58-$W58+$Z58+$AB58),"")</f>
        <v/>
      </c>
      <c r="AD58" s="31" t="n"/>
      <c r="AE58" s="26">
        <f>IFERROR(IF($A58="","",MAX(0,$AC58-$AD58)),"")</f>
        <v/>
      </c>
      <c r="AF58" s="57" t="n"/>
      <c r="AG58" s="24">
        <f>IFERROR(IF($A58="","",IF($E58="Canceled","Canceled",IF($AE58=0,"Paid",IF(AND($AF58&lt;TODAY(),$AE58&gt;0),"Past Due",IF($AD58&gt;0,"Partially Paid","Unpaid"))))),"")</f>
        <v/>
      </c>
      <c r="AH58" s="24">
        <f>IFERROR(IF($A58="","",$K58-TODAY()),"")</f>
        <v/>
      </c>
      <c r="AI58" s="32" t="n"/>
      <c r="AJ58" s="32" t="n"/>
      <c r="AK58" s="29" t="n"/>
      <c r="AL58" s="29" t="n"/>
      <c r="AM58" s="29" t="n"/>
      <c r="AN58" s="24">
        <f>IFERROR(IF(OR($A58="",$E58="Canceled"),"",MAX(0,MIN($L58,EOMONTH(TODAY(),0)+1)-MAX($K58,EOMONTH(TODAY(),-1)+1))),"")</f>
        <v/>
      </c>
      <c r="AO58" s="26">
        <f>IFERROR(IF(OR($A58="",$AN58=0),"",$AN58*$S58),"")</f>
        <v/>
      </c>
      <c r="AP58" s="24">
        <f>IFERROR(IF(OR($A58="",$E58="Canceled"),"",MAX(0,MIN($L58,46054)-MAX($K58,46023))),"")</f>
        <v/>
      </c>
      <c r="AQ58" s="24">
        <f>IFERROR(IF(OR($A58="",$E58="Canceled"),"",MAX(0,MIN($L58,46082)-MAX($K58,46054))),"")</f>
        <v/>
      </c>
      <c r="AR58" s="24">
        <f>IFERROR(IF(OR($A58="",$E58="Canceled"),"",MAX(0,MIN($L58,46113)-MAX($K58,46082))),"")</f>
        <v/>
      </c>
      <c r="AS58" s="24">
        <f>IFERROR(IF(OR($A58="",$E58="Canceled"),"",MAX(0,MIN($L58,46143)-MAX($K58,46113))),"")</f>
        <v/>
      </c>
      <c r="AT58" s="24">
        <f>IFERROR(IF(OR($A58="",$E58="Canceled"),"",MAX(0,MIN($L58,46174)-MAX($K58,46143))),"")</f>
        <v/>
      </c>
      <c r="AU58" s="24">
        <f>IFERROR(IF(OR($A58="",$E58="Canceled"),"",MAX(0,MIN($L58,46204)-MAX($K58,46174))),"")</f>
        <v/>
      </c>
      <c r="AV58" s="24">
        <f>IFERROR(IF(OR($A58="",$E58="Canceled"),"",MAX(0,MIN($L58,46235)-MAX($K58,46204))),"")</f>
        <v/>
      </c>
      <c r="AW58" s="24">
        <f>IFERROR(IF(OR($A58="",$E58="Canceled"),"",MAX(0,MIN($L58,46266)-MAX($K58,46235))),"")</f>
        <v/>
      </c>
      <c r="AX58" s="24">
        <f>IFERROR(IF(OR($A58="",$E58="Canceled"),"",MAX(0,MIN($L58,46296)-MAX($K58,46266))),"")</f>
        <v/>
      </c>
      <c r="AY58" s="24">
        <f>IFERROR(IF(OR($A58="",$E58="Canceled"),"",MAX(0,MIN($L58,46327)-MAX($K58,46296))),"")</f>
        <v/>
      </c>
      <c r="AZ58" s="24">
        <f>IFERROR(IF(OR($A58="",$E58="Canceled"),"",MAX(0,MIN($L58,46357)-MAX($K58,46327))),"")</f>
        <v/>
      </c>
      <c r="BA58" s="24">
        <f>IFERROR(IF(OR($A58="",$E58="Canceled"),"",MAX(0,MIN($L58,46388)-MAX($K58,46357))),"")</f>
        <v/>
      </c>
      <c r="BB58" s="24">
        <f>IFERROR(IF(AND($A58&lt;&gt;"",$K58=TODAY(),$E58&lt;&gt;"Canceled"),COUNTIFS($K$5:$K$58,TODAY(),$E$5:$E$58,"&lt;&gt;Canceled"),""),"")</f>
        <v/>
      </c>
      <c r="BC58" s="24">
        <f>IFERROR(IF(AND($A58&lt;&gt;"",$K58&gt;=TODAY(),$E58&lt;&gt;"Canceled"),COUNTIFS($K$5:$K$104,"&lt;"&amp;$K58,$E$5:$E$104,"&lt;&gt;Canceled")+COUNTIFS($K$5:$K$58,$K58,$E$5:$E$58,"&lt;&gt;Canceled"),""),"")</f>
        <v/>
      </c>
      <c r="BD58" s="24">
        <f>IFERROR(IF(AND($A58&lt;&gt;"",$E58&lt;&gt;"Canceled",$AE58&gt;0,$K58&gt;=TODAY(),$K58&lt;=TODAY()+'Property Setup'!$B$7),COUNTIFS($AE$5:$AE$58,"&gt;0",$K$5:$K$58,"&gt;="&amp;TODAY(),$K$5:$K$58,"&lt;="&amp;TODAY()+'Property Setup'!$B$7),""),"")</f>
        <v/>
      </c>
    </row>
    <row r="59">
      <c r="A59" s="29" t="n"/>
      <c r="B59" s="29" t="n"/>
      <c r="C59" s="29" t="n"/>
      <c r="D59" s="29" t="n"/>
      <c r="E59" s="29" t="n"/>
      <c r="F59" s="57" t="n"/>
      <c r="G59" s="29" t="n"/>
      <c r="H59" s="29" t="n"/>
      <c r="I59" s="29" t="n"/>
      <c r="J59" s="29" t="n"/>
      <c r="K59" s="57" t="n"/>
      <c r="L59" s="57" t="n"/>
      <c r="M59" s="24">
        <f>IFERROR(IF($A59="","",MAX(0,$L59-$K59)),"")</f>
        <v/>
      </c>
      <c r="N59" s="29" t="n"/>
      <c r="O59" s="29" t="n"/>
      <c r="P59" s="24">
        <f>IFERROR(IF($A59="","",$N59+$O59),"")</f>
        <v/>
      </c>
      <c r="Q59" s="24">
        <f>IFERROR(IF($C59="","",VLOOKUP($C59,'Property Setup'!$B$13:$L$21,11,0)),"")</f>
        <v/>
      </c>
      <c r="R59" s="24">
        <f>IFERROR(IF($C59="","",IF($P59&gt;$Q59,"Review Guest Count","Within Limit")),"")</f>
        <v/>
      </c>
      <c r="S59" s="31" t="n"/>
      <c r="T59" s="26">
        <f>IFERROR(IF($A59="","",$M59*$S59),"")</f>
        <v/>
      </c>
      <c r="U59" s="31" t="n"/>
      <c r="V59" s="31" t="n"/>
      <c r="W59" s="31" t="n"/>
      <c r="X59" s="26">
        <f>IFERROR(IF($A59="","",MAX(0,$T59-$W59+IF(VLOOKUP($C59,'Property Setup'!$B$13:$R$21,17,0)="Yes",$U59,0))),"")</f>
        <v/>
      </c>
      <c r="Y59" s="56">
        <f>IFERROR(IF($C59="","",VLOOKUP($C59,'Property Setup'!$B$13:$S$21,18,0)),"")</f>
        <v/>
      </c>
      <c r="Z59" s="26">
        <f>IFERROR(IF($A59="","",$X59*$Y59),"")</f>
        <v/>
      </c>
      <c r="AA59" s="56">
        <f>IFERROR(IF($C59="","",VLOOKUP($C59,'Property Setup'!$B$13:$T$21,19,0)),"")</f>
        <v/>
      </c>
      <c r="AB59" s="26">
        <f>IFERROR(IF($A59="","",MAX(0,$T59-$W59)*$AA59),"")</f>
        <v/>
      </c>
      <c r="AC59" s="26">
        <f>IFERROR(IF($A59="","",$T59+$U59+$V59-$W59+$Z59+$AB59),"")</f>
        <v/>
      </c>
      <c r="AD59" s="31" t="n"/>
      <c r="AE59" s="26">
        <f>IFERROR(IF($A59="","",MAX(0,$AC59-$AD59)),"")</f>
        <v/>
      </c>
      <c r="AF59" s="57" t="n"/>
      <c r="AG59" s="24">
        <f>IFERROR(IF($A59="","",IF($E59="Canceled","Canceled",IF($AE59=0,"Paid",IF(AND($AF59&lt;TODAY(),$AE59&gt;0),"Past Due",IF($AD59&gt;0,"Partially Paid","Unpaid"))))),"")</f>
        <v/>
      </c>
      <c r="AH59" s="24">
        <f>IFERROR(IF($A59="","",$K59-TODAY()),"")</f>
        <v/>
      </c>
      <c r="AI59" s="32" t="n"/>
      <c r="AJ59" s="32" t="n"/>
      <c r="AK59" s="29" t="n"/>
      <c r="AL59" s="29" t="n"/>
      <c r="AM59" s="29" t="n"/>
      <c r="AN59" s="24">
        <f>IFERROR(IF(OR($A59="",$E59="Canceled"),"",MAX(0,MIN($L59,EOMONTH(TODAY(),0)+1)-MAX($K59,EOMONTH(TODAY(),-1)+1))),"")</f>
        <v/>
      </c>
      <c r="AO59" s="26">
        <f>IFERROR(IF(OR($A59="",$AN59=0),"",$AN59*$S59),"")</f>
        <v/>
      </c>
      <c r="AP59" s="24">
        <f>IFERROR(IF(OR($A59="",$E59="Canceled"),"",MAX(0,MIN($L59,46054)-MAX($K59,46023))),"")</f>
        <v/>
      </c>
      <c r="AQ59" s="24">
        <f>IFERROR(IF(OR($A59="",$E59="Canceled"),"",MAX(0,MIN($L59,46082)-MAX($K59,46054))),"")</f>
        <v/>
      </c>
      <c r="AR59" s="24">
        <f>IFERROR(IF(OR($A59="",$E59="Canceled"),"",MAX(0,MIN($L59,46113)-MAX($K59,46082))),"")</f>
        <v/>
      </c>
      <c r="AS59" s="24">
        <f>IFERROR(IF(OR($A59="",$E59="Canceled"),"",MAX(0,MIN($L59,46143)-MAX($K59,46113))),"")</f>
        <v/>
      </c>
      <c r="AT59" s="24">
        <f>IFERROR(IF(OR($A59="",$E59="Canceled"),"",MAX(0,MIN($L59,46174)-MAX($K59,46143))),"")</f>
        <v/>
      </c>
      <c r="AU59" s="24">
        <f>IFERROR(IF(OR($A59="",$E59="Canceled"),"",MAX(0,MIN($L59,46204)-MAX($K59,46174))),"")</f>
        <v/>
      </c>
      <c r="AV59" s="24">
        <f>IFERROR(IF(OR($A59="",$E59="Canceled"),"",MAX(0,MIN($L59,46235)-MAX($K59,46204))),"")</f>
        <v/>
      </c>
      <c r="AW59" s="24">
        <f>IFERROR(IF(OR($A59="",$E59="Canceled"),"",MAX(0,MIN($L59,46266)-MAX($K59,46235))),"")</f>
        <v/>
      </c>
      <c r="AX59" s="24">
        <f>IFERROR(IF(OR($A59="",$E59="Canceled"),"",MAX(0,MIN($L59,46296)-MAX($K59,46266))),"")</f>
        <v/>
      </c>
      <c r="AY59" s="24">
        <f>IFERROR(IF(OR($A59="",$E59="Canceled"),"",MAX(0,MIN($L59,46327)-MAX($K59,46296))),"")</f>
        <v/>
      </c>
      <c r="AZ59" s="24">
        <f>IFERROR(IF(OR($A59="",$E59="Canceled"),"",MAX(0,MIN($L59,46357)-MAX($K59,46327))),"")</f>
        <v/>
      </c>
      <c r="BA59" s="24">
        <f>IFERROR(IF(OR($A59="",$E59="Canceled"),"",MAX(0,MIN($L59,46388)-MAX($K59,46357))),"")</f>
        <v/>
      </c>
      <c r="BB59" s="24">
        <f>IFERROR(IF(AND($A59&lt;&gt;"",$K59=TODAY(),$E59&lt;&gt;"Canceled"),COUNTIFS($K$5:$K$59,TODAY(),$E$5:$E$59,"&lt;&gt;Canceled"),""),"")</f>
        <v/>
      </c>
      <c r="BC59" s="24">
        <f>IFERROR(IF(AND($A59&lt;&gt;"",$K59&gt;=TODAY(),$E59&lt;&gt;"Canceled"),COUNTIFS($K$5:$K$104,"&lt;"&amp;$K59,$E$5:$E$104,"&lt;&gt;Canceled")+COUNTIFS($K$5:$K$59,$K59,$E$5:$E$59,"&lt;&gt;Canceled"),""),"")</f>
        <v/>
      </c>
      <c r="BD59" s="24">
        <f>IFERROR(IF(AND($A59&lt;&gt;"",$E59&lt;&gt;"Canceled",$AE59&gt;0,$K59&gt;=TODAY(),$K59&lt;=TODAY()+'Property Setup'!$B$7),COUNTIFS($AE$5:$AE$59,"&gt;0",$K$5:$K$59,"&gt;="&amp;TODAY(),$K$5:$K$59,"&lt;="&amp;TODAY()+'Property Setup'!$B$7),""),"")</f>
        <v/>
      </c>
    </row>
    <row r="60">
      <c r="A60" s="29" t="n"/>
      <c r="B60" s="29" t="n"/>
      <c r="C60" s="29" t="n"/>
      <c r="D60" s="29" t="n"/>
      <c r="E60" s="29" t="n"/>
      <c r="F60" s="57" t="n"/>
      <c r="G60" s="29" t="n"/>
      <c r="H60" s="29" t="n"/>
      <c r="I60" s="29" t="n"/>
      <c r="J60" s="29" t="n"/>
      <c r="K60" s="57" t="n"/>
      <c r="L60" s="57" t="n"/>
      <c r="M60" s="24">
        <f>IFERROR(IF($A60="","",MAX(0,$L60-$K60)),"")</f>
        <v/>
      </c>
      <c r="N60" s="29" t="n"/>
      <c r="O60" s="29" t="n"/>
      <c r="P60" s="24">
        <f>IFERROR(IF($A60="","",$N60+$O60),"")</f>
        <v/>
      </c>
      <c r="Q60" s="24">
        <f>IFERROR(IF($C60="","",VLOOKUP($C60,'Property Setup'!$B$13:$L$21,11,0)),"")</f>
        <v/>
      </c>
      <c r="R60" s="24">
        <f>IFERROR(IF($C60="","",IF($P60&gt;$Q60,"Review Guest Count","Within Limit")),"")</f>
        <v/>
      </c>
      <c r="S60" s="31" t="n"/>
      <c r="T60" s="26">
        <f>IFERROR(IF($A60="","",$M60*$S60),"")</f>
        <v/>
      </c>
      <c r="U60" s="31" t="n"/>
      <c r="V60" s="31" t="n"/>
      <c r="W60" s="31" t="n"/>
      <c r="X60" s="26">
        <f>IFERROR(IF($A60="","",MAX(0,$T60-$W60+IF(VLOOKUP($C60,'Property Setup'!$B$13:$R$21,17,0)="Yes",$U60,0))),"")</f>
        <v/>
      </c>
      <c r="Y60" s="56">
        <f>IFERROR(IF($C60="","",VLOOKUP($C60,'Property Setup'!$B$13:$S$21,18,0)),"")</f>
        <v/>
      </c>
      <c r="Z60" s="26">
        <f>IFERROR(IF($A60="","",$X60*$Y60),"")</f>
        <v/>
      </c>
      <c r="AA60" s="56">
        <f>IFERROR(IF($C60="","",VLOOKUP($C60,'Property Setup'!$B$13:$T$21,19,0)),"")</f>
        <v/>
      </c>
      <c r="AB60" s="26">
        <f>IFERROR(IF($A60="","",MAX(0,$T60-$W60)*$AA60),"")</f>
        <v/>
      </c>
      <c r="AC60" s="26">
        <f>IFERROR(IF($A60="","",$T60+$U60+$V60-$W60+$Z60+$AB60),"")</f>
        <v/>
      </c>
      <c r="AD60" s="31" t="n"/>
      <c r="AE60" s="26">
        <f>IFERROR(IF($A60="","",MAX(0,$AC60-$AD60)),"")</f>
        <v/>
      </c>
      <c r="AF60" s="57" t="n"/>
      <c r="AG60" s="24">
        <f>IFERROR(IF($A60="","",IF($E60="Canceled","Canceled",IF($AE60=0,"Paid",IF(AND($AF60&lt;TODAY(),$AE60&gt;0),"Past Due",IF($AD60&gt;0,"Partially Paid","Unpaid"))))),"")</f>
        <v/>
      </c>
      <c r="AH60" s="24">
        <f>IFERROR(IF($A60="","",$K60-TODAY()),"")</f>
        <v/>
      </c>
      <c r="AI60" s="32" t="n"/>
      <c r="AJ60" s="32" t="n"/>
      <c r="AK60" s="29" t="n"/>
      <c r="AL60" s="29" t="n"/>
      <c r="AM60" s="29" t="n"/>
      <c r="AN60" s="24">
        <f>IFERROR(IF(OR($A60="",$E60="Canceled"),"",MAX(0,MIN($L60,EOMONTH(TODAY(),0)+1)-MAX($K60,EOMONTH(TODAY(),-1)+1))),"")</f>
        <v/>
      </c>
      <c r="AO60" s="26">
        <f>IFERROR(IF(OR($A60="",$AN60=0),"",$AN60*$S60),"")</f>
        <v/>
      </c>
      <c r="AP60" s="24">
        <f>IFERROR(IF(OR($A60="",$E60="Canceled"),"",MAX(0,MIN($L60,46054)-MAX($K60,46023))),"")</f>
        <v/>
      </c>
      <c r="AQ60" s="24">
        <f>IFERROR(IF(OR($A60="",$E60="Canceled"),"",MAX(0,MIN($L60,46082)-MAX($K60,46054))),"")</f>
        <v/>
      </c>
      <c r="AR60" s="24">
        <f>IFERROR(IF(OR($A60="",$E60="Canceled"),"",MAX(0,MIN($L60,46113)-MAX($K60,46082))),"")</f>
        <v/>
      </c>
      <c r="AS60" s="24">
        <f>IFERROR(IF(OR($A60="",$E60="Canceled"),"",MAX(0,MIN($L60,46143)-MAX($K60,46113))),"")</f>
        <v/>
      </c>
      <c r="AT60" s="24">
        <f>IFERROR(IF(OR($A60="",$E60="Canceled"),"",MAX(0,MIN($L60,46174)-MAX($K60,46143))),"")</f>
        <v/>
      </c>
      <c r="AU60" s="24">
        <f>IFERROR(IF(OR($A60="",$E60="Canceled"),"",MAX(0,MIN($L60,46204)-MAX($K60,46174))),"")</f>
        <v/>
      </c>
      <c r="AV60" s="24">
        <f>IFERROR(IF(OR($A60="",$E60="Canceled"),"",MAX(0,MIN($L60,46235)-MAX($K60,46204))),"")</f>
        <v/>
      </c>
      <c r="AW60" s="24">
        <f>IFERROR(IF(OR($A60="",$E60="Canceled"),"",MAX(0,MIN($L60,46266)-MAX($K60,46235))),"")</f>
        <v/>
      </c>
      <c r="AX60" s="24">
        <f>IFERROR(IF(OR($A60="",$E60="Canceled"),"",MAX(0,MIN($L60,46296)-MAX($K60,46266))),"")</f>
        <v/>
      </c>
      <c r="AY60" s="24">
        <f>IFERROR(IF(OR($A60="",$E60="Canceled"),"",MAX(0,MIN($L60,46327)-MAX($K60,46296))),"")</f>
        <v/>
      </c>
      <c r="AZ60" s="24">
        <f>IFERROR(IF(OR($A60="",$E60="Canceled"),"",MAX(0,MIN($L60,46357)-MAX($K60,46327))),"")</f>
        <v/>
      </c>
      <c r="BA60" s="24">
        <f>IFERROR(IF(OR($A60="",$E60="Canceled"),"",MAX(0,MIN($L60,46388)-MAX($K60,46357))),"")</f>
        <v/>
      </c>
      <c r="BB60" s="24">
        <f>IFERROR(IF(AND($A60&lt;&gt;"",$K60=TODAY(),$E60&lt;&gt;"Canceled"),COUNTIFS($K$5:$K$60,TODAY(),$E$5:$E$60,"&lt;&gt;Canceled"),""),"")</f>
        <v/>
      </c>
      <c r="BC60" s="24">
        <f>IFERROR(IF(AND($A60&lt;&gt;"",$K60&gt;=TODAY(),$E60&lt;&gt;"Canceled"),COUNTIFS($K$5:$K$104,"&lt;"&amp;$K60,$E$5:$E$104,"&lt;&gt;Canceled")+COUNTIFS($K$5:$K$60,$K60,$E$5:$E$60,"&lt;&gt;Canceled"),""),"")</f>
        <v/>
      </c>
      <c r="BD60" s="24">
        <f>IFERROR(IF(AND($A60&lt;&gt;"",$E60&lt;&gt;"Canceled",$AE60&gt;0,$K60&gt;=TODAY(),$K60&lt;=TODAY()+'Property Setup'!$B$7),COUNTIFS($AE$5:$AE$60,"&gt;0",$K$5:$K$60,"&gt;="&amp;TODAY(),$K$5:$K$60,"&lt;="&amp;TODAY()+'Property Setup'!$B$7),""),"")</f>
        <v/>
      </c>
    </row>
    <row r="61">
      <c r="A61" s="29" t="n"/>
      <c r="B61" s="29" t="n"/>
      <c r="C61" s="29" t="n"/>
      <c r="D61" s="29" t="n"/>
      <c r="E61" s="29" t="n"/>
      <c r="F61" s="57" t="n"/>
      <c r="G61" s="29" t="n"/>
      <c r="H61" s="29" t="n"/>
      <c r="I61" s="29" t="n"/>
      <c r="J61" s="29" t="n"/>
      <c r="K61" s="57" t="n"/>
      <c r="L61" s="57" t="n"/>
      <c r="M61" s="24">
        <f>IFERROR(IF($A61="","",MAX(0,$L61-$K61)),"")</f>
        <v/>
      </c>
      <c r="N61" s="29" t="n"/>
      <c r="O61" s="29" t="n"/>
      <c r="P61" s="24">
        <f>IFERROR(IF($A61="","",$N61+$O61),"")</f>
        <v/>
      </c>
      <c r="Q61" s="24">
        <f>IFERROR(IF($C61="","",VLOOKUP($C61,'Property Setup'!$B$13:$L$21,11,0)),"")</f>
        <v/>
      </c>
      <c r="R61" s="24">
        <f>IFERROR(IF($C61="","",IF($P61&gt;$Q61,"Review Guest Count","Within Limit")),"")</f>
        <v/>
      </c>
      <c r="S61" s="31" t="n"/>
      <c r="T61" s="26">
        <f>IFERROR(IF($A61="","",$M61*$S61),"")</f>
        <v/>
      </c>
      <c r="U61" s="31" t="n"/>
      <c r="V61" s="31" t="n"/>
      <c r="W61" s="31" t="n"/>
      <c r="X61" s="26">
        <f>IFERROR(IF($A61="","",MAX(0,$T61-$W61+IF(VLOOKUP($C61,'Property Setup'!$B$13:$R$21,17,0)="Yes",$U61,0))),"")</f>
        <v/>
      </c>
      <c r="Y61" s="56">
        <f>IFERROR(IF($C61="","",VLOOKUP($C61,'Property Setup'!$B$13:$S$21,18,0)),"")</f>
        <v/>
      </c>
      <c r="Z61" s="26">
        <f>IFERROR(IF($A61="","",$X61*$Y61),"")</f>
        <v/>
      </c>
      <c r="AA61" s="56">
        <f>IFERROR(IF($C61="","",VLOOKUP($C61,'Property Setup'!$B$13:$T$21,19,0)),"")</f>
        <v/>
      </c>
      <c r="AB61" s="26">
        <f>IFERROR(IF($A61="","",MAX(0,$T61-$W61)*$AA61),"")</f>
        <v/>
      </c>
      <c r="AC61" s="26">
        <f>IFERROR(IF($A61="","",$T61+$U61+$V61-$W61+$Z61+$AB61),"")</f>
        <v/>
      </c>
      <c r="AD61" s="31" t="n"/>
      <c r="AE61" s="26">
        <f>IFERROR(IF($A61="","",MAX(0,$AC61-$AD61)),"")</f>
        <v/>
      </c>
      <c r="AF61" s="57" t="n"/>
      <c r="AG61" s="24">
        <f>IFERROR(IF($A61="","",IF($E61="Canceled","Canceled",IF($AE61=0,"Paid",IF(AND($AF61&lt;TODAY(),$AE61&gt;0),"Past Due",IF($AD61&gt;0,"Partially Paid","Unpaid"))))),"")</f>
        <v/>
      </c>
      <c r="AH61" s="24">
        <f>IFERROR(IF($A61="","",$K61-TODAY()),"")</f>
        <v/>
      </c>
      <c r="AI61" s="32" t="n"/>
      <c r="AJ61" s="32" t="n"/>
      <c r="AK61" s="29" t="n"/>
      <c r="AL61" s="29" t="n"/>
      <c r="AM61" s="29" t="n"/>
      <c r="AN61" s="24">
        <f>IFERROR(IF(OR($A61="",$E61="Canceled"),"",MAX(0,MIN($L61,EOMONTH(TODAY(),0)+1)-MAX($K61,EOMONTH(TODAY(),-1)+1))),"")</f>
        <v/>
      </c>
      <c r="AO61" s="26">
        <f>IFERROR(IF(OR($A61="",$AN61=0),"",$AN61*$S61),"")</f>
        <v/>
      </c>
      <c r="AP61" s="24">
        <f>IFERROR(IF(OR($A61="",$E61="Canceled"),"",MAX(0,MIN($L61,46054)-MAX($K61,46023))),"")</f>
        <v/>
      </c>
      <c r="AQ61" s="24">
        <f>IFERROR(IF(OR($A61="",$E61="Canceled"),"",MAX(0,MIN($L61,46082)-MAX($K61,46054))),"")</f>
        <v/>
      </c>
      <c r="AR61" s="24">
        <f>IFERROR(IF(OR($A61="",$E61="Canceled"),"",MAX(0,MIN($L61,46113)-MAX($K61,46082))),"")</f>
        <v/>
      </c>
      <c r="AS61" s="24">
        <f>IFERROR(IF(OR($A61="",$E61="Canceled"),"",MAX(0,MIN($L61,46143)-MAX($K61,46113))),"")</f>
        <v/>
      </c>
      <c r="AT61" s="24">
        <f>IFERROR(IF(OR($A61="",$E61="Canceled"),"",MAX(0,MIN($L61,46174)-MAX($K61,46143))),"")</f>
        <v/>
      </c>
      <c r="AU61" s="24">
        <f>IFERROR(IF(OR($A61="",$E61="Canceled"),"",MAX(0,MIN($L61,46204)-MAX($K61,46174))),"")</f>
        <v/>
      </c>
      <c r="AV61" s="24">
        <f>IFERROR(IF(OR($A61="",$E61="Canceled"),"",MAX(0,MIN($L61,46235)-MAX($K61,46204))),"")</f>
        <v/>
      </c>
      <c r="AW61" s="24">
        <f>IFERROR(IF(OR($A61="",$E61="Canceled"),"",MAX(0,MIN($L61,46266)-MAX($K61,46235))),"")</f>
        <v/>
      </c>
      <c r="AX61" s="24">
        <f>IFERROR(IF(OR($A61="",$E61="Canceled"),"",MAX(0,MIN($L61,46296)-MAX($K61,46266))),"")</f>
        <v/>
      </c>
      <c r="AY61" s="24">
        <f>IFERROR(IF(OR($A61="",$E61="Canceled"),"",MAX(0,MIN($L61,46327)-MAX($K61,46296))),"")</f>
        <v/>
      </c>
      <c r="AZ61" s="24">
        <f>IFERROR(IF(OR($A61="",$E61="Canceled"),"",MAX(0,MIN($L61,46357)-MAX($K61,46327))),"")</f>
        <v/>
      </c>
      <c r="BA61" s="24">
        <f>IFERROR(IF(OR($A61="",$E61="Canceled"),"",MAX(0,MIN($L61,46388)-MAX($K61,46357))),"")</f>
        <v/>
      </c>
      <c r="BB61" s="24">
        <f>IFERROR(IF(AND($A61&lt;&gt;"",$K61=TODAY(),$E61&lt;&gt;"Canceled"),COUNTIFS($K$5:$K$61,TODAY(),$E$5:$E$61,"&lt;&gt;Canceled"),""),"")</f>
        <v/>
      </c>
      <c r="BC61" s="24">
        <f>IFERROR(IF(AND($A61&lt;&gt;"",$K61&gt;=TODAY(),$E61&lt;&gt;"Canceled"),COUNTIFS($K$5:$K$104,"&lt;"&amp;$K61,$E$5:$E$104,"&lt;&gt;Canceled")+COUNTIFS($K$5:$K$61,$K61,$E$5:$E$61,"&lt;&gt;Canceled"),""),"")</f>
        <v/>
      </c>
      <c r="BD61" s="24">
        <f>IFERROR(IF(AND($A61&lt;&gt;"",$E61&lt;&gt;"Canceled",$AE61&gt;0,$K61&gt;=TODAY(),$K61&lt;=TODAY()+'Property Setup'!$B$7),COUNTIFS($AE$5:$AE$61,"&gt;0",$K$5:$K$61,"&gt;="&amp;TODAY(),$K$5:$K$61,"&lt;="&amp;TODAY()+'Property Setup'!$B$7),""),"")</f>
        <v/>
      </c>
    </row>
    <row r="62">
      <c r="A62" s="29" t="n"/>
      <c r="B62" s="29" t="n"/>
      <c r="C62" s="29" t="n"/>
      <c r="D62" s="29" t="n"/>
      <c r="E62" s="29" t="n"/>
      <c r="F62" s="57" t="n"/>
      <c r="G62" s="29" t="n"/>
      <c r="H62" s="29" t="n"/>
      <c r="I62" s="29" t="n"/>
      <c r="J62" s="29" t="n"/>
      <c r="K62" s="57" t="n"/>
      <c r="L62" s="57" t="n"/>
      <c r="M62" s="24">
        <f>IFERROR(IF($A62="","",MAX(0,$L62-$K62)),"")</f>
        <v/>
      </c>
      <c r="N62" s="29" t="n"/>
      <c r="O62" s="29" t="n"/>
      <c r="P62" s="24">
        <f>IFERROR(IF($A62="","",$N62+$O62),"")</f>
        <v/>
      </c>
      <c r="Q62" s="24">
        <f>IFERROR(IF($C62="","",VLOOKUP($C62,'Property Setup'!$B$13:$L$21,11,0)),"")</f>
        <v/>
      </c>
      <c r="R62" s="24">
        <f>IFERROR(IF($C62="","",IF($P62&gt;$Q62,"Review Guest Count","Within Limit")),"")</f>
        <v/>
      </c>
      <c r="S62" s="31" t="n"/>
      <c r="T62" s="26">
        <f>IFERROR(IF($A62="","",$M62*$S62),"")</f>
        <v/>
      </c>
      <c r="U62" s="31" t="n"/>
      <c r="V62" s="31" t="n"/>
      <c r="W62" s="31" t="n"/>
      <c r="X62" s="26">
        <f>IFERROR(IF($A62="","",MAX(0,$T62-$W62+IF(VLOOKUP($C62,'Property Setup'!$B$13:$R$21,17,0)="Yes",$U62,0))),"")</f>
        <v/>
      </c>
      <c r="Y62" s="56">
        <f>IFERROR(IF($C62="","",VLOOKUP($C62,'Property Setup'!$B$13:$S$21,18,0)),"")</f>
        <v/>
      </c>
      <c r="Z62" s="26">
        <f>IFERROR(IF($A62="","",$X62*$Y62),"")</f>
        <v/>
      </c>
      <c r="AA62" s="56">
        <f>IFERROR(IF($C62="","",VLOOKUP($C62,'Property Setup'!$B$13:$T$21,19,0)),"")</f>
        <v/>
      </c>
      <c r="AB62" s="26">
        <f>IFERROR(IF($A62="","",MAX(0,$T62-$W62)*$AA62),"")</f>
        <v/>
      </c>
      <c r="AC62" s="26">
        <f>IFERROR(IF($A62="","",$T62+$U62+$V62-$W62+$Z62+$AB62),"")</f>
        <v/>
      </c>
      <c r="AD62" s="31" t="n"/>
      <c r="AE62" s="26">
        <f>IFERROR(IF($A62="","",MAX(0,$AC62-$AD62)),"")</f>
        <v/>
      </c>
      <c r="AF62" s="57" t="n"/>
      <c r="AG62" s="24">
        <f>IFERROR(IF($A62="","",IF($E62="Canceled","Canceled",IF($AE62=0,"Paid",IF(AND($AF62&lt;TODAY(),$AE62&gt;0),"Past Due",IF($AD62&gt;0,"Partially Paid","Unpaid"))))),"")</f>
        <v/>
      </c>
      <c r="AH62" s="24">
        <f>IFERROR(IF($A62="","",$K62-TODAY()),"")</f>
        <v/>
      </c>
      <c r="AI62" s="32" t="n"/>
      <c r="AJ62" s="32" t="n"/>
      <c r="AK62" s="29" t="n"/>
      <c r="AL62" s="29" t="n"/>
      <c r="AM62" s="29" t="n"/>
      <c r="AN62" s="24">
        <f>IFERROR(IF(OR($A62="",$E62="Canceled"),"",MAX(0,MIN($L62,EOMONTH(TODAY(),0)+1)-MAX($K62,EOMONTH(TODAY(),-1)+1))),"")</f>
        <v/>
      </c>
      <c r="AO62" s="26">
        <f>IFERROR(IF(OR($A62="",$AN62=0),"",$AN62*$S62),"")</f>
        <v/>
      </c>
      <c r="AP62" s="24">
        <f>IFERROR(IF(OR($A62="",$E62="Canceled"),"",MAX(0,MIN($L62,46054)-MAX($K62,46023))),"")</f>
        <v/>
      </c>
      <c r="AQ62" s="24">
        <f>IFERROR(IF(OR($A62="",$E62="Canceled"),"",MAX(0,MIN($L62,46082)-MAX($K62,46054))),"")</f>
        <v/>
      </c>
      <c r="AR62" s="24">
        <f>IFERROR(IF(OR($A62="",$E62="Canceled"),"",MAX(0,MIN($L62,46113)-MAX($K62,46082))),"")</f>
        <v/>
      </c>
      <c r="AS62" s="24">
        <f>IFERROR(IF(OR($A62="",$E62="Canceled"),"",MAX(0,MIN($L62,46143)-MAX($K62,46113))),"")</f>
        <v/>
      </c>
      <c r="AT62" s="24">
        <f>IFERROR(IF(OR($A62="",$E62="Canceled"),"",MAX(0,MIN($L62,46174)-MAX($K62,46143))),"")</f>
        <v/>
      </c>
      <c r="AU62" s="24">
        <f>IFERROR(IF(OR($A62="",$E62="Canceled"),"",MAX(0,MIN($L62,46204)-MAX($K62,46174))),"")</f>
        <v/>
      </c>
      <c r="AV62" s="24">
        <f>IFERROR(IF(OR($A62="",$E62="Canceled"),"",MAX(0,MIN($L62,46235)-MAX($K62,46204))),"")</f>
        <v/>
      </c>
      <c r="AW62" s="24">
        <f>IFERROR(IF(OR($A62="",$E62="Canceled"),"",MAX(0,MIN($L62,46266)-MAX($K62,46235))),"")</f>
        <v/>
      </c>
      <c r="AX62" s="24">
        <f>IFERROR(IF(OR($A62="",$E62="Canceled"),"",MAX(0,MIN($L62,46296)-MAX($K62,46266))),"")</f>
        <v/>
      </c>
      <c r="AY62" s="24">
        <f>IFERROR(IF(OR($A62="",$E62="Canceled"),"",MAX(0,MIN($L62,46327)-MAX($K62,46296))),"")</f>
        <v/>
      </c>
      <c r="AZ62" s="24">
        <f>IFERROR(IF(OR($A62="",$E62="Canceled"),"",MAX(0,MIN($L62,46357)-MAX($K62,46327))),"")</f>
        <v/>
      </c>
      <c r="BA62" s="24">
        <f>IFERROR(IF(OR($A62="",$E62="Canceled"),"",MAX(0,MIN($L62,46388)-MAX($K62,46357))),"")</f>
        <v/>
      </c>
      <c r="BB62" s="24">
        <f>IFERROR(IF(AND($A62&lt;&gt;"",$K62=TODAY(),$E62&lt;&gt;"Canceled"),COUNTIFS($K$5:$K$62,TODAY(),$E$5:$E$62,"&lt;&gt;Canceled"),""),"")</f>
        <v/>
      </c>
      <c r="BC62" s="24">
        <f>IFERROR(IF(AND($A62&lt;&gt;"",$K62&gt;=TODAY(),$E62&lt;&gt;"Canceled"),COUNTIFS($K$5:$K$104,"&lt;"&amp;$K62,$E$5:$E$104,"&lt;&gt;Canceled")+COUNTIFS($K$5:$K$62,$K62,$E$5:$E$62,"&lt;&gt;Canceled"),""),"")</f>
        <v/>
      </c>
      <c r="BD62" s="24">
        <f>IFERROR(IF(AND($A62&lt;&gt;"",$E62&lt;&gt;"Canceled",$AE62&gt;0,$K62&gt;=TODAY(),$K62&lt;=TODAY()+'Property Setup'!$B$7),COUNTIFS($AE$5:$AE$62,"&gt;0",$K$5:$K$62,"&gt;="&amp;TODAY(),$K$5:$K$62,"&lt;="&amp;TODAY()+'Property Setup'!$B$7),""),"")</f>
        <v/>
      </c>
    </row>
    <row r="63">
      <c r="A63" s="29" t="n"/>
      <c r="B63" s="29" t="n"/>
      <c r="C63" s="29" t="n"/>
      <c r="D63" s="29" t="n"/>
      <c r="E63" s="29" t="n"/>
      <c r="F63" s="57" t="n"/>
      <c r="G63" s="29" t="n"/>
      <c r="H63" s="29" t="n"/>
      <c r="I63" s="29" t="n"/>
      <c r="J63" s="29" t="n"/>
      <c r="K63" s="57" t="n"/>
      <c r="L63" s="57" t="n"/>
      <c r="M63" s="24">
        <f>IFERROR(IF($A63="","",MAX(0,$L63-$K63)),"")</f>
        <v/>
      </c>
      <c r="N63" s="29" t="n"/>
      <c r="O63" s="29" t="n"/>
      <c r="P63" s="24">
        <f>IFERROR(IF($A63="","",$N63+$O63),"")</f>
        <v/>
      </c>
      <c r="Q63" s="24">
        <f>IFERROR(IF($C63="","",VLOOKUP($C63,'Property Setup'!$B$13:$L$21,11,0)),"")</f>
        <v/>
      </c>
      <c r="R63" s="24">
        <f>IFERROR(IF($C63="","",IF($P63&gt;$Q63,"Review Guest Count","Within Limit")),"")</f>
        <v/>
      </c>
      <c r="S63" s="31" t="n"/>
      <c r="T63" s="26">
        <f>IFERROR(IF($A63="","",$M63*$S63),"")</f>
        <v/>
      </c>
      <c r="U63" s="31" t="n"/>
      <c r="V63" s="31" t="n"/>
      <c r="W63" s="31" t="n"/>
      <c r="X63" s="26">
        <f>IFERROR(IF($A63="","",MAX(0,$T63-$W63+IF(VLOOKUP($C63,'Property Setup'!$B$13:$R$21,17,0)="Yes",$U63,0))),"")</f>
        <v/>
      </c>
      <c r="Y63" s="56">
        <f>IFERROR(IF($C63="","",VLOOKUP($C63,'Property Setup'!$B$13:$S$21,18,0)),"")</f>
        <v/>
      </c>
      <c r="Z63" s="26">
        <f>IFERROR(IF($A63="","",$X63*$Y63),"")</f>
        <v/>
      </c>
      <c r="AA63" s="56">
        <f>IFERROR(IF($C63="","",VLOOKUP($C63,'Property Setup'!$B$13:$T$21,19,0)),"")</f>
        <v/>
      </c>
      <c r="AB63" s="26">
        <f>IFERROR(IF($A63="","",MAX(0,$T63-$W63)*$AA63),"")</f>
        <v/>
      </c>
      <c r="AC63" s="26">
        <f>IFERROR(IF($A63="","",$T63+$U63+$V63-$W63+$Z63+$AB63),"")</f>
        <v/>
      </c>
      <c r="AD63" s="31" t="n"/>
      <c r="AE63" s="26">
        <f>IFERROR(IF($A63="","",MAX(0,$AC63-$AD63)),"")</f>
        <v/>
      </c>
      <c r="AF63" s="57" t="n"/>
      <c r="AG63" s="24">
        <f>IFERROR(IF($A63="","",IF($E63="Canceled","Canceled",IF($AE63=0,"Paid",IF(AND($AF63&lt;TODAY(),$AE63&gt;0),"Past Due",IF($AD63&gt;0,"Partially Paid","Unpaid"))))),"")</f>
        <v/>
      </c>
      <c r="AH63" s="24">
        <f>IFERROR(IF($A63="","",$K63-TODAY()),"")</f>
        <v/>
      </c>
      <c r="AI63" s="32" t="n"/>
      <c r="AJ63" s="32" t="n"/>
      <c r="AK63" s="29" t="n"/>
      <c r="AL63" s="29" t="n"/>
      <c r="AM63" s="29" t="n"/>
      <c r="AN63" s="24">
        <f>IFERROR(IF(OR($A63="",$E63="Canceled"),"",MAX(0,MIN($L63,EOMONTH(TODAY(),0)+1)-MAX($K63,EOMONTH(TODAY(),-1)+1))),"")</f>
        <v/>
      </c>
      <c r="AO63" s="26">
        <f>IFERROR(IF(OR($A63="",$AN63=0),"",$AN63*$S63),"")</f>
        <v/>
      </c>
      <c r="AP63" s="24">
        <f>IFERROR(IF(OR($A63="",$E63="Canceled"),"",MAX(0,MIN($L63,46054)-MAX($K63,46023))),"")</f>
        <v/>
      </c>
      <c r="AQ63" s="24">
        <f>IFERROR(IF(OR($A63="",$E63="Canceled"),"",MAX(0,MIN($L63,46082)-MAX($K63,46054))),"")</f>
        <v/>
      </c>
      <c r="AR63" s="24">
        <f>IFERROR(IF(OR($A63="",$E63="Canceled"),"",MAX(0,MIN($L63,46113)-MAX($K63,46082))),"")</f>
        <v/>
      </c>
      <c r="AS63" s="24">
        <f>IFERROR(IF(OR($A63="",$E63="Canceled"),"",MAX(0,MIN($L63,46143)-MAX($K63,46113))),"")</f>
        <v/>
      </c>
      <c r="AT63" s="24">
        <f>IFERROR(IF(OR($A63="",$E63="Canceled"),"",MAX(0,MIN($L63,46174)-MAX($K63,46143))),"")</f>
        <v/>
      </c>
      <c r="AU63" s="24">
        <f>IFERROR(IF(OR($A63="",$E63="Canceled"),"",MAX(0,MIN($L63,46204)-MAX($K63,46174))),"")</f>
        <v/>
      </c>
      <c r="AV63" s="24">
        <f>IFERROR(IF(OR($A63="",$E63="Canceled"),"",MAX(0,MIN($L63,46235)-MAX($K63,46204))),"")</f>
        <v/>
      </c>
      <c r="AW63" s="24">
        <f>IFERROR(IF(OR($A63="",$E63="Canceled"),"",MAX(0,MIN($L63,46266)-MAX($K63,46235))),"")</f>
        <v/>
      </c>
      <c r="AX63" s="24">
        <f>IFERROR(IF(OR($A63="",$E63="Canceled"),"",MAX(0,MIN($L63,46296)-MAX($K63,46266))),"")</f>
        <v/>
      </c>
      <c r="AY63" s="24">
        <f>IFERROR(IF(OR($A63="",$E63="Canceled"),"",MAX(0,MIN($L63,46327)-MAX($K63,46296))),"")</f>
        <v/>
      </c>
      <c r="AZ63" s="24">
        <f>IFERROR(IF(OR($A63="",$E63="Canceled"),"",MAX(0,MIN($L63,46357)-MAX($K63,46327))),"")</f>
        <v/>
      </c>
      <c r="BA63" s="24">
        <f>IFERROR(IF(OR($A63="",$E63="Canceled"),"",MAX(0,MIN($L63,46388)-MAX($K63,46357))),"")</f>
        <v/>
      </c>
      <c r="BB63" s="24">
        <f>IFERROR(IF(AND($A63&lt;&gt;"",$K63=TODAY(),$E63&lt;&gt;"Canceled"),COUNTIFS($K$5:$K$63,TODAY(),$E$5:$E$63,"&lt;&gt;Canceled"),""),"")</f>
        <v/>
      </c>
      <c r="BC63" s="24">
        <f>IFERROR(IF(AND($A63&lt;&gt;"",$K63&gt;=TODAY(),$E63&lt;&gt;"Canceled"),COUNTIFS($K$5:$K$104,"&lt;"&amp;$K63,$E$5:$E$104,"&lt;&gt;Canceled")+COUNTIFS($K$5:$K$63,$K63,$E$5:$E$63,"&lt;&gt;Canceled"),""),"")</f>
        <v/>
      </c>
      <c r="BD63" s="24">
        <f>IFERROR(IF(AND($A63&lt;&gt;"",$E63&lt;&gt;"Canceled",$AE63&gt;0,$K63&gt;=TODAY(),$K63&lt;=TODAY()+'Property Setup'!$B$7),COUNTIFS($AE$5:$AE$63,"&gt;0",$K$5:$K$63,"&gt;="&amp;TODAY(),$K$5:$K$63,"&lt;="&amp;TODAY()+'Property Setup'!$B$7),""),"")</f>
        <v/>
      </c>
    </row>
    <row r="64">
      <c r="A64" s="29" t="n"/>
      <c r="B64" s="29" t="n"/>
      <c r="C64" s="29" t="n"/>
      <c r="D64" s="29" t="n"/>
      <c r="E64" s="29" t="n"/>
      <c r="F64" s="57" t="n"/>
      <c r="G64" s="29" t="n"/>
      <c r="H64" s="29" t="n"/>
      <c r="I64" s="29" t="n"/>
      <c r="J64" s="29" t="n"/>
      <c r="K64" s="57" t="n"/>
      <c r="L64" s="57" t="n"/>
      <c r="M64" s="24">
        <f>IFERROR(IF($A64="","",MAX(0,$L64-$K64)),"")</f>
        <v/>
      </c>
      <c r="N64" s="29" t="n"/>
      <c r="O64" s="29" t="n"/>
      <c r="P64" s="24">
        <f>IFERROR(IF($A64="","",$N64+$O64),"")</f>
        <v/>
      </c>
      <c r="Q64" s="24">
        <f>IFERROR(IF($C64="","",VLOOKUP($C64,'Property Setup'!$B$13:$L$21,11,0)),"")</f>
        <v/>
      </c>
      <c r="R64" s="24">
        <f>IFERROR(IF($C64="","",IF($P64&gt;$Q64,"Review Guest Count","Within Limit")),"")</f>
        <v/>
      </c>
      <c r="S64" s="31" t="n"/>
      <c r="T64" s="26">
        <f>IFERROR(IF($A64="","",$M64*$S64),"")</f>
        <v/>
      </c>
      <c r="U64" s="31" t="n"/>
      <c r="V64" s="31" t="n"/>
      <c r="W64" s="31" t="n"/>
      <c r="X64" s="26">
        <f>IFERROR(IF($A64="","",MAX(0,$T64-$W64+IF(VLOOKUP($C64,'Property Setup'!$B$13:$R$21,17,0)="Yes",$U64,0))),"")</f>
        <v/>
      </c>
      <c r="Y64" s="56">
        <f>IFERROR(IF($C64="","",VLOOKUP($C64,'Property Setup'!$B$13:$S$21,18,0)),"")</f>
        <v/>
      </c>
      <c r="Z64" s="26">
        <f>IFERROR(IF($A64="","",$X64*$Y64),"")</f>
        <v/>
      </c>
      <c r="AA64" s="56">
        <f>IFERROR(IF($C64="","",VLOOKUP($C64,'Property Setup'!$B$13:$T$21,19,0)),"")</f>
        <v/>
      </c>
      <c r="AB64" s="26">
        <f>IFERROR(IF($A64="","",MAX(0,$T64-$W64)*$AA64),"")</f>
        <v/>
      </c>
      <c r="AC64" s="26">
        <f>IFERROR(IF($A64="","",$T64+$U64+$V64-$W64+$Z64+$AB64),"")</f>
        <v/>
      </c>
      <c r="AD64" s="31" t="n"/>
      <c r="AE64" s="26">
        <f>IFERROR(IF($A64="","",MAX(0,$AC64-$AD64)),"")</f>
        <v/>
      </c>
      <c r="AF64" s="57" t="n"/>
      <c r="AG64" s="24">
        <f>IFERROR(IF($A64="","",IF($E64="Canceled","Canceled",IF($AE64=0,"Paid",IF(AND($AF64&lt;TODAY(),$AE64&gt;0),"Past Due",IF($AD64&gt;0,"Partially Paid","Unpaid"))))),"")</f>
        <v/>
      </c>
      <c r="AH64" s="24">
        <f>IFERROR(IF($A64="","",$K64-TODAY()),"")</f>
        <v/>
      </c>
      <c r="AI64" s="32" t="n"/>
      <c r="AJ64" s="32" t="n"/>
      <c r="AK64" s="29" t="n"/>
      <c r="AL64" s="29" t="n"/>
      <c r="AM64" s="29" t="n"/>
      <c r="AN64" s="24">
        <f>IFERROR(IF(OR($A64="",$E64="Canceled"),"",MAX(0,MIN($L64,EOMONTH(TODAY(),0)+1)-MAX($K64,EOMONTH(TODAY(),-1)+1))),"")</f>
        <v/>
      </c>
      <c r="AO64" s="26">
        <f>IFERROR(IF(OR($A64="",$AN64=0),"",$AN64*$S64),"")</f>
        <v/>
      </c>
      <c r="AP64" s="24">
        <f>IFERROR(IF(OR($A64="",$E64="Canceled"),"",MAX(0,MIN($L64,46054)-MAX($K64,46023))),"")</f>
        <v/>
      </c>
      <c r="AQ64" s="24">
        <f>IFERROR(IF(OR($A64="",$E64="Canceled"),"",MAX(0,MIN($L64,46082)-MAX($K64,46054))),"")</f>
        <v/>
      </c>
      <c r="AR64" s="24">
        <f>IFERROR(IF(OR($A64="",$E64="Canceled"),"",MAX(0,MIN($L64,46113)-MAX($K64,46082))),"")</f>
        <v/>
      </c>
      <c r="AS64" s="24">
        <f>IFERROR(IF(OR($A64="",$E64="Canceled"),"",MAX(0,MIN($L64,46143)-MAX($K64,46113))),"")</f>
        <v/>
      </c>
      <c r="AT64" s="24">
        <f>IFERROR(IF(OR($A64="",$E64="Canceled"),"",MAX(0,MIN($L64,46174)-MAX($K64,46143))),"")</f>
        <v/>
      </c>
      <c r="AU64" s="24">
        <f>IFERROR(IF(OR($A64="",$E64="Canceled"),"",MAX(0,MIN($L64,46204)-MAX($K64,46174))),"")</f>
        <v/>
      </c>
      <c r="AV64" s="24">
        <f>IFERROR(IF(OR($A64="",$E64="Canceled"),"",MAX(0,MIN($L64,46235)-MAX($K64,46204))),"")</f>
        <v/>
      </c>
      <c r="AW64" s="24">
        <f>IFERROR(IF(OR($A64="",$E64="Canceled"),"",MAX(0,MIN($L64,46266)-MAX($K64,46235))),"")</f>
        <v/>
      </c>
      <c r="AX64" s="24">
        <f>IFERROR(IF(OR($A64="",$E64="Canceled"),"",MAX(0,MIN($L64,46296)-MAX($K64,46266))),"")</f>
        <v/>
      </c>
      <c r="AY64" s="24">
        <f>IFERROR(IF(OR($A64="",$E64="Canceled"),"",MAX(0,MIN($L64,46327)-MAX($K64,46296))),"")</f>
        <v/>
      </c>
      <c r="AZ64" s="24">
        <f>IFERROR(IF(OR($A64="",$E64="Canceled"),"",MAX(0,MIN($L64,46357)-MAX($K64,46327))),"")</f>
        <v/>
      </c>
      <c r="BA64" s="24">
        <f>IFERROR(IF(OR($A64="",$E64="Canceled"),"",MAX(0,MIN($L64,46388)-MAX($K64,46357))),"")</f>
        <v/>
      </c>
      <c r="BB64" s="24">
        <f>IFERROR(IF(AND($A64&lt;&gt;"",$K64=TODAY(),$E64&lt;&gt;"Canceled"),COUNTIFS($K$5:$K$64,TODAY(),$E$5:$E$64,"&lt;&gt;Canceled"),""),"")</f>
        <v/>
      </c>
      <c r="BC64" s="24">
        <f>IFERROR(IF(AND($A64&lt;&gt;"",$K64&gt;=TODAY(),$E64&lt;&gt;"Canceled"),COUNTIFS($K$5:$K$104,"&lt;"&amp;$K64,$E$5:$E$104,"&lt;&gt;Canceled")+COUNTIFS($K$5:$K$64,$K64,$E$5:$E$64,"&lt;&gt;Canceled"),""),"")</f>
        <v/>
      </c>
      <c r="BD64" s="24">
        <f>IFERROR(IF(AND($A64&lt;&gt;"",$E64&lt;&gt;"Canceled",$AE64&gt;0,$K64&gt;=TODAY(),$K64&lt;=TODAY()+'Property Setup'!$B$7),COUNTIFS($AE$5:$AE$64,"&gt;0",$K$5:$K$64,"&gt;="&amp;TODAY(),$K$5:$K$64,"&lt;="&amp;TODAY()+'Property Setup'!$B$7),""),"")</f>
        <v/>
      </c>
    </row>
    <row r="65">
      <c r="A65" s="29" t="n"/>
      <c r="B65" s="29" t="n"/>
      <c r="C65" s="29" t="n"/>
      <c r="D65" s="29" t="n"/>
      <c r="E65" s="29" t="n"/>
      <c r="F65" s="57" t="n"/>
      <c r="G65" s="29" t="n"/>
      <c r="H65" s="29" t="n"/>
      <c r="I65" s="29" t="n"/>
      <c r="J65" s="29" t="n"/>
      <c r="K65" s="57" t="n"/>
      <c r="L65" s="57" t="n"/>
      <c r="M65" s="24">
        <f>IFERROR(IF($A65="","",MAX(0,$L65-$K65)),"")</f>
        <v/>
      </c>
      <c r="N65" s="29" t="n"/>
      <c r="O65" s="29" t="n"/>
      <c r="P65" s="24">
        <f>IFERROR(IF($A65="","",$N65+$O65),"")</f>
        <v/>
      </c>
      <c r="Q65" s="24">
        <f>IFERROR(IF($C65="","",VLOOKUP($C65,'Property Setup'!$B$13:$L$21,11,0)),"")</f>
        <v/>
      </c>
      <c r="R65" s="24">
        <f>IFERROR(IF($C65="","",IF($P65&gt;$Q65,"Review Guest Count","Within Limit")),"")</f>
        <v/>
      </c>
      <c r="S65" s="31" t="n"/>
      <c r="T65" s="26">
        <f>IFERROR(IF($A65="","",$M65*$S65),"")</f>
        <v/>
      </c>
      <c r="U65" s="31" t="n"/>
      <c r="V65" s="31" t="n"/>
      <c r="W65" s="31" t="n"/>
      <c r="X65" s="26">
        <f>IFERROR(IF($A65="","",MAX(0,$T65-$W65+IF(VLOOKUP($C65,'Property Setup'!$B$13:$R$21,17,0)="Yes",$U65,0))),"")</f>
        <v/>
      </c>
      <c r="Y65" s="56">
        <f>IFERROR(IF($C65="","",VLOOKUP($C65,'Property Setup'!$B$13:$S$21,18,0)),"")</f>
        <v/>
      </c>
      <c r="Z65" s="26">
        <f>IFERROR(IF($A65="","",$X65*$Y65),"")</f>
        <v/>
      </c>
      <c r="AA65" s="56">
        <f>IFERROR(IF($C65="","",VLOOKUP($C65,'Property Setup'!$B$13:$T$21,19,0)),"")</f>
        <v/>
      </c>
      <c r="AB65" s="26">
        <f>IFERROR(IF($A65="","",MAX(0,$T65-$W65)*$AA65),"")</f>
        <v/>
      </c>
      <c r="AC65" s="26">
        <f>IFERROR(IF($A65="","",$T65+$U65+$V65-$W65+$Z65+$AB65),"")</f>
        <v/>
      </c>
      <c r="AD65" s="31" t="n"/>
      <c r="AE65" s="26">
        <f>IFERROR(IF($A65="","",MAX(0,$AC65-$AD65)),"")</f>
        <v/>
      </c>
      <c r="AF65" s="57" t="n"/>
      <c r="AG65" s="24">
        <f>IFERROR(IF($A65="","",IF($E65="Canceled","Canceled",IF($AE65=0,"Paid",IF(AND($AF65&lt;TODAY(),$AE65&gt;0),"Past Due",IF($AD65&gt;0,"Partially Paid","Unpaid"))))),"")</f>
        <v/>
      </c>
      <c r="AH65" s="24">
        <f>IFERROR(IF($A65="","",$K65-TODAY()),"")</f>
        <v/>
      </c>
      <c r="AI65" s="32" t="n"/>
      <c r="AJ65" s="32" t="n"/>
      <c r="AK65" s="29" t="n"/>
      <c r="AL65" s="29" t="n"/>
      <c r="AM65" s="29" t="n"/>
      <c r="AN65" s="24">
        <f>IFERROR(IF(OR($A65="",$E65="Canceled"),"",MAX(0,MIN($L65,EOMONTH(TODAY(),0)+1)-MAX($K65,EOMONTH(TODAY(),-1)+1))),"")</f>
        <v/>
      </c>
      <c r="AO65" s="26">
        <f>IFERROR(IF(OR($A65="",$AN65=0),"",$AN65*$S65),"")</f>
        <v/>
      </c>
      <c r="AP65" s="24">
        <f>IFERROR(IF(OR($A65="",$E65="Canceled"),"",MAX(0,MIN($L65,46054)-MAX($K65,46023))),"")</f>
        <v/>
      </c>
      <c r="AQ65" s="24">
        <f>IFERROR(IF(OR($A65="",$E65="Canceled"),"",MAX(0,MIN($L65,46082)-MAX($K65,46054))),"")</f>
        <v/>
      </c>
      <c r="AR65" s="24">
        <f>IFERROR(IF(OR($A65="",$E65="Canceled"),"",MAX(0,MIN($L65,46113)-MAX($K65,46082))),"")</f>
        <v/>
      </c>
      <c r="AS65" s="24">
        <f>IFERROR(IF(OR($A65="",$E65="Canceled"),"",MAX(0,MIN($L65,46143)-MAX($K65,46113))),"")</f>
        <v/>
      </c>
      <c r="AT65" s="24">
        <f>IFERROR(IF(OR($A65="",$E65="Canceled"),"",MAX(0,MIN($L65,46174)-MAX($K65,46143))),"")</f>
        <v/>
      </c>
      <c r="AU65" s="24">
        <f>IFERROR(IF(OR($A65="",$E65="Canceled"),"",MAX(0,MIN($L65,46204)-MAX($K65,46174))),"")</f>
        <v/>
      </c>
      <c r="AV65" s="24">
        <f>IFERROR(IF(OR($A65="",$E65="Canceled"),"",MAX(0,MIN($L65,46235)-MAX($K65,46204))),"")</f>
        <v/>
      </c>
      <c r="AW65" s="24">
        <f>IFERROR(IF(OR($A65="",$E65="Canceled"),"",MAX(0,MIN($L65,46266)-MAX($K65,46235))),"")</f>
        <v/>
      </c>
      <c r="AX65" s="24">
        <f>IFERROR(IF(OR($A65="",$E65="Canceled"),"",MAX(0,MIN($L65,46296)-MAX($K65,46266))),"")</f>
        <v/>
      </c>
      <c r="AY65" s="24">
        <f>IFERROR(IF(OR($A65="",$E65="Canceled"),"",MAX(0,MIN($L65,46327)-MAX($K65,46296))),"")</f>
        <v/>
      </c>
      <c r="AZ65" s="24">
        <f>IFERROR(IF(OR($A65="",$E65="Canceled"),"",MAX(0,MIN($L65,46357)-MAX($K65,46327))),"")</f>
        <v/>
      </c>
      <c r="BA65" s="24">
        <f>IFERROR(IF(OR($A65="",$E65="Canceled"),"",MAX(0,MIN($L65,46388)-MAX($K65,46357))),"")</f>
        <v/>
      </c>
      <c r="BB65" s="24">
        <f>IFERROR(IF(AND($A65&lt;&gt;"",$K65=TODAY(),$E65&lt;&gt;"Canceled"),COUNTIFS($K$5:$K$65,TODAY(),$E$5:$E$65,"&lt;&gt;Canceled"),""),"")</f>
        <v/>
      </c>
      <c r="BC65" s="24">
        <f>IFERROR(IF(AND($A65&lt;&gt;"",$K65&gt;=TODAY(),$E65&lt;&gt;"Canceled"),COUNTIFS($K$5:$K$104,"&lt;"&amp;$K65,$E$5:$E$104,"&lt;&gt;Canceled")+COUNTIFS($K$5:$K$65,$K65,$E$5:$E$65,"&lt;&gt;Canceled"),""),"")</f>
        <v/>
      </c>
      <c r="BD65" s="24">
        <f>IFERROR(IF(AND($A65&lt;&gt;"",$E65&lt;&gt;"Canceled",$AE65&gt;0,$K65&gt;=TODAY(),$K65&lt;=TODAY()+'Property Setup'!$B$7),COUNTIFS($AE$5:$AE$65,"&gt;0",$K$5:$K$65,"&gt;="&amp;TODAY(),$K$5:$K$65,"&lt;="&amp;TODAY()+'Property Setup'!$B$7),""),"")</f>
        <v/>
      </c>
    </row>
    <row r="66">
      <c r="A66" s="29" t="n"/>
      <c r="B66" s="29" t="n"/>
      <c r="C66" s="29" t="n"/>
      <c r="D66" s="29" t="n"/>
      <c r="E66" s="29" t="n"/>
      <c r="F66" s="57" t="n"/>
      <c r="G66" s="29" t="n"/>
      <c r="H66" s="29" t="n"/>
      <c r="I66" s="29" t="n"/>
      <c r="J66" s="29" t="n"/>
      <c r="K66" s="57" t="n"/>
      <c r="L66" s="57" t="n"/>
      <c r="M66" s="24">
        <f>IFERROR(IF($A66="","",MAX(0,$L66-$K66)),"")</f>
        <v/>
      </c>
      <c r="N66" s="29" t="n"/>
      <c r="O66" s="29" t="n"/>
      <c r="P66" s="24">
        <f>IFERROR(IF($A66="","",$N66+$O66),"")</f>
        <v/>
      </c>
      <c r="Q66" s="24">
        <f>IFERROR(IF($C66="","",VLOOKUP($C66,'Property Setup'!$B$13:$L$21,11,0)),"")</f>
        <v/>
      </c>
      <c r="R66" s="24">
        <f>IFERROR(IF($C66="","",IF($P66&gt;$Q66,"Review Guest Count","Within Limit")),"")</f>
        <v/>
      </c>
      <c r="S66" s="31" t="n"/>
      <c r="T66" s="26">
        <f>IFERROR(IF($A66="","",$M66*$S66),"")</f>
        <v/>
      </c>
      <c r="U66" s="31" t="n"/>
      <c r="V66" s="31" t="n"/>
      <c r="W66" s="31" t="n"/>
      <c r="X66" s="26">
        <f>IFERROR(IF($A66="","",MAX(0,$T66-$W66+IF(VLOOKUP($C66,'Property Setup'!$B$13:$R$21,17,0)="Yes",$U66,0))),"")</f>
        <v/>
      </c>
      <c r="Y66" s="56">
        <f>IFERROR(IF($C66="","",VLOOKUP($C66,'Property Setup'!$B$13:$S$21,18,0)),"")</f>
        <v/>
      </c>
      <c r="Z66" s="26">
        <f>IFERROR(IF($A66="","",$X66*$Y66),"")</f>
        <v/>
      </c>
      <c r="AA66" s="56">
        <f>IFERROR(IF($C66="","",VLOOKUP($C66,'Property Setup'!$B$13:$T$21,19,0)),"")</f>
        <v/>
      </c>
      <c r="AB66" s="26">
        <f>IFERROR(IF($A66="","",MAX(0,$T66-$W66)*$AA66),"")</f>
        <v/>
      </c>
      <c r="AC66" s="26">
        <f>IFERROR(IF($A66="","",$T66+$U66+$V66-$W66+$Z66+$AB66),"")</f>
        <v/>
      </c>
      <c r="AD66" s="31" t="n"/>
      <c r="AE66" s="26">
        <f>IFERROR(IF($A66="","",MAX(0,$AC66-$AD66)),"")</f>
        <v/>
      </c>
      <c r="AF66" s="57" t="n"/>
      <c r="AG66" s="24">
        <f>IFERROR(IF($A66="","",IF($E66="Canceled","Canceled",IF($AE66=0,"Paid",IF(AND($AF66&lt;TODAY(),$AE66&gt;0),"Past Due",IF($AD66&gt;0,"Partially Paid","Unpaid"))))),"")</f>
        <v/>
      </c>
      <c r="AH66" s="24">
        <f>IFERROR(IF($A66="","",$K66-TODAY()),"")</f>
        <v/>
      </c>
      <c r="AI66" s="32" t="n"/>
      <c r="AJ66" s="32" t="n"/>
      <c r="AK66" s="29" t="n"/>
      <c r="AL66" s="29" t="n"/>
      <c r="AM66" s="29" t="n"/>
      <c r="AN66" s="24">
        <f>IFERROR(IF(OR($A66="",$E66="Canceled"),"",MAX(0,MIN($L66,EOMONTH(TODAY(),0)+1)-MAX($K66,EOMONTH(TODAY(),-1)+1))),"")</f>
        <v/>
      </c>
      <c r="AO66" s="26">
        <f>IFERROR(IF(OR($A66="",$AN66=0),"",$AN66*$S66),"")</f>
        <v/>
      </c>
      <c r="AP66" s="24">
        <f>IFERROR(IF(OR($A66="",$E66="Canceled"),"",MAX(0,MIN($L66,46054)-MAX($K66,46023))),"")</f>
        <v/>
      </c>
      <c r="AQ66" s="24">
        <f>IFERROR(IF(OR($A66="",$E66="Canceled"),"",MAX(0,MIN($L66,46082)-MAX($K66,46054))),"")</f>
        <v/>
      </c>
      <c r="AR66" s="24">
        <f>IFERROR(IF(OR($A66="",$E66="Canceled"),"",MAX(0,MIN($L66,46113)-MAX($K66,46082))),"")</f>
        <v/>
      </c>
      <c r="AS66" s="24">
        <f>IFERROR(IF(OR($A66="",$E66="Canceled"),"",MAX(0,MIN($L66,46143)-MAX($K66,46113))),"")</f>
        <v/>
      </c>
      <c r="AT66" s="24">
        <f>IFERROR(IF(OR($A66="",$E66="Canceled"),"",MAX(0,MIN($L66,46174)-MAX($K66,46143))),"")</f>
        <v/>
      </c>
      <c r="AU66" s="24">
        <f>IFERROR(IF(OR($A66="",$E66="Canceled"),"",MAX(0,MIN($L66,46204)-MAX($K66,46174))),"")</f>
        <v/>
      </c>
      <c r="AV66" s="24">
        <f>IFERROR(IF(OR($A66="",$E66="Canceled"),"",MAX(0,MIN($L66,46235)-MAX($K66,46204))),"")</f>
        <v/>
      </c>
      <c r="AW66" s="24">
        <f>IFERROR(IF(OR($A66="",$E66="Canceled"),"",MAX(0,MIN($L66,46266)-MAX($K66,46235))),"")</f>
        <v/>
      </c>
      <c r="AX66" s="24">
        <f>IFERROR(IF(OR($A66="",$E66="Canceled"),"",MAX(0,MIN($L66,46296)-MAX($K66,46266))),"")</f>
        <v/>
      </c>
      <c r="AY66" s="24">
        <f>IFERROR(IF(OR($A66="",$E66="Canceled"),"",MAX(0,MIN($L66,46327)-MAX($K66,46296))),"")</f>
        <v/>
      </c>
      <c r="AZ66" s="24">
        <f>IFERROR(IF(OR($A66="",$E66="Canceled"),"",MAX(0,MIN($L66,46357)-MAX($K66,46327))),"")</f>
        <v/>
      </c>
      <c r="BA66" s="24">
        <f>IFERROR(IF(OR($A66="",$E66="Canceled"),"",MAX(0,MIN($L66,46388)-MAX($K66,46357))),"")</f>
        <v/>
      </c>
      <c r="BB66" s="24">
        <f>IFERROR(IF(AND($A66&lt;&gt;"",$K66=TODAY(),$E66&lt;&gt;"Canceled"),COUNTIFS($K$5:$K$66,TODAY(),$E$5:$E$66,"&lt;&gt;Canceled"),""),"")</f>
        <v/>
      </c>
      <c r="BC66" s="24">
        <f>IFERROR(IF(AND($A66&lt;&gt;"",$K66&gt;=TODAY(),$E66&lt;&gt;"Canceled"),COUNTIFS($K$5:$K$104,"&lt;"&amp;$K66,$E$5:$E$104,"&lt;&gt;Canceled")+COUNTIFS($K$5:$K$66,$K66,$E$5:$E$66,"&lt;&gt;Canceled"),""),"")</f>
        <v/>
      </c>
      <c r="BD66" s="24">
        <f>IFERROR(IF(AND($A66&lt;&gt;"",$E66&lt;&gt;"Canceled",$AE66&gt;0,$K66&gt;=TODAY(),$K66&lt;=TODAY()+'Property Setup'!$B$7),COUNTIFS($AE$5:$AE$66,"&gt;0",$K$5:$K$66,"&gt;="&amp;TODAY(),$K$5:$K$66,"&lt;="&amp;TODAY()+'Property Setup'!$B$7),""),"")</f>
        <v/>
      </c>
    </row>
    <row r="67">
      <c r="A67" s="29" t="n"/>
      <c r="B67" s="29" t="n"/>
      <c r="C67" s="29" t="n"/>
      <c r="D67" s="29" t="n"/>
      <c r="E67" s="29" t="n"/>
      <c r="F67" s="57" t="n"/>
      <c r="G67" s="29" t="n"/>
      <c r="H67" s="29" t="n"/>
      <c r="I67" s="29" t="n"/>
      <c r="J67" s="29" t="n"/>
      <c r="K67" s="57" t="n"/>
      <c r="L67" s="57" t="n"/>
      <c r="M67" s="24">
        <f>IFERROR(IF($A67="","",MAX(0,$L67-$K67)),"")</f>
        <v/>
      </c>
      <c r="N67" s="29" t="n"/>
      <c r="O67" s="29" t="n"/>
      <c r="P67" s="24">
        <f>IFERROR(IF($A67="","",$N67+$O67),"")</f>
        <v/>
      </c>
      <c r="Q67" s="24">
        <f>IFERROR(IF($C67="","",VLOOKUP($C67,'Property Setup'!$B$13:$L$21,11,0)),"")</f>
        <v/>
      </c>
      <c r="R67" s="24">
        <f>IFERROR(IF($C67="","",IF($P67&gt;$Q67,"Review Guest Count","Within Limit")),"")</f>
        <v/>
      </c>
      <c r="S67" s="31" t="n"/>
      <c r="T67" s="26">
        <f>IFERROR(IF($A67="","",$M67*$S67),"")</f>
        <v/>
      </c>
      <c r="U67" s="31" t="n"/>
      <c r="V67" s="31" t="n"/>
      <c r="W67" s="31" t="n"/>
      <c r="X67" s="26">
        <f>IFERROR(IF($A67="","",MAX(0,$T67-$W67+IF(VLOOKUP($C67,'Property Setup'!$B$13:$R$21,17,0)="Yes",$U67,0))),"")</f>
        <v/>
      </c>
      <c r="Y67" s="56">
        <f>IFERROR(IF($C67="","",VLOOKUP($C67,'Property Setup'!$B$13:$S$21,18,0)),"")</f>
        <v/>
      </c>
      <c r="Z67" s="26">
        <f>IFERROR(IF($A67="","",$X67*$Y67),"")</f>
        <v/>
      </c>
      <c r="AA67" s="56">
        <f>IFERROR(IF($C67="","",VLOOKUP($C67,'Property Setup'!$B$13:$T$21,19,0)),"")</f>
        <v/>
      </c>
      <c r="AB67" s="26">
        <f>IFERROR(IF($A67="","",MAX(0,$T67-$W67)*$AA67),"")</f>
        <v/>
      </c>
      <c r="AC67" s="26">
        <f>IFERROR(IF($A67="","",$T67+$U67+$V67-$W67+$Z67+$AB67),"")</f>
        <v/>
      </c>
      <c r="AD67" s="31" t="n"/>
      <c r="AE67" s="26">
        <f>IFERROR(IF($A67="","",MAX(0,$AC67-$AD67)),"")</f>
        <v/>
      </c>
      <c r="AF67" s="57" t="n"/>
      <c r="AG67" s="24">
        <f>IFERROR(IF($A67="","",IF($E67="Canceled","Canceled",IF($AE67=0,"Paid",IF(AND($AF67&lt;TODAY(),$AE67&gt;0),"Past Due",IF($AD67&gt;0,"Partially Paid","Unpaid"))))),"")</f>
        <v/>
      </c>
      <c r="AH67" s="24">
        <f>IFERROR(IF($A67="","",$K67-TODAY()),"")</f>
        <v/>
      </c>
      <c r="AI67" s="32" t="n"/>
      <c r="AJ67" s="32" t="n"/>
      <c r="AK67" s="29" t="n"/>
      <c r="AL67" s="29" t="n"/>
      <c r="AM67" s="29" t="n"/>
      <c r="AN67" s="24">
        <f>IFERROR(IF(OR($A67="",$E67="Canceled"),"",MAX(0,MIN($L67,EOMONTH(TODAY(),0)+1)-MAX($K67,EOMONTH(TODAY(),-1)+1))),"")</f>
        <v/>
      </c>
      <c r="AO67" s="26">
        <f>IFERROR(IF(OR($A67="",$AN67=0),"",$AN67*$S67),"")</f>
        <v/>
      </c>
      <c r="AP67" s="24">
        <f>IFERROR(IF(OR($A67="",$E67="Canceled"),"",MAX(0,MIN($L67,46054)-MAX($K67,46023))),"")</f>
        <v/>
      </c>
      <c r="AQ67" s="24">
        <f>IFERROR(IF(OR($A67="",$E67="Canceled"),"",MAX(0,MIN($L67,46082)-MAX($K67,46054))),"")</f>
        <v/>
      </c>
      <c r="AR67" s="24">
        <f>IFERROR(IF(OR($A67="",$E67="Canceled"),"",MAX(0,MIN($L67,46113)-MAX($K67,46082))),"")</f>
        <v/>
      </c>
      <c r="AS67" s="24">
        <f>IFERROR(IF(OR($A67="",$E67="Canceled"),"",MAX(0,MIN($L67,46143)-MAX($K67,46113))),"")</f>
        <v/>
      </c>
      <c r="AT67" s="24">
        <f>IFERROR(IF(OR($A67="",$E67="Canceled"),"",MAX(0,MIN($L67,46174)-MAX($K67,46143))),"")</f>
        <v/>
      </c>
      <c r="AU67" s="24">
        <f>IFERROR(IF(OR($A67="",$E67="Canceled"),"",MAX(0,MIN($L67,46204)-MAX($K67,46174))),"")</f>
        <v/>
      </c>
      <c r="AV67" s="24">
        <f>IFERROR(IF(OR($A67="",$E67="Canceled"),"",MAX(0,MIN($L67,46235)-MAX($K67,46204))),"")</f>
        <v/>
      </c>
      <c r="AW67" s="24">
        <f>IFERROR(IF(OR($A67="",$E67="Canceled"),"",MAX(0,MIN($L67,46266)-MAX($K67,46235))),"")</f>
        <v/>
      </c>
      <c r="AX67" s="24">
        <f>IFERROR(IF(OR($A67="",$E67="Canceled"),"",MAX(0,MIN($L67,46296)-MAX($K67,46266))),"")</f>
        <v/>
      </c>
      <c r="AY67" s="24">
        <f>IFERROR(IF(OR($A67="",$E67="Canceled"),"",MAX(0,MIN($L67,46327)-MAX($K67,46296))),"")</f>
        <v/>
      </c>
      <c r="AZ67" s="24">
        <f>IFERROR(IF(OR($A67="",$E67="Canceled"),"",MAX(0,MIN($L67,46357)-MAX($K67,46327))),"")</f>
        <v/>
      </c>
      <c r="BA67" s="24">
        <f>IFERROR(IF(OR($A67="",$E67="Canceled"),"",MAX(0,MIN($L67,46388)-MAX($K67,46357))),"")</f>
        <v/>
      </c>
      <c r="BB67" s="24">
        <f>IFERROR(IF(AND($A67&lt;&gt;"",$K67=TODAY(),$E67&lt;&gt;"Canceled"),COUNTIFS($K$5:$K$67,TODAY(),$E$5:$E$67,"&lt;&gt;Canceled"),""),"")</f>
        <v/>
      </c>
      <c r="BC67" s="24">
        <f>IFERROR(IF(AND($A67&lt;&gt;"",$K67&gt;=TODAY(),$E67&lt;&gt;"Canceled"),COUNTIFS($K$5:$K$104,"&lt;"&amp;$K67,$E$5:$E$104,"&lt;&gt;Canceled")+COUNTIFS($K$5:$K$67,$K67,$E$5:$E$67,"&lt;&gt;Canceled"),""),"")</f>
        <v/>
      </c>
      <c r="BD67" s="24">
        <f>IFERROR(IF(AND($A67&lt;&gt;"",$E67&lt;&gt;"Canceled",$AE67&gt;0,$K67&gt;=TODAY(),$K67&lt;=TODAY()+'Property Setup'!$B$7),COUNTIFS($AE$5:$AE$67,"&gt;0",$K$5:$K$67,"&gt;="&amp;TODAY(),$K$5:$K$67,"&lt;="&amp;TODAY()+'Property Setup'!$B$7),""),"")</f>
        <v/>
      </c>
    </row>
    <row r="68">
      <c r="A68" s="29" t="n"/>
      <c r="B68" s="29" t="n"/>
      <c r="C68" s="29" t="n"/>
      <c r="D68" s="29" t="n"/>
      <c r="E68" s="29" t="n"/>
      <c r="F68" s="57" t="n"/>
      <c r="G68" s="29" t="n"/>
      <c r="H68" s="29" t="n"/>
      <c r="I68" s="29" t="n"/>
      <c r="J68" s="29" t="n"/>
      <c r="K68" s="57" t="n"/>
      <c r="L68" s="57" t="n"/>
      <c r="M68" s="24">
        <f>IFERROR(IF($A68="","",MAX(0,$L68-$K68)),"")</f>
        <v/>
      </c>
      <c r="N68" s="29" t="n"/>
      <c r="O68" s="29" t="n"/>
      <c r="P68" s="24">
        <f>IFERROR(IF($A68="","",$N68+$O68),"")</f>
        <v/>
      </c>
      <c r="Q68" s="24">
        <f>IFERROR(IF($C68="","",VLOOKUP($C68,'Property Setup'!$B$13:$L$21,11,0)),"")</f>
        <v/>
      </c>
      <c r="R68" s="24">
        <f>IFERROR(IF($C68="","",IF($P68&gt;$Q68,"Review Guest Count","Within Limit")),"")</f>
        <v/>
      </c>
      <c r="S68" s="31" t="n"/>
      <c r="T68" s="26">
        <f>IFERROR(IF($A68="","",$M68*$S68),"")</f>
        <v/>
      </c>
      <c r="U68" s="31" t="n"/>
      <c r="V68" s="31" t="n"/>
      <c r="W68" s="31" t="n"/>
      <c r="X68" s="26">
        <f>IFERROR(IF($A68="","",MAX(0,$T68-$W68+IF(VLOOKUP($C68,'Property Setup'!$B$13:$R$21,17,0)="Yes",$U68,0))),"")</f>
        <v/>
      </c>
      <c r="Y68" s="56">
        <f>IFERROR(IF($C68="","",VLOOKUP($C68,'Property Setup'!$B$13:$S$21,18,0)),"")</f>
        <v/>
      </c>
      <c r="Z68" s="26">
        <f>IFERROR(IF($A68="","",$X68*$Y68),"")</f>
        <v/>
      </c>
      <c r="AA68" s="56">
        <f>IFERROR(IF($C68="","",VLOOKUP($C68,'Property Setup'!$B$13:$T$21,19,0)),"")</f>
        <v/>
      </c>
      <c r="AB68" s="26">
        <f>IFERROR(IF($A68="","",MAX(0,$T68-$W68)*$AA68),"")</f>
        <v/>
      </c>
      <c r="AC68" s="26">
        <f>IFERROR(IF($A68="","",$T68+$U68+$V68-$W68+$Z68+$AB68),"")</f>
        <v/>
      </c>
      <c r="AD68" s="31" t="n"/>
      <c r="AE68" s="26">
        <f>IFERROR(IF($A68="","",MAX(0,$AC68-$AD68)),"")</f>
        <v/>
      </c>
      <c r="AF68" s="57" t="n"/>
      <c r="AG68" s="24">
        <f>IFERROR(IF($A68="","",IF($E68="Canceled","Canceled",IF($AE68=0,"Paid",IF(AND($AF68&lt;TODAY(),$AE68&gt;0),"Past Due",IF($AD68&gt;0,"Partially Paid","Unpaid"))))),"")</f>
        <v/>
      </c>
      <c r="AH68" s="24">
        <f>IFERROR(IF($A68="","",$K68-TODAY()),"")</f>
        <v/>
      </c>
      <c r="AI68" s="32" t="n"/>
      <c r="AJ68" s="32" t="n"/>
      <c r="AK68" s="29" t="n"/>
      <c r="AL68" s="29" t="n"/>
      <c r="AM68" s="29" t="n"/>
      <c r="AN68" s="24">
        <f>IFERROR(IF(OR($A68="",$E68="Canceled"),"",MAX(0,MIN($L68,EOMONTH(TODAY(),0)+1)-MAX($K68,EOMONTH(TODAY(),-1)+1))),"")</f>
        <v/>
      </c>
      <c r="AO68" s="26">
        <f>IFERROR(IF(OR($A68="",$AN68=0),"",$AN68*$S68),"")</f>
        <v/>
      </c>
      <c r="AP68" s="24">
        <f>IFERROR(IF(OR($A68="",$E68="Canceled"),"",MAX(0,MIN($L68,46054)-MAX($K68,46023))),"")</f>
        <v/>
      </c>
      <c r="AQ68" s="24">
        <f>IFERROR(IF(OR($A68="",$E68="Canceled"),"",MAX(0,MIN($L68,46082)-MAX($K68,46054))),"")</f>
        <v/>
      </c>
      <c r="AR68" s="24">
        <f>IFERROR(IF(OR($A68="",$E68="Canceled"),"",MAX(0,MIN($L68,46113)-MAX($K68,46082))),"")</f>
        <v/>
      </c>
      <c r="AS68" s="24">
        <f>IFERROR(IF(OR($A68="",$E68="Canceled"),"",MAX(0,MIN($L68,46143)-MAX($K68,46113))),"")</f>
        <v/>
      </c>
      <c r="AT68" s="24">
        <f>IFERROR(IF(OR($A68="",$E68="Canceled"),"",MAX(0,MIN($L68,46174)-MAX($K68,46143))),"")</f>
        <v/>
      </c>
      <c r="AU68" s="24">
        <f>IFERROR(IF(OR($A68="",$E68="Canceled"),"",MAX(0,MIN($L68,46204)-MAX($K68,46174))),"")</f>
        <v/>
      </c>
      <c r="AV68" s="24">
        <f>IFERROR(IF(OR($A68="",$E68="Canceled"),"",MAX(0,MIN($L68,46235)-MAX($K68,46204))),"")</f>
        <v/>
      </c>
      <c r="AW68" s="24">
        <f>IFERROR(IF(OR($A68="",$E68="Canceled"),"",MAX(0,MIN($L68,46266)-MAX($K68,46235))),"")</f>
        <v/>
      </c>
      <c r="AX68" s="24">
        <f>IFERROR(IF(OR($A68="",$E68="Canceled"),"",MAX(0,MIN($L68,46296)-MAX($K68,46266))),"")</f>
        <v/>
      </c>
      <c r="AY68" s="24">
        <f>IFERROR(IF(OR($A68="",$E68="Canceled"),"",MAX(0,MIN($L68,46327)-MAX($K68,46296))),"")</f>
        <v/>
      </c>
      <c r="AZ68" s="24">
        <f>IFERROR(IF(OR($A68="",$E68="Canceled"),"",MAX(0,MIN($L68,46357)-MAX($K68,46327))),"")</f>
        <v/>
      </c>
      <c r="BA68" s="24">
        <f>IFERROR(IF(OR($A68="",$E68="Canceled"),"",MAX(0,MIN($L68,46388)-MAX($K68,46357))),"")</f>
        <v/>
      </c>
      <c r="BB68" s="24">
        <f>IFERROR(IF(AND($A68&lt;&gt;"",$K68=TODAY(),$E68&lt;&gt;"Canceled"),COUNTIFS($K$5:$K$68,TODAY(),$E$5:$E$68,"&lt;&gt;Canceled"),""),"")</f>
        <v/>
      </c>
      <c r="BC68" s="24">
        <f>IFERROR(IF(AND($A68&lt;&gt;"",$K68&gt;=TODAY(),$E68&lt;&gt;"Canceled"),COUNTIFS($K$5:$K$104,"&lt;"&amp;$K68,$E$5:$E$104,"&lt;&gt;Canceled")+COUNTIFS($K$5:$K$68,$K68,$E$5:$E$68,"&lt;&gt;Canceled"),""),"")</f>
        <v/>
      </c>
      <c r="BD68" s="24">
        <f>IFERROR(IF(AND($A68&lt;&gt;"",$E68&lt;&gt;"Canceled",$AE68&gt;0,$K68&gt;=TODAY(),$K68&lt;=TODAY()+'Property Setup'!$B$7),COUNTIFS($AE$5:$AE$68,"&gt;0",$K$5:$K$68,"&gt;="&amp;TODAY(),$K$5:$K$68,"&lt;="&amp;TODAY()+'Property Setup'!$B$7),""),"")</f>
        <v/>
      </c>
    </row>
    <row r="69">
      <c r="A69" s="29" t="n"/>
      <c r="B69" s="29" t="n"/>
      <c r="C69" s="29" t="n"/>
      <c r="D69" s="29" t="n"/>
      <c r="E69" s="29" t="n"/>
      <c r="F69" s="57" t="n"/>
      <c r="G69" s="29" t="n"/>
      <c r="H69" s="29" t="n"/>
      <c r="I69" s="29" t="n"/>
      <c r="J69" s="29" t="n"/>
      <c r="K69" s="57" t="n"/>
      <c r="L69" s="57" t="n"/>
      <c r="M69" s="24">
        <f>IFERROR(IF($A69="","",MAX(0,$L69-$K69)),"")</f>
        <v/>
      </c>
      <c r="N69" s="29" t="n"/>
      <c r="O69" s="29" t="n"/>
      <c r="P69" s="24">
        <f>IFERROR(IF($A69="","",$N69+$O69),"")</f>
        <v/>
      </c>
      <c r="Q69" s="24">
        <f>IFERROR(IF($C69="","",VLOOKUP($C69,'Property Setup'!$B$13:$L$21,11,0)),"")</f>
        <v/>
      </c>
      <c r="R69" s="24">
        <f>IFERROR(IF($C69="","",IF($P69&gt;$Q69,"Review Guest Count","Within Limit")),"")</f>
        <v/>
      </c>
      <c r="S69" s="31" t="n"/>
      <c r="T69" s="26">
        <f>IFERROR(IF($A69="","",$M69*$S69),"")</f>
        <v/>
      </c>
      <c r="U69" s="31" t="n"/>
      <c r="V69" s="31" t="n"/>
      <c r="W69" s="31" t="n"/>
      <c r="X69" s="26">
        <f>IFERROR(IF($A69="","",MAX(0,$T69-$W69+IF(VLOOKUP($C69,'Property Setup'!$B$13:$R$21,17,0)="Yes",$U69,0))),"")</f>
        <v/>
      </c>
      <c r="Y69" s="56">
        <f>IFERROR(IF($C69="","",VLOOKUP($C69,'Property Setup'!$B$13:$S$21,18,0)),"")</f>
        <v/>
      </c>
      <c r="Z69" s="26">
        <f>IFERROR(IF($A69="","",$X69*$Y69),"")</f>
        <v/>
      </c>
      <c r="AA69" s="56">
        <f>IFERROR(IF($C69="","",VLOOKUP($C69,'Property Setup'!$B$13:$T$21,19,0)),"")</f>
        <v/>
      </c>
      <c r="AB69" s="26">
        <f>IFERROR(IF($A69="","",MAX(0,$T69-$W69)*$AA69),"")</f>
        <v/>
      </c>
      <c r="AC69" s="26">
        <f>IFERROR(IF($A69="","",$T69+$U69+$V69-$W69+$Z69+$AB69),"")</f>
        <v/>
      </c>
      <c r="AD69" s="31" t="n"/>
      <c r="AE69" s="26">
        <f>IFERROR(IF($A69="","",MAX(0,$AC69-$AD69)),"")</f>
        <v/>
      </c>
      <c r="AF69" s="57" t="n"/>
      <c r="AG69" s="24">
        <f>IFERROR(IF($A69="","",IF($E69="Canceled","Canceled",IF($AE69=0,"Paid",IF(AND($AF69&lt;TODAY(),$AE69&gt;0),"Past Due",IF($AD69&gt;0,"Partially Paid","Unpaid"))))),"")</f>
        <v/>
      </c>
      <c r="AH69" s="24">
        <f>IFERROR(IF($A69="","",$K69-TODAY()),"")</f>
        <v/>
      </c>
      <c r="AI69" s="32" t="n"/>
      <c r="AJ69" s="32" t="n"/>
      <c r="AK69" s="29" t="n"/>
      <c r="AL69" s="29" t="n"/>
      <c r="AM69" s="29" t="n"/>
      <c r="AN69" s="24">
        <f>IFERROR(IF(OR($A69="",$E69="Canceled"),"",MAX(0,MIN($L69,EOMONTH(TODAY(),0)+1)-MAX($K69,EOMONTH(TODAY(),-1)+1))),"")</f>
        <v/>
      </c>
      <c r="AO69" s="26">
        <f>IFERROR(IF(OR($A69="",$AN69=0),"",$AN69*$S69),"")</f>
        <v/>
      </c>
      <c r="AP69" s="24">
        <f>IFERROR(IF(OR($A69="",$E69="Canceled"),"",MAX(0,MIN($L69,46054)-MAX($K69,46023))),"")</f>
        <v/>
      </c>
      <c r="AQ69" s="24">
        <f>IFERROR(IF(OR($A69="",$E69="Canceled"),"",MAX(0,MIN($L69,46082)-MAX($K69,46054))),"")</f>
        <v/>
      </c>
      <c r="AR69" s="24">
        <f>IFERROR(IF(OR($A69="",$E69="Canceled"),"",MAX(0,MIN($L69,46113)-MAX($K69,46082))),"")</f>
        <v/>
      </c>
      <c r="AS69" s="24">
        <f>IFERROR(IF(OR($A69="",$E69="Canceled"),"",MAX(0,MIN($L69,46143)-MAX($K69,46113))),"")</f>
        <v/>
      </c>
      <c r="AT69" s="24">
        <f>IFERROR(IF(OR($A69="",$E69="Canceled"),"",MAX(0,MIN($L69,46174)-MAX($K69,46143))),"")</f>
        <v/>
      </c>
      <c r="AU69" s="24">
        <f>IFERROR(IF(OR($A69="",$E69="Canceled"),"",MAX(0,MIN($L69,46204)-MAX($K69,46174))),"")</f>
        <v/>
      </c>
      <c r="AV69" s="24">
        <f>IFERROR(IF(OR($A69="",$E69="Canceled"),"",MAX(0,MIN($L69,46235)-MAX($K69,46204))),"")</f>
        <v/>
      </c>
      <c r="AW69" s="24">
        <f>IFERROR(IF(OR($A69="",$E69="Canceled"),"",MAX(0,MIN($L69,46266)-MAX($K69,46235))),"")</f>
        <v/>
      </c>
      <c r="AX69" s="24">
        <f>IFERROR(IF(OR($A69="",$E69="Canceled"),"",MAX(0,MIN($L69,46296)-MAX($K69,46266))),"")</f>
        <v/>
      </c>
      <c r="AY69" s="24">
        <f>IFERROR(IF(OR($A69="",$E69="Canceled"),"",MAX(0,MIN($L69,46327)-MAX($K69,46296))),"")</f>
        <v/>
      </c>
      <c r="AZ69" s="24">
        <f>IFERROR(IF(OR($A69="",$E69="Canceled"),"",MAX(0,MIN($L69,46357)-MAX($K69,46327))),"")</f>
        <v/>
      </c>
      <c r="BA69" s="24">
        <f>IFERROR(IF(OR($A69="",$E69="Canceled"),"",MAX(0,MIN($L69,46388)-MAX($K69,46357))),"")</f>
        <v/>
      </c>
      <c r="BB69" s="24">
        <f>IFERROR(IF(AND($A69&lt;&gt;"",$K69=TODAY(),$E69&lt;&gt;"Canceled"),COUNTIFS($K$5:$K$69,TODAY(),$E$5:$E$69,"&lt;&gt;Canceled"),""),"")</f>
        <v/>
      </c>
      <c r="BC69" s="24">
        <f>IFERROR(IF(AND($A69&lt;&gt;"",$K69&gt;=TODAY(),$E69&lt;&gt;"Canceled"),COUNTIFS($K$5:$K$104,"&lt;"&amp;$K69,$E$5:$E$104,"&lt;&gt;Canceled")+COUNTIFS($K$5:$K$69,$K69,$E$5:$E$69,"&lt;&gt;Canceled"),""),"")</f>
        <v/>
      </c>
      <c r="BD69" s="24">
        <f>IFERROR(IF(AND($A69&lt;&gt;"",$E69&lt;&gt;"Canceled",$AE69&gt;0,$K69&gt;=TODAY(),$K69&lt;=TODAY()+'Property Setup'!$B$7),COUNTIFS($AE$5:$AE$69,"&gt;0",$K$5:$K$69,"&gt;="&amp;TODAY(),$K$5:$K$69,"&lt;="&amp;TODAY()+'Property Setup'!$B$7),""),"")</f>
        <v/>
      </c>
    </row>
    <row r="70">
      <c r="A70" s="29" t="n"/>
      <c r="B70" s="29" t="n"/>
      <c r="C70" s="29" t="n"/>
      <c r="D70" s="29" t="n"/>
      <c r="E70" s="29" t="n"/>
      <c r="F70" s="57" t="n"/>
      <c r="G70" s="29" t="n"/>
      <c r="H70" s="29" t="n"/>
      <c r="I70" s="29" t="n"/>
      <c r="J70" s="29" t="n"/>
      <c r="K70" s="57" t="n"/>
      <c r="L70" s="57" t="n"/>
      <c r="M70" s="24">
        <f>IFERROR(IF($A70="","",MAX(0,$L70-$K70)),"")</f>
        <v/>
      </c>
      <c r="N70" s="29" t="n"/>
      <c r="O70" s="29" t="n"/>
      <c r="P70" s="24">
        <f>IFERROR(IF($A70="","",$N70+$O70),"")</f>
        <v/>
      </c>
      <c r="Q70" s="24">
        <f>IFERROR(IF($C70="","",VLOOKUP($C70,'Property Setup'!$B$13:$L$21,11,0)),"")</f>
        <v/>
      </c>
      <c r="R70" s="24">
        <f>IFERROR(IF($C70="","",IF($P70&gt;$Q70,"Review Guest Count","Within Limit")),"")</f>
        <v/>
      </c>
      <c r="S70" s="31" t="n"/>
      <c r="T70" s="26">
        <f>IFERROR(IF($A70="","",$M70*$S70),"")</f>
        <v/>
      </c>
      <c r="U70" s="31" t="n"/>
      <c r="V70" s="31" t="n"/>
      <c r="W70" s="31" t="n"/>
      <c r="X70" s="26">
        <f>IFERROR(IF($A70="","",MAX(0,$T70-$W70+IF(VLOOKUP($C70,'Property Setup'!$B$13:$R$21,17,0)="Yes",$U70,0))),"")</f>
        <v/>
      </c>
      <c r="Y70" s="56">
        <f>IFERROR(IF($C70="","",VLOOKUP($C70,'Property Setup'!$B$13:$S$21,18,0)),"")</f>
        <v/>
      </c>
      <c r="Z70" s="26">
        <f>IFERROR(IF($A70="","",$X70*$Y70),"")</f>
        <v/>
      </c>
      <c r="AA70" s="56">
        <f>IFERROR(IF($C70="","",VLOOKUP($C70,'Property Setup'!$B$13:$T$21,19,0)),"")</f>
        <v/>
      </c>
      <c r="AB70" s="26">
        <f>IFERROR(IF($A70="","",MAX(0,$T70-$W70)*$AA70),"")</f>
        <v/>
      </c>
      <c r="AC70" s="26">
        <f>IFERROR(IF($A70="","",$T70+$U70+$V70-$W70+$Z70+$AB70),"")</f>
        <v/>
      </c>
      <c r="AD70" s="31" t="n"/>
      <c r="AE70" s="26">
        <f>IFERROR(IF($A70="","",MAX(0,$AC70-$AD70)),"")</f>
        <v/>
      </c>
      <c r="AF70" s="57" t="n"/>
      <c r="AG70" s="24">
        <f>IFERROR(IF($A70="","",IF($E70="Canceled","Canceled",IF($AE70=0,"Paid",IF(AND($AF70&lt;TODAY(),$AE70&gt;0),"Past Due",IF($AD70&gt;0,"Partially Paid","Unpaid"))))),"")</f>
        <v/>
      </c>
      <c r="AH70" s="24">
        <f>IFERROR(IF($A70="","",$K70-TODAY()),"")</f>
        <v/>
      </c>
      <c r="AI70" s="32" t="n"/>
      <c r="AJ70" s="32" t="n"/>
      <c r="AK70" s="29" t="n"/>
      <c r="AL70" s="29" t="n"/>
      <c r="AM70" s="29" t="n"/>
      <c r="AN70" s="24">
        <f>IFERROR(IF(OR($A70="",$E70="Canceled"),"",MAX(0,MIN($L70,EOMONTH(TODAY(),0)+1)-MAX($K70,EOMONTH(TODAY(),-1)+1))),"")</f>
        <v/>
      </c>
      <c r="AO70" s="26">
        <f>IFERROR(IF(OR($A70="",$AN70=0),"",$AN70*$S70),"")</f>
        <v/>
      </c>
      <c r="AP70" s="24">
        <f>IFERROR(IF(OR($A70="",$E70="Canceled"),"",MAX(0,MIN($L70,46054)-MAX($K70,46023))),"")</f>
        <v/>
      </c>
      <c r="AQ70" s="24">
        <f>IFERROR(IF(OR($A70="",$E70="Canceled"),"",MAX(0,MIN($L70,46082)-MAX($K70,46054))),"")</f>
        <v/>
      </c>
      <c r="AR70" s="24">
        <f>IFERROR(IF(OR($A70="",$E70="Canceled"),"",MAX(0,MIN($L70,46113)-MAX($K70,46082))),"")</f>
        <v/>
      </c>
      <c r="AS70" s="24">
        <f>IFERROR(IF(OR($A70="",$E70="Canceled"),"",MAX(0,MIN($L70,46143)-MAX($K70,46113))),"")</f>
        <v/>
      </c>
      <c r="AT70" s="24">
        <f>IFERROR(IF(OR($A70="",$E70="Canceled"),"",MAX(0,MIN($L70,46174)-MAX($K70,46143))),"")</f>
        <v/>
      </c>
      <c r="AU70" s="24">
        <f>IFERROR(IF(OR($A70="",$E70="Canceled"),"",MAX(0,MIN($L70,46204)-MAX($K70,46174))),"")</f>
        <v/>
      </c>
      <c r="AV70" s="24">
        <f>IFERROR(IF(OR($A70="",$E70="Canceled"),"",MAX(0,MIN($L70,46235)-MAX($K70,46204))),"")</f>
        <v/>
      </c>
      <c r="AW70" s="24">
        <f>IFERROR(IF(OR($A70="",$E70="Canceled"),"",MAX(0,MIN($L70,46266)-MAX($K70,46235))),"")</f>
        <v/>
      </c>
      <c r="AX70" s="24">
        <f>IFERROR(IF(OR($A70="",$E70="Canceled"),"",MAX(0,MIN($L70,46296)-MAX($K70,46266))),"")</f>
        <v/>
      </c>
      <c r="AY70" s="24">
        <f>IFERROR(IF(OR($A70="",$E70="Canceled"),"",MAX(0,MIN($L70,46327)-MAX($K70,46296))),"")</f>
        <v/>
      </c>
      <c r="AZ70" s="24">
        <f>IFERROR(IF(OR($A70="",$E70="Canceled"),"",MAX(0,MIN($L70,46357)-MAX($K70,46327))),"")</f>
        <v/>
      </c>
      <c r="BA70" s="24">
        <f>IFERROR(IF(OR($A70="",$E70="Canceled"),"",MAX(0,MIN($L70,46388)-MAX($K70,46357))),"")</f>
        <v/>
      </c>
      <c r="BB70" s="24">
        <f>IFERROR(IF(AND($A70&lt;&gt;"",$K70=TODAY(),$E70&lt;&gt;"Canceled"),COUNTIFS($K$5:$K$70,TODAY(),$E$5:$E$70,"&lt;&gt;Canceled"),""),"")</f>
        <v/>
      </c>
      <c r="BC70" s="24">
        <f>IFERROR(IF(AND($A70&lt;&gt;"",$K70&gt;=TODAY(),$E70&lt;&gt;"Canceled"),COUNTIFS($K$5:$K$104,"&lt;"&amp;$K70,$E$5:$E$104,"&lt;&gt;Canceled")+COUNTIFS($K$5:$K$70,$K70,$E$5:$E$70,"&lt;&gt;Canceled"),""),"")</f>
        <v/>
      </c>
      <c r="BD70" s="24">
        <f>IFERROR(IF(AND($A70&lt;&gt;"",$E70&lt;&gt;"Canceled",$AE70&gt;0,$K70&gt;=TODAY(),$K70&lt;=TODAY()+'Property Setup'!$B$7),COUNTIFS($AE$5:$AE$70,"&gt;0",$K$5:$K$70,"&gt;="&amp;TODAY(),$K$5:$K$70,"&lt;="&amp;TODAY()+'Property Setup'!$B$7),""),"")</f>
        <v/>
      </c>
    </row>
    <row r="71">
      <c r="A71" s="29" t="n"/>
      <c r="B71" s="29" t="n"/>
      <c r="C71" s="29" t="n"/>
      <c r="D71" s="29" t="n"/>
      <c r="E71" s="29" t="n"/>
      <c r="F71" s="57" t="n"/>
      <c r="G71" s="29" t="n"/>
      <c r="H71" s="29" t="n"/>
      <c r="I71" s="29" t="n"/>
      <c r="J71" s="29" t="n"/>
      <c r="K71" s="57" t="n"/>
      <c r="L71" s="57" t="n"/>
      <c r="M71" s="24">
        <f>IFERROR(IF($A71="","",MAX(0,$L71-$K71)),"")</f>
        <v/>
      </c>
      <c r="N71" s="29" t="n"/>
      <c r="O71" s="29" t="n"/>
      <c r="P71" s="24">
        <f>IFERROR(IF($A71="","",$N71+$O71),"")</f>
        <v/>
      </c>
      <c r="Q71" s="24">
        <f>IFERROR(IF($C71="","",VLOOKUP($C71,'Property Setup'!$B$13:$L$21,11,0)),"")</f>
        <v/>
      </c>
      <c r="R71" s="24">
        <f>IFERROR(IF($C71="","",IF($P71&gt;$Q71,"Review Guest Count","Within Limit")),"")</f>
        <v/>
      </c>
      <c r="S71" s="31" t="n"/>
      <c r="T71" s="26">
        <f>IFERROR(IF($A71="","",$M71*$S71),"")</f>
        <v/>
      </c>
      <c r="U71" s="31" t="n"/>
      <c r="V71" s="31" t="n"/>
      <c r="W71" s="31" t="n"/>
      <c r="X71" s="26">
        <f>IFERROR(IF($A71="","",MAX(0,$T71-$W71+IF(VLOOKUP($C71,'Property Setup'!$B$13:$R$21,17,0)="Yes",$U71,0))),"")</f>
        <v/>
      </c>
      <c r="Y71" s="56">
        <f>IFERROR(IF($C71="","",VLOOKUP($C71,'Property Setup'!$B$13:$S$21,18,0)),"")</f>
        <v/>
      </c>
      <c r="Z71" s="26">
        <f>IFERROR(IF($A71="","",$X71*$Y71),"")</f>
        <v/>
      </c>
      <c r="AA71" s="56">
        <f>IFERROR(IF($C71="","",VLOOKUP($C71,'Property Setup'!$B$13:$T$21,19,0)),"")</f>
        <v/>
      </c>
      <c r="AB71" s="26">
        <f>IFERROR(IF($A71="","",MAX(0,$T71-$W71)*$AA71),"")</f>
        <v/>
      </c>
      <c r="AC71" s="26">
        <f>IFERROR(IF($A71="","",$T71+$U71+$V71-$W71+$Z71+$AB71),"")</f>
        <v/>
      </c>
      <c r="AD71" s="31" t="n"/>
      <c r="AE71" s="26">
        <f>IFERROR(IF($A71="","",MAX(0,$AC71-$AD71)),"")</f>
        <v/>
      </c>
      <c r="AF71" s="57" t="n"/>
      <c r="AG71" s="24">
        <f>IFERROR(IF($A71="","",IF($E71="Canceled","Canceled",IF($AE71=0,"Paid",IF(AND($AF71&lt;TODAY(),$AE71&gt;0),"Past Due",IF($AD71&gt;0,"Partially Paid","Unpaid"))))),"")</f>
        <v/>
      </c>
      <c r="AH71" s="24">
        <f>IFERROR(IF($A71="","",$K71-TODAY()),"")</f>
        <v/>
      </c>
      <c r="AI71" s="32" t="n"/>
      <c r="AJ71" s="32" t="n"/>
      <c r="AK71" s="29" t="n"/>
      <c r="AL71" s="29" t="n"/>
      <c r="AM71" s="29" t="n"/>
      <c r="AN71" s="24">
        <f>IFERROR(IF(OR($A71="",$E71="Canceled"),"",MAX(0,MIN($L71,EOMONTH(TODAY(),0)+1)-MAX($K71,EOMONTH(TODAY(),-1)+1))),"")</f>
        <v/>
      </c>
      <c r="AO71" s="26">
        <f>IFERROR(IF(OR($A71="",$AN71=0),"",$AN71*$S71),"")</f>
        <v/>
      </c>
      <c r="AP71" s="24">
        <f>IFERROR(IF(OR($A71="",$E71="Canceled"),"",MAX(0,MIN($L71,46054)-MAX($K71,46023))),"")</f>
        <v/>
      </c>
      <c r="AQ71" s="24">
        <f>IFERROR(IF(OR($A71="",$E71="Canceled"),"",MAX(0,MIN($L71,46082)-MAX($K71,46054))),"")</f>
        <v/>
      </c>
      <c r="AR71" s="24">
        <f>IFERROR(IF(OR($A71="",$E71="Canceled"),"",MAX(0,MIN($L71,46113)-MAX($K71,46082))),"")</f>
        <v/>
      </c>
      <c r="AS71" s="24">
        <f>IFERROR(IF(OR($A71="",$E71="Canceled"),"",MAX(0,MIN($L71,46143)-MAX($K71,46113))),"")</f>
        <v/>
      </c>
      <c r="AT71" s="24">
        <f>IFERROR(IF(OR($A71="",$E71="Canceled"),"",MAX(0,MIN($L71,46174)-MAX($K71,46143))),"")</f>
        <v/>
      </c>
      <c r="AU71" s="24">
        <f>IFERROR(IF(OR($A71="",$E71="Canceled"),"",MAX(0,MIN($L71,46204)-MAX($K71,46174))),"")</f>
        <v/>
      </c>
      <c r="AV71" s="24">
        <f>IFERROR(IF(OR($A71="",$E71="Canceled"),"",MAX(0,MIN($L71,46235)-MAX($K71,46204))),"")</f>
        <v/>
      </c>
      <c r="AW71" s="24">
        <f>IFERROR(IF(OR($A71="",$E71="Canceled"),"",MAX(0,MIN($L71,46266)-MAX($K71,46235))),"")</f>
        <v/>
      </c>
      <c r="AX71" s="24">
        <f>IFERROR(IF(OR($A71="",$E71="Canceled"),"",MAX(0,MIN($L71,46296)-MAX($K71,46266))),"")</f>
        <v/>
      </c>
      <c r="AY71" s="24">
        <f>IFERROR(IF(OR($A71="",$E71="Canceled"),"",MAX(0,MIN($L71,46327)-MAX($K71,46296))),"")</f>
        <v/>
      </c>
      <c r="AZ71" s="24">
        <f>IFERROR(IF(OR($A71="",$E71="Canceled"),"",MAX(0,MIN($L71,46357)-MAX($K71,46327))),"")</f>
        <v/>
      </c>
      <c r="BA71" s="24">
        <f>IFERROR(IF(OR($A71="",$E71="Canceled"),"",MAX(0,MIN($L71,46388)-MAX($K71,46357))),"")</f>
        <v/>
      </c>
      <c r="BB71" s="24">
        <f>IFERROR(IF(AND($A71&lt;&gt;"",$K71=TODAY(),$E71&lt;&gt;"Canceled"),COUNTIFS($K$5:$K$71,TODAY(),$E$5:$E$71,"&lt;&gt;Canceled"),""),"")</f>
        <v/>
      </c>
      <c r="BC71" s="24">
        <f>IFERROR(IF(AND($A71&lt;&gt;"",$K71&gt;=TODAY(),$E71&lt;&gt;"Canceled"),COUNTIFS($K$5:$K$104,"&lt;"&amp;$K71,$E$5:$E$104,"&lt;&gt;Canceled")+COUNTIFS($K$5:$K$71,$K71,$E$5:$E$71,"&lt;&gt;Canceled"),""),"")</f>
        <v/>
      </c>
      <c r="BD71" s="24">
        <f>IFERROR(IF(AND($A71&lt;&gt;"",$E71&lt;&gt;"Canceled",$AE71&gt;0,$K71&gt;=TODAY(),$K71&lt;=TODAY()+'Property Setup'!$B$7),COUNTIFS($AE$5:$AE$71,"&gt;0",$K$5:$K$71,"&gt;="&amp;TODAY(),$K$5:$K$71,"&lt;="&amp;TODAY()+'Property Setup'!$B$7),""),"")</f>
        <v/>
      </c>
    </row>
    <row r="72">
      <c r="A72" s="29" t="n"/>
      <c r="B72" s="29" t="n"/>
      <c r="C72" s="29" t="n"/>
      <c r="D72" s="29" t="n"/>
      <c r="E72" s="29" t="n"/>
      <c r="F72" s="57" t="n"/>
      <c r="G72" s="29" t="n"/>
      <c r="H72" s="29" t="n"/>
      <c r="I72" s="29" t="n"/>
      <c r="J72" s="29" t="n"/>
      <c r="K72" s="57" t="n"/>
      <c r="L72" s="57" t="n"/>
      <c r="M72" s="24">
        <f>IFERROR(IF($A72="","",MAX(0,$L72-$K72)),"")</f>
        <v/>
      </c>
      <c r="N72" s="29" t="n"/>
      <c r="O72" s="29" t="n"/>
      <c r="P72" s="24">
        <f>IFERROR(IF($A72="","",$N72+$O72),"")</f>
        <v/>
      </c>
      <c r="Q72" s="24">
        <f>IFERROR(IF($C72="","",VLOOKUP($C72,'Property Setup'!$B$13:$L$21,11,0)),"")</f>
        <v/>
      </c>
      <c r="R72" s="24">
        <f>IFERROR(IF($C72="","",IF($P72&gt;$Q72,"Review Guest Count","Within Limit")),"")</f>
        <v/>
      </c>
      <c r="S72" s="31" t="n"/>
      <c r="T72" s="26">
        <f>IFERROR(IF($A72="","",$M72*$S72),"")</f>
        <v/>
      </c>
      <c r="U72" s="31" t="n"/>
      <c r="V72" s="31" t="n"/>
      <c r="W72" s="31" t="n"/>
      <c r="X72" s="26">
        <f>IFERROR(IF($A72="","",MAX(0,$T72-$W72+IF(VLOOKUP($C72,'Property Setup'!$B$13:$R$21,17,0)="Yes",$U72,0))),"")</f>
        <v/>
      </c>
      <c r="Y72" s="56">
        <f>IFERROR(IF($C72="","",VLOOKUP($C72,'Property Setup'!$B$13:$S$21,18,0)),"")</f>
        <v/>
      </c>
      <c r="Z72" s="26">
        <f>IFERROR(IF($A72="","",$X72*$Y72),"")</f>
        <v/>
      </c>
      <c r="AA72" s="56">
        <f>IFERROR(IF($C72="","",VLOOKUP($C72,'Property Setup'!$B$13:$T$21,19,0)),"")</f>
        <v/>
      </c>
      <c r="AB72" s="26">
        <f>IFERROR(IF($A72="","",MAX(0,$T72-$W72)*$AA72),"")</f>
        <v/>
      </c>
      <c r="AC72" s="26">
        <f>IFERROR(IF($A72="","",$T72+$U72+$V72-$W72+$Z72+$AB72),"")</f>
        <v/>
      </c>
      <c r="AD72" s="31" t="n"/>
      <c r="AE72" s="26">
        <f>IFERROR(IF($A72="","",MAX(0,$AC72-$AD72)),"")</f>
        <v/>
      </c>
      <c r="AF72" s="57" t="n"/>
      <c r="AG72" s="24">
        <f>IFERROR(IF($A72="","",IF($E72="Canceled","Canceled",IF($AE72=0,"Paid",IF(AND($AF72&lt;TODAY(),$AE72&gt;0),"Past Due",IF($AD72&gt;0,"Partially Paid","Unpaid"))))),"")</f>
        <v/>
      </c>
      <c r="AH72" s="24">
        <f>IFERROR(IF($A72="","",$K72-TODAY()),"")</f>
        <v/>
      </c>
      <c r="AI72" s="32" t="n"/>
      <c r="AJ72" s="32" t="n"/>
      <c r="AK72" s="29" t="n"/>
      <c r="AL72" s="29" t="n"/>
      <c r="AM72" s="29" t="n"/>
      <c r="AN72" s="24">
        <f>IFERROR(IF(OR($A72="",$E72="Canceled"),"",MAX(0,MIN($L72,EOMONTH(TODAY(),0)+1)-MAX($K72,EOMONTH(TODAY(),-1)+1))),"")</f>
        <v/>
      </c>
      <c r="AO72" s="26">
        <f>IFERROR(IF(OR($A72="",$AN72=0),"",$AN72*$S72),"")</f>
        <v/>
      </c>
      <c r="AP72" s="24">
        <f>IFERROR(IF(OR($A72="",$E72="Canceled"),"",MAX(0,MIN($L72,46054)-MAX($K72,46023))),"")</f>
        <v/>
      </c>
      <c r="AQ72" s="24">
        <f>IFERROR(IF(OR($A72="",$E72="Canceled"),"",MAX(0,MIN($L72,46082)-MAX($K72,46054))),"")</f>
        <v/>
      </c>
      <c r="AR72" s="24">
        <f>IFERROR(IF(OR($A72="",$E72="Canceled"),"",MAX(0,MIN($L72,46113)-MAX($K72,46082))),"")</f>
        <v/>
      </c>
      <c r="AS72" s="24">
        <f>IFERROR(IF(OR($A72="",$E72="Canceled"),"",MAX(0,MIN($L72,46143)-MAX($K72,46113))),"")</f>
        <v/>
      </c>
      <c r="AT72" s="24">
        <f>IFERROR(IF(OR($A72="",$E72="Canceled"),"",MAX(0,MIN($L72,46174)-MAX($K72,46143))),"")</f>
        <v/>
      </c>
      <c r="AU72" s="24">
        <f>IFERROR(IF(OR($A72="",$E72="Canceled"),"",MAX(0,MIN($L72,46204)-MAX($K72,46174))),"")</f>
        <v/>
      </c>
      <c r="AV72" s="24">
        <f>IFERROR(IF(OR($A72="",$E72="Canceled"),"",MAX(0,MIN($L72,46235)-MAX($K72,46204))),"")</f>
        <v/>
      </c>
      <c r="AW72" s="24">
        <f>IFERROR(IF(OR($A72="",$E72="Canceled"),"",MAX(0,MIN($L72,46266)-MAX($K72,46235))),"")</f>
        <v/>
      </c>
      <c r="AX72" s="24">
        <f>IFERROR(IF(OR($A72="",$E72="Canceled"),"",MAX(0,MIN($L72,46296)-MAX($K72,46266))),"")</f>
        <v/>
      </c>
      <c r="AY72" s="24">
        <f>IFERROR(IF(OR($A72="",$E72="Canceled"),"",MAX(0,MIN($L72,46327)-MAX($K72,46296))),"")</f>
        <v/>
      </c>
      <c r="AZ72" s="24">
        <f>IFERROR(IF(OR($A72="",$E72="Canceled"),"",MAX(0,MIN($L72,46357)-MAX($K72,46327))),"")</f>
        <v/>
      </c>
      <c r="BA72" s="24">
        <f>IFERROR(IF(OR($A72="",$E72="Canceled"),"",MAX(0,MIN($L72,46388)-MAX($K72,46357))),"")</f>
        <v/>
      </c>
      <c r="BB72" s="24">
        <f>IFERROR(IF(AND($A72&lt;&gt;"",$K72=TODAY(),$E72&lt;&gt;"Canceled"),COUNTIFS($K$5:$K$72,TODAY(),$E$5:$E$72,"&lt;&gt;Canceled"),""),"")</f>
        <v/>
      </c>
      <c r="BC72" s="24">
        <f>IFERROR(IF(AND($A72&lt;&gt;"",$K72&gt;=TODAY(),$E72&lt;&gt;"Canceled"),COUNTIFS($K$5:$K$104,"&lt;"&amp;$K72,$E$5:$E$104,"&lt;&gt;Canceled")+COUNTIFS($K$5:$K$72,$K72,$E$5:$E$72,"&lt;&gt;Canceled"),""),"")</f>
        <v/>
      </c>
      <c r="BD72" s="24">
        <f>IFERROR(IF(AND($A72&lt;&gt;"",$E72&lt;&gt;"Canceled",$AE72&gt;0,$K72&gt;=TODAY(),$K72&lt;=TODAY()+'Property Setup'!$B$7),COUNTIFS($AE$5:$AE$72,"&gt;0",$K$5:$K$72,"&gt;="&amp;TODAY(),$K$5:$K$72,"&lt;="&amp;TODAY()+'Property Setup'!$B$7),""),"")</f>
        <v/>
      </c>
    </row>
    <row r="73">
      <c r="A73" s="29" t="n"/>
      <c r="B73" s="29" t="n"/>
      <c r="C73" s="29" t="n"/>
      <c r="D73" s="29" t="n"/>
      <c r="E73" s="29" t="n"/>
      <c r="F73" s="57" t="n"/>
      <c r="G73" s="29" t="n"/>
      <c r="H73" s="29" t="n"/>
      <c r="I73" s="29" t="n"/>
      <c r="J73" s="29" t="n"/>
      <c r="K73" s="57" t="n"/>
      <c r="L73" s="57" t="n"/>
      <c r="M73" s="24">
        <f>IFERROR(IF($A73="","",MAX(0,$L73-$K73)),"")</f>
        <v/>
      </c>
      <c r="N73" s="29" t="n"/>
      <c r="O73" s="29" t="n"/>
      <c r="P73" s="24">
        <f>IFERROR(IF($A73="","",$N73+$O73),"")</f>
        <v/>
      </c>
      <c r="Q73" s="24">
        <f>IFERROR(IF($C73="","",VLOOKUP($C73,'Property Setup'!$B$13:$L$21,11,0)),"")</f>
        <v/>
      </c>
      <c r="R73" s="24">
        <f>IFERROR(IF($C73="","",IF($P73&gt;$Q73,"Review Guest Count","Within Limit")),"")</f>
        <v/>
      </c>
      <c r="S73" s="31" t="n"/>
      <c r="T73" s="26">
        <f>IFERROR(IF($A73="","",$M73*$S73),"")</f>
        <v/>
      </c>
      <c r="U73" s="31" t="n"/>
      <c r="V73" s="31" t="n"/>
      <c r="W73" s="31" t="n"/>
      <c r="X73" s="26">
        <f>IFERROR(IF($A73="","",MAX(0,$T73-$W73+IF(VLOOKUP($C73,'Property Setup'!$B$13:$R$21,17,0)="Yes",$U73,0))),"")</f>
        <v/>
      </c>
      <c r="Y73" s="56">
        <f>IFERROR(IF($C73="","",VLOOKUP($C73,'Property Setup'!$B$13:$S$21,18,0)),"")</f>
        <v/>
      </c>
      <c r="Z73" s="26">
        <f>IFERROR(IF($A73="","",$X73*$Y73),"")</f>
        <v/>
      </c>
      <c r="AA73" s="56">
        <f>IFERROR(IF($C73="","",VLOOKUP($C73,'Property Setup'!$B$13:$T$21,19,0)),"")</f>
        <v/>
      </c>
      <c r="AB73" s="26">
        <f>IFERROR(IF($A73="","",MAX(0,$T73-$W73)*$AA73),"")</f>
        <v/>
      </c>
      <c r="AC73" s="26">
        <f>IFERROR(IF($A73="","",$T73+$U73+$V73-$W73+$Z73+$AB73),"")</f>
        <v/>
      </c>
      <c r="AD73" s="31" t="n"/>
      <c r="AE73" s="26">
        <f>IFERROR(IF($A73="","",MAX(0,$AC73-$AD73)),"")</f>
        <v/>
      </c>
      <c r="AF73" s="57" t="n"/>
      <c r="AG73" s="24">
        <f>IFERROR(IF($A73="","",IF($E73="Canceled","Canceled",IF($AE73=0,"Paid",IF(AND($AF73&lt;TODAY(),$AE73&gt;0),"Past Due",IF($AD73&gt;0,"Partially Paid","Unpaid"))))),"")</f>
        <v/>
      </c>
      <c r="AH73" s="24">
        <f>IFERROR(IF($A73="","",$K73-TODAY()),"")</f>
        <v/>
      </c>
      <c r="AI73" s="32" t="n"/>
      <c r="AJ73" s="32" t="n"/>
      <c r="AK73" s="29" t="n"/>
      <c r="AL73" s="29" t="n"/>
      <c r="AM73" s="29" t="n"/>
      <c r="AN73" s="24">
        <f>IFERROR(IF(OR($A73="",$E73="Canceled"),"",MAX(0,MIN($L73,EOMONTH(TODAY(),0)+1)-MAX($K73,EOMONTH(TODAY(),-1)+1))),"")</f>
        <v/>
      </c>
      <c r="AO73" s="26">
        <f>IFERROR(IF(OR($A73="",$AN73=0),"",$AN73*$S73),"")</f>
        <v/>
      </c>
      <c r="AP73" s="24">
        <f>IFERROR(IF(OR($A73="",$E73="Canceled"),"",MAX(0,MIN($L73,46054)-MAX($K73,46023))),"")</f>
        <v/>
      </c>
      <c r="AQ73" s="24">
        <f>IFERROR(IF(OR($A73="",$E73="Canceled"),"",MAX(0,MIN($L73,46082)-MAX($K73,46054))),"")</f>
        <v/>
      </c>
      <c r="AR73" s="24">
        <f>IFERROR(IF(OR($A73="",$E73="Canceled"),"",MAX(0,MIN($L73,46113)-MAX($K73,46082))),"")</f>
        <v/>
      </c>
      <c r="AS73" s="24">
        <f>IFERROR(IF(OR($A73="",$E73="Canceled"),"",MAX(0,MIN($L73,46143)-MAX($K73,46113))),"")</f>
        <v/>
      </c>
      <c r="AT73" s="24">
        <f>IFERROR(IF(OR($A73="",$E73="Canceled"),"",MAX(0,MIN($L73,46174)-MAX($K73,46143))),"")</f>
        <v/>
      </c>
      <c r="AU73" s="24">
        <f>IFERROR(IF(OR($A73="",$E73="Canceled"),"",MAX(0,MIN($L73,46204)-MAX($K73,46174))),"")</f>
        <v/>
      </c>
      <c r="AV73" s="24">
        <f>IFERROR(IF(OR($A73="",$E73="Canceled"),"",MAX(0,MIN($L73,46235)-MAX($K73,46204))),"")</f>
        <v/>
      </c>
      <c r="AW73" s="24">
        <f>IFERROR(IF(OR($A73="",$E73="Canceled"),"",MAX(0,MIN($L73,46266)-MAX($K73,46235))),"")</f>
        <v/>
      </c>
      <c r="AX73" s="24">
        <f>IFERROR(IF(OR($A73="",$E73="Canceled"),"",MAX(0,MIN($L73,46296)-MAX($K73,46266))),"")</f>
        <v/>
      </c>
      <c r="AY73" s="24">
        <f>IFERROR(IF(OR($A73="",$E73="Canceled"),"",MAX(0,MIN($L73,46327)-MAX($K73,46296))),"")</f>
        <v/>
      </c>
      <c r="AZ73" s="24">
        <f>IFERROR(IF(OR($A73="",$E73="Canceled"),"",MAX(0,MIN($L73,46357)-MAX($K73,46327))),"")</f>
        <v/>
      </c>
      <c r="BA73" s="24">
        <f>IFERROR(IF(OR($A73="",$E73="Canceled"),"",MAX(0,MIN($L73,46388)-MAX($K73,46357))),"")</f>
        <v/>
      </c>
      <c r="BB73" s="24">
        <f>IFERROR(IF(AND($A73&lt;&gt;"",$K73=TODAY(),$E73&lt;&gt;"Canceled"),COUNTIFS($K$5:$K$73,TODAY(),$E$5:$E$73,"&lt;&gt;Canceled"),""),"")</f>
        <v/>
      </c>
      <c r="BC73" s="24">
        <f>IFERROR(IF(AND($A73&lt;&gt;"",$K73&gt;=TODAY(),$E73&lt;&gt;"Canceled"),COUNTIFS($K$5:$K$104,"&lt;"&amp;$K73,$E$5:$E$104,"&lt;&gt;Canceled")+COUNTIFS($K$5:$K$73,$K73,$E$5:$E$73,"&lt;&gt;Canceled"),""),"")</f>
        <v/>
      </c>
      <c r="BD73" s="24">
        <f>IFERROR(IF(AND($A73&lt;&gt;"",$E73&lt;&gt;"Canceled",$AE73&gt;0,$K73&gt;=TODAY(),$K73&lt;=TODAY()+'Property Setup'!$B$7),COUNTIFS($AE$5:$AE$73,"&gt;0",$K$5:$K$73,"&gt;="&amp;TODAY(),$K$5:$K$73,"&lt;="&amp;TODAY()+'Property Setup'!$B$7),""),"")</f>
        <v/>
      </c>
    </row>
    <row r="74">
      <c r="A74" s="29" t="n"/>
      <c r="B74" s="29" t="n"/>
      <c r="C74" s="29" t="n"/>
      <c r="D74" s="29" t="n"/>
      <c r="E74" s="29" t="n"/>
      <c r="F74" s="57" t="n"/>
      <c r="G74" s="29" t="n"/>
      <c r="H74" s="29" t="n"/>
      <c r="I74" s="29" t="n"/>
      <c r="J74" s="29" t="n"/>
      <c r="K74" s="57" t="n"/>
      <c r="L74" s="57" t="n"/>
      <c r="M74" s="24">
        <f>IFERROR(IF($A74="","",MAX(0,$L74-$K74)),"")</f>
        <v/>
      </c>
      <c r="N74" s="29" t="n"/>
      <c r="O74" s="29" t="n"/>
      <c r="P74" s="24">
        <f>IFERROR(IF($A74="","",$N74+$O74),"")</f>
        <v/>
      </c>
      <c r="Q74" s="24">
        <f>IFERROR(IF($C74="","",VLOOKUP($C74,'Property Setup'!$B$13:$L$21,11,0)),"")</f>
        <v/>
      </c>
      <c r="R74" s="24">
        <f>IFERROR(IF($C74="","",IF($P74&gt;$Q74,"Review Guest Count","Within Limit")),"")</f>
        <v/>
      </c>
      <c r="S74" s="31" t="n"/>
      <c r="T74" s="26">
        <f>IFERROR(IF($A74="","",$M74*$S74),"")</f>
        <v/>
      </c>
      <c r="U74" s="31" t="n"/>
      <c r="V74" s="31" t="n"/>
      <c r="W74" s="31" t="n"/>
      <c r="X74" s="26">
        <f>IFERROR(IF($A74="","",MAX(0,$T74-$W74+IF(VLOOKUP($C74,'Property Setup'!$B$13:$R$21,17,0)="Yes",$U74,0))),"")</f>
        <v/>
      </c>
      <c r="Y74" s="56">
        <f>IFERROR(IF($C74="","",VLOOKUP($C74,'Property Setup'!$B$13:$S$21,18,0)),"")</f>
        <v/>
      </c>
      <c r="Z74" s="26">
        <f>IFERROR(IF($A74="","",$X74*$Y74),"")</f>
        <v/>
      </c>
      <c r="AA74" s="56">
        <f>IFERROR(IF($C74="","",VLOOKUP($C74,'Property Setup'!$B$13:$T$21,19,0)),"")</f>
        <v/>
      </c>
      <c r="AB74" s="26">
        <f>IFERROR(IF($A74="","",MAX(0,$T74-$W74)*$AA74),"")</f>
        <v/>
      </c>
      <c r="AC74" s="26">
        <f>IFERROR(IF($A74="","",$T74+$U74+$V74-$W74+$Z74+$AB74),"")</f>
        <v/>
      </c>
      <c r="AD74" s="31" t="n"/>
      <c r="AE74" s="26">
        <f>IFERROR(IF($A74="","",MAX(0,$AC74-$AD74)),"")</f>
        <v/>
      </c>
      <c r="AF74" s="57" t="n"/>
      <c r="AG74" s="24">
        <f>IFERROR(IF($A74="","",IF($E74="Canceled","Canceled",IF($AE74=0,"Paid",IF(AND($AF74&lt;TODAY(),$AE74&gt;0),"Past Due",IF($AD74&gt;0,"Partially Paid","Unpaid"))))),"")</f>
        <v/>
      </c>
      <c r="AH74" s="24">
        <f>IFERROR(IF($A74="","",$K74-TODAY()),"")</f>
        <v/>
      </c>
      <c r="AI74" s="32" t="n"/>
      <c r="AJ74" s="32" t="n"/>
      <c r="AK74" s="29" t="n"/>
      <c r="AL74" s="29" t="n"/>
      <c r="AM74" s="29" t="n"/>
      <c r="AN74" s="24">
        <f>IFERROR(IF(OR($A74="",$E74="Canceled"),"",MAX(0,MIN($L74,EOMONTH(TODAY(),0)+1)-MAX($K74,EOMONTH(TODAY(),-1)+1))),"")</f>
        <v/>
      </c>
      <c r="AO74" s="26">
        <f>IFERROR(IF(OR($A74="",$AN74=0),"",$AN74*$S74),"")</f>
        <v/>
      </c>
      <c r="AP74" s="24">
        <f>IFERROR(IF(OR($A74="",$E74="Canceled"),"",MAX(0,MIN($L74,46054)-MAX($K74,46023))),"")</f>
        <v/>
      </c>
      <c r="AQ74" s="24">
        <f>IFERROR(IF(OR($A74="",$E74="Canceled"),"",MAX(0,MIN($L74,46082)-MAX($K74,46054))),"")</f>
        <v/>
      </c>
      <c r="AR74" s="24">
        <f>IFERROR(IF(OR($A74="",$E74="Canceled"),"",MAX(0,MIN($L74,46113)-MAX($K74,46082))),"")</f>
        <v/>
      </c>
      <c r="AS74" s="24">
        <f>IFERROR(IF(OR($A74="",$E74="Canceled"),"",MAX(0,MIN($L74,46143)-MAX($K74,46113))),"")</f>
        <v/>
      </c>
      <c r="AT74" s="24">
        <f>IFERROR(IF(OR($A74="",$E74="Canceled"),"",MAX(0,MIN($L74,46174)-MAX($K74,46143))),"")</f>
        <v/>
      </c>
      <c r="AU74" s="24">
        <f>IFERROR(IF(OR($A74="",$E74="Canceled"),"",MAX(0,MIN($L74,46204)-MAX($K74,46174))),"")</f>
        <v/>
      </c>
      <c r="AV74" s="24">
        <f>IFERROR(IF(OR($A74="",$E74="Canceled"),"",MAX(0,MIN($L74,46235)-MAX($K74,46204))),"")</f>
        <v/>
      </c>
      <c r="AW74" s="24">
        <f>IFERROR(IF(OR($A74="",$E74="Canceled"),"",MAX(0,MIN($L74,46266)-MAX($K74,46235))),"")</f>
        <v/>
      </c>
      <c r="AX74" s="24">
        <f>IFERROR(IF(OR($A74="",$E74="Canceled"),"",MAX(0,MIN($L74,46296)-MAX($K74,46266))),"")</f>
        <v/>
      </c>
      <c r="AY74" s="24">
        <f>IFERROR(IF(OR($A74="",$E74="Canceled"),"",MAX(0,MIN($L74,46327)-MAX($K74,46296))),"")</f>
        <v/>
      </c>
      <c r="AZ74" s="24">
        <f>IFERROR(IF(OR($A74="",$E74="Canceled"),"",MAX(0,MIN($L74,46357)-MAX($K74,46327))),"")</f>
        <v/>
      </c>
      <c r="BA74" s="24">
        <f>IFERROR(IF(OR($A74="",$E74="Canceled"),"",MAX(0,MIN($L74,46388)-MAX($K74,46357))),"")</f>
        <v/>
      </c>
      <c r="BB74" s="24">
        <f>IFERROR(IF(AND($A74&lt;&gt;"",$K74=TODAY(),$E74&lt;&gt;"Canceled"),COUNTIFS($K$5:$K$74,TODAY(),$E$5:$E$74,"&lt;&gt;Canceled"),""),"")</f>
        <v/>
      </c>
      <c r="BC74" s="24">
        <f>IFERROR(IF(AND($A74&lt;&gt;"",$K74&gt;=TODAY(),$E74&lt;&gt;"Canceled"),COUNTIFS($K$5:$K$104,"&lt;"&amp;$K74,$E$5:$E$104,"&lt;&gt;Canceled")+COUNTIFS($K$5:$K$74,$K74,$E$5:$E$74,"&lt;&gt;Canceled"),""),"")</f>
        <v/>
      </c>
      <c r="BD74" s="24">
        <f>IFERROR(IF(AND($A74&lt;&gt;"",$E74&lt;&gt;"Canceled",$AE74&gt;0,$K74&gt;=TODAY(),$K74&lt;=TODAY()+'Property Setup'!$B$7),COUNTIFS($AE$5:$AE$74,"&gt;0",$K$5:$K$74,"&gt;="&amp;TODAY(),$K$5:$K$74,"&lt;="&amp;TODAY()+'Property Setup'!$B$7),""),"")</f>
        <v/>
      </c>
    </row>
    <row r="75">
      <c r="A75" s="29" t="n"/>
      <c r="B75" s="29" t="n"/>
      <c r="C75" s="29" t="n"/>
      <c r="D75" s="29" t="n"/>
      <c r="E75" s="29" t="n"/>
      <c r="F75" s="57" t="n"/>
      <c r="G75" s="29" t="n"/>
      <c r="H75" s="29" t="n"/>
      <c r="I75" s="29" t="n"/>
      <c r="J75" s="29" t="n"/>
      <c r="K75" s="57" t="n"/>
      <c r="L75" s="57" t="n"/>
      <c r="M75" s="24">
        <f>IFERROR(IF($A75="","",MAX(0,$L75-$K75)),"")</f>
        <v/>
      </c>
      <c r="N75" s="29" t="n"/>
      <c r="O75" s="29" t="n"/>
      <c r="P75" s="24">
        <f>IFERROR(IF($A75="","",$N75+$O75),"")</f>
        <v/>
      </c>
      <c r="Q75" s="24">
        <f>IFERROR(IF($C75="","",VLOOKUP($C75,'Property Setup'!$B$13:$L$21,11,0)),"")</f>
        <v/>
      </c>
      <c r="R75" s="24">
        <f>IFERROR(IF($C75="","",IF($P75&gt;$Q75,"Review Guest Count","Within Limit")),"")</f>
        <v/>
      </c>
      <c r="S75" s="31" t="n"/>
      <c r="T75" s="26">
        <f>IFERROR(IF($A75="","",$M75*$S75),"")</f>
        <v/>
      </c>
      <c r="U75" s="31" t="n"/>
      <c r="V75" s="31" t="n"/>
      <c r="W75" s="31" t="n"/>
      <c r="X75" s="26">
        <f>IFERROR(IF($A75="","",MAX(0,$T75-$W75+IF(VLOOKUP($C75,'Property Setup'!$B$13:$R$21,17,0)="Yes",$U75,0))),"")</f>
        <v/>
      </c>
      <c r="Y75" s="56">
        <f>IFERROR(IF($C75="","",VLOOKUP($C75,'Property Setup'!$B$13:$S$21,18,0)),"")</f>
        <v/>
      </c>
      <c r="Z75" s="26">
        <f>IFERROR(IF($A75="","",$X75*$Y75),"")</f>
        <v/>
      </c>
      <c r="AA75" s="56">
        <f>IFERROR(IF($C75="","",VLOOKUP($C75,'Property Setup'!$B$13:$T$21,19,0)),"")</f>
        <v/>
      </c>
      <c r="AB75" s="26">
        <f>IFERROR(IF($A75="","",MAX(0,$T75-$W75)*$AA75),"")</f>
        <v/>
      </c>
      <c r="AC75" s="26">
        <f>IFERROR(IF($A75="","",$T75+$U75+$V75-$W75+$Z75+$AB75),"")</f>
        <v/>
      </c>
      <c r="AD75" s="31" t="n"/>
      <c r="AE75" s="26">
        <f>IFERROR(IF($A75="","",MAX(0,$AC75-$AD75)),"")</f>
        <v/>
      </c>
      <c r="AF75" s="57" t="n"/>
      <c r="AG75" s="24">
        <f>IFERROR(IF($A75="","",IF($E75="Canceled","Canceled",IF($AE75=0,"Paid",IF(AND($AF75&lt;TODAY(),$AE75&gt;0),"Past Due",IF($AD75&gt;0,"Partially Paid","Unpaid"))))),"")</f>
        <v/>
      </c>
      <c r="AH75" s="24">
        <f>IFERROR(IF($A75="","",$K75-TODAY()),"")</f>
        <v/>
      </c>
      <c r="AI75" s="32" t="n"/>
      <c r="AJ75" s="32" t="n"/>
      <c r="AK75" s="29" t="n"/>
      <c r="AL75" s="29" t="n"/>
      <c r="AM75" s="29" t="n"/>
      <c r="AN75" s="24">
        <f>IFERROR(IF(OR($A75="",$E75="Canceled"),"",MAX(0,MIN($L75,EOMONTH(TODAY(),0)+1)-MAX($K75,EOMONTH(TODAY(),-1)+1))),"")</f>
        <v/>
      </c>
      <c r="AO75" s="26">
        <f>IFERROR(IF(OR($A75="",$AN75=0),"",$AN75*$S75),"")</f>
        <v/>
      </c>
      <c r="AP75" s="24">
        <f>IFERROR(IF(OR($A75="",$E75="Canceled"),"",MAX(0,MIN($L75,46054)-MAX($K75,46023))),"")</f>
        <v/>
      </c>
      <c r="AQ75" s="24">
        <f>IFERROR(IF(OR($A75="",$E75="Canceled"),"",MAX(0,MIN($L75,46082)-MAX($K75,46054))),"")</f>
        <v/>
      </c>
      <c r="AR75" s="24">
        <f>IFERROR(IF(OR($A75="",$E75="Canceled"),"",MAX(0,MIN($L75,46113)-MAX($K75,46082))),"")</f>
        <v/>
      </c>
      <c r="AS75" s="24">
        <f>IFERROR(IF(OR($A75="",$E75="Canceled"),"",MAX(0,MIN($L75,46143)-MAX($K75,46113))),"")</f>
        <v/>
      </c>
      <c r="AT75" s="24">
        <f>IFERROR(IF(OR($A75="",$E75="Canceled"),"",MAX(0,MIN($L75,46174)-MAX($K75,46143))),"")</f>
        <v/>
      </c>
      <c r="AU75" s="24">
        <f>IFERROR(IF(OR($A75="",$E75="Canceled"),"",MAX(0,MIN($L75,46204)-MAX($K75,46174))),"")</f>
        <v/>
      </c>
      <c r="AV75" s="24">
        <f>IFERROR(IF(OR($A75="",$E75="Canceled"),"",MAX(0,MIN($L75,46235)-MAX($K75,46204))),"")</f>
        <v/>
      </c>
      <c r="AW75" s="24">
        <f>IFERROR(IF(OR($A75="",$E75="Canceled"),"",MAX(0,MIN($L75,46266)-MAX($K75,46235))),"")</f>
        <v/>
      </c>
      <c r="AX75" s="24">
        <f>IFERROR(IF(OR($A75="",$E75="Canceled"),"",MAX(0,MIN($L75,46296)-MAX($K75,46266))),"")</f>
        <v/>
      </c>
      <c r="AY75" s="24">
        <f>IFERROR(IF(OR($A75="",$E75="Canceled"),"",MAX(0,MIN($L75,46327)-MAX($K75,46296))),"")</f>
        <v/>
      </c>
      <c r="AZ75" s="24">
        <f>IFERROR(IF(OR($A75="",$E75="Canceled"),"",MAX(0,MIN($L75,46357)-MAX($K75,46327))),"")</f>
        <v/>
      </c>
      <c r="BA75" s="24">
        <f>IFERROR(IF(OR($A75="",$E75="Canceled"),"",MAX(0,MIN($L75,46388)-MAX($K75,46357))),"")</f>
        <v/>
      </c>
      <c r="BB75" s="24">
        <f>IFERROR(IF(AND($A75&lt;&gt;"",$K75=TODAY(),$E75&lt;&gt;"Canceled"),COUNTIFS($K$5:$K$75,TODAY(),$E$5:$E$75,"&lt;&gt;Canceled"),""),"")</f>
        <v/>
      </c>
      <c r="BC75" s="24">
        <f>IFERROR(IF(AND($A75&lt;&gt;"",$K75&gt;=TODAY(),$E75&lt;&gt;"Canceled"),COUNTIFS($K$5:$K$104,"&lt;"&amp;$K75,$E$5:$E$104,"&lt;&gt;Canceled")+COUNTIFS($K$5:$K$75,$K75,$E$5:$E$75,"&lt;&gt;Canceled"),""),"")</f>
        <v/>
      </c>
      <c r="BD75" s="24">
        <f>IFERROR(IF(AND($A75&lt;&gt;"",$E75&lt;&gt;"Canceled",$AE75&gt;0,$K75&gt;=TODAY(),$K75&lt;=TODAY()+'Property Setup'!$B$7),COUNTIFS($AE$5:$AE$75,"&gt;0",$K$5:$K$75,"&gt;="&amp;TODAY(),$K$5:$K$75,"&lt;="&amp;TODAY()+'Property Setup'!$B$7),""),"")</f>
        <v/>
      </c>
    </row>
    <row r="76">
      <c r="A76" s="29" t="n"/>
      <c r="B76" s="29" t="n"/>
      <c r="C76" s="29" t="n"/>
      <c r="D76" s="29" t="n"/>
      <c r="E76" s="29" t="n"/>
      <c r="F76" s="57" t="n"/>
      <c r="G76" s="29" t="n"/>
      <c r="H76" s="29" t="n"/>
      <c r="I76" s="29" t="n"/>
      <c r="J76" s="29" t="n"/>
      <c r="K76" s="57" t="n"/>
      <c r="L76" s="57" t="n"/>
      <c r="M76" s="24">
        <f>IFERROR(IF($A76="","",MAX(0,$L76-$K76)),"")</f>
        <v/>
      </c>
      <c r="N76" s="29" t="n"/>
      <c r="O76" s="29" t="n"/>
      <c r="P76" s="24">
        <f>IFERROR(IF($A76="","",$N76+$O76),"")</f>
        <v/>
      </c>
      <c r="Q76" s="24">
        <f>IFERROR(IF($C76="","",VLOOKUP($C76,'Property Setup'!$B$13:$L$21,11,0)),"")</f>
        <v/>
      </c>
      <c r="R76" s="24">
        <f>IFERROR(IF($C76="","",IF($P76&gt;$Q76,"Review Guest Count","Within Limit")),"")</f>
        <v/>
      </c>
      <c r="S76" s="31" t="n"/>
      <c r="T76" s="26">
        <f>IFERROR(IF($A76="","",$M76*$S76),"")</f>
        <v/>
      </c>
      <c r="U76" s="31" t="n"/>
      <c r="V76" s="31" t="n"/>
      <c r="W76" s="31" t="n"/>
      <c r="X76" s="26">
        <f>IFERROR(IF($A76="","",MAX(0,$T76-$W76+IF(VLOOKUP($C76,'Property Setup'!$B$13:$R$21,17,0)="Yes",$U76,0))),"")</f>
        <v/>
      </c>
      <c r="Y76" s="56">
        <f>IFERROR(IF($C76="","",VLOOKUP($C76,'Property Setup'!$B$13:$S$21,18,0)),"")</f>
        <v/>
      </c>
      <c r="Z76" s="26">
        <f>IFERROR(IF($A76="","",$X76*$Y76),"")</f>
        <v/>
      </c>
      <c r="AA76" s="56">
        <f>IFERROR(IF($C76="","",VLOOKUP($C76,'Property Setup'!$B$13:$T$21,19,0)),"")</f>
        <v/>
      </c>
      <c r="AB76" s="26">
        <f>IFERROR(IF($A76="","",MAX(0,$T76-$W76)*$AA76),"")</f>
        <v/>
      </c>
      <c r="AC76" s="26">
        <f>IFERROR(IF($A76="","",$T76+$U76+$V76-$W76+$Z76+$AB76),"")</f>
        <v/>
      </c>
      <c r="AD76" s="31" t="n"/>
      <c r="AE76" s="26">
        <f>IFERROR(IF($A76="","",MAX(0,$AC76-$AD76)),"")</f>
        <v/>
      </c>
      <c r="AF76" s="57" t="n"/>
      <c r="AG76" s="24">
        <f>IFERROR(IF($A76="","",IF($E76="Canceled","Canceled",IF($AE76=0,"Paid",IF(AND($AF76&lt;TODAY(),$AE76&gt;0),"Past Due",IF($AD76&gt;0,"Partially Paid","Unpaid"))))),"")</f>
        <v/>
      </c>
      <c r="AH76" s="24">
        <f>IFERROR(IF($A76="","",$K76-TODAY()),"")</f>
        <v/>
      </c>
      <c r="AI76" s="32" t="n"/>
      <c r="AJ76" s="32" t="n"/>
      <c r="AK76" s="29" t="n"/>
      <c r="AL76" s="29" t="n"/>
      <c r="AM76" s="29" t="n"/>
      <c r="AN76" s="24">
        <f>IFERROR(IF(OR($A76="",$E76="Canceled"),"",MAX(0,MIN($L76,EOMONTH(TODAY(),0)+1)-MAX($K76,EOMONTH(TODAY(),-1)+1))),"")</f>
        <v/>
      </c>
      <c r="AO76" s="26">
        <f>IFERROR(IF(OR($A76="",$AN76=0),"",$AN76*$S76),"")</f>
        <v/>
      </c>
      <c r="AP76" s="24">
        <f>IFERROR(IF(OR($A76="",$E76="Canceled"),"",MAX(0,MIN($L76,46054)-MAX($K76,46023))),"")</f>
        <v/>
      </c>
      <c r="AQ76" s="24">
        <f>IFERROR(IF(OR($A76="",$E76="Canceled"),"",MAX(0,MIN($L76,46082)-MAX($K76,46054))),"")</f>
        <v/>
      </c>
      <c r="AR76" s="24">
        <f>IFERROR(IF(OR($A76="",$E76="Canceled"),"",MAX(0,MIN($L76,46113)-MAX($K76,46082))),"")</f>
        <v/>
      </c>
      <c r="AS76" s="24">
        <f>IFERROR(IF(OR($A76="",$E76="Canceled"),"",MAX(0,MIN($L76,46143)-MAX($K76,46113))),"")</f>
        <v/>
      </c>
      <c r="AT76" s="24">
        <f>IFERROR(IF(OR($A76="",$E76="Canceled"),"",MAX(0,MIN($L76,46174)-MAX($K76,46143))),"")</f>
        <v/>
      </c>
      <c r="AU76" s="24">
        <f>IFERROR(IF(OR($A76="",$E76="Canceled"),"",MAX(0,MIN($L76,46204)-MAX($K76,46174))),"")</f>
        <v/>
      </c>
      <c r="AV76" s="24">
        <f>IFERROR(IF(OR($A76="",$E76="Canceled"),"",MAX(0,MIN($L76,46235)-MAX($K76,46204))),"")</f>
        <v/>
      </c>
      <c r="AW76" s="24">
        <f>IFERROR(IF(OR($A76="",$E76="Canceled"),"",MAX(0,MIN($L76,46266)-MAX($K76,46235))),"")</f>
        <v/>
      </c>
      <c r="AX76" s="24">
        <f>IFERROR(IF(OR($A76="",$E76="Canceled"),"",MAX(0,MIN($L76,46296)-MAX($K76,46266))),"")</f>
        <v/>
      </c>
      <c r="AY76" s="24">
        <f>IFERROR(IF(OR($A76="",$E76="Canceled"),"",MAX(0,MIN($L76,46327)-MAX($K76,46296))),"")</f>
        <v/>
      </c>
      <c r="AZ76" s="24">
        <f>IFERROR(IF(OR($A76="",$E76="Canceled"),"",MAX(0,MIN($L76,46357)-MAX($K76,46327))),"")</f>
        <v/>
      </c>
      <c r="BA76" s="24">
        <f>IFERROR(IF(OR($A76="",$E76="Canceled"),"",MAX(0,MIN($L76,46388)-MAX($K76,46357))),"")</f>
        <v/>
      </c>
      <c r="BB76" s="24">
        <f>IFERROR(IF(AND($A76&lt;&gt;"",$K76=TODAY(),$E76&lt;&gt;"Canceled"),COUNTIFS($K$5:$K$76,TODAY(),$E$5:$E$76,"&lt;&gt;Canceled"),""),"")</f>
        <v/>
      </c>
      <c r="BC76" s="24">
        <f>IFERROR(IF(AND($A76&lt;&gt;"",$K76&gt;=TODAY(),$E76&lt;&gt;"Canceled"),COUNTIFS($K$5:$K$104,"&lt;"&amp;$K76,$E$5:$E$104,"&lt;&gt;Canceled")+COUNTIFS($K$5:$K$76,$K76,$E$5:$E$76,"&lt;&gt;Canceled"),""),"")</f>
        <v/>
      </c>
      <c r="BD76" s="24">
        <f>IFERROR(IF(AND($A76&lt;&gt;"",$E76&lt;&gt;"Canceled",$AE76&gt;0,$K76&gt;=TODAY(),$K76&lt;=TODAY()+'Property Setup'!$B$7),COUNTIFS($AE$5:$AE$76,"&gt;0",$K$5:$K$76,"&gt;="&amp;TODAY(),$K$5:$K$76,"&lt;="&amp;TODAY()+'Property Setup'!$B$7),""),"")</f>
        <v/>
      </c>
    </row>
    <row r="77">
      <c r="A77" s="29" t="n"/>
      <c r="B77" s="29" t="n"/>
      <c r="C77" s="29" t="n"/>
      <c r="D77" s="29" t="n"/>
      <c r="E77" s="29" t="n"/>
      <c r="F77" s="57" t="n"/>
      <c r="G77" s="29" t="n"/>
      <c r="H77" s="29" t="n"/>
      <c r="I77" s="29" t="n"/>
      <c r="J77" s="29" t="n"/>
      <c r="K77" s="57" t="n"/>
      <c r="L77" s="57" t="n"/>
      <c r="M77" s="24">
        <f>IFERROR(IF($A77="","",MAX(0,$L77-$K77)),"")</f>
        <v/>
      </c>
      <c r="N77" s="29" t="n"/>
      <c r="O77" s="29" t="n"/>
      <c r="P77" s="24">
        <f>IFERROR(IF($A77="","",$N77+$O77),"")</f>
        <v/>
      </c>
      <c r="Q77" s="24">
        <f>IFERROR(IF($C77="","",VLOOKUP($C77,'Property Setup'!$B$13:$L$21,11,0)),"")</f>
        <v/>
      </c>
      <c r="R77" s="24">
        <f>IFERROR(IF($C77="","",IF($P77&gt;$Q77,"Review Guest Count","Within Limit")),"")</f>
        <v/>
      </c>
      <c r="S77" s="31" t="n"/>
      <c r="T77" s="26">
        <f>IFERROR(IF($A77="","",$M77*$S77),"")</f>
        <v/>
      </c>
      <c r="U77" s="31" t="n"/>
      <c r="V77" s="31" t="n"/>
      <c r="W77" s="31" t="n"/>
      <c r="X77" s="26">
        <f>IFERROR(IF($A77="","",MAX(0,$T77-$W77+IF(VLOOKUP($C77,'Property Setup'!$B$13:$R$21,17,0)="Yes",$U77,0))),"")</f>
        <v/>
      </c>
      <c r="Y77" s="56">
        <f>IFERROR(IF($C77="","",VLOOKUP($C77,'Property Setup'!$B$13:$S$21,18,0)),"")</f>
        <v/>
      </c>
      <c r="Z77" s="26">
        <f>IFERROR(IF($A77="","",$X77*$Y77),"")</f>
        <v/>
      </c>
      <c r="AA77" s="56">
        <f>IFERROR(IF($C77="","",VLOOKUP($C77,'Property Setup'!$B$13:$T$21,19,0)),"")</f>
        <v/>
      </c>
      <c r="AB77" s="26">
        <f>IFERROR(IF($A77="","",MAX(0,$T77-$W77)*$AA77),"")</f>
        <v/>
      </c>
      <c r="AC77" s="26">
        <f>IFERROR(IF($A77="","",$T77+$U77+$V77-$W77+$Z77+$AB77),"")</f>
        <v/>
      </c>
      <c r="AD77" s="31" t="n"/>
      <c r="AE77" s="26">
        <f>IFERROR(IF($A77="","",MAX(0,$AC77-$AD77)),"")</f>
        <v/>
      </c>
      <c r="AF77" s="57" t="n"/>
      <c r="AG77" s="24">
        <f>IFERROR(IF($A77="","",IF($E77="Canceled","Canceled",IF($AE77=0,"Paid",IF(AND($AF77&lt;TODAY(),$AE77&gt;0),"Past Due",IF($AD77&gt;0,"Partially Paid","Unpaid"))))),"")</f>
        <v/>
      </c>
      <c r="AH77" s="24">
        <f>IFERROR(IF($A77="","",$K77-TODAY()),"")</f>
        <v/>
      </c>
      <c r="AI77" s="32" t="n"/>
      <c r="AJ77" s="32" t="n"/>
      <c r="AK77" s="29" t="n"/>
      <c r="AL77" s="29" t="n"/>
      <c r="AM77" s="29" t="n"/>
      <c r="AN77" s="24">
        <f>IFERROR(IF(OR($A77="",$E77="Canceled"),"",MAX(0,MIN($L77,EOMONTH(TODAY(),0)+1)-MAX($K77,EOMONTH(TODAY(),-1)+1))),"")</f>
        <v/>
      </c>
      <c r="AO77" s="26">
        <f>IFERROR(IF(OR($A77="",$AN77=0),"",$AN77*$S77),"")</f>
        <v/>
      </c>
      <c r="AP77" s="24">
        <f>IFERROR(IF(OR($A77="",$E77="Canceled"),"",MAX(0,MIN($L77,46054)-MAX($K77,46023))),"")</f>
        <v/>
      </c>
      <c r="AQ77" s="24">
        <f>IFERROR(IF(OR($A77="",$E77="Canceled"),"",MAX(0,MIN($L77,46082)-MAX($K77,46054))),"")</f>
        <v/>
      </c>
      <c r="AR77" s="24">
        <f>IFERROR(IF(OR($A77="",$E77="Canceled"),"",MAX(0,MIN($L77,46113)-MAX($K77,46082))),"")</f>
        <v/>
      </c>
      <c r="AS77" s="24">
        <f>IFERROR(IF(OR($A77="",$E77="Canceled"),"",MAX(0,MIN($L77,46143)-MAX($K77,46113))),"")</f>
        <v/>
      </c>
      <c r="AT77" s="24">
        <f>IFERROR(IF(OR($A77="",$E77="Canceled"),"",MAX(0,MIN($L77,46174)-MAX($K77,46143))),"")</f>
        <v/>
      </c>
      <c r="AU77" s="24">
        <f>IFERROR(IF(OR($A77="",$E77="Canceled"),"",MAX(0,MIN($L77,46204)-MAX($K77,46174))),"")</f>
        <v/>
      </c>
      <c r="AV77" s="24">
        <f>IFERROR(IF(OR($A77="",$E77="Canceled"),"",MAX(0,MIN($L77,46235)-MAX($K77,46204))),"")</f>
        <v/>
      </c>
      <c r="AW77" s="24">
        <f>IFERROR(IF(OR($A77="",$E77="Canceled"),"",MAX(0,MIN($L77,46266)-MAX($K77,46235))),"")</f>
        <v/>
      </c>
      <c r="AX77" s="24">
        <f>IFERROR(IF(OR($A77="",$E77="Canceled"),"",MAX(0,MIN($L77,46296)-MAX($K77,46266))),"")</f>
        <v/>
      </c>
      <c r="AY77" s="24">
        <f>IFERROR(IF(OR($A77="",$E77="Canceled"),"",MAX(0,MIN($L77,46327)-MAX($K77,46296))),"")</f>
        <v/>
      </c>
      <c r="AZ77" s="24">
        <f>IFERROR(IF(OR($A77="",$E77="Canceled"),"",MAX(0,MIN($L77,46357)-MAX($K77,46327))),"")</f>
        <v/>
      </c>
      <c r="BA77" s="24">
        <f>IFERROR(IF(OR($A77="",$E77="Canceled"),"",MAX(0,MIN($L77,46388)-MAX($K77,46357))),"")</f>
        <v/>
      </c>
      <c r="BB77" s="24">
        <f>IFERROR(IF(AND($A77&lt;&gt;"",$K77=TODAY(),$E77&lt;&gt;"Canceled"),COUNTIFS($K$5:$K$77,TODAY(),$E$5:$E$77,"&lt;&gt;Canceled"),""),"")</f>
        <v/>
      </c>
      <c r="BC77" s="24">
        <f>IFERROR(IF(AND($A77&lt;&gt;"",$K77&gt;=TODAY(),$E77&lt;&gt;"Canceled"),COUNTIFS($K$5:$K$104,"&lt;"&amp;$K77,$E$5:$E$104,"&lt;&gt;Canceled")+COUNTIFS($K$5:$K$77,$K77,$E$5:$E$77,"&lt;&gt;Canceled"),""),"")</f>
        <v/>
      </c>
      <c r="BD77" s="24">
        <f>IFERROR(IF(AND($A77&lt;&gt;"",$E77&lt;&gt;"Canceled",$AE77&gt;0,$K77&gt;=TODAY(),$K77&lt;=TODAY()+'Property Setup'!$B$7),COUNTIFS($AE$5:$AE$77,"&gt;0",$K$5:$K$77,"&gt;="&amp;TODAY(),$K$5:$K$77,"&lt;="&amp;TODAY()+'Property Setup'!$B$7),""),"")</f>
        <v/>
      </c>
    </row>
    <row r="78">
      <c r="A78" s="29" t="n"/>
      <c r="B78" s="29" t="n"/>
      <c r="C78" s="29" t="n"/>
      <c r="D78" s="29" t="n"/>
      <c r="E78" s="29" t="n"/>
      <c r="F78" s="57" t="n"/>
      <c r="G78" s="29" t="n"/>
      <c r="H78" s="29" t="n"/>
      <c r="I78" s="29" t="n"/>
      <c r="J78" s="29" t="n"/>
      <c r="K78" s="57" t="n"/>
      <c r="L78" s="57" t="n"/>
      <c r="M78" s="24">
        <f>IFERROR(IF($A78="","",MAX(0,$L78-$K78)),"")</f>
        <v/>
      </c>
      <c r="N78" s="29" t="n"/>
      <c r="O78" s="29" t="n"/>
      <c r="P78" s="24">
        <f>IFERROR(IF($A78="","",$N78+$O78),"")</f>
        <v/>
      </c>
      <c r="Q78" s="24">
        <f>IFERROR(IF($C78="","",VLOOKUP($C78,'Property Setup'!$B$13:$L$21,11,0)),"")</f>
        <v/>
      </c>
      <c r="R78" s="24">
        <f>IFERROR(IF($C78="","",IF($P78&gt;$Q78,"Review Guest Count","Within Limit")),"")</f>
        <v/>
      </c>
      <c r="S78" s="31" t="n"/>
      <c r="T78" s="26">
        <f>IFERROR(IF($A78="","",$M78*$S78),"")</f>
        <v/>
      </c>
      <c r="U78" s="31" t="n"/>
      <c r="V78" s="31" t="n"/>
      <c r="W78" s="31" t="n"/>
      <c r="X78" s="26">
        <f>IFERROR(IF($A78="","",MAX(0,$T78-$W78+IF(VLOOKUP($C78,'Property Setup'!$B$13:$R$21,17,0)="Yes",$U78,0))),"")</f>
        <v/>
      </c>
      <c r="Y78" s="56">
        <f>IFERROR(IF($C78="","",VLOOKUP($C78,'Property Setup'!$B$13:$S$21,18,0)),"")</f>
        <v/>
      </c>
      <c r="Z78" s="26">
        <f>IFERROR(IF($A78="","",$X78*$Y78),"")</f>
        <v/>
      </c>
      <c r="AA78" s="56">
        <f>IFERROR(IF($C78="","",VLOOKUP($C78,'Property Setup'!$B$13:$T$21,19,0)),"")</f>
        <v/>
      </c>
      <c r="AB78" s="26">
        <f>IFERROR(IF($A78="","",MAX(0,$T78-$W78)*$AA78),"")</f>
        <v/>
      </c>
      <c r="AC78" s="26">
        <f>IFERROR(IF($A78="","",$T78+$U78+$V78-$W78+$Z78+$AB78),"")</f>
        <v/>
      </c>
      <c r="AD78" s="31" t="n"/>
      <c r="AE78" s="26">
        <f>IFERROR(IF($A78="","",MAX(0,$AC78-$AD78)),"")</f>
        <v/>
      </c>
      <c r="AF78" s="57" t="n"/>
      <c r="AG78" s="24">
        <f>IFERROR(IF($A78="","",IF($E78="Canceled","Canceled",IF($AE78=0,"Paid",IF(AND($AF78&lt;TODAY(),$AE78&gt;0),"Past Due",IF($AD78&gt;0,"Partially Paid","Unpaid"))))),"")</f>
        <v/>
      </c>
      <c r="AH78" s="24">
        <f>IFERROR(IF($A78="","",$K78-TODAY()),"")</f>
        <v/>
      </c>
      <c r="AI78" s="32" t="n"/>
      <c r="AJ78" s="32" t="n"/>
      <c r="AK78" s="29" t="n"/>
      <c r="AL78" s="29" t="n"/>
      <c r="AM78" s="29" t="n"/>
      <c r="AN78" s="24">
        <f>IFERROR(IF(OR($A78="",$E78="Canceled"),"",MAX(0,MIN($L78,EOMONTH(TODAY(),0)+1)-MAX($K78,EOMONTH(TODAY(),-1)+1))),"")</f>
        <v/>
      </c>
      <c r="AO78" s="26">
        <f>IFERROR(IF(OR($A78="",$AN78=0),"",$AN78*$S78),"")</f>
        <v/>
      </c>
      <c r="AP78" s="24">
        <f>IFERROR(IF(OR($A78="",$E78="Canceled"),"",MAX(0,MIN($L78,46054)-MAX($K78,46023))),"")</f>
        <v/>
      </c>
      <c r="AQ78" s="24">
        <f>IFERROR(IF(OR($A78="",$E78="Canceled"),"",MAX(0,MIN($L78,46082)-MAX($K78,46054))),"")</f>
        <v/>
      </c>
      <c r="AR78" s="24">
        <f>IFERROR(IF(OR($A78="",$E78="Canceled"),"",MAX(0,MIN($L78,46113)-MAX($K78,46082))),"")</f>
        <v/>
      </c>
      <c r="AS78" s="24">
        <f>IFERROR(IF(OR($A78="",$E78="Canceled"),"",MAX(0,MIN($L78,46143)-MAX($K78,46113))),"")</f>
        <v/>
      </c>
      <c r="AT78" s="24">
        <f>IFERROR(IF(OR($A78="",$E78="Canceled"),"",MAX(0,MIN($L78,46174)-MAX($K78,46143))),"")</f>
        <v/>
      </c>
      <c r="AU78" s="24">
        <f>IFERROR(IF(OR($A78="",$E78="Canceled"),"",MAX(0,MIN($L78,46204)-MAX($K78,46174))),"")</f>
        <v/>
      </c>
      <c r="AV78" s="24">
        <f>IFERROR(IF(OR($A78="",$E78="Canceled"),"",MAX(0,MIN($L78,46235)-MAX($K78,46204))),"")</f>
        <v/>
      </c>
      <c r="AW78" s="24">
        <f>IFERROR(IF(OR($A78="",$E78="Canceled"),"",MAX(0,MIN($L78,46266)-MAX($K78,46235))),"")</f>
        <v/>
      </c>
      <c r="AX78" s="24">
        <f>IFERROR(IF(OR($A78="",$E78="Canceled"),"",MAX(0,MIN($L78,46296)-MAX($K78,46266))),"")</f>
        <v/>
      </c>
      <c r="AY78" s="24">
        <f>IFERROR(IF(OR($A78="",$E78="Canceled"),"",MAX(0,MIN($L78,46327)-MAX($K78,46296))),"")</f>
        <v/>
      </c>
      <c r="AZ78" s="24">
        <f>IFERROR(IF(OR($A78="",$E78="Canceled"),"",MAX(0,MIN($L78,46357)-MAX($K78,46327))),"")</f>
        <v/>
      </c>
      <c r="BA78" s="24">
        <f>IFERROR(IF(OR($A78="",$E78="Canceled"),"",MAX(0,MIN($L78,46388)-MAX($K78,46357))),"")</f>
        <v/>
      </c>
      <c r="BB78" s="24">
        <f>IFERROR(IF(AND($A78&lt;&gt;"",$K78=TODAY(),$E78&lt;&gt;"Canceled"),COUNTIFS($K$5:$K$78,TODAY(),$E$5:$E$78,"&lt;&gt;Canceled"),""),"")</f>
        <v/>
      </c>
      <c r="BC78" s="24">
        <f>IFERROR(IF(AND($A78&lt;&gt;"",$K78&gt;=TODAY(),$E78&lt;&gt;"Canceled"),COUNTIFS($K$5:$K$104,"&lt;"&amp;$K78,$E$5:$E$104,"&lt;&gt;Canceled")+COUNTIFS($K$5:$K$78,$K78,$E$5:$E$78,"&lt;&gt;Canceled"),""),"")</f>
        <v/>
      </c>
      <c r="BD78" s="24">
        <f>IFERROR(IF(AND($A78&lt;&gt;"",$E78&lt;&gt;"Canceled",$AE78&gt;0,$K78&gt;=TODAY(),$K78&lt;=TODAY()+'Property Setup'!$B$7),COUNTIFS($AE$5:$AE$78,"&gt;0",$K$5:$K$78,"&gt;="&amp;TODAY(),$K$5:$K$78,"&lt;="&amp;TODAY()+'Property Setup'!$B$7),""),"")</f>
        <v/>
      </c>
    </row>
    <row r="79">
      <c r="A79" s="29" t="n"/>
      <c r="B79" s="29" t="n"/>
      <c r="C79" s="29" t="n"/>
      <c r="D79" s="29" t="n"/>
      <c r="E79" s="29" t="n"/>
      <c r="F79" s="57" t="n"/>
      <c r="G79" s="29" t="n"/>
      <c r="H79" s="29" t="n"/>
      <c r="I79" s="29" t="n"/>
      <c r="J79" s="29" t="n"/>
      <c r="K79" s="57" t="n"/>
      <c r="L79" s="57" t="n"/>
      <c r="M79" s="24">
        <f>IFERROR(IF($A79="","",MAX(0,$L79-$K79)),"")</f>
        <v/>
      </c>
      <c r="N79" s="29" t="n"/>
      <c r="O79" s="29" t="n"/>
      <c r="P79" s="24">
        <f>IFERROR(IF($A79="","",$N79+$O79),"")</f>
        <v/>
      </c>
      <c r="Q79" s="24">
        <f>IFERROR(IF($C79="","",VLOOKUP($C79,'Property Setup'!$B$13:$L$21,11,0)),"")</f>
        <v/>
      </c>
      <c r="R79" s="24">
        <f>IFERROR(IF($C79="","",IF($P79&gt;$Q79,"Review Guest Count","Within Limit")),"")</f>
        <v/>
      </c>
      <c r="S79" s="31" t="n"/>
      <c r="T79" s="26">
        <f>IFERROR(IF($A79="","",$M79*$S79),"")</f>
        <v/>
      </c>
      <c r="U79" s="31" t="n"/>
      <c r="V79" s="31" t="n"/>
      <c r="W79" s="31" t="n"/>
      <c r="X79" s="26">
        <f>IFERROR(IF($A79="","",MAX(0,$T79-$W79+IF(VLOOKUP($C79,'Property Setup'!$B$13:$R$21,17,0)="Yes",$U79,0))),"")</f>
        <v/>
      </c>
      <c r="Y79" s="56">
        <f>IFERROR(IF($C79="","",VLOOKUP($C79,'Property Setup'!$B$13:$S$21,18,0)),"")</f>
        <v/>
      </c>
      <c r="Z79" s="26">
        <f>IFERROR(IF($A79="","",$X79*$Y79),"")</f>
        <v/>
      </c>
      <c r="AA79" s="56">
        <f>IFERROR(IF($C79="","",VLOOKUP($C79,'Property Setup'!$B$13:$T$21,19,0)),"")</f>
        <v/>
      </c>
      <c r="AB79" s="26">
        <f>IFERROR(IF($A79="","",MAX(0,$T79-$W79)*$AA79),"")</f>
        <v/>
      </c>
      <c r="AC79" s="26">
        <f>IFERROR(IF($A79="","",$T79+$U79+$V79-$W79+$Z79+$AB79),"")</f>
        <v/>
      </c>
      <c r="AD79" s="31" t="n"/>
      <c r="AE79" s="26">
        <f>IFERROR(IF($A79="","",MAX(0,$AC79-$AD79)),"")</f>
        <v/>
      </c>
      <c r="AF79" s="57" t="n"/>
      <c r="AG79" s="24">
        <f>IFERROR(IF($A79="","",IF($E79="Canceled","Canceled",IF($AE79=0,"Paid",IF(AND($AF79&lt;TODAY(),$AE79&gt;0),"Past Due",IF($AD79&gt;0,"Partially Paid","Unpaid"))))),"")</f>
        <v/>
      </c>
      <c r="AH79" s="24">
        <f>IFERROR(IF($A79="","",$K79-TODAY()),"")</f>
        <v/>
      </c>
      <c r="AI79" s="32" t="n"/>
      <c r="AJ79" s="32" t="n"/>
      <c r="AK79" s="29" t="n"/>
      <c r="AL79" s="29" t="n"/>
      <c r="AM79" s="29" t="n"/>
      <c r="AN79" s="24">
        <f>IFERROR(IF(OR($A79="",$E79="Canceled"),"",MAX(0,MIN($L79,EOMONTH(TODAY(),0)+1)-MAX($K79,EOMONTH(TODAY(),-1)+1))),"")</f>
        <v/>
      </c>
      <c r="AO79" s="26">
        <f>IFERROR(IF(OR($A79="",$AN79=0),"",$AN79*$S79),"")</f>
        <v/>
      </c>
      <c r="AP79" s="24">
        <f>IFERROR(IF(OR($A79="",$E79="Canceled"),"",MAX(0,MIN($L79,46054)-MAX($K79,46023))),"")</f>
        <v/>
      </c>
      <c r="AQ79" s="24">
        <f>IFERROR(IF(OR($A79="",$E79="Canceled"),"",MAX(0,MIN($L79,46082)-MAX($K79,46054))),"")</f>
        <v/>
      </c>
      <c r="AR79" s="24">
        <f>IFERROR(IF(OR($A79="",$E79="Canceled"),"",MAX(0,MIN($L79,46113)-MAX($K79,46082))),"")</f>
        <v/>
      </c>
      <c r="AS79" s="24">
        <f>IFERROR(IF(OR($A79="",$E79="Canceled"),"",MAX(0,MIN($L79,46143)-MAX($K79,46113))),"")</f>
        <v/>
      </c>
      <c r="AT79" s="24">
        <f>IFERROR(IF(OR($A79="",$E79="Canceled"),"",MAX(0,MIN($L79,46174)-MAX($K79,46143))),"")</f>
        <v/>
      </c>
      <c r="AU79" s="24">
        <f>IFERROR(IF(OR($A79="",$E79="Canceled"),"",MAX(0,MIN($L79,46204)-MAX($K79,46174))),"")</f>
        <v/>
      </c>
      <c r="AV79" s="24">
        <f>IFERROR(IF(OR($A79="",$E79="Canceled"),"",MAX(0,MIN($L79,46235)-MAX($K79,46204))),"")</f>
        <v/>
      </c>
      <c r="AW79" s="24">
        <f>IFERROR(IF(OR($A79="",$E79="Canceled"),"",MAX(0,MIN($L79,46266)-MAX($K79,46235))),"")</f>
        <v/>
      </c>
      <c r="AX79" s="24">
        <f>IFERROR(IF(OR($A79="",$E79="Canceled"),"",MAX(0,MIN($L79,46296)-MAX($K79,46266))),"")</f>
        <v/>
      </c>
      <c r="AY79" s="24">
        <f>IFERROR(IF(OR($A79="",$E79="Canceled"),"",MAX(0,MIN($L79,46327)-MAX($K79,46296))),"")</f>
        <v/>
      </c>
      <c r="AZ79" s="24">
        <f>IFERROR(IF(OR($A79="",$E79="Canceled"),"",MAX(0,MIN($L79,46357)-MAX($K79,46327))),"")</f>
        <v/>
      </c>
      <c r="BA79" s="24">
        <f>IFERROR(IF(OR($A79="",$E79="Canceled"),"",MAX(0,MIN($L79,46388)-MAX($K79,46357))),"")</f>
        <v/>
      </c>
      <c r="BB79" s="24">
        <f>IFERROR(IF(AND($A79&lt;&gt;"",$K79=TODAY(),$E79&lt;&gt;"Canceled"),COUNTIFS($K$5:$K$79,TODAY(),$E$5:$E$79,"&lt;&gt;Canceled"),""),"")</f>
        <v/>
      </c>
      <c r="BC79" s="24">
        <f>IFERROR(IF(AND($A79&lt;&gt;"",$K79&gt;=TODAY(),$E79&lt;&gt;"Canceled"),COUNTIFS($K$5:$K$104,"&lt;"&amp;$K79,$E$5:$E$104,"&lt;&gt;Canceled")+COUNTIFS($K$5:$K$79,$K79,$E$5:$E$79,"&lt;&gt;Canceled"),""),"")</f>
        <v/>
      </c>
      <c r="BD79" s="24">
        <f>IFERROR(IF(AND($A79&lt;&gt;"",$E79&lt;&gt;"Canceled",$AE79&gt;0,$K79&gt;=TODAY(),$K79&lt;=TODAY()+'Property Setup'!$B$7),COUNTIFS($AE$5:$AE$79,"&gt;0",$K$5:$K$79,"&gt;="&amp;TODAY(),$K$5:$K$79,"&lt;="&amp;TODAY()+'Property Setup'!$B$7),""),"")</f>
        <v/>
      </c>
    </row>
    <row r="80">
      <c r="A80" s="29" t="n"/>
      <c r="B80" s="29" t="n"/>
      <c r="C80" s="29" t="n"/>
      <c r="D80" s="29" t="n"/>
      <c r="E80" s="29" t="n"/>
      <c r="F80" s="57" t="n"/>
      <c r="G80" s="29" t="n"/>
      <c r="H80" s="29" t="n"/>
      <c r="I80" s="29" t="n"/>
      <c r="J80" s="29" t="n"/>
      <c r="K80" s="57" t="n"/>
      <c r="L80" s="57" t="n"/>
      <c r="M80" s="24">
        <f>IFERROR(IF($A80="","",MAX(0,$L80-$K80)),"")</f>
        <v/>
      </c>
      <c r="N80" s="29" t="n"/>
      <c r="O80" s="29" t="n"/>
      <c r="P80" s="24">
        <f>IFERROR(IF($A80="","",$N80+$O80),"")</f>
        <v/>
      </c>
      <c r="Q80" s="24">
        <f>IFERROR(IF($C80="","",VLOOKUP($C80,'Property Setup'!$B$13:$L$21,11,0)),"")</f>
        <v/>
      </c>
      <c r="R80" s="24">
        <f>IFERROR(IF($C80="","",IF($P80&gt;$Q80,"Review Guest Count","Within Limit")),"")</f>
        <v/>
      </c>
      <c r="S80" s="31" t="n"/>
      <c r="T80" s="26">
        <f>IFERROR(IF($A80="","",$M80*$S80),"")</f>
        <v/>
      </c>
      <c r="U80" s="31" t="n"/>
      <c r="V80" s="31" t="n"/>
      <c r="W80" s="31" t="n"/>
      <c r="X80" s="26">
        <f>IFERROR(IF($A80="","",MAX(0,$T80-$W80+IF(VLOOKUP($C80,'Property Setup'!$B$13:$R$21,17,0)="Yes",$U80,0))),"")</f>
        <v/>
      </c>
      <c r="Y80" s="56">
        <f>IFERROR(IF($C80="","",VLOOKUP($C80,'Property Setup'!$B$13:$S$21,18,0)),"")</f>
        <v/>
      </c>
      <c r="Z80" s="26">
        <f>IFERROR(IF($A80="","",$X80*$Y80),"")</f>
        <v/>
      </c>
      <c r="AA80" s="56">
        <f>IFERROR(IF($C80="","",VLOOKUP($C80,'Property Setup'!$B$13:$T$21,19,0)),"")</f>
        <v/>
      </c>
      <c r="AB80" s="26">
        <f>IFERROR(IF($A80="","",MAX(0,$T80-$W80)*$AA80),"")</f>
        <v/>
      </c>
      <c r="AC80" s="26">
        <f>IFERROR(IF($A80="","",$T80+$U80+$V80-$W80+$Z80+$AB80),"")</f>
        <v/>
      </c>
      <c r="AD80" s="31" t="n"/>
      <c r="AE80" s="26">
        <f>IFERROR(IF($A80="","",MAX(0,$AC80-$AD80)),"")</f>
        <v/>
      </c>
      <c r="AF80" s="57" t="n"/>
      <c r="AG80" s="24">
        <f>IFERROR(IF($A80="","",IF($E80="Canceled","Canceled",IF($AE80=0,"Paid",IF(AND($AF80&lt;TODAY(),$AE80&gt;0),"Past Due",IF($AD80&gt;0,"Partially Paid","Unpaid"))))),"")</f>
        <v/>
      </c>
      <c r="AH80" s="24">
        <f>IFERROR(IF($A80="","",$K80-TODAY()),"")</f>
        <v/>
      </c>
      <c r="AI80" s="32" t="n"/>
      <c r="AJ80" s="32" t="n"/>
      <c r="AK80" s="29" t="n"/>
      <c r="AL80" s="29" t="n"/>
      <c r="AM80" s="29" t="n"/>
      <c r="AN80" s="24">
        <f>IFERROR(IF(OR($A80="",$E80="Canceled"),"",MAX(0,MIN($L80,EOMONTH(TODAY(),0)+1)-MAX($K80,EOMONTH(TODAY(),-1)+1))),"")</f>
        <v/>
      </c>
      <c r="AO80" s="26">
        <f>IFERROR(IF(OR($A80="",$AN80=0),"",$AN80*$S80),"")</f>
        <v/>
      </c>
      <c r="AP80" s="24">
        <f>IFERROR(IF(OR($A80="",$E80="Canceled"),"",MAX(0,MIN($L80,46054)-MAX($K80,46023))),"")</f>
        <v/>
      </c>
      <c r="AQ80" s="24">
        <f>IFERROR(IF(OR($A80="",$E80="Canceled"),"",MAX(0,MIN($L80,46082)-MAX($K80,46054))),"")</f>
        <v/>
      </c>
      <c r="AR80" s="24">
        <f>IFERROR(IF(OR($A80="",$E80="Canceled"),"",MAX(0,MIN($L80,46113)-MAX($K80,46082))),"")</f>
        <v/>
      </c>
      <c r="AS80" s="24">
        <f>IFERROR(IF(OR($A80="",$E80="Canceled"),"",MAX(0,MIN($L80,46143)-MAX($K80,46113))),"")</f>
        <v/>
      </c>
      <c r="AT80" s="24">
        <f>IFERROR(IF(OR($A80="",$E80="Canceled"),"",MAX(0,MIN($L80,46174)-MAX($K80,46143))),"")</f>
        <v/>
      </c>
      <c r="AU80" s="24">
        <f>IFERROR(IF(OR($A80="",$E80="Canceled"),"",MAX(0,MIN($L80,46204)-MAX($K80,46174))),"")</f>
        <v/>
      </c>
      <c r="AV80" s="24">
        <f>IFERROR(IF(OR($A80="",$E80="Canceled"),"",MAX(0,MIN($L80,46235)-MAX($K80,46204))),"")</f>
        <v/>
      </c>
      <c r="AW80" s="24">
        <f>IFERROR(IF(OR($A80="",$E80="Canceled"),"",MAX(0,MIN($L80,46266)-MAX($K80,46235))),"")</f>
        <v/>
      </c>
      <c r="AX80" s="24">
        <f>IFERROR(IF(OR($A80="",$E80="Canceled"),"",MAX(0,MIN($L80,46296)-MAX($K80,46266))),"")</f>
        <v/>
      </c>
      <c r="AY80" s="24">
        <f>IFERROR(IF(OR($A80="",$E80="Canceled"),"",MAX(0,MIN($L80,46327)-MAX($K80,46296))),"")</f>
        <v/>
      </c>
      <c r="AZ80" s="24">
        <f>IFERROR(IF(OR($A80="",$E80="Canceled"),"",MAX(0,MIN($L80,46357)-MAX($K80,46327))),"")</f>
        <v/>
      </c>
      <c r="BA80" s="24">
        <f>IFERROR(IF(OR($A80="",$E80="Canceled"),"",MAX(0,MIN($L80,46388)-MAX($K80,46357))),"")</f>
        <v/>
      </c>
      <c r="BB80" s="24">
        <f>IFERROR(IF(AND($A80&lt;&gt;"",$K80=TODAY(),$E80&lt;&gt;"Canceled"),COUNTIFS($K$5:$K$80,TODAY(),$E$5:$E$80,"&lt;&gt;Canceled"),""),"")</f>
        <v/>
      </c>
      <c r="BC80" s="24">
        <f>IFERROR(IF(AND($A80&lt;&gt;"",$K80&gt;=TODAY(),$E80&lt;&gt;"Canceled"),COUNTIFS($K$5:$K$104,"&lt;"&amp;$K80,$E$5:$E$104,"&lt;&gt;Canceled")+COUNTIFS($K$5:$K$80,$K80,$E$5:$E$80,"&lt;&gt;Canceled"),""),"")</f>
        <v/>
      </c>
      <c r="BD80" s="24">
        <f>IFERROR(IF(AND($A80&lt;&gt;"",$E80&lt;&gt;"Canceled",$AE80&gt;0,$K80&gt;=TODAY(),$K80&lt;=TODAY()+'Property Setup'!$B$7),COUNTIFS($AE$5:$AE$80,"&gt;0",$K$5:$K$80,"&gt;="&amp;TODAY(),$K$5:$K$80,"&lt;="&amp;TODAY()+'Property Setup'!$B$7),""),"")</f>
        <v/>
      </c>
    </row>
    <row r="81">
      <c r="A81" s="29" t="n"/>
      <c r="B81" s="29" t="n"/>
      <c r="C81" s="29" t="n"/>
      <c r="D81" s="29" t="n"/>
      <c r="E81" s="29" t="n"/>
      <c r="F81" s="57" t="n"/>
      <c r="G81" s="29" t="n"/>
      <c r="H81" s="29" t="n"/>
      <c r="I81" s="29" t="n"/>
      <c r="J81" s="29" t="n"/>
      <c r="K81" s="57" t="n"/>
      <c r="L81" s="57" t="n"/>
      <c r="M81" s="24">
        <f>IFERROR(IF($A81="","",MAX(0,$L81-$K81)),"")</f>
        <v/>
      </c>
      <c r="N81" s="29" t="n"/>
      <c r="O81" s="29" t="n"/>
      <c r="P81" s="24">
        <f>IFERROR(IF($A81="","",$N81+$O81),"")</f>
        <v/>
      </c>
      <c r="Q81" s="24">
        <f>IFERROR(IF($C81="","",VLOOKUP($C81,'Property Setup'!$B$13:$L$21,11,0)),"")</f>
        <v/>
      </c>
      <c r="R81" s="24">
        <f>IFERROR(IF($C81="","",IF($P81&gt;$Q81,"Review Guest Count","Within Limit")),"")</f>
        <v/>
      </c>
      <c r="S81" s="31" t="n"/>
      <c r="T81" s="26">
        <f>IFERROR(IF($A81="","",$M81*$S81),"")</f>
        <v/>
      </c>
      <c r="U81" s="31" t="n"/>
      <c r="V81" s="31" t="n"/>
      <c r="W81" s="31" t="n"/>
      <c r="X81" s="26">
        <f>IFERROR(IF($A81="","",MAX(0,$T81-$W81+IF(VLOOKUP($C81,'Property Setup'!$B$13:$R$21,17,0)="Yes",$U81,0))),"")</f>
        <v/>
      </c>
      <c r="Y81" s="56">
        <f>IFERROR(IF($C81="","",VLOOKUP($C81,'Property Setup'!$B$13:$S$21,18,0)),"")</f>
        <v/>
      </c>
      <c r="Z81" s="26">
        <f>IFERROR(IF($A81="","",$X81*$Y81),"")</f>
        <v/>
      </c>
      <c r="AA81" s="56">
        <f>IFERROR(IF($C81="","",VLOOKUP($C81,'Property Setup'!$B$13:$T$21,19,0)),"")</f>
        <v/>
      </c>
      <c r="AB81" s="26">
        <f>IFERROR(IF($A81="","",MAX(0,$T81-$W81)*$AA81),"")</f>
        <v/>
      </c>
      <c r="AC81" s="26">
        <f>IFERROR(IF($A81="","",$T81+$U81+$V81-$W81+$Z81+$AB81),"")</f>
        <v/>
      </c>
      <c r="AD81" s="31" t="n"/>
      <c r="AE81" s="26">
        <f>IFERROR(IF($A81="","",MAX(0,$AC81-$AD81)),"")</f>
        <v/>
      </c>
      <c r="AF81" s="57" t="n"/>
      <c r="AG81" s="24">
        <f>IFERROR(IF($A81="","",IF($E81="Canceled","Canceled",IF($AE81=0,"Paid",IF(AND($AF81&lt;TODAY(),$AE81&gt;0),"Past Due",IF($AD81&gt;0,"Partially Paid","Unpaid"))))),"")</f>
        <v/>
      </c>
      <c r="AH81" s="24">
        <f>IFERROR(IF($A81="","",$K81-TODAY()),"")</f>
        <v/>
      </c>
      <c r="AI81" s="32" t="n"/>
      <c r="AJ81" s="32" t="n"/>
      <c r="AK81" s="29" t="n"/>
      <c r="AL81" s="29" t="n"/>
      <c r="AM81" s="29" t="n"/>
      <c r="AN81" s="24">
        <f>IFERROR(IF(OR($A81="",$E81="Canceled"),"",MAX(0,MIN($L81,EOMONTH(TODAY(),0)+1)-MAX($K81,EOMONTH(TODAY(),-1)+1))),"")</f>
        <v/>
      </c>
      <c r="AO81" s="26">
        <f>IFERROR(IF(OR($A81="",$AN81=0),"",$AN81*$S81),"")</f>
        <v/>
      </c>
      <c r="AP81" s="24">
        <f>IFERROR(IF(OR($A81="",$E81="Canceled"),"",MAX(0,MIN($L81,46054)-MAX($K81,46023))),"")</f>
        <v/>
      </c>
      <c r="AQ81" s="24">
        <f>IFERROR(IF(OR($A81="",$E81="Canceled"),"",MAX(0,MIN($L81,46082)-MAX($K81,46054))),"")</f>
        <v/>
      </c>
      <c r="AR81" s="24">
        <f>IFERROR(IF(OR($A81="",$E81="Canceled"),"",MAX(0,MIN($L81,46113)-MAX($K81,46082))),"")</f>
        <v/>
      </c>
      <c r="AS81" s="24">
        <f>IFERROR(IF(OR($A81="",$E81="Canceled"),"",MAX(0,MIN($L81,46143)-MAX($K81,46113))),"")</f>
        <v/>
      </c>
      <c r="AT81" s="24">
        <f>IFERROR(IF(OR($A81="",$E81="Canceled"),"",MAX(0,MIN($L81,46174)-MAX($K81,46143))),"")</f>
        <v/>
      </c>
      <c r="AU81" s="24">
        <f>IFERROR(IF(OR($A81="",$E81="Canceled"),"",MAX(0,MIN($L81,46204)-MAX($K81,46174))),"")</f>
        <v/>
      </c>
      <c r="AV81" s="24">
        <f>IFERROR(IF(OR($A81="",$E81="Canceled"),"",MAX(0,MIN($L81,46235)-MAX($K81,46204))),"")</f>
        <v/>
      </c>
      <c r="AW81" s="24">
        <f>IFERROR(IF(OR($A81="",$E81="Canceled"),"",MAX(0,MIN($L81,46266)-MAX($K81,46235))),"")</f>
        <v/>
      </c>
      <c r="AX81" s="24">
        <f>IFERROR(IF(OR($A81="",$E81="Canceled"),"",MAX(0,MIN($L81,46296)-MAX($K81,46266))),"")</f>
        <v/>
      </c>
      <c r="AY81" s="24">
        <f>IFERROR(IF(OR($A81="",$E81="Canceled"),"",MAX(0,MIN($L81,46327)-MAX($K81,46296))),"")</f>
        <v/>
      </c>
      <c r="AZ81" s="24">
        <f>IFERROR(IF(OR($A81="",$E81="Canceled"),"",MAX(0,MIN($L81,46357)-MAX($K81,46327))),"")</f>
        <v/>
      </c>
      <c r="BA81" s="24">
        <f>IFERROR(IF(OR($A81="",$E81="Canceled"),"",MAX(0,MIN($L81,46388)-MAX($K81,46357))),"")</f>
        <v/>
      </c>
      <c r="BB81" s="24">
        <f>IFERROR(IF(AND($A81&lt;&gt;"",$K81=TODAY(),$E81&lt;&gt;"Canceled"),COUNTIFS($K$5:$K$81,TODAY(),$E$5:$E$81,"&lt;&gt;Canceled"),""),"")</f>
        <v/>
      </c>
      <c r="BC81" s="24">
        <f>IFERROR(IF(AND($A81&lt;&gt;"",$K81&gt;=TODAY(),$E81&lt;&gt;"Canceled"),COUNTIFS($K$5:$K$104,"&lt;"&amp;$K81,$E$5:$E$104,"&lt;&gt;Canceled")+COUNTIFS($K$5:$K$81,$K81,$E$5:$E$81,"&lt;&gt;Canceled"),""),"")</f>
        <v/>
      </c>
      <c r="BD81" s="24">
        <f>IFERROR(IF(AND($A81&lt;&gt;"",$E81&lt;&gt;"Canceled",$AE81&gt;0,$K81&gt;=TODAY(),$K81&lt;=TODAY()+'Property Setup'!$B$7),COUNTIFS($AE$5:$AE$81,"&gt;0",$K$5:$K$81,"&gt;="&amp;TODAY(),$K$5:$K$81,"&lt;="&amp;TODAY()+'Property Setup'!$B$7),""),"")</f>
        <v/>
      </c>
    </row>
    <row r="82">
      <c r="A82" s="29" t="n"/>
      <c r="B82" s="29" t="n"/>
      <c r="C82" s="29" t="n"/>
      <c r="D82" s="29" t="n"/>
      <c r="E82" s="29" t="n"/>
      <c r="F82" s="57" t="n"/>
      <c r="G82" s="29" t="n"/>
      <c r="H82" s="29" t="n"/>
      <c r="I82" s="29" t="n"/>
      <c r="J82" s="29" t="n"/>
      <c r="K82" s="57" t="n"/>
      <c r="L82" s="57" t="n"/>
      <c r="M82" s="24">
        <f>IFERROR(IF($A82="","",MAX(0,$L82-$K82)),"")</f>
        <v/>
      </c>
      <c r="N82" s="29" t="n"/>
      <c r="O82" s="29" t="n"/>
      <c r="P82" s="24">
        <f>IFERROR(IF($A82="","",$N82+$O82),"")</f>
        <v/>
      </c>
      <c r="Q82" s="24">
        <f>IFERROR(IF($C82="","",VLOOKUP($C82,'Property Setup'!$B$13:$L$21,11,0)),"")</f>
        <v/>
      </c>
      <c r="R82" s="24">
        <f>IFERROR(IF($C82="","",IF($P82&gt;$Q82,"Review Guest Count","Within Limit")),"")</f>
        <v/>
      </c>
      <c r="S82" s="31" t="n"/>
      <c r="T82" s="26">
        <f>IFERROR(IF($A82="","",$M82*$S82),"")</f>
        <v/>
      </c>
      <c r="U82" s="31" t="n"/>
      <c r="V82" s="31" t="n"/>
      <c r="W82" s="31" t="n"/>
      <c r="X82" s="26">
        <f>IFERROR(IF($A82="","",MAX(0,$T82-$W82+IF(VLOOKUP($C82,'Property Setup'!$B$13:$R$21,17,0)="Yes",$U82,0))),"")</f>
        <v/>
      </c>
      <c r="Y82" s="56">
        <f>IFERROR(IF($C82="","",VLOOKUP($C82,'Property Setup'!$B$13:$S$21,18,0)),"")</f>
        <v/>
      </c>
      <c r="Z82" s="26">
        <f>IFERROR(IF($A82="","",$X82*$Y82),"")</f>
        <v/>
      </c>
      <c r="AA82" s="56">
        <f>IFERROR(IF($C82="","",VLOOKUP($C82,'Property Setup'!$B$13:$T$21,19,0)),"")</f>
        <v/>
      </c>
      <c r="AB82" s="26">
        <f>IFERROR(IF($A82="","",MAX(0,$T82-$W82)*$AA82),"")</f>
        <v/>
      </c>
      <c r="AC82" s="26">
        <f>IFERROR(IF($A82="","",$T82+$U82+$V82-$W82+$Z82+$AB82),"")</f>
        <v/>
      </c>
      <c r="AD82" s="31" t="n"/>
      <c r="AE82" s="26">
        <f>IFERROR(IF($A82="","",MAX(0,$AC82-$AD82)),"")</f>
        <v/>
      </c>
      <c r="AF82" s="57" t="n"/>
      <c r="AG82" s="24">
        <f>IFERROR(IF($A82="","",IF($E82="Canceled","Canceled",IF($AE82=0,"Paid",IF(AND($AF82&lt;TODAY(),$AE82&gt;0),"Past Due",IF($AD82&gt;0,"Partially Paid","Unpaid"))))),"")</f>
        <v/>
      </c>
      <c r="AH82" s="24">
        <f>IFERROR(IF($A82="","",$K82-TODAY()),"")</f>
        <v/>
      </c>
      <c r="AI82" s="32" t="n"/>
      <c r="AJ82" s="32" t="n"/>
      <c r="AK82" s="29" t="n"/>
      <c r="AL82" s="29" t="n"/>
      <c r="AM82" s="29" t="n"/>
      <c r="AN82" s="24">
        <f>IFERROR(IF(OR($A82="",$E82="Canceled"),"",MAX(0,MIN($L82,EOMONTH(TODAY(),0)+1)-MAX($K82,EOMONTH(TODAY(),-1)+1))),"")</f>
        <v/>
      </c>
      <c r="AO82" s="26">
        <f>IFERROR(IF(OR($A82="",$AN82=0),"",$AN82*$S82),"")</f>
        <v/>
      </c>
      <c r="AP82" s="24">
        <f>IFERROR(IF(OR($A82="",$E82="Canceled"),"",MAX(0,MIN($L82,46054)-MAX($K82,46023))),"")</f>
        <v/>
      </c>
      <c r="AQ82" s="24">
        <f>IFERROR(IF(OR($A82="",$E82="Canceled"),"",MAX(0,MIN($L82,46082)-MAX($K82,46054))),"")</f>
        <v/>
      </c>
      <c r="AR82" s="24">
        <f>IFERROR(IF(OR($A82="",$E82="Canceled"),"",MAX(0,MIN($L82,46113)-MAX($K82,46082))),"")</f>
        <v/>
      </c>
      <c r="AS82" s="24">
        <f>IFERROR(IF(OR($A82="",$E82="Canceled"),"",MAX(0,MIN($L82,46143)-MAX($K82,46113))),"")</f>
        <v/>
      </c>
      <c r="AT82" s="24">
        <f>IFERROR(IF(OR($A82="",$E82="Canceled"),"",MAX(0,MIN($L82,46174)-MAX($K82,46143))),"")</f>
        <v/>
      </c>
      <c r="AU82" s="24">
        <f>IFERROR(IF(OR($A82="",$E82="Canceled"),"",MAX(0,MIN($L82,46204)-MAX($K82,46174))),"")</f>
        <v/>
      </c>
      <c r="AV82" s="24">
        <f>IFERROR(IF(OR($A82="",$E82="Canceled"),"",MAX(0,MIN($L82,46235)-MAX($K82,46204))),"")</f>
        <v/>
      </c>
      <c r="AW82" s="24">
        <f>IFERROR(IF(OR($A82="",$E82="Canceled"),"",MAX(0,MIN($L82,46266)-MAX($K82,46235))),"")</f>
        <v/>
      </c>
      <c r="AX82" s="24">
        <f>IFERROR(IF(OR($A82="",$E82="Canceled"),"",MAX(0,MIN($L82,46296)-MAX($K82,46266))),"")</f>
        <v/>
      </c>
      <c r="AY82" s="24">
        <f>IFERROR(IF(OR($A82="",$E82="Canceled"),"",MAX(0,MIN($L82,46327)-MAX($K82,46296))),"")</f>
        <v/>
      </c>
      <c r="AZ82" s="24">
        <f>IFERROR(IF(OR($A82="",$E82="Canceled"),"",MAX(0,MIN($L82,46357)-MAX($K82,46327))),"")</f>
        <v/>
      </c>
      <c r="BA82" s="24">
        <f>IFERROR(IF(OR($A82="",$E82="Canceled"),"",MAX(0,MIN($L82,46388)-MAX($K82,46357))),"")</f>
        <v/>
      </c>
      <c r="BB82" s="24">
        <f>IFERROR(IF(AND($A82&lt;&gt;"",$K82=TODAY(),$E82&lt;&gt;"Canceled"),COUNTIFS($K$5:$K$82,TODAY(),$E$5:$E$82,"&lt;&gt;Canceled"),""),"")</f>
        <v/>
      </c>
      <c r="BC82" s="24">
        <f>IFERROR(IF(AND($A82&lt;&gt;"",$K82&gt;=TODAY(),$E82&lt;&gt;"Canceled"),COUNTIFS($K$5:$K$104,"&lt;"&amp;$K82,$E$5:$E$104,"&lt;&gt;Canceled")+COUNTIFS($K$5:$K$82,$K82,$E$5:$E$82,"&lt;&gt;Canceled"),""),"")</f>
        <v/>
      </c>
      <c r="BD82" s="24">
        <f>IFERROR(IF(AND($A82&lt;&gt;"",$E82&lt;&gt;"Canceled",$AE82&gt;0,$K82&gt;=TODAY(),$K82&lt;=TODAY()+'Property Setup'!$B$7),COUNTIFS($AE$5:$AE$82,"&gt;0",$K$5:$K$82,"&gt;="&amp;TODAY(),$K$5:$K$82,"&lt;="&amp;TODAY()+'Property Setup'!$B$7),""),"")</f>
        <v/>
      </c>
    </row>
    <row r="83">
      <c r="A83" s="29" t="n"/>
      <c r="B83" s="29" t="n"/>
      <c r="C83" s="29" t="n"/>
      <c r="D83" s="29" t="n"/>
      <c r="E83" s="29" t="n"/>
      <c r="F83" s="57" t="n"/>
      <c r="G83" s="29" t="n"/>
      <c r="H83" s="29" t="n"/>
      <c r="I83" s="29" t="n"/>
      <c r="J83" s="29" t="n"/>
      <c r="K83" s="57" t="n"/>
      <c r="L83" s="57" t="n"/>
      <c r="M83" s="24">
        <f>IFERROR(IF($A83="","",MAX(0,$L83-$K83)),"")</f>
        <v/>
      </c>
      <c r="N83" s="29" t="n"/>
      <c r="O83" s="29" t="n"/>
      <c r="P83" s="24">
        <f>IFERROR(IF($A83="","",$N83+$O83),"")</f>
        <v/>
      </c>
      <c r="Q83" s="24">
        <f>IFERROR(IF($C83="","",VLOOKUP($C83,'Property Setup'!$B$13:$L$21,11,0)),"")</f>
        <v/>
      </c>
      <c r="R83" s="24">
        <f>IFERROR(IF($C83="","",IF($P83&gt;$Q83,"Review Guest Count","Within Limit")),"")</f>
        <v/>
      </c>
      <c r="S83" s="31" t="n"/>
      <c r="T83" s="26">
        <f>IFERROR(IF($A83="","",$M83*$S83),"")</f>
        <v/>
      </c>
      <c r="U83" s="31" t="n"/>
      <c r="V83" s="31" t="n"/>
      <c r="W83" s="31" t="n"/>
      <c r="X83" s="26">
        <f>IFERROR(IF($A83="","",MAX(0,$T83-$W83+IF(VLOOKUP($C83,'Property Setup'!$B$13:$R$21,17,0)="Yes",$U83,0))),"")</f>
        <v/>
      </c>
      <c r="Y83" s="56">
        <f>IFERROR(IF($C83="","",VLOOKUP($C83,'Property Setup'!$B$13:$S$21,18,0)),"")</f>
        <v/>
      </c>
      <c r="Z83" s="26">
        <f>IFERROR(IF($A83="","",$X83*$Y83),"")</f>
        <v/>
      </c>
      <c r="AA83" s="56">
        <f>IFERROR(IF($C83="","",VLOOKUP($C83,'Property Setup'!$B$13:$T$21,19,0)),"")</f>
        <v/>
      </c>
      <c r="AB83" s="26">
        <f>IFERROR(IF($A83="","",MAX(0,$T83-$W83)*$AA83),"")</f>
        <v/>
      </c>
      <c r="AC83" s="26">
        <f>IFERROR(IF($A83="","",$T83+$U83+$V83-$W83+$Z83+$AB83),"")</f>
        <v/>
      </c>
      <c r="AD83" s="31" t="n"/>
      <c r="AE83" s="26">
        <f>IFERROR(IF($A83="","",MAX(0,$AC83-$AD83)),"")</f>
        <v/>
      </c>
      <c r="AF83" s="57" t="n"/>
      <c r="AG83" s="24">
        <f>IFERROR(IF($A83="","",IF($E83="Canceled","Canceled",IF($AE83=0,"Paid",IF(AND($AF83&lt;TODAY(),$AE83&gt;0),"Past Due",IF($AD83&gt;0,"Partially Paid","Unpaid"))))),"")</f>
        <v/>
      </c>
      <c r="AH83" s="24">
        <f>IFERROR(IF($A83="","",$K83-TODAY()),"")</f>
        <v/>
      </c>
      <c r="AI83" s="32" t="n"/>
      <c r="AJ83" s="32" t="n"/>
      <c r="AK83" s="29" t="n"/>
      <c r="AL83" s="29" t="n"/>
      <c r="AM83" s="29" t="n"/>
      <c r="AN83" s="24">
        <f>IFERROR(IF(OR($A83="",$E83="Canceled"),"",MAX(0,MIN($L83,EOMONTH(TODAY(),0)+1)-MAX($K83,EOMONTH(TODAY(),-1)+1))),"")</f>
        <v/>
      </c>
      <c r="AO83" s="26">
        <f>IFERROR(IF(OR($A83="",$AN83=0),"",$AN83*$S83),"")</f>
        <v/>
      </c>
      <c r="AP83" s="24">
        <f>IFERROR(IF(OR($A83="",$E83="Canceled"),"",MAX(0,MIN($L83,46054)-MAX($K83,46023))),"")</f>
        <v/>
      </c>
      <c r="AQ83" s="24">
        <f>IFERROR(IF(OR($A83="",$E83="Canceled"),"",MAX(0,MIN($L83,46082)-MAX($K83,46054))),"")</f>
        <v/>
      </c>
      <c r="AR83" s="24">
        <f>IFERROR(IF(OR($A83="",$E83="Canceled"),"",MAX(0,MIN($L83,46113)-MAX($K83,46082))),"")</f>
        <v/>
      </c>
      <c r="AS83" s="24">
        <f>IFERROR(IF(OR($A83="",$E83="Canceled"),"",MAX(0,MIN($L83,46143)-MAX($K83,46113))),"")</f>
        <v/>
      </c>
      <c r="AT83" s="24">
        <f>IFERROR(IF(OR($A83="",$E83="Canceled"),"",MAX(0,MIN($L83,46174)-MAX($K83,46143))),"")</f>
        <v/>
      </c>
      <c r="AU83" s="24">
        <f>IFERROR(IF(OR($A83="",$E83="Canceled"),"",MAX(0,MIN($L83,46204)-MAX($K83,46174))),"")</f>
        <v/>
      </c>
      <c r="AV83" s="24">
        <f>IFERROR(IF(OR($A83="",$E83="Canceled"),"",MAX(0,MIN($L83,46235)-MAX($K83,46204))),"")</f>
        <v/>
      </c>
      <c r="AW83" s="24">
        <f>IFERROR(IF(OR($A83="",$E83="Canceled"),"",MAX(0,MIN($L83,46266)-MAX($K83,46235))),"")</f>
        <v/>
      </c>
      <c r="AX83" s="24">
        <f>IFERROR(IF(OR($A83="",$E83="Canceled"),"",MAX(0,MIN($L83,46296)-MAX($K83,46266))),"")</f>
        <v/>
      </c>
      <c r="AY83" s="24">
        <f>IFERROR(IF(OR($A83="",$E83="Canceled"),"",MAX(0,MIN($L83,46327)-MAX($K83,46296))),"")</f>
        <v/>
      </c>
      <c r="AZ83" s="24">
        <f>IFERROR(IF(OR($A83="",$E83="Canceled"),"",MAX(0,MIN($L83,46357)-MAX($K83,46327))),"")</f>
        <v/>
      </c>
      <c r="BA83" s="24">
        <f>IFERROR(IF(OR($A83="",$E83="Canceled"),"",MAX(0,MIN($L83,46388)-MAX($K83,46357))),"")</f>
        <v/>
      </c>
      <c r="BB83" s="24">
        <f>IFERROR(IF(AND($A83&lt;&gt;"",$K83=TODAY(),$E83&lt;&gt;"Canceled"),COUNTIFS($K$5:$K$83,TODAY(),$E$5:$E$83,"&lt;&gt;Canceled"),""),"")</f>
        <v/>
      </c>
      <c r="BC83" s="24">
        <f>IFERROR(IF(AND($A83&lt;&gt;"",$K83&gt;=TODAY(),$E83&lt;&gt;"Canceled"),COUNTIFS($K$5:$K$104,"&lt;"&amp;$K83,$E$5:$E$104,"&lt;&gt;Canceled")+COUNTIFS($K$5:$K$83,$K83,$E$5:$E$83,"&lt;&gt;Canceled"),""),"")</f>
        <v/>
      </c>
      <c r="BD83" s="24">
        <f>IFERROR(IF(AND($A83&lt;&gt;"",$E83&lt;&gt;"Canceled",$AE83&gt;0,$K83&gt;=TODAY(),$K83&lt;=TODAY()+'Property Setup'!$B$7),COUNTIFS($AE$5:$AE$83,"&gt;0",$K$5:$K$83,"&gt;="&amp;TODAY(),$K$5:$K$83,"&lt;="&amp;TODAY()+'Property Setup'!$B$7),""),"")</f>
        <v/>
      </c>
    </row>
    <row r="84">
      <c r="A84" s="29" t="n"/>
      <c r="B84" s="29" t="n"/>
      <c r="C84" s="29" t="n"/>
      <c r="D84" s="29" t="n"/>
      <c r="E84" s="29" t="n"/>
      <c r="F84" s="57" t="n"/>
      <c r="G84" s="29" t="n"/>
      <c r="H84" s="29" t="n"/>
      <c r="I84" s="29" t="n"/>
      <c r="J84" s="29" t="n"/>
      <c r="K84" s="57" t="n"/>
      <c r="L84" s="57" t="n"/>
      <c r="M84" s="24">
        <f>IFERROR(IF($A84="","",MAX(0,$L84-$K84)),"")</f>
        <v/>
      </c>
      <c r="N84" s="29" t="n"/>
      <c r="O84" s="29" t="n"/>
      <c r="P84" s="24">
        <f>IFERROR(IF($A84="","",$N84+$O84),"")</f>
        <v/>
      </c>
      <c r="Q84" s="24">
        <f>IFERROR(IF($C84="","",VLOOKUP($C84,'Property Setup'!$B$13:$L$21,11,0)),"")</f>
        <v/>
      </c>
      <c r="R84" s="24">
        <f>IFERROR(IF($C84="","",IF($P84&gt;$Q84,"Review Guest Count","Within Limit")),"")</f>
        <v/>
      </c>
      <c r="S84" s="31" t="n"/>
      <c r="T84" s="26">
        <f>IFERROR(IF($A84="","",$M84*$S84),"")</f>
        <v/>
      </c>
      <c r="U84" s="31" t="n"/>
      <c r="V84" s="31" t="n"/>
      <c r="W84" s="31" t="n"/>
      <c r="X84" s="26">
        <f>IFERROR(IF($A84="","",MAX(0,$T84-$W84+IF(VLOOKUP($C84,'Property Setup'!$B$13:$R$21,17,0)="Yes",$U84,0))),"")</f>
        <v/>
      </c>
      <c r="Y84" s="56">
        <f>IFERROR(IF($C84="","",VLOOKUP($C84,'Property Setup'!$B$13:$S$21,18,0)),"")</f>
        <v/>
      </c>
      <c r="Z84" s="26">
        <f>IFERROR(IF($A84="","",$X84*$Y84),"")</f>
        <v/>
      </c>
      <c r="AA84" s="56">
        <f>IFERROR(IF($C84="","",VLOOKUP($C84,'Property Setup'!$B$13:$T$21,19,0)),"")</f>
        <v/>
      </c>
      <c r="AB84" s="26">
        <f>IFERROR(IF($A84="","",MAX(0,$T84-$W84)*$AA84),"")</f>
        <v/>
      </c>
      <c r="AC84" s="26">
        <f>IFERROR(IF($A84="","",$T84+$U84+$V84-$W84+$Z84+$AB84),"")</f>
        <v/>
      </c>
      <c r="AD84" s="31" t="n"/>
      <c r="AE84" s="26">
        <f>IFERROR(IF($A84="","",MAX(0,$AC84-$AD84)),"")</f>
        <v/>
      </c>
      <c r="AF84" s="57" t="n"/>
      <c r="AG84" s="24">
        <f>IFERROR(IF($A84="","",IF($E84="Canceled","Canceled",IF($AE84=0,"Paid",IF(AND($AF84&lt;TODAY(),$AE84&gt;0),"Past Due",IF($AD84&gt;0,"Partially Paid","Unpaid"))))),"")</f>
        <v/>
      </c>
      <c r="AH84" s="24">
        <f>IFERROR(IF($A84="","",$K84-TODAY()),"")</f>
        <v/>
      </c>
      <c r="AI84" s="32" t="n"/>
      <c r="AJ84" s="32" t="n"/>
      <c r="AK84" s="29" t="n"/>
      <c r="AL84" s="29" t="n"/>
      <c r="AM84" s="29" t="n"/>
      <c r="AN84" s="24">
        <f>IFERROR(IF(OR($A84="",$E84="Canceled"),"",MAX(0,MIN($L84,EOMONTH(TODAY(),0)+1)-MAX($K84,EOMONTH(TODAY(),-1)+1))),"")</f>
        <v/>
      </c>
      <c r="AO84" s="26">
        <f>IFERROR(IF(OR($A84="",$AN84=0),"",$AN84*$S84),"")</f>
        <v/>
      </c>
      <c r="AP84" s="24">
        <f>IFERROR(IF(OR($A84="",$E84="Canceled"),"",MAX(0,MIN($L84,46054)-MAX($K84,46023))),"")</f>
        <v/>
      </c>
      <c r="AQ84" s="24">
        <f>IFERROR(IF(OR($A84="",$E84="Canceled"),"",MAX(0,MIN($L84,46082)-MAX($K84,46054))),"")</f>
        <v/>
      </c>
      <c r="AR84" s="24">
        <f>IFERROR(IF(OR($A84="",$E84="Canceled"),"",MAX(0,MIN($L84,46113)-MAX($K84,46082))),"")</f>
        <v/>
      </c>
      <c r="AS84" s="24">
        <f>IFERROR(IF(OR($A84="",$E84="Canceled"),"",MAX(0,MIN($L84,46143)-MAX($K84,46113))),"")</f>
        <v/>
      </c>
      <c r="AT84" s="24">
        <f>IFERROR(IF(OR($A84="",$E84="Canceled"),"",MAX(0,MIN($L84,46174)-MAX($K84,46143))),"")</f>
        <v/>
      </c>
      <c r="AU84" s="24">
        <f>IFERROR(IF(OR($A84="",$E84="Canceled"),"",MAX(0,MIN($L84,46204)-MAX($K84,46174))),"")</f>
        <v/>
      </c>
      <c r="AV84" s="24">
        <f>IFERROR(IF(OR($A84="",$E84="Canceled"),"",MAX(0,MIN($L84,46235)-MAX($K84,46204))),"")</f>
        <v/>
      </c>
      <c r="AW84" s="24">
        <f>IFERROR(IF(OR($A84="",$E84="Canceled"),"",MAX(0,MIN($L84,46266)-MAX($K84,46235))),"")</f>
        <v/>
      </c>
      <c r="AX84" s="24">
        <f>IFERROR(IF(OR($A84="",$E84="Canceled"),"",MAX(0,MIN($L84,46296)-MAX($K84,46266))),"")</f>
        <v/>
      </c>
      <c r="AY84" s="24">
        <f>IFERROR(IF(OR($A84="",$E84="Canceled"),"",MAX(0,MIN($L84,46327)-MAX($K84,46296))),"")</f>
        <v/>
      </c>
      <c r="AZ84" s="24">
        <f>IFERROR(IF(OR($A84="",$E84="Canceled"),"",MAX(0,MIN($L84,46357)-MAX($K84,46327))),"")</f>
        <v/>
      </c>
      <c r="BA84" s="24">
        <f>IFERROR(IF(OR($A84="",$E84="Canceled"),"",MAX(0,MIN($L84,46388)-MAX($K84,46357))),"")</f>
        <v/>
      </c>
      <c r="BB84" s="24">
        <f>IFERROR(IF(AND($A84&lt;&gt;"",$K84=TODAY(),$E84&lt;&gt;"Canceled"),COUNTIFS($K$5:$K$84,TODAY(),$E$5:$E$84,"&lt;&gt;Canceled"),""),"")</f>
        <v/>
      </c>
      <c r="BC84" s="24">
        <f>IFERROR(IF(AND($A84&lt;&gt;"",$K84&gt;=TODAY(),$E84&lt;&gt;"Canceled"),COUNTIFS($K$5:$K$104,"&lt;"&amp;$K84,$E$5:$E$104,"&lt;&gt;Canceled")+COUNTIFS($K$5:$K$84,$K84,$E$5:$E$84,"&lt;&gt;Canceled"),""),"")</f>
        <v/>
      </c>
      <c r="BD84" s="24">
        <f>IFERROR(IF(AND($A84&lt;&gt;"",$E84&lt;&gt;"Canceled",$AE84&gt;0,$K84&gt;=TODAY(),$K84&lt;=TODAY()+'Property Setup'!$B$7),COUNTIFS($AE$5:$AE$84,"&gt;0",$K$5:$K$84,"&gt;="&amp;TODAY(),$K$5:$K$84,"&lt;="&amp;TODAY()+'Property Setup'!$B$7),""),"")</f>
        <v/>
      </c>
    </row>
    <row r="85">
      <c r="A85" s="29" t="n"/>
      <c r="B85" s="29" t="n"/>
      <c r="C85" s="29" t="n"/>
      <c r="D85" s="29" t="n"/>
      <c r="E85" s="29" t="n"/>
      <c r="F85" s="57" t="n"/>
      <c r="G85" s="29" t="n"/>
      <c r="H85" s="29" t="n"/>
      <c r="I85" s="29" t="n"/>
      <c r="J85" s="29" t="n"/>
      <c r="K85" s="57" t="n"/>
      <c r="L85" s="57" t="n"/>
      <c r="M85" s="24">
        <f>IFERROR(IF($A85="","",MAX(0,$L85-$K85)),"")</f>
        <v/>
      </c>
      <c r="N85" s="29" t="n"/>
      <c r="O85" s="29" t="n"/>
      <c r="P85" s="24">
        <f>IFERROR(IF($A85="","",$N85+$O85),"")</f>
        <v/>
      </c>
      <c r="Q85" s="24">
        <f>IFERROR(IF($C85="","",VLOOKUP($C85,'Property Setup'!$B$13:$L$21,11,0)),"")</f>
        <v/>
      </c>
      <c r="R85" s="24">
        <f>IFERROR(IF($C85="","",IF($P85&gt;$Q85,"Review Guest Count","Within Limit")),"")</f>
        <v/>
      </c>
      <c r="S85" s="31" t="n"/>
      <c r="T85" s="26">
        <f>IFERROR(IF($A85="","",$M85*$S85),"")</f>
        <v/>
      </c>
      <c r="U85" s="31" t="n"/>
      <c r="V85" s="31" t="n"/>
      <c r="W85" s="31" t="n"/>
      <c r="X85" s="26">
        <f>IFERROR(IF($A85="","",MAX(0,$T85-$W85+IF(VLOOKUP($C85,'Property Setup'!$B$13:$R$21,17,0)="Yes",$U85,0))),"")</f>
        <v/>
      </c>
      <c r="Y85" s="56">
        <f>IFERROR(IF($C85="","",VLOOKUP($C85,'Property Setup'!$B$13:$S$21,18,0)),"")</f>
        <v/>
      </c>
      <c r="Z85" s="26">
        <f>IFERROR(IF($A85="","",$X85*$Y85),"")</f>
        <v/>
      </c>
      <c r="AA85" s="56">
        <f>IFERROR(IF($C85="","",VLOOKUP($C85,'Property Setup'!$B$13:$T$21,19,0)),"")</f>
        <v/>
      </c>
      <c r="AB85" s="26">
        <f>IFERROR(IF($A85="","",MAX(0,$T85-$W85)*$AA85),"")</f>
        <v/>
      </c>
      <c r="AC85" s="26">
        <f>IFERROR(IF($A85="","",$T85+$U85+$V85-$W85+$Z85+$AB85),"")</f>
        <v/>
      </c>
      <c r="AD85" s="31" t="n"/>
      <c r="AE85" s="26">
        <f>IFERROR(IF($A85="","",MAX(0,$AC85-$AD85)),"")</f>
        <v/>
      </c>
      <c r="AF85" s="57" t="n"/>
      <c r="AG85" s="24">
        <f>IFERROR(IF($A85="","",IF($E85="Canceled","Canceled",IF($AE85=0,"Paid",IF(AND($AF85&lt;TODAY(),$AE85&gt;0),"Past Due",IF($AD85&gt;0,"Partially Paid","Unpaid"))))),"")</f>
        <v/>
      </c>
      <c r="AH85" s="24">
        <f>IFERROR(IF($A85="","",$K85-TODAY()),"")</f>
        <v/>
      </c>
      <c r="AI85" s="32" t="n"/>
      <c r="AJ85" s="32" t="n"/>
      <c r="AK85" s="29" t="n"/>
      <c r="AL85" s="29" t="n"/>
      <c r="AM85" s="29" t="n"/>
      <c r="AN85" s="24">
        <f>IFERROR(IF(OR($A85="",$E85="Canceled"),"",MAX(0,MIN($L85,EOMONTH(TODAY(),0)+1)-MAX($K85,EOMONTH(TODAY(),-1)+1))),"")</f>
        <v/>
      </c>
      <c r="AO85" s="26">
        <f>IFERROR(IF(OR($A85="",$AN85=0),"",$AN85*$S85),"")</f>
        <v/>
      </c>
      <c r="AP85" s="24">
        <f>IFERROR(IF(OR($A85="",$E85="Canceled"),"",MAX(0,MIN($L85,46054)-MAX($K85,46023))),"")</f>
        <v/>
      </c>
      <c r="AQ85" s="24">
        <f>IFERROR(IF(OR($A85="",$E85="Canceled"),"",MAX(0,MIN($L85,46082)-MAX($K85,46054))),"")</f>
        <v/>
      </c>
      <c r="AR85" s="24">
        <f>IFERROR(IF(OR($A85="",$E85="Canceled"),"",MAX(0,MIN($L85,46113)-MAX($K85,46082))),"")</f>
        <v/>
      </c>
      <c r="AS85" s="24">
        <f>IFERROR(IF(OR($A85="",$E85="Canceled"),"",MAX(0,MIN($L85,46143)-MAX($K85,46113))),"")</f>
        <v/>
      </c>
      <c r="AT85" s="24">
        <f>IFERROR(IF(OR($A85="",$E85="Canceled"),"",MAX(0,MIN($L85,46174)-MAX($K85,46143))),"")</f>
        <v/>
      </c>
      <c r="AU85" s="24">
        <f>IFERROR(IF(OR($A85="",$E85="Canceled"),"",MAX(0,MIN($L85,46204)-MAX($K85,46174))),"")</f>
        <v/>
      </c>
      <c r="AV85" s="24">
        <f>IFERROR(IF(OR($A85="",$E85="Canceled"),"",MAX(0,MIN($L85,46235)-MAX($K85,46204))),"")</f>
        <v/>
      </c>
      <c r="AW85" s="24">
        <f>IFERROR(IF(OR($A85="",$E85="Canceled"),"",MAX(0,MIN($L85,46266)-MAX($K85,46235))),"")</f>
        <v/>
      </c>
      <c r="AX85" s="24">
        <f>IFERROR(IF(OR($A85="",$E85="Canceled"),"",MAX(0,MIN($L85,46296)-MAX($K85,46266))),"")</f>
        <v/>
      </c>
      <c r="AY85" s="24">
        <f>IFERROR(IF(OR($A85="",$E85="Canceled"),"",MAX(0,MIN($L85,46327)-MAX($K85,46296))),"")</f>
        <v/>
      </c>
      <c r="AZ85" s="24">
        <f>IFERROR(IF(OR($A85="",$E85="Canceled"),"",MAX(0,MIN($L85,46357)-MAX($K85,46327))),"")</f>
        <v/>
      </c>
      <c r="BA85" s="24">
        <f>IFERROR(IF(OR($A85="",$E85="Canceled"),"",MAX(0,MIN($L85,46388)-MAX($K85,46357))),"")</f>
        <v/>
      </c>
      <c r="BB85" s="24">
        <f>IFERROR(IF(AND($A85&lt;&gt;"",$K85=TODAY(),$E85&lt;&gt;"Canceled"),COUNTIFS($K$5:$K$85,TODAY(),$E$5:$E$85,"&lt;&gt;Canceled"),""),"")</f>
        <v/>
      </c>
      <c r="BC85" s="24">
        <f>IFERROR(IF(AND($A85&lt;&gt;"",$K85&gt;=TODAY(),$E85&lt;&gt;"Canceled"),COUNTIFS($K$5:$K$104,"&lt;"&amp;$K85,$E$5:$E$104,"&lt;&gt;Canceled")+COUNTIFS($K$5:$K$85,$K85,$E$5:$E$85,"&lt;&gt;Canceled"),""),"")</f>
        <v/>
      </c>
      <c r="BD85" s="24">
        <f>IFERROR(IF(AND($A85&lt;&gt;"",$E85&lt;&gt;"Canceled",$AE85&gt;0,$K85&gt;=TODAY(),$K85&lt;=TODAY()+'Property Setup'!$B$7),COUNTIFS($AE$5:$AE$85,"&gt;0",$K$5:$K$85,"&gt;="&amp;TODAY(),$K$5:$K$85,"&lt;="&amp;TODAY()+'Property Setup'!$B$7),""),"")</f>
        <v/>
      </c>
    </row>
    <row r="86">
      <c r="A86" s="29" t="n"/>
      <c r="B86" s="29" t="n"/>
      <c r="C86" s="29" t="n"/>
      <c r="D86" s="29" t="n"/>
      <c r="E86" s="29" t="n"/>
      <c r="F86" s="57" t="n"/>
      <c r="G86" s="29" t="n"/>
      <c r="H86" s="29" t="n"/>
      <c r="I86" s="29" t="n"/>
      <c r="J86" s="29" t="n"/>
      <c r="K86" s="57" t="n"/>
      <c r="L86" s="57" t="n"/>
      <c r="M86" s="24">
        <f>IFERROR(IF($A86="","",MAX(0,$L86-$K86)),"")</f>
        <v/>
      </c>
      <c r="N86" s="29" t="n"/>
      <c r="O86" s="29" t="n"/>
      <c r="P86" s="24">
        <f>IFERROR(IF($A86="","",$N86+$O86),"")</f>
        <v/>
      </c>
      <c r="Q86" s="24">
        <f>IFERROR(IF($C86="","",VLOOKUP($C86,'Property Setup'!$B$13:$L$21,11,0)),"")</f>
        <v/>
      </c>
      <c r="R86" s="24">
        <f>IFERROR(IF($C86="","",IF($P86&gt;$Q86,"Review Guest Count","Within Limit")),"")</f>
        <v/>
      </c>
      <c r="S86" s="31" t="n"/>
      <c r="T86" s="26">
        <f>IFERROR(IF($A86="","",$M86*$S86),"")</f>
        <v/>
      </c>
      <c r="U86" s="31" t="n"/>
      <c r="V86" s="31" t="n"/>
      <c r="W86" s="31" t="n"/>
      <c r="X86" s="26">
        <f>IFERROR(IF($A86="","",MAX(0,$T86-$W86+IF(VLOOKUP($C86,'Property Setup'!$B$13:$R$21,17,0)="Yes",$U86,0))),"")</f>
        <v/>
      </c>
      <c r="Y86" s="56">
        <f>IFERROR(IF($C86="","",VLOOKUP($C86,'Property Setup'!$B$13:$S$21,18,0)),"")</f>
        <v/>
      </c>
      <c r="Z86" s="26">
        <f>IFERROR(IF($A86="","",$X86*$Y86),"")</f>
        <v/>
      </c>
      <c r="AA86" s="56">
        <f>IFERROR(IF($C86="","",VLOOKUP($C86,'Property Setup'!$B$13:$T$21,19,0)),"")</f>
        <v/>
      </c>
      <c r="AB86" s="26">
        <f>IFERROR(IF($A86="","",MAX(0,$T86-$W86)*$AA86),"")</f>
        <v/>
      </c>
      <c r="AC86" s="26">
        <f>IFERROR(IF($A86="","",$T86+$U86+$V86-$W86+$Z86+$AB86),"")</f>
        <v/>
      </c>
      <c r="AD86" s="31" t="n"/>
      <c r="AE86" s="26">
        <f>IFERROR(IF($A86="","",MAX(0,$AC86-$AD86)),"")</f>
        <v/>
      </c>
      <c r="AF86" s="57" t="n"/>
      <c r="AG86" s="24">
        <f>IFERROR(IF($A86="","",IF($E86="Canceled","Canceled",IF($AE86=0,"Paid",IF(AND($AF86&lt;TODAY(),$AE86&gt;0),"Past Due",IF($AD86&gt;0,"Partially Paid","Unpaid"))))),"")</f>
        <v/>
      </c>
      <c r="AH86" s="24">
        <f>IFERROR(IF($A86="","",$K86-TODAY()),"")</f>
        <v/>
      </c>
      <c r="AI86" s="32" t="n"/>
      <c r="AJ86" s="32" t="n"/>
      <c r="AK86" s="29" t="n"/>
      <c r="AL86" s="29" t="n"/>
      <c r="AM86" s="29" t="n"/>
      <c r="AN86" s="24">
        <f>IFERROR(IF(OR($A86="",$E86="Canceled"),"",MAX(0,MIN($L86,EOMONTH(TODAY(),0)+1)-MAX($K86,EOMONTH(TODAY(),-1)+1))),"")</f>
        <v/>
      </c>
      <c r="AO86" s="26">
        <f>IFERROR(IF(OR($A86="",$AN86=0),"",$AN86*$S86),"")</f>
        <v/>
      </c>
      <c r="AP86" s="24">
        <f>IFERROR(IF(OR($A86="",$E86="Canceled"),"",MAX(0,MIN($L86,46054)-MAX($K86,46023))),"")</f>
        <v/>
      </c>
      <c r="AQ86" s="24">
        <f>IFERROR(IF(OR($A86="",$E86="Canceled"),"",MAX(0,MIN($L86,46082)-MAX($K86,46054))),"")</f>
        <v/>
      </c>
      <c r="AR86" s="24">
        <f>IFERROR(IF(OR($A86="",$E86="Canceled"),"",MAX(0,MIN($L86,46113)-MAX($K86,46082))),"")</f>
        <v/>
      </c>
      <c r="AS86" s="24">
        <f>IFERROR(IF(OR($A86="",$E86="Canceled"),"",MAX(0,MIN($L86,46143)-MAX($K86,46113))),"")</f>
        <v/>
      </c>
      <c r="AT86" s="24">
        <f>IFERROR(IF(OR($A86="",$E86="Canceled"),"",MAX(0,MIN($L86,46174)-MAX($K86,46143))),"")</f>
        <v/>
      </c>
      <c r="AU86" s="24">
        <f>IFERROR(IF(OR($A86="",$E86="Canceled"),"",MAX(0,MIN($L86,46204)-MAX($K86,46174))),"")</f>
        <v/>
      </c>
      <c r="AV86" s="24">
        <f>IFERROR(IF(OR($A86="",$E86="Canceled"),"",MAX(0,MIN($L86,46235)-MAX($K86,46204))),"")</f>
        <v/>
      </c>
      <c r="AW86" s="24">
        <f>IFERROR(IF(OR($A86="",$E86="Canceled"),"",MAX(0,MIN($L86,46266)-MAX($K86,46235))),"")</f>
        <v/>
      </c>
      <c r="AX86" s="24">
        <f>IFERROR(IF(OR($A86="",$E86="Canceled"),"",MAX(0,MIN($L86,46296)-MAX($K86,46266))),"")</f>
        <v/>
      </c>
      <c r="AY86" s="24">
        <f>IFERROR(IF(OR($A86="",$E86="Canceled"),"",MAX(0,MIN($L86,46327)-MAX($K86,46296))),"")</f>
        <v/>
      </c>
      <c r="AZ86" s="24">
        <f>IFERROR(IF(OR($A86="",$E86="Canceled"),"",MAX(0,MIN($L86,46357)-MAX($K86,46327))),"")</f>
        <v/>
      </c>
      <c r="BA86" s="24">
        <f>IFERROR(IF(OR($A86="",$E86="Canceled"),"",MAX(0,MIN($L86,46388)-MAX($K86,46357))),"")</f>
        <v/>
      </c>
      <c r="BB86" s="24">
        <f>IFERROR(IF(AND($A86&lt;&gt;"",$K86=TODAY(),$E86&lt;&gt;"Canceled"),COUNTIFS($K$5:$K$86,TODAY(),$E$5:$E$86,"&lt;&gt;Canceled"),""),"")</f>
        <v/>
      </c>
      <c r="BC86" s="24">
        <f>IFERROR(IF(AND($A86&lt;&gt;"",$K86&gt;=TODAY(),$E86&lt;&gt;"Canceled"),COUNTIFS($K$5:$K$104,"&lt;"&amp;$K86,$E$5:$E$104,"&lt;&gt;Canceled")+COUNTIFS($K$5:$K$86,$K86,$E$5:$E$86,"&lt;&gt;Canceled"),""),"")</f>
        <v/>
      </c>
      <c r="BD86" s="24">
        <f>IFERROR(IF(AND($A86&lt;&gt;"",$E86&lt;&gt;"Canceled",$AE86&gt;0,$K86&gt;=TODAY(),$K86&lt;=TODAY()+'Property Setup'!$B$7),COUNTIFS($AE$5:$AE$86,"&gt;0",$K$5:$K$86,"&gt;="&amp;TODAY(),$K$5:$K$86,"&lt;="&amp;TODAY()+'Property Setup'!$B$7),""),"")</f>
        <v/>
      </c>
    </row>
    <row r="87">
      <c r="A87" s="29" t="n"/>
      <c r="B87" s="29" t="n"/>
      <c r="C87" s="29" t="n"/>
      <c r="D87" s="29" t="n"/>
      <c r="E87" s="29" t="n"/>
      <c r="F87" s="57" t="n"/>
      <c r="G87" s="29" t="n"/>
      <c r="H87" s="29" t="n"/>
      <c r="I87" s="29" t="n"/>
      <c r="J87" s="29" t="n"/>
      <c r="K87" s="57" t="n"/>
      <c r="L87" s="57" t="n"/>
      <c r="M87" s="24">
        <f>IFERROR(IF($A87="","",MAX(0,$L87-$K87)),"")</f>
        <v/>
      </c>
      <c r="N87" s="29" t="n"/>
      <c r="O87" s="29" t="n"/>
      <c r="P87" s="24">
        <f>IFERROR(IF($A87="","",$N87+$O87),"")</f>
        <v/>
      </c>
      <c r="Q87" s="24">
        <f>IFERROR(IF($C87="","",VLOOKUP($C87,'Property Setup'!$B$13:$L$21,11,0)),"")</f>
        <v/>
      </c>
      <c r="R87" s="24">
        <f>IFERROR(IF($C87="","",IF($P87&gt;$Q87,"Review Guest Count","Within Limit")),"")</f>
        <v/>
      </c>
      <c r="S87" s="31" t="n"/>
      <c r="T87" s="26">
        <f>IFERROR(IF($A87="","",$M87*$S87),"")</f>
        <v/>
      </c>
      <c r="U87" s="31" t="n"/>
      <c r="V87" s="31" t="n"/>
      <c r="W87" s="31" t="n"/>
      <c r="X87" s="26">
        <f>IFERROR(IF($A87="","",MAX(0,$T87-$W87+IF(VLOOKUP($C87,'Property Setup'!$B$13:$R$21,17,0)="Yes",$U87,0))),"")</f>
        <v/>
      </c>
      <c r="Y87" s="56">
        <f>IFERROR(IF($C87="","",VLOOKUP($C87,'Property Setup'!$B$13:$S$21,18,0)),"")</f>
        <v/>
      </c>
      <c r="Z87" s="26">
        <f>IFERROR(IF($A87="","",$X87*$Y87),"")</f>
        <v/>
      </c>
      <c r="AA87" s="56">
        <f>IFERROR(IF($C87="","",VLOOKUP($C87,'Property Setup'!$B$13:$T$21,19,0)),"")</f>
        <v/>
      </c>
      <c r="AB87" s="26">
        <f>IFERROR(IF($A87="","",MAX(0,$T87-$W87)*$AA87),"")</f>
        <v/>
      </c>
      <c r="AC87" s="26">
        <f>IFERROR(IF($A87="","",$T87+$U87+$V87-$W87+$Z87+$AB87),"")</f>
        <v/>
      </c>
      <c r="AD87" s="31" t="n"/>
      <c r="AE87" s="26">
        <f>IFERROR(IF($A87="","",MAX(0,$AC87-$AD87)),"")</f>
        <v/>
      </c>
      <c r="AF87" s="57" t="n"/>
      <c r="AG87" s="24">
        <f>IFERROR(IF($A87="","",IF($E87="Canceled","Canceled",IF($AE87=0,"Paid",IF(AND($AF87&lt;TODAY(),$AE87&gt;0),"Past Due",IF($AD87&gt;0,"Partially Paid","Unpaid"))))),"")</f>
        <v/>
      </c>
      <c r="AH87" s="24">
        <f>IFERROR(IF($A87="","",$K87-TODAY()),"")</f>
        <v/>
      </c>
      <c r="AI87" s="32" t="n"/>
      <c r="AJ87" s="32" t="n"/>
      <c r="AK87" s="29" t="n"/>
      <c r="AL87" s="29" t="n"/>
      <c r="AM87" s="29" t="n"/>
      <c r="AN87" s="24">
        <f>IFERROR(IF(OR($A87="",$E87="Canceled"),"",MAX(0,MIN($L87,EOMONTH(TODAY(),0)+1)-MAX($K87,EOMONTH(TODAY(),-1)+1))),"")</f>
        <v/>
      </c>
      <c r="AO87" s="26">
        <f>IFERROR(IF(OR($A87="",$AN87=0),"",$AN87*$S87),"")</f>
        <v/>
      </c>
      <c r="AP87" s="24">
        <f>IFERROR(IF(OR($A87="",$E87="Canceled"),"",MAX(0,MIN($L87,46054)-MAX($K87,46023))),"")</f>
        <v/>
      </c>
      <c r="AQ87" s="24">
        <f>IFERROR(IF(OR($A87="",$E87="Canceled"),"",MAX(0,MIN($L87,46082)-MAX($K87,46054))),"")</f>
        <v/>
      </c>
      <c r="AR87" s="24">
        <f>IFERROR(IF(OR($A87="",$E87="Canceled"),"",MAX(0,MIN($L87,46113)-MAX($K87,46082))),"")</f>
        <v/>
      </c>
      <c r="AS87" s="24">
        <f>IFERROR(IF(OR($A87="",$E87="Canceled"),"",MAX(0,MIN($L87,46143)-MAX($K87,46113))),"")</f>
        <v/>
      </c>
      <c r="AT87" s="24">
        <f>IFERROR(IF(OR($A87="",$E87="Canceled"),"",MAX(0,MIN($L87,46174)-MAX($K87,46143))),"")</f>
        <v/>
      </c>
      <c r="AU87" s="24">
        <f>IFERROR(IF(OR($A87="",$E87="Canceled"),"",MAX(0,MIN($L87,46204)-MAX($K87,46174))),"")</f>
        <v/>
      </c>
      <c r="AV87" s="24">
        <f>IFERROR(IF(OR($A87="",$E87="Canceled"),"",MAX(0,MIN($L87,46235)-MAX($K87,46204))),"")</f>
        <v/>
      </c>
      <c r="AW87" s="24">
        <f>IFERROR(IF(OR($A87="",$E87="Canceled"),"",MAX(0,MIN($L87,46266)-MAX($K87,46235))),"")</f>
        <v/>
      </c>
      <c r="AX87" s="24">
        <f>IFERROR(IF(OR($A87="",$E87="Canceled"),"",MAX(0,MIN($L87,46296)-MAX($K87,46266))),"")</f>
        <v/>
      </c>
      <c r="AY87" s="24">
        <f>IFERROR(IF(OR($A87="",$E87="Canceled"),"",MAX(0,MIN($L87,46327)-MAX($K87,46296))),"")</f>
        <v/>
      </c>
      <c r="AZ87" s="24">
        <f>IFERROR(IF(OR($A87="",$E87="Canceled"),"",MAX(0,MIN($L87,46357)-MAX($K87,46327))),"")</f>
        <v/>
      </c>
      <c r="BA87" s="24">
        <f>IFERROR(IF(OR($A87="",$E87="Canceled"),"",MAX(0,MIN($L87,46388)-MAX($K87,46357))),"")</f>
        <v/>
      </c>
      <c r="BB87" s="24">
        <f>IFERROR(IF(AND($A87&lt;&gt;"",$K87=TODAY(),$E87&lt;&gt;"Canceled"),COUNTIFS($K$5:$K$87,TODAY(),$E$5:$E$87,"&lt;&gt;Canceled"),""),"")</f>
        <v/>
      </c>
      <c r="BC87" s="24">
        <f>IFERROR(IF(AND($A87&lt;&gt;"",$K87&gt;=TODAY(),$E87&lt;&gt;"Canceled"),COUNTIFS($K$5:$K$104,"&lt;"&amp;$K87,$E$5:$E$104,"&lt;&gt;Canceled")+COUNTIFS($K$5:$K$87,$K87,$E$5:$E$87,"&lt;&gt;Canceled"),""),"")</f>
        <v/>
      </c>
      <c r="BD87" s="24">
        <f>IFERROR(IF(AND($A87&lt;&gt;"",$E87&lt;&gt;"Canceled",$AE87&gt;0,$K87&gt;=TODAY(),$K87&lt;=TODAY()+'Property Setup'!$B$7),COUNTIFS($AE$5:$AE$87,"&gt;0",$K$5:$K$87,"&gt;="&amp;TODAY(),$K$5:$K$87,"&lt;="&amp;TODAY()+'Property Setup'!$B$7),""),"")</f>
        <v/>
      </c>
    </row>
    <row r="88">
      <c r="A88" s="29" t="n"/>
      <c r="B88" s="29" t="n"/>
      <c r="C88" s="29" t="n"/>
      <c r="D88" s="29" t="n"/>
      <c r="E88" s="29" t="n"/>
      <c r="F88" s="57" t="n"/>
      <c r="G88" s="29" t="n"/>
      <c r="H88" s="29" t="n"/>
      <c r="I88" s="29" t="n"/>
      <c r="J88" s="29" t="n"/>
      <c r="K88" s="57" t="n"/>
      <c r="L88" s="57" t="n"/>
      <c r="M88" s="24">
        <f>IFERROR(IF($A88="","",MAX(0,$L88-$K88)),"")</f>
        <v/>
      </c>
      <c r="N88" s="29" t="n"/>
      <c r="O88" s="29" t="n"/>
      <c r="P88" s="24">
        <f>IFERROR(IF($A88="","",$N88+$O88),"")</f>
        <v/>
      </c>
      <c r="Q88" s="24">
        <f>IFERROR(IF($C88="","",VLOOKUP($C88,'Property Setup'!$B$13:$L$21,11,0)),"")</f>
        <v/>
      </c>
      <c r="R88" s="24">
        <f>IFERROR(IF($C88="","",IF($P88&gt;$Q88,"Review Guest Count","Within Limit")),"")</f>
        <v/>
      </c>
      <c r="S88" s="31" t="n"/>
      <c r="T88" s="26">
        <f>IFERROR(IF($A88="","",$M88*$S88),"")</f>
        <v/>
      </c>
      <c r="U88" s="31" t="n"/>
      <c r="V88" s="31" t="n"/>
      <c r="W88" s="31" t="n"/>
      <c r="X88" s="26">
        <f>IFERROR(IF($A88="","",MAX(0,$T88-$W88+IF(VLOOKUP($C88,'Property Setup'!$B$13:$R$21,17,0)="Yes",$U88,0))),"")</f>
        <v/>
      </c>
      <c r="Y88" s="56">
        <f>IFERROR(IF($C88="","",VLOOKUP($C88,'Property Setup'!$B$13:$S$21,18,0)),"")</f>
        <v/>
      </c>
      <c r="Z88" s="26">
        <f>IFERROR(IF($A88="","",$X88*$Y88),"")</f>
        <v/>
      </c>
      <c r="AA88" s="56">
        <f>IFERROR(IF($C88="","",VLOOKUP($C88,'Property Setup'!$B$13:$T$21,19,0)),"")</f>
        <v/>
      </c>
      <c r="AB88" s="26">
        <f>IFERROR(IF($A88="","",MAX(0,$T88-$W88)*$AA88),"")</f>
        <v/>
      </c>
      <c r="AC88" s="26">
        <f>IFERROR(IF($A88="","",$T88+$U88+$V88-$W88+$Z88+$AB88),"")</f>
        <v/>
      </c>
      <c r="AD88" s="31" t="n"/>
      <c r="AE88" s="26">
        <f>IFERROR(IF($A88="","",MAX(0,$AC88-$AD88)),"")</f>
        <v/>
      </c>
      <c r="AF88" s="57" t="n"/>
      <c r="AG88" s="24">
        <f>IFERROR(IF($A88="","",IF($E88="Canceled","Canceled",IF($AE88=0,"Paid",IF(AND($AF88&lt;TODAY(),$AE88&gt;0),"Past Due",IF($AD88&gt;0,"Partially Paid","Unpaid"))))),"")</f>
        <v/>
      </c>
      <c r="AH88" s="24">
        <f>IFERROR(IF($A88="","",$K88-TODAY()),"")</f>
        <v/>
      </c>
      <c r="AI88" s="32" t="n"/>
      <c r="AJ88" s="32" t="n"/>
      <c r="AK88" s="29" t="n"/>
      <c r="AL88" s="29" t="n"/>
      <c r="AM88" s="29" t="n"/>
      <c r="AN88" s="24">
        <f>IFERROR(IF(OR($A88="",$E88="Canceled"),"",MAX(0,MIN($L88,EOMONTH(TODAY(),0)+1)-MAX($K88,EOMONTH(TODAY(),-1)+1))),"")</f>
        <v/>
      </c>
      <c r="AO88" s="26">
        <f>IFERROR(IF(OR($A88="",$AN88=0),"",$AN88*$S88),"")</f>
        <v/>
      </c>
      <c r="AP88" s="24">
        <f>IFERROR(IF(OR($A88="",$E88="Canceled"),"",MAX(0,MIN($L88,46054)-MAX($K88,46023))),"")</f>
        <v/>
      </c>
      <c r="AQ88" s="24">
        <f>IFERROR(IF(OR($A88="",$E88="Canceled"),"",MAX(0,MIN($L88,46082)-MAX($K88,46054))),"")</f>
        <v/>
      </c>
      <c r="AR88" s="24">
        <f>IFERROR(IF(OR($A88="",$E88="Canceled"),"",MAX(0,MIN($L88,46113)-MAX($K88,46082))),"")</f>
        <v/>
      </c>
      <c r="AS88" s="24">
        <f>IFERROR(IF(OR($A88="",$E88="Canceled"),"",MAX(0,MIN($L88,46143)-MAX($K88,46113))),"")</f>
        <v/>
      </c>
      <c r="AT88" s="24">
        <f>IFERROR(IF(OR($A88="",$E88="Canceled"),"",MAX(0,MIN($L88,46174)-MAX($K88,46143))),"")</f>
        <v/>
      </c>
      <c r="AU88" s="24">
        <f>IFERROR(IF(OR($A88="",$E88="Canceled"),"",MAX(0,MIN($L88,46204)-MAX($K88,46174))),"")</f>
        <v/>
      </c>
      <c r="AV88" s="24">
        <f>IFERROR(IF(OR($A88="",$E88="Canceled"),"",MAX(0,MIN($L88,46235)-MAX($K88,46204))),"")</f>
        <v/>
      </c>
      <c r="AW88" s="24">
        <f>IFERROR(IF(OR($A88="",$E88="Canceled"),"",MAX(0,MIN($L88,46266)-MAX($K88,46235))),"")</f>
        <v/>
      </c>
      <c r="AX88" s="24">
        <f>IFERROR(IF(OR($A88="",$E88="Canceled"),"",MAX(0,MIN($L88,46296)-MAX($K88,46266))),"")</f>
        <v/>
      </c>
      <c r="AY88" s="24">
        <f>IFERROR(IF(OR($A88="",$E88="Canceled"),"",MAX(0,MIN($L88,46327)-MAX($K88,46296))),"")</f>
        <v/>
      </c>
      <c r="AZ88" s="24">
        <f>IFERROR(IF(OR($A88="",$E88="Canceled"),"",MAX(0,MIN($L88,46357)-MAX($K88,46327))),"")</f>
        <v/>
      </c>
      <c r="BA88" s="24">
        <f>IFERROR(IF(OR($A88="",$E88="Canceled"),"",MAX(0,MIN($L88,46388)-MAX($K88,46357))),"")</f>
        <v/>
      </c>
      <c r="BB88" s="24">
        <f>IFERROR(IF(AND($A88&lt;&gt;"",$K88=TODAY(),$E88&lt;&gt;"Canceled"),COUNTIFS($K$5:$K$88,TODAY(),$E$5:$E$88,"&lt;&gt;Canceled"),""),"")</f>
        <v/>
      </c>
      <c r="BC88" s="24">
        <f>IFERROR(IF(AND($A88&lt;&gt;"",$K88&gt;=TODAY(),$E88&lt;&gt;"Canceled"),COUNTIFS($K$5:$K$104,"&lt;"&amp;$K88,$E$5:$E$104,"&lt;&gt;Canceled")+COUNTIFS($K$5:$K$88,$K88,$E$5:$E$88,"&lt;&gt;Canceled"),""),"")</f>
        <v/>
      </c>
      <c r="BD88" s="24">
        <f>IFERROR(IF(AND($A88&lt;&gt;"",$E88&lt;&gt;"Canceled",$AE88&gt;0,$K88&gt;=TODAY(),$K88&lt;=TODAY()+'Property Setup'!$B$7),COUNTIFS($AE$5:$AE$88,"&gt;0",$K$5:$K$88,"&gt;="&amp;TODAY(),$K$5:$K$88,"&lt;="&amp;TODAY()+'Property Setup'!$B$7),""),"")</f>
        <v/>
      </c>
    </row>
    <row r="89">
      <c r="A89" s="29" t="n"/>
      <c r="B89" s="29" t="n"/>
      <c r="C89" s="29" t="n"/>
      <c r="D89" s="29" t="n"/>
      <c r="E89" s="29" t="n"/>
      <c r="F89" s="57" t="n"/>
      <c r="G89" s="29" t="n"/>
      <c r="H89" s="29" t="n"/>
      <c r="I89" s="29" t="n"/>
      <c r="J89" s="29" t="n"/>
      <c r="K89" s="57" t="n"/>
      <c r="L89" s="57" t="n"/>
      <c r="M89" s="24">
        <f>IFERROR(IF($A89="","",MAX(0,$L89-$K89)),"")</f>
        <v/>
      </c>
      <c r="N89" s="29" t="n"/>
      <c r="O89" s="29" t="n"/>
      <c r="P89" s="24">
        <f>IFERROR(IF($A89="","",$N89+$O89),"")</f>
        <v/>
      </c>
      <c r="Q89" s="24">
        <f>IFERROR(IF($C89="","",VLOOKUP($C89,'Property Setup'!$B$13:$L$21,11,0)),"")</f>
        <v/>
      </c>
      <c r="R89" s="24">
        <f>IFERROR(IF($C89="","",IF($P89&gt;$Q89,"Review Guest Count","Within Limit")),"")</f>
        <v/>
      </c>
      <c r="S89" s="31" t="n"/>
      <c r="T89" s="26">
        <f>IFERROR(IF($A89="","",$M89*$S89),"")</f>
        <v/>
      </c>
      <c r="U89" s="31" t="n"/>
      <c r="V89" s="31" t="n"/>
      <c r="W89" s="31" t="n"/>
      <c r="X89" s="26">
        <f>IFERROR(IF($A89="","",MAX(0,$T89-$W89+IF(VLOOKUP($C89,'Property Setup'!$B$13:$R$21,17,0)="Yes",$U89,0))),"")</f>
        <v/>
      </c>
      <c r="Y89" s="56">
        <f>IFERROR(IF($C89="","",VLOOKUP($C89,'Property Setup'!$B$13:$S$21,18,0)),"")</f>
        <v/>
      </c>
      <c r="Z89" s="26">
        <f>IFERROR(IF($A89="","",$X89*$Y89),"")</f>
        <v/>
      </c>
      <c r="AA89" s="56">
        <f>IFERROR(IF($C89="","",VLOOKUP($C89,'Property Setup'!$B$13:$T$21,19,0)),"")</f>
        <v/>
      </c>
      <c r="AB89" s="26">
        <f>IFERROR(IF($A89="","",MAX(0,$T89-$W89)*$AA89),"")</f>
        <v/>
      </c>
      <c r="AC89" s="26">
        <f>IFERROR(IF($A89="","",$T89+$U89+$V89-$W89+$Z89+$AB89),"")</f>
        <v/>
      </c>
      <c r="AD89" s="31" t="n"/>
      <c r="AE89" s="26">
        <f>IFERROR(IF($A89="","",MAX(0,$AC89-$AD89)),"")</f>
        <v/>
      </c>
      <c r="AF89" s="57" t="n"/>
      <c r="AG89" s="24">
        <f>IFERROR(IF($A89="","",IF($E89="Canceled","Canceled",IF($AE89=0,"Paid",IF(AND($AF89&lt;TODAY(),$AE89&gt;0),"Past Due",IF($AD89&gt;0,"Partially Paid","Unpaid"))))),"")</f>
        <v/>
      </c>
      <c r="AH89" s="24">
        <f>IFERROR(IF($A89="","",$K89-TODAY()),"")</f>
        <v/>
      </c>
      <c r="AI89" s="32" t="n"/>
      <c r="AJ89" s="32" t="n"/>
      <c r="AK89" s="29" t="n"/>
      <c r="AL89" s="29" t="n"/>
      <c r="AM89" s="29" t="n"/>
      <c r="AN89" s="24">
        <f>IFERROR(IF(OR($A89="",$E89="Canceled"),"",MAX(0,MIN($L89,EOMONTH(TODAY(),0)+1)-MAX($K89,EOMONTH(TODAY(),-1)+1))),"")</f>
        <v/>
      </c>
      <c r="AO89" s="26">
        <f>IFERROR(IF(OR($A89="",$AN89=0),"",$AN89*$S89),"")</f>
        <v/>
      </c>
      <c r="AP89" s="24">
        <f>IFERROR(IF(OR($A89="",$E89="Canceled"),"",MAX(0,MIN($L89,46054)-MAX($K89,46023))),"")</f>
        <v/>
      </c>
      <c r="AQ89" s="24">
        <f>IFERROR(IF(OR($A89="",$E89="Canceled"),"",MAX(0,MIN($L89,46082)-MAX($K89,46054))),"")</f>
        <v/>
      </c>
      <c r="AR89" s="24">
        <f>IFERROR(IF(OR($A89="",$E89="Canceled"),"",MAX(0,MIN($L89,46113)-MAX($K89,46082))),"")</f>
        <v/>
      </c>
      <c r="AS89" s="24">
        <f>IFERROR(IF(OR($A89="",$E89="Canceled"),"",MAX(0,MIN($L89,46143)-MAX($K89,46113))),"")</f>
        <v/>
      </c>
      <c r="AT89" s="24">
        <f>IFERROR(IF(OR($A89="",$E89="Canceled"),"",MAX(0,MIN($L89,46174)-MAX($K89,46143))),"")</f>
        <v/>
      </c>
      <c r="AU89" s="24">
        <f>IFERROR(IF(OR($A89="",$E89="Canceled"),"",MAX(0,MIN($L89,46204)-MAX($K89,46174))),"")</f>
        <v/>
      </c>
      <c r="AV89" s="24">
        <f>IFERROR(IF(OR($A89="",$E89="Canceled"),"",MAX(0,MIN($L89,46235)-MAX($K89,46204))),"")</f>
        <v/>
      </c>
      <c r="AW89" s="24">
        <f>IFERROR(IF(OR($A89="",$E89="Canceled"),"",MAX(0,MIN($L89,46266)-MAX($K89,46235))),"")</f>
        <v/>
      </c>
      <c r="AX89" s="24">
        <f>IFERROR(IF(OR($A89="",$E89="Canceled"),"",MAX(0,MIN($L89,46296)-MAX($K89,46266))),"")</f>
        <v/>
      </c>
      <c r="AY89" s="24">
        <f>IFERROR(IF(OR($A89="",$E89="Canceled"),"",MAX(0,MIN($L89,46327)-MAX($K89,46296))),"")</f>
        <v/>
      </c>
      <c r="AZ89" s="24">
        <f>IFERROR(IF(OR($A89="",$E89="Canceled"),"",MAX(0,MIN($L89,46357)-MAX($K89,46327))),"")</f>
        <v/>
      </c>
      <c r="BA89" s="24">
        <f>IFERROR(IF(OR($A89="",$E89="Canceled"),"",MAX(0,MIN($L89,46388)-MAX($K89,46357))),"")</f>
        <v/>
      </c>
      <c r="BB89" s="24">
        <f>IFERROR(IF(AND($A89&lt;&gt;"",$K89=TODAY(),$E89&lt;&gt;"Canceled"),COUNTIFS($K$5:$K$89,TODAY(),$E$5:$E$89,"&lt;&gt;Canceled"),""),"")</f>
        <v/>
      </c>
      <c r="BC89" s="24">
        <f>IFERROR(IF(AND($A89&lt;&gt;"",$K89&gt;=TODAY(),$E89&lt;&gt;"Canceled"),COUNTIFS($K$5:$K$104,"&lt;"&amp;$K89,$E$5:$E$104,"&lt;&gt;Canceled")+COUNTIFS($K$5:$K$89,$K89,$E$5:$E$89,"&lt;&gt;Canceled"),""),"")</f>
        <v/>
      </c>
      <c r="BD89" s="24">
        <f>IFERROR(IF(AND($A89&lt;&gt;"",$E89&lt;&gt;"Canceled",$AE89&gt;0,$K89&gt;=TODAY(),$K89&lt;=TODAY()+'Property Setup'!$B$7),COUNTIFS($AE$5:$AE$89,"&gt;0",$K$5:$K$89,"&gt;="&amp;TODAY(),$K$5:$K$89,"&lt;="&amp;TODAY()+'Property Setup'!$B$7),""),"")</f>
        <v/>
      </c>
    </row>
    <row r="90">
      <c r="A90" s="29" t="n"/>
      <c r="B90" s="29" t="n"/>
      <c r="C90" s="29" t="n"/>
      <c r="D90" s="29" t="n"/>
      <c r="E90" s="29" t="n"/>
      <c r="F90" s="57" t="n"/>
      <c r="G90" s="29" t="n"/>
      <c r="H90" s="29" t="n"/>
      <c r="I90" s="29" t="n"/>
      <c r="J90" s="29" t="n"/>
      <c r="K90" s="57" t="n"/>
      <c r="L90" s="57" t="n"/>
      <c r="M90" s="24">
        <f>IFERROR(IF($A90="","",MAX(0,$L90-$K90)),"")</f>
        <v/>
      </c>
      <c r="N90" s="29" t="n"/>
      <c r="O90" s="29" t="n"/>
      <c r="P90" s="24">
        <f>IFERROR(IF($A90="","",$N90+$O90),"")</f>
        <v/>
      </c>
      <c r="Q90" s="24">
        <f>IFERROR(IF($C90="","",VLOOKUP($C90,'Property Setup'!$B$13:$L$21,11,0)),"")</f>
        <v/>
      </c>
      <c r="R90" s="24">
        <f>IFERROR(IF($C90="","",IF($P90&gt;$Q90,"Review Guest Count","Within Limit")),"")</f>
        <v/>
      </c>
      <c r="S90" s="31" t="n"/>
      <c r="T90" s="26">
        <f>IFERROR(IF($A90="","",$M90*$S90),"")</f>
        <v/>
      </c>
      <c r="U90" s="31" t="n"/>
      <c r="V90" s="31" t="n"/>
      <c r="W90" s="31" t="n"/>
      <c r="X90" s="26">
        <f>IFERROR(IF($A90="","",MAX(0,$T90-$W90+IF(VLOOKUP($C90,'Property Setup'!$B$13:$R$21,17,0)="Yes",$U90,0))),"")</f>
        <v/>
      </c>
      <c r="Y90" s="56">
        <f>IFERROR(IF($C90="","",VLOOKUP($C90,'Property Setup'!$B$13:$S$21,18,0)),"")</f>
        <v/>
      </c>
      <c r="Z90" s="26">
        <f>IFERROR(IF($A90="","",$X90*$Y90),"")</f>
        <v/>
      </c>
      <c r="AA90" s="56">
        <f>IFERROR(IF($C90="","",VLOOKUP($C90,'Property Setup'!$B$13:$T$21,19,0)),"")</f>
        <v/>
      </c>
      <c r="AB90" s="26">
        <f>IFERROR(IF($A90="","",MAX(0,$T90-$W90)*$AA90),"")</f>
        <v/>
      </c>
      <c r="AC90" s="26">
        <f>IFERROR(IF($A90="","",$T90+$U90+$V90-$W90+$Z90+$AB90),"")</f>
        <v/>
      </c>
      <c r="AD90" s="31" t="n"/>
      <c r="AE90" s="26">
        <f>IFERROR(IF($A90="","",MAX(0,$AC90-$AD90)),"")</f>
        <v/>
      </c>
      <c r="AF90" s="57" t="n"/>
      <c r="AG90" s="24">
        <f>IFERROR(IF($A90="","",IF($E90="Canceled","Canceled",IF($AE90=0,"Paid",IF(AND($AF90&lt;TODAY(),$AE90&gt;0),"Past Due",IF($AD90&gt;0,"Partially Paid","Unpaid"))))),"")</f>
        <v/>
      </c>
      <c r="AH90" s="24">
        <f>IFERROR(IF($A90="","",$K90-TODAY()),"")</f>
        <v/>
      </c>
      <c r="AI90" s="32" t="n"/>
      <c r="AJ90" s="32" t="n"/>
      <c r="AK90" s="29" t="n"/>
      <c r="AL90" s="29" t="n"/>
      <c r="AM90" s="29" t="n"/>
      <c r="AN90" s="24">
        <f>IFERROR(IF(OR($A90="",$E90="Canceled"),"",MAX(0,MIN($L90,EOMONTH(TODAY(),0)+1)-MAX($K90,EOMONTH(TODAY(),-1)+1))),"")</f>
        <v/>
      </c>
      <c r="AO90" s="26">
        <f>IFERROR(IF(OR($A90="",$AN90=0),"",$AN90*$S90),"")</f>
        <v/>
      </c>
      <c r="AP90" s="24">
        <f>IFERROR(IF(OR($A90="",$E90="Canceled"),"",MAX(0,MIN($L90,46054)-MAX($K90,46023))),"")</f>
        <v/>
      </c>
      <c r="AQ90" s="24">
        <f>IFERROR(IF(OR($A90="",$E90="Canceled"),"",MAX(0,MIN($L90,46082)-MAX($K90,46054))),"")</f>
        <v/>
      </c>
      <c r="AR90" s="24">
        <f>IFERROR(IF(OR($A90="",$E90="Canceled"),"",MAX(0,MIN($L90,46113)-MAX($K90,46082))),"")</f>
        <v/>
      </c>
      <c r="AS90" s="24">
        <f>IFERROR(IF(OR($A90="",$E90="Canceled"),"",MAX(0,MIN($L90,46143)-MAX($K90,46113))),"")</f>
        <v/>
      </c>
      <c r="AT90" s="24">
        <f>IFERROR(IF(OR($A90="",$E90="Canceled"),"",MAX(0,MIN($L90,46174)-MAX($K90,46143))),"")</f>
        <v/>
      </c>
      <c r="AU90" s="24">
        <f>IFERROR(IF(OR($A90="",$E90="Canceled"),"",MAX(0,MIN($L90,46204)-MAX($K90,46174))),"")</f>
        <v/>
      </c>
      <c r="AV90" s="24">
        <f>IFERROR(IF(OR($A90="",$E90="Canceled"),"",MAX(0,MIN($L90,46235)-MAX($K90,46204))),"")</f>
        <v/>
      </c>
      <c r="AW90" s="24">
        <f>IFERROR(IF(OR($A90="",$E90="Canceled"),"",MAX(0,MIN($L90,46266)-MAX($K90,46235))),"")</f>
        <v/>
      </c>
      <c r="AX90" s="24">
        <f>IFERROR(IF(OR($A90="",$E90="Canceled"),"",MAX(0,MIN($L90,46296)-MAX($K90,46266))),"")</f>
        <v/>
      </c>
      <c r="AY90" s="24">
        <f>IFERROR(IF(OR($A90="",$E90="Canceled"),"",MAX(0,MIN($L90,46327)-MAX($K90,46296))),"")</f>
        <v/>
      </c>
      <c r="AZ90" s="24">
        <f>IFERROR(IF(OR($A90="",$E90="Canceled"),"",MAX(0,MIN($L90,46357)-MAX($K90,46327))),"")</f>
        <v/>
      </c>
      <c r="BA90" s="24">
        <f>IFERROR(IF(OR($A90="",$E90="Canceled"),"",MAX(0,MIN($L90,46388)-MAX($K90,46357))),"")</f>
        <v/>
      </c>
      <c r="BB90" s="24">
        <f>IFERROR(IF(AND($A90&lt;&gt;"",$K90=TODAY(),$E90&lt;&gt;"Canceled"),COUNTIFS($K$5:$K$90,TODAY(),$E$5:$E$90,"&lt;&gt;Canceled"),""),"")</f>
        <v/>
      </c>
      <c r="BC90" s="24">
        <f>IFERROR(IF(AND($A90&lt;&gt;"",$K90&gt;=TODAY(),$E90&lt;&gt;"Canceled"),COUNTIFS($K$5:$K$104,"&lt;"&amp;$K90,$E$5:$E$104,"&lt;&gt;Canceled")+COUNTIFS($K$5:$K$90,$K90,$E$5:$E$90,"&lt;&gt;Canceled"),""),"")</f>
        <v/>
      </c>
      <c r="BD90" s="24">
        <f>IFERROR(IF(AND($A90&lt;&gt;"",$E90&lt;&gt;"Canceled",$AE90&gt;0,$K90&gt;=TODAY(),$K90&lt;=TODAY()+'Property Setup'!$B$7),COUNTIFS($AE$5:$AE$90,"&gt;0",$K$5:$K$90,"&gt;="&amp;TODAY(),$K$5:$K$90,"&lt;="&amp;TODAY()+'Property Setup'!$B$7),""),"")</f>
        <v/>
      </c>
    </row>
    <row r="91">
      <c r="A91" s="29" t="n"/>
      <c r="B91" s="29" t="n"/>
      <c r="C91" s="29" t="n"/>
      <c r="D91" s="29" t="n"/>
      <c r="E91" s="29" t="n"/>
      <c r="F91" s="57" t="n"/>
      <c r="G91" s="29" t="n"/>
      <c r="H91" s="29" t="n"/>
      <c r="I91" s="29" t="n"/>
      <c r="J91" s="29" t="n"/>
      <c r="K91" s="57" t="n"/>
      <c r="L91" s="57" t="n"/>
      <c r="M91" s="24">
        <f>IFERROR(IF($A91="","",MAX(0,$L91-$K91)),"")</f>
        <v/>
      </c>
      <c r="N91" s="29" t="n"/>
      <c r="O91" s="29" t="n"/>
      <c r="P91" s="24">
        <f>IFERROR(IF($A91="","",$N91+$O91),"")</f>
        <v/>
      </c>
      <c r="Q91" s="24">
        <f>IFERROR(IF($C91="","",VLOOKUP($C91,'Property Setup'!$B$13:$L$21,11,0)),"")</f>
        <v/>
      </c>
      <c r="R91" s="24">
        <f>IFERROR(IF($C91="","",IF($P91&gt;$Q91,"Review Guest Count","Within Limit")),"")</f>
        <v/>
      </c>
      <c r="S91" s="31" t="n"/>
      <c r="T91" s="26">
        <f>IFERROR(IF($A91="","",$M91*$S91),"")</f>
        <v/>
      </c>
      <c r="U91" s="31" t="n"/>
      <c r="V91" s="31" t="n"/>
      <c r="W91" s="31" t="n"/>
      <c r="X91" s="26">
        <f>IFERROR(IF($A91="","",MAX(0,$T91-$W91+IF(VLOOKUP($C91,'Property Setup'!$B$13:$R$21,17,0)="Yes",$U91,0))),"")</f>
        <v/>
      </c>
      <c r="Y91" s="56">
        <f>IFERROR(IF($C91="","",VLOOKUP($C91,'Property Setup'!$B$13:$S$21,18,0)),"")</f>
        <v/>
      </c>
      <c r="Z91" s="26">
        <f>IFERROR(IF($A91="","",$X91*$Y91),"")</f>
        <v/>
      </c>
      <c r="AA91" s="56">
        <f>IFERROR(IF($C91="","",VLOOKUP($C91,'Property Setup'!$B$13:$T$21,19,0)),"")</f>
        <v/>
      </c>
      <c r="AB91" s="26">
        <f>IFERROR(IF($A91="","",MAX(0,$T91-$W91)*$AA91),"")</f>
        <v/>
      </c>
      <c r="AC91" s="26">
        <f>IFERROR(IF($A91="","",$T91+$U91+$V91-$W91+$Z91+$AB91),"")</f>
        <v/>
      </c>
      <c r="AD91" s="31" t="n"/>
      <c r="AE91" s="26">
        <f>IFERROR(IF($A91="","",MAX(0,$AC91-$AD91)),"")</f>
        <v/>
      </c>
      <c r="AF91" s="57" t="n"/>
      <c r="AG91" s="24">
        <f>IFERROR(IF($A91="","",IF($E91="Canceled","Canceled",IF($AE91=0,"Paid",IF(AND($AF91&lt;TODAY(),$AE91&gt;0),"Past Due",IF($AD91&gt;0,"Partially Paid","Unpaid"))))),"")</f>
        <v/>
      </c>
      <c r="AH91" s="24">
        <f>IFERROR(IF($A91="","",$K91-TODAY()),"")</f>
        <v/>
      </c>
      <c r="AI91" s="32" t="n"/>
      <c r="AJ91" s="32" t="n"/>
      <c r="AK91" s="29" t="n"/>
      <c r="AL91" s="29" t="n"/>
      <c r="AM91" s="29" t="n"/>
      <c r="AN91" s="24">
        <f>IFERROR(IF(OR($A91="",$E91="Canceled"),"",MAX(0,MIN($L91,EOMONTH(TODAY(),0)+1)-MAX($K91,EOMONTH(TODAY(),-1)+1))),"")</f>
        <v/>
      </c>
      <c r="AO91" s="26">
        <f>IFERROR(IF(OR($A91="",$AN91=0),"",$AN91*$S91),"")</f>
        <v/>
      </c>
      <c r="AP91" s="24">
        <f>IFERROR(IF(OR($A91="",$E91="Canceled"),"",MAX(0,MIN($L91,46054)-MAX($K91,46023))),"")</f>
        <v/>
      </c>
      <c r="AQ91" s="24">
        <f>IFERROR(IF(OR($A91="",$E91="Canceled"),"",MAX(0,MIN($L91,46082)-MAX($K91,46054))),"")</f>
        <v/>
      </c>
      <c r="AR91" s="24">
        <f>IFERROR(IF(OR($A91="",$E91="Canceled"),"",MAX(0,MIN($L91,46113)-MAX($K91,46082))),"")</f>
        <v/>
      </c>
      <c r="AS91" s="24">
        <f>IFERROR(IF(OR($A91="",$E91="Canceled"),"",MAX(0,MIN($L91,46143)-MAX($K91,46113))),"")</f>
        <v/>
      </c>
      <c r="AT91" s="24">
        <f>IFERROR(IF(OR($A91="",$E91="Canceled"),"",MAX(0,MIN($L91,46174)-MAX($K91,46143))),"")</f>
        <v/>
      </c>
      <c r="AU91" s="24">
        <f>IFERROR(IF(OR($A91="",$E91="Canceled"),"",MAX(0,MIN($L91,46204)-MAX($K91,46174))),"")</f>
        <v/>
      </c>
      <c r="AV91" s="24">
        <f>IFERROR(IF(OR($A91="",$E91="Canceled"),"",MAX(0,MIN($L91,46235)-MAX($K91,46204))),"")</f>
        <v/>
      </c>
      <c r="AW91" s="24">
        <f>IFERROR(IF(OR($A91="",$E91="Canceled"),"",MAX(0,MIN($L91,46266)-MAX($K91,46235))),"")</f>
        <v/>
      </c>
      <c r="AX91" s="24">
        <f>IFERROR(IF(OR($A91="",$E91="Canceled"),"",MAX(0,MIN($L91,46296)-MAX($K91,46266))),"")</f>
        <v/>
      </c>
      <c r="AY91" s="24">
        <f>IFERROR(IF(OR($A91="",$E91="Canceled"),"",MAX(0,MIN($L91,46327)-MAX($K91,46296))),"")</f>
        <v/>
      </c>
      <c r="AZ91" s="24">
        <f>IFERROR(IF(OR($A91="",$E91="Canceled"),"",MAX(0,MIN($L91,46357)-MAX($K91,46327))),"")</f>
        <v/>
      </c>
      <c r="BA91" s="24">
        <f>IFERROR(IF(OR($A91="",$E91="Canceled"),"",MAX(0,MIN($L91,46388)-MAX($K91,46357))),"")</f>
        <v/>
      </c>
      <c r="BB91" s="24">
        <f>IFERROR(IF(AND($A91&lt;&gt;"",$K91=TODAY(),$E91&lt;&gt;"Canceled"),COUNTIFS($K$5:$K$91,TODAY(),$E$5:$E$91,"&lt;&gt;Canceled"),""),"")</f>
        <v/>
      </c>
      <c r="BC91" s="24">
        <f>IFERROR(IF(AND($A91&lt;&gt;"",$K91&gt;=TODAY(),$E91&lt;&gt;"Canceled"),COUNTIFS($K$5:$K$104,"&lt;"&amp;$K91,$E$5:$E$104,"&lt;&gt;Canceled")+COUNTIFS($K$5:$K$91,$K91,$E$5:$E$91,"&lt;&gt;Canceled"),""),"")</f>
        <v/>
      </c>
      <c r="BD91" s="24">
        <f>IFERROR(IF(AND($A91&lt;&gt;"",$E91&lt;&gt;"Canceled",$AE91&gt;0,$K91&gt;=TODAY(),$K91&lt;=TODAY()+'Property Setup'!$B$7),COUNTIFS($AE$5:$AE$91,"&gt;0",$K$5:$K$91,"&gt;="&amp;TODAY(),$K$5:$K$91,"&lt;="&amp;TODAY()+'Property Setup'!$B$7),""),"")</f>
        <v/>
      </c>
    </row>
    <row r="92">
      <c r="A92" s="29" t="n"/>
      <c r="B92" s="29" t="n"/>
      <c r="C92" s="29" t="n"/>
      <c r="D92" s="29" t="n"/>
      <c r="E92" s="29" t="n"/>
      <c r="F92" s="57" t="n"/>
      <c r="G92" s="29" t="n"/>
      <c r="H92" s="29" t="n"/>
      <c r="I92" s="29" t="n"/>
      <c r="J92" s="29" t="n"/>
      <c r="K92" s="57" t="n"/>
      <c r="L92" s="57" t="n"/>
      <c r="M92" s="24">
        <f>IFERROR(IF($A92="","",MAX(0,$L92-$K92)),"")</f>
        <v/>
      </c>
      <c r="N92" s="29" t="n"/>
      <c r="O92" s="29" t="n"/>
      <c r="P92" s="24">
        <f>IFERROR(IF($A92="","",$N92+$O92),"")</f>
        <v/>
      </c>
      <c r="Q92" s="24">
        <f>IFERROR(IF($C92="","",VLOOKUP($C92,'Property Setup'!$B$13:$L$21,11,0)),"")</f>
        <v/>
      </c>
      <c r="R92" s="24">
        <f>IFERROR(IF($C92="","",IF($P92&gt;$Q92,"Review Guest Count","Within Limit")),"")</f>
        <v/>
      </c>
      <c r="S92" s="31" t="n"/>
      <c r="T92" s="26">
        <f>IFERROR(IF($A92="","",$M92*$S92),"")</f>
        <v/>
      </c>
      <c r="U92" s="31" t="n"/>
      <c r="V92" s="31" t="n"/>
      <c r="W92" s="31" t="n"/>
      <c r="X92" s="26">
        <f>IFERROR(IF($A92="","",MAX(0,$T92-$W92+IF(VLOOKUP($C92,'Property Setup'!$B$13:$R$21,17,0)="Yes",$U92,0))),"")</f>
        <v/>
      </c>
      <c r="Y92" s="56">
        <f>IFERROR(IF($C92="","",VLOOKUP($C92,'Property Setup'!$B$13:$S$21,18,0)),"")</f>
        <v/>
      </c>
      <c r="Z92" s="26">
        <f>IFERROR(IF($A92="","",$X92*$Y92),"")</f>
        <v/>
      </c>
      <c r="AA92" s="56">
        <f>IFERROR(IF($C92="","",VLOOKUP($C92,'Property Setup'!$B$13:$T$21,19,0)),"")</f>
        <v/>
      </c>
      <c r="AB92" s="26">
        <f>IFERROR(IF($A92="","",MAX(0,$T92-$W92)*$AA92),"")</f>
        <v/>
      </c>
      <c r="AC92" s="26">
        <f>IFERROR(IF($A92="","",$T92+$U92+$V92-$W92+$Z92+$AB92),"")</f>
        <v/>
      </c>
      <c r="AD92" s="31" t="n"/>
      <c r="AE92" s="26">
        <f>IFERROR(IF($A92="","",MAX(0,$AC92-$AD92)),"")</f>
        <v/>
      </c>
      <c r="AF92" s="57" t="n"/>
      <c r="AG92" s="24">
        <f>IFERROR(IF($A92="","",IF($E92="Canceled","Canceled",IF($AE92=0,"Paid",IF(AND($AF92&lt;TODAY(),$AE92&gt;0),"Past Due",IF($AD92&gt;0,"Partially Paid","Unpaid"))))),"")</f>
        <v/>
      </c>
      <c r="AH92" s="24">
        <f>IFERROR(IF($A92="","",$K92-TODAY()),"")</f>
        <v/>
      </c>
      <c r="AI92" s="32" t="n"/>
      <c r="AJ92" s="32" t="n"/>
      <c r="AK92" s="29" t="n"/>
      <c r="AL92" s="29" t="n"/>
      <c r="AM92" s="29" t="n"/>
      <c r="AN92" s="24">
        <f>IFERROR(IF(OR($A92="",$E92="Canceled"),"",MAX(0,MIN($L92,EOMONTH(TODAY(),0)+1)-MAX($K92,EOMONTH(TODAY(),-1)+1))),"")</f>
        <v/>
      </c>
      <c r="AO92" s="26">
        <f>IFERROR(IF(OR($A92="",$AN92=0),"",$AN92*$S92),"")</f>
        <v/>
      </c>
      <c r="AP92" s="24">
        <f>IFERROR(IF(OR($A92="",$E92="Canceled"),"",MAX(0,MIN($L92,46054)-MAX($K92,46023))),"")</f>
        <v/>
      </c>
      <c r="AQ92" s="24">
        <f>IFERROR(IF(OR($A92="",$E92="Canceled"),"",MAX(0,MIN($L92,46082)-MAX($K92,46054))),"")</f>
        <v/>
      </c>
      <c r="AR92" s="24">
        <f>IFERROR(IF(OR($A92="",$E92="Canceled"),"",MAX(0,MIN($L92,46113)-MAX($K92,46082))),"")</f>
        <v/>
      </c>
      <c r="AS92" s="24">
        <f>IFERROR(IF(OR($A92="",$E92="Canceled"),"",MAX(0,MIN($L92,46143)-MAX($K92,46113))),"")</f>
        <v/>
      </c>
      <c r="AT92" s="24">
        <f>IFERROR(IF(OR($A92="",$E92="Canceled"),"",MAX(0,MIN($L92,46174)-MAX($K92,46143))),"")</f>
        <v/>
      </c>
      <c r="AU92" s="24">
        <f>IFERROR(IF(OR($A92="",$E92="Canceled"),"",MAX(0,MIN($L92,46204)-MAX($K92,46174))),"")</f>
        <v/>
      </c>
      <c r="AV92" s="24">
        <f>IFERROR(IF(OR($A92="",$E92="Canceled"),"",MAX(0,MIN($L92,46235)-MAX($K92,46204))),"")</f>
        <v/>
      </c>
      <c r="AW92" s="24">
        <f>IFERROR(IF(OR($A92="",$E92="Canceled"),"",MAX(0,MIN($L92,46266)-MAX($K92,46235))),"")</f>
        <v/>
      </c>
      <c r="AX92" s="24">
        <f>IFERROR(IF(OR($A92="",$E92="Canceled"),"",MAX(0,MIN($L92,46296)-MAX($K92,46266))),"")</f>
        <v/>
      </c>
      <c r="AY92" s="24">
        <f>IFERROR(IF(OR($A92="",$E92="Canceled"),"",MAX(0,MIN($L92,46327)-MAX($K92,46296))),"")</f>
        <v/>
      </c>
      <c r="AZ92" s="24">
        <f>IFERROR(IF(OR($A92="",$E92="Canceled"),"",MAX(0,MIN($L92,46357)-MAX($K92,46327))),"")</f>
        <v/>
      </c>
      <c r="BA92" s="24">
        <f>IFERROR(IF(OR($A92="",$E92="Canceled"),"",MAX(0,MIN($L92,46388)-MAX($K92,46357))),"")</f>
        <v/>
      </c>
      <c r="BB92" s="24">
        <f>IFERROR(IF(AND($A92&lt;&gt;"",$K92=TODAY(),$E92&lt;&gt;"Canceled"),COUNTIFS($K$5:$K$92,TODAY(),$E$5:$E$92,"&lt;&gt;Canceled"),""),"")</f>
        <v/>
      </c>
      <c r="BC92" s="24">
        <f>IFERROR(IF(AND($A92&lt;&gt;"",$K92&gt;=TODAY(),$E92&lt;&gt;"Canceled"),COUNTIFS($K$5:$K$104,"&lt;"&amp;$K92,$E$5:$E$104,"&lt;&gt;Canceled")+COUNTIFS($K$5:$K$92,$K92,$E$5:$E$92,"&lt;&gt;Canceled"),""),"")</f>
        <v/>
      </c>
      <c r="BD92" s="24">
        <f>IFERROR(IF(AND($A92&lt;&gt;"",$E92&lt;&gt;"Canceled",$AE92&gt;0,$K92&gt;=TODAY(),$K92&lt;=TODAY()+'Property Setup'!$B$7),COUNTIFS($AE$5:$AE$92,"&gt;0",$K$5:$K$92,"&gt;="&amp;TODAY(),$K$5:$K$92,"&lt;="&amp;TODAY()+'Property Setup'!$B$7),""),"")</f>
        <v/>
      </c>
    </row>
    <row r="93">
      <c r="A93" s="29" t="n"/>
      <c r="B93" s="29" t="n"/>
      <c r="C93" s="29" t="n"/>
      <c r="D93" s="29" t="n"/>
      <c r="E93" s="29" t="n"/>
      <c r="F93" s="57" t="n"/>
      <c r="G93" s="29" t="n"/>
      <c r="H93" s="29" t="n"/>
      <c r="I93" s="29" t="n"/>
      <c r="J93" s="29" t="n"/>
      <c r="K93" s="57" t="n"/>
      <c r="L93" s="57" t="n"/>
      <c r="M93" s="24">
        <f>IFERROR(IF($A93="","",MAX(0,$L93-$K93)),"")</f>
        <v/>
      </c>
      <c r="N93" s="29" t="n"/>
      <c r="O93" s="29" t="n"/>
      <c r="P93" s="24">
        <f>IFERROR(IF($A93="","",$N93+$O93),"")</f>
        <v/>
      </c>
      <c r="Q93" s="24">
        <f>IFERROR(IF($C93="","",VLOOKUP($C93,'Property Setup'!$B$13:$L$21,11,0)),"")</f>
        <v/>
      </c>
      <c r="R93" s="24">
        <f>IFERROR(IF($C93="","",IF($P93&gt;$Q93,"Review Guest Count","Within Limit")),"")</f>
        <v/>
      </c>
      <c r="S93" s="31" t="n"/>
      <c r="T93" s="26">
        <f>IFERROR(IF($A93="","",$M93*$S93),"")</f>
        <v/>
      </c>
      <c r="U93" s="31" t="n"/>
      <c r="V93" s="31" t="n"/>
      <c r="W93" s="31" t="n"/>
      <c r="X93" s="26">
        <f>IFERROR(IF($A93="","",MAX(0,$T93-$W93+IF(VLOOKUP($C93,'Property Setup'!$B$13:$R$21,17,0)="Yes",$U93,0))),"")</f>
        <v/>
      </c>
      <c r="Y93" s="56">
        <f>IFERROR(IF($C93="","",VLOOKUP($C93,'Property Setup'!$B$13:$S$21,18,0)),"")</f>
        <v/>
      </c>
      <c r="Z93" s="26">
        <f>IFERROR(IF($A93="","",$X93*$Y93),"")</f>
        <v/>
      </c>
      <c r="AA93" s="56">
        <f>IFERROR(IF($C93="","",VLOOKUP($C93,'Property Setup'!$B$13:$T$21,19,0)),"")</f>
        <v/>
      </c>
      <c r="AB93" s="26">
        <f>IFERROR(IF($A93="","",MAX(0,$T93-$W93)*$AA93),"")</f>
        <v/>
      </c>
      <c r="AC93" s="26">
        <f>IFERROR(IF($A93="","",$T93+$U93+$V93-$W93+$Z93+$AB93),"")</f>
        <v/>
      </c>
      <c r="AD93" s="31" t="n"/>
      <c r="AE93" s="26">
        <f>IFERROR(IF($A93="","",MAX(0,$AC93-$AD93)),"")</f>
        <v/>
      </c>
      <c r="AF93" s="57" t="n"/>
      <c r="AG93" s="24">
        <f>IFERROR(IF($A93="","",IF($E93="Canceled","Canceled",IF($AE93=0,"Paid",IF(AND($AF93&lt;TODAY(),$AE93&gt;0),"Past Due",IF($AD93&gt;0,"Partially Paid","Unpaid"))))),"")</f>
        <v/>
      </c>
      <c r="AH93" s="24">
        <f>IFERROR(IF($A93="","",$K93-TODAY()),"")</f>
        <v/>
      </c>
      <c r="AI93" s="32" t="n"/>
      <c r="AJ93" s="32" t="n"/>
      <c r="AK93" s="29" t="n"/>
      <c r="AL93" s="29" t="n"/>
      <c r="AM93" s="29" t="n"/>
      <c r="AN93" s="24">
        <f>IFERROR(IF(OR($A93="",$E93="Canceled"),"",MAX(0,MIN($L93,EOMONTH(TODAY(),0)+1)-MAX($K93,EOMONTH(TODAY(),-1)+1))),"")</f>
        <v/>
      </c>
      <c r="AO93" s="26">
        <f>IFERROR(IF(OR($A93="",$AN93=0),"",$AN93*$S93),"")</f>
        <v/>
      </c>
      <c r="AP93" s="24">
        <f>IFERROR(IF(OR($A93="",$E93="Canceled"),"",MAX(0,MIN($L93,46054)-MAX($K93,46023))),"")</f>
        <v/>
      </c>
      <c r="AQ93" s="24">
        <f>IFERROR(IF(OR($A93="",$E93="Canceled"),"",MAX(0,MIN($L93,46082)-MAX($K93,46054))),"")</f>
        <v/>
      </c>
      <c r="AR93" s="24">
        <f>IFERROR(IF(OR($A93="",$E93="Canceled"),"",MAX(0,MIN($L93,46113)-MAX($K93,46082))),"")</f>
        <v/>
      </c>
      <c r="AS93" s="24">
        <f>IFERROR(IF(OR($A93="",$E93="Canceled"),"",MAX(0,MIN($L93,46143)-MAX($K93,46113))),"")</f>
        <v/>
      </c>
      <c r="AT93" s="24">
        <f>IFERROR(IF(OR($A93="",$E93="Canceled"),"",MAX(0,MIN($L93,46174)-MAX($K93,46143))),"")</f>
        <v/>
      </c>
      <c r="AU93" s="24">
        <f>IFERROR(IF(OR($A93="",$E93="Canceled"),"",MAX(0,MIN($L93,46204)-MAX($K93,46174))),"")</f>
        <v/>
      </c>
      <c r="AV93" s="24">
        <f>IFERROR(IF(OR($A93="",$E93="Canceled"),"",MAX(0,MIN($L93,46235)-MAX($K93,46204))),"")</f>
        <v/>
      </c>
      <c r="AW93" s="24">
        <f>IFERROR(IF(OR($A93="",$E93="Canceled"),"",MAX(0,MIN($L93,46266)-MAX($K93,46235))),"")</f>
        <v/>
      </c>
      <c r="AX93" s="24">
        <f>IFERROR(IF(OR($A93="",$E93="Canceled"),"",MAX(0,MIN($L93,46296)-MAX($K93,46266))),"")</f>
        <v/>
      </c>
      <c r="AY93" s="24">
        <f>IFERROR(IF(OR($A93="",$E93="Canceled"),"",MAX(0,MIN($L93,46327)-MAX($K93,46296))),"")</f>
        <v/>
      </c>
      <c r="AZ93" s="24">
        <f>IFERROR(IF(OR($A93="",$E93="Canceled"),"",MAX(0,MIN($L93,46357)-MAX($K93,46327))),"")</f>
        <v/>
      </c>
      <c r="BA93" s="24">
        <f>IFERROR(IF(OR($A93="",$E93="Canceled"),"",MAX(0,MIN($L93,46388)-MAX($K93,46357))),"")</f>
        <v/>
      </c>
      <c r="BB93" s="24">
        <f>IFERROR(IF(AND($A93&lt;&gt;"",$K93=TODAY(),$E93&lt;&gt;"Canceled"),COUNTIFS($K$5:$K$93,TODAY(),$E$5:$E$93,"&lt;&gt;Canceled"),""),"")</f>
        <v/>
      </c>
      <c r="BC93" s="24">
        <f>IFERROR(IF(AND($A93&lt;&gt;"",$K93&gt;=TODAY(),$E93&lt;&gt;"Canceled"),COUNTIFS($K$5:$K$104,"&lt;"&amp;$K93,$E$5:$E$104,"&lt;&gt;Canceled")+COUNTIFS($K$5:$K$93,$K93,$E$5:$E$93,"&lt;&gt;Canceled"),""),"")</f>
        <v/>
      </c>
      <c r="BD93" s="24">
        <f>IFERROR(IF(AND($A93&lt;&gt;"",$E93&lt;&gt;"Canceled",$AE93&gt;0,$K93&gt;=TODAY(),$K93&lt;=TODAY()+'Property Setup'!$B$7),COUNTIFS($AE$5:$AE$93,"&gt;0",$K$5:$K$93,"&gt;="&amp;TODAY(),$K$5:$K$93,"&lt;="&amp;TODAY()+'Property Setup'!$B$7),""),"")</f>
        <v/>
      </c>
    </row>
    <row r="94">
      <c r="A94" s="29" t="n"/>
      <c r="B94" s="29" t="n"/>
      <c r="C94" s="29" t="n"/>
      <c r="D94" s="29" t="n"/>
      <c r="E94" s="29" t="n"/>
      <c r="F94" s="57" t="n"/>
      <c r="G94" s="29" t="n"/>
      <c r="H94" s="29" t="n"/>
      <c r="I94" s="29" t="n"/>
      <c r="J94" s="29" t="n"/>
      <c r="K94" s="57" t="n"/>
      <c r="L94" s="57" t="n"/>
      <c r="M94" s="24">
        <f>IFERROR(IF($A94="","",MAX(0,$L94-$K94)),"")</f>
        <v/>
      </c>
      <c r="N94" s="29" t="n"/>
      <c r="O94" s="29" t="n"/>
      <c r="P94" s="24">
        <f>IFERROR(IF($A94="","",$N94+$O94),"")</f>
        <v/>
      </c>
      <c r="Q94" s="24">
        <f>IFERROR(IF($C94="","",VLOOKUP($C94,'Property Setup'!$B$13:$L$21,11,0)),"")</f>
        <v/>
      </c>
      <c r="R94" s="24">
        <f>IFERROR(IF($C94="","",IF($P94&gt;$Q94,"Review Guest Count","Within Limit")),"")</f>
        <v/>
      </c>
      <c r="S94" s="31" t="n"/>
      <c r="T94" s="26">
        <f>IFERROR(IF($A94="","",$M94*$S94),"")</f>
        <v/>
      </c>
      <c r="U94" s="31" t="n"/>
      <c r="V94" s="31" t="n"/>
      <c r="W94" s="31" t="n"/>
      <c r="X94" s="26">
        <f>IFERROR(IF($A94="","",MAX(0,$T94-$W94+IF(VLOOKUP($C94,'Property Setup'!$B$13:$R$21,17,0)="Yes",$U94,0))),"")</f>
        <v/>
      </c>
      <c r="Y94" s="56">
        <f>IFERROR(IF($C94="","",VLOOKUP($C94,'Property Setup'!$B$13:$S$21,18,0)),"")</f>
        <v/>
      </c>
      <c r="Z94" s="26">
        <f>IFERROR(IF($A94="","",$X94*$Y94),"")</f>
        <v/>
      </c>
      <c r="AA94" s="56">
        <f>IFERROR(IF($C94="","",VLOOKUP($C94,'Property Setup'!$B$13:$T$21,19,0)),"")</f>
        <v/>
      </c>
      <c r="AB94" s="26">
        <f>IFERROR(IF($A94="","",MAX(0,$T94-$W94)*$AA94),"")</f>
        <v/>
      </c>
      <c r="AC94" s="26">
        <f>IFERROR(IF($A94="","",$T94+$U94+$V94-$W94+$Z94+$AB94),"")</f>
        <v/>
      </c>
      <c r="AD94" s="31" t="n"/>
      <c r="AE94" s="26">
        <f>IFERROR(IF($A94="","",MAX(0,$AC94-$AD94)),"")</f>
        <v/>
      </c>
      <c r="AF94" s="57" t="n"/>
      <c r="AG94" s="24">
        <f>IFERROR(IF($A94="","",IF($E94="Canceled","Canceled",IF($AE94=0,"Paid",IF(AND($AF94&lt;TODAY(),$AE94&gt;0),"Past Due",IF($AD94&gt;0,"Partially Paid","Unpaid"))))),"")</f>
        <v/>
      </c>
      <c r="AH94" s="24">
        <f>IFERROR(IF($A94="","",$K94-TODAY()),"")</f>
        <v/>
      </c>
      <c r="AI94" s="32" t="n"/>
      <c r="AJ94" s="32" t="n"/>
      <c r="AK94" s="29" t="n"/>
      <c r="AL94" s="29" t="n"/>
      <c r="AM94" s="29" t="n"/>
      <c r="AN94" s="24">
        <f>IFERROR(IF(OR($A94="",$E94="Canceled"),"",MAX(0,MIN($L94,EOMONTH(TODAY(),0)+1)-MAX($K94,EOMONTH(TODAY(),-1)+1))),"")</f>
        <v/>
      </c>
      <c r="AO94" s="26">
        <f>IFERROR(IF(OR($A94="",$AN94=0),"",$AN94*$S94),"")</f>
        <v/>
      </c>
      <c r="AP94" s="24">
        <f>IFERROR(IF(OR($A94="",$E94="Canceled"),"",MAX(0,MIN($L94,46054)-MAX($K94,46023))),"")</f>
        <v/>
      </c>
      <c r="AQ94" s="24">
        <f>IFERROR(IF(OR($A94="",$E94="Canceled"),"",MAX(0,MIN($L94,46082)-MAX($K94,46054))),"")</f>
        <v/>
      </c>
      <c r="AR94" s="24">
        <f>IFERROR(IF(OR($A94="",$E94="Canceled"),"",MAX(0,MIN($L94,46113)-MAX($K94,46082))),"")</f>
        <v/>
      </c>
      <c r="AS94" s="24">
        <f>IFERROR(IF(OR($A94="",$E94="Canceled"),"",MAX(0,MIN($L94,46143)-MAX($K94,46113))),"")</f>
        <v/>
      </c>
      <c r="AT94" s="24">
        <f>IFERROR(IF(OR($A94="",$E94="Canceled"),"",MAX(0,MIN($L94,46174)-MAX($K94,46143))),"")</f>
        <v/>
      </c>
      <c r="AU94" s="24">
        <f>IFERROR(IF(OR($A94="",$E94="Canceled"),"",MAX(0,MIN($L94,46204)-MAX($K94,46174))),"")</f>
        <v/>
      </c>
      <c r="AV94" s="24">
        <f>IFERROR(IF(OR($A94="",$E94="Canceled"),"",MAX(0,MIN($L94,46235)-MAX($K94,46204))),"")</f>
        <v/>
      </c>
      <c r="AW94" s="24">
        <f>IFERROR(IF(OR($A94="",$E94="Canceled"),"",MAX(0,MIN($L94,46266)-MAX($K94,46235))),"")</f>
        <v/>
      </c>
      <c r="AX94" s="24">
        <f>IFERROR(IF(OR($A94="",$E94="Canceled"),"",MAX(0,MIN($L94,46296)-MAX($K94,46266))),"")</f>
        <v/>
      </c>
      <c r="AY94" s="24">
        <f>IFERROR(IF(OR($A94="",$E94="Canceled"),"",MAX(0,MIN($L94,46327)-MAX($K94,46296))),"")</f>
        <v/>
      </c>
      <c r="AZ94" s="24">
        <f>IFERROR(IF(OR($A94="",$E94="Canceled"),"",MAX(0,MIN($L94,46357)-MAX($K94,46327))),"")</f>
        <v/>
      </c>
      <c r="BA94" s="24">
        <f>IFERROR(IF(OR($A94="",$E94="Canceled"),"",MAX(0,MIN($L94,46388)-MAX($K94,46357))),"")</f>
        <v/>
      </c>
      <c r="BB94" s="24">
        <f>IFERROR(IF(AND($A94&lt;&gt;"",$K94=TODAY(),$E94&lt;&gt;"Canceled"),COUNTIFS($K$5:$K$94,TODAY(),$E$5:$E$94,"&lt;&gt;Canceled"),""),"")</f>
        <v/>
      </c>
      <c r="BC94" s="24">
        <f>IFERROR(IF(AND($A94&lt;&gt;"",$K94&gt;=TODAY(),$E94&lt;&gt;"Canceled"),COUNTIFS($K$5:$K$104,"&lt;"&amp;$K94,$E$5:$E$104,"&lt;&gt;Canceled")+COUNTIFS($K$5:$K$94,$K94,$E$5:$E$94,"&lt;&gt;Canceled"),""),"")</f>
        <v/>
      </c>
      <c r="BD94" s="24">
        <f>IFERROR(IF(AND($A94&lt;&gt;"",$E94&lt;&gt;"Canceled",$AE94&gt;0,$K94&gt;=TODAY(),$K94&lt;=TODAY()+'Property Setup'!$B$7),COUNTIFS($AE$5:$AE$94,"&gt;0",$K$5:$K$94,"&gt;="&amp;TODAY(),$K$5:$K$94,"&lt;="&amp;TODAY()+'Property Setup'!$B$7),""),"")</f>
        <v/>
      </c>
    </row>
    <row r="95">
      <c r="A95" s="29" t="n"/>
      <c r="B95" s="29" t="n"/>
      <c r="C95" s="29" t="n"/>
      <c r="D95" s="29" t="n"/>
      <c r="E95" s="29" t="n"/>
      <c r="F95" s="57" t="n"/>
      <c r="G95" s="29" t="n"/>
      <c r="H95" s="29" t="n"/>
      <c r="I95" s="29" t="n"/>
      <c r="J95" s="29" t="n"/>
      <c r="K95" s="57" t="n"/>
      <c r="L95" s="57" t="n"/>
      <c r="M95" s="24">
        <f>IFERROR(IF($A95="","",MAX(0,$L95-$K95)),"")</f>
        <v/>
      </c>
      <c r="N95" s="29" t="n"/>
      <c r="O95" s="29" t="n"/>
      <c r="P95" s="24">
        <f>IFERROR(IF($A95="","",$N95+$O95),"")</f>
        <v/>
      </c>
      <c r="Q95" s="24">
        <f>IFERROR(IF($C95="","",VLOOKUP($C95,'Property Setup'!$B$13:$L$21,11,0)),"")</f>
        <v/>
      </c>
      <c r="R95" s="24">
        <f>IFERROR(IF($C95="","",IF($P95&gt;$Q95,"Review Guest Count","Within Limit")),"")</f>
        <v/>
      </c>
      <c r="S95" s="31" t="n"/>
      <c r="T95" s="26">
        <f>IFERROR(IF($A95="","",$M95*$S95),"")</f>
        <v/>
      </c>
      <c r="U95" s="31" t="n"/>
      <c r="V95" s="31" t="n"/>
      <c r="W95" s="31" t="n"/>
      <c r="X95" s="26">
        <f>IFERROR(IF($A95="","",MAX(0,$T95-$W95+IF(VLOOKUP($C95,'Property Setup'!$B$13:$R$21,17,0)="Yes",$U95,0))),"")</f>
        <v/>
      </c>
      <c r="Y95" s="56">
        <f>IFERROR(IF($C95="","",VLOOKUP($C95,'Property Setup'!$B$13:$S$21,18,0)),"")</f>
        <v/>
      </c>
      <c r="Z95" s="26">
        <f>IFERROR(IF($A95="","",$X95*$Y95),"")</f>
        <v/>
      </c>
      <c r="AA95" s="56">
        <f>IFERROR(IF($C95="","",VLOOKUP($C95,'Property Setup'!$B$13:$T$21,19,0)),"")</f>
        <v/>
      </c>
      <c r="AB95" s="26">
        <f>IFERROR(IF($A95="","",MAX(0,$T95-$W95)*$AA95),"")</f>
        <v/>
      </c>
      <c r="AC95" s="26">
        <f>IFERROR(IF($A95="","",$T95+$U95+$V95-$W95+$Z95+$AB95),"")</f>
        <v/>
      </c>
      <c r="AD95" s="31" t="n"/>
      <c r="AE95" s="26">
        <f>IFERROR(IF($A95="","",MAX(0,$AC95-$AD95)),"")</f>
        <v/>
      </c>
      <c r="AF95" s="57" t="n"/>
      <c r="AG95" s="24">
        <f>IFERROR(IF($A95="","",IF($E95="Canceled","Canceled",IF($AE95=0,"Paid",IF(AND($AF95&lt;TODAY(),$AE95&gt;0),"Past Due",IF($AD95&gt;0,"Partially Paid","Unpaid"))))),"")</f>
        <v/>
      </c>
      <c r="AH95" s="24">
        <f>IFERROR(IF($A95="","",$K95-TODAY()),"")</f>
        <v/>
      </c>
      <c r="AI95" s="32" t="n"/>
      <c r="AJ95" s="32" t="n"/>
      <c r="AK95" s="29" t="n"/>
      <c r="AL95" s="29" t="n"/>
      <c r="AM95" s="29" t="n"/>
      <c r="AN95" s="24">
        <f>IFERROR(IF(OR($A95="",$E95="Canceled"),"",MAX(0,MIN($L95,EOMONTH(TODAY(),0)+1)-MAX($K95,EOMONTH(TODAY(),-1)+1))),"")</f>
        <v/>
      </c>
      <c r="AO95" s="26">
        <f>IFERROR(IF(OR($A95="",$AN95=0),"",$AN95*$S95),"")</f>
        <v/>
      </c>
      <c r="AP95" s="24">
        <f>IFERROR(IF(OR($A95="",$E95="Canceled"),"",MAX(0,MIN($L95,46054)-MAX($K95,46023))),"")</f>
        <v/>
      </c>
      <c r="AQ95" s="24">
        <f>IFERROR(IF(OR($A95="",$E95="Canceled"),"",MAX(0,MIN($L95,46082)-MAX($K95,46054))),"")</f>
        <v/>
      </c>
      <c r="AR95" s="24">
        <f>IFERROR(IF(OR($A95="",$E95="Canceled"),"",MAX(0,MIN($L95,46113)-MAX($K95,46082))),"")</f>
        <v/>
      </c>
      <c r="AS95" s="24">
        <f>IFERROR(IF(OR($A95="",$E95="Canceled"),"",MAX(0,MIN($L95,46143)-MAX($K95,46113))),"")</f>
        <v/>
      </c>
      <c r="AT95" s="24">
        <f>IFERROR(IF(OR($A95="",$E95="Canceled"),"",MAX(0,MIN($L95,46174)-MAX($K95,46143))),"")</f>
        <v/>
      </c>
      <c r="AU95" s="24">
        <f>IFERROR(IF(OR($A95="",$E95="Canceled"),"",MAX(0,MIN($L95,46204)-MAX($K95,46174))),"")</f>
        <v/>
      </c>
      <c r="AV95" s="24">
        <f>IFERROR(IF(OR($A95="",$E95="Canceled"),"",MAX(0,MIN($L95,46235)-MAX($K95,46204))),"")</f>
        <v/>
      </c>
      <c r="AW95" s="24">
        <f>IFERROR(IF(OR($A95="",$E95="Canceled"),"",MAX(0,MIN($L95,46266)-MAX($K95,46235))),"")</f>
        <v/>
      </c>
      <c r="AX95" s="24">
        <f>IFERROR(IF(OR($A95="",$E95="Canceled"),"",MAX(0,MIN($L95,46296)-MAX($K95,46266))),"")</f>
        <v/>
      </c>
      <c r="AY95" s="24">
        <f>IFERROR(IF(OR($A95="",$E95="Canceled"),"",MAX(0,MIN($L95,46327)-MAX($K95,46296))),"")</f>
        <v/>
      </c>
      <c r="AZ95" s="24">
        <f>IFERROR(IF(OR($A95="",$E95="Canceled"),"",MAX(0,MIN($L95,46357)-MAX($K95,46327))),"")</f>
        <v/>
      </c>
      <c r="BA95" s="24">
        <f>IFERROR(IF(OR($A95="",$E95="Canceled"),"",MAX(0,MIN($L95,46388)-MAX($K95,46357))),"")</f>
        <v/>
      </c>
      <c r="BB95" s="24">
        <f>IFERROR(IF(AND($A95&lt;&gt;"",$K95=TODAY(),$E95&lt;&gt;"Canceled"),COUNTIFS($K$5:$K$95,TODAY(),$E$5:$E$95,"&lt;&gt;Canceled"),""),"")</f>
        <v/>
      </c>
      <c r="BC95" s="24">
        <f>IFERROR(IF(AND($A95&lt;&gt;"",$K95&gt;=TODAY(),$E95&lt;&gt;"Canceled"),COUNTIFS($K$5:$K$104,"&lt;"&amp;$K95,$E$5:$E$104,"&lt;&gt;Canceled")+COUNTIFS($K$5:$K$95,$K95,$E$5:$E$95,"&lt;&gt;Canceled"),""),"")</f>
        <v/>
      </c>
      <c r="BD95" s="24">
        <f>IFERROR(IF(AND($A95&lt;&gt;"",$E95&lt;&gt;"Canceled",$AE95&gt;0,$K95&gt;=TODAY(),$K95&lt;=TODAY()+'Property Setup'!$B$7),COUNTIFS($AE$5:$AE$95,"&gt;0",$K$5:$K$95,"&gt;="&amp;TODAY(),$K$5:$K$95,"&lt;="&amp;TODAY()+'Property Setup'!$B$7),""),"")</f>
        <v/>
      </c>
    </row>
    <row r="96">
      <c r="A96" s="29" t="n"/>
      <c r="B96" s="29" t="n"/>
      <c r="C96" s="29" t="n"/>
      <c r="D96" s="29" t="n"/>
      <c r="E96" s="29" t="n"/>
      <c r="F96" s="57" t="n"/>
      <c r="G96" s="29" t="n"/>
      <c r="H96" s="29" t="n"/>
      <c r="I96" s="29" t="n"/>
      <c r="J96" s="29" t="n"/>
      <c r="K96" s="57" t="n"/>
      <c r="L96" s="57" t="n"/>
      <c r="M96" s="24">
        <f>IFERROR(IF($A96="","",MAX(0,$L96-$K96)),"")</f>
        <v/>
      </c>
      <c r="N96" s="29" t="n"/>
      <c r="O96" s="29" t="n"/>
      <c r="P96" s="24">
        <f>IFERROR(IF($A96="","",$N96+$O96),"")</f>
        <v/>
      </c>
      <c r="Q96" s="24">
        <f>IFERROR(IF($C96="","",VLOOKUP($C96,'Property Setup'!$B$13:$L$21,11,0)),"")</f>
        <v/>
      </c>
      <c r="R96" s="24">
        <f>IFERROR(IF($C96="","",IF($P96&gt;$Q96,"Review Guest Count","Within Limit")),"")</f>
        <v/>
      </c>
      <c r="S96" s="31" t="n"/>
      <c r="T96" s="26">
        <f>IFERROR(IF($A96="","",$M96*$S96),"")</f>
        <v/>
      </c>
      <c r="U96" s="31" t="n"/>
      <c r="V96" s="31" t="n"/>
      <c r="W96" s="31" t="n"/>
      <c r="X96" s="26">
        <f>IFERROR(IF($A96="","",MAX(0,$T96-$W96+IF(VLOOKUP($C96,'Property Setup'!$B$13:$R$21,17,0)="Yes",$U96,0))),"")</f>
        <v/>
      </c>
      <c r="Y96" s="56">
        <f>IFERROR(IF($C96="","",VLOOKUP($C96,'Property Setup'!$B$13:$S$21,18,0)),"")</f>
        <v/>
      </c>
      <c r="Z96" s="26">
        <f>IFERROR(IF($A96="","",$X96*$Y96),"")</f>
        <v/>
      </c>
      <c r="AA96" s="56">
        <f>IFERROR(IF($C96="","",VLOOKUP($C96,'Property Setup'!$B$13:$T$21,19,0)),"")</f>
        <v/>
      </c>
      <c r="AB96" s="26">
        <f>IFERROR(IF($A96="","",MAX(0,$T96-$W96)*$AA96),"")</f>
        <v/>
      </c>
      <c r="AC96" s="26">
        <f>IFERROR(IF($A96="","",$T96+$U96+$V96-$W96+$Z96+$AB96),"")</f>
        <v/>
      </c>
      <c r="AD96" s="31" t="n"/>
      <c r="AE96" s="26">
        <f>IFERROR(IF($A96="","",MAX(0,$AC96-$AD96)),"")</f>
        <v/>
      </c>
      <c r="AF96" s="57" t="n"/>
      <c r="AG96" s="24">
        <f>IFERROR(IF($A96="","",IF($E96="Canceled","Canceled",IF($AE96=0,"Paid",IF(AND($AF96&lt;TODAY(),$AE96&gt;0),"Past Due",IF($AD96&gt;0,"Partially Paid","Unpaid"))))),"")</f>
        <v/>
      </c>
      <c r="AH96" s="24">
        <f>IFERROR(IF($A96="","",$K96-TODAY()),"")</f>
        <v/>
      </c>
      <c r="AI96" s="32" t="n"/>
      <c r="AJ96" s="32" t="n"/>
      <c r="AK96" s="29" t="n"/>
      <c r="AL96" s="29" t="n"/>
      <c r="AM96" s="29" t="n"/>
      <c r="AN96" s="24">
        <f>IFERROR(IF(OR($A96="",$E96="Canceled"),"",MAX(0,MIN($L96,EOMONTH(TODAY(),0)+1)-MAX($K96,EOMONTH(TODAY(),-1)+1))),"")</f>
        <v/>
      </c>
      <c r="AO96" s="26">
        <f>IFERROR(IF(OR($A96="",$AN96=0),"",$AN96*$S96),"")</f>
        <v/>
      </c>
      <c r="AP96" s="24">
        <f>IFERROR(IF(OR($A96="",$E96="Canceled"),"",MAX(0,MIN($L96,46054)-MAX($K96,46023))),"")</f>
        <v/>
      </c>
      <c r="AQ96" s="24">
        <f>IFERROR(IF(OR($A96="",$E96="Canceled"),"",MAX(0,MIN($L96,46082)-MAX($K96,46054))),"")</f>
        <v/>
      </c>
      <c r="AR96" s="24">
        <f>IFERROR(IF(OR($A96="",$E96="Canceled"),"",MAX(0,MIN($L96,46113)-MAX($K96,46082))),"")</f>
        <v/>
      </c>
      <c r="AS96" s="24">
        <f>IFERROR(IF(OR($A96="",$E96="Canceled"),"",MAX(0,MIN($L96,46143)-MAX($K96,46113))),"")</f>
        <v/>
      </c>
      <c r="AT96" s="24">
        <f>IFERROR(IF(OR($A96="",$E96="Canceled"),"",MAX(0,MIN($L96,46174)-MAX($K96,46143))),"")</f>
        <v/>
      </c>
      <c r="AU96" s="24">
        <f>IFERROR(IF(OR($A96="",$E96="Canceled"),"",MAX(0,MIN($L96,46204)-MAX($K96,46174))),"")</f>
        <v/>
      </c>
      <c r="AV96" s="24">
        <f>IFERROR(IF(OR($A96="",$E96="Canceled"),"",MAX(0,MIN($L96,46235)-MAX($K96,46204))),"")</f>
        <v/>
      </c>
      <c r="AW96" s="24">
        <f>IFERROR(IF(OR($A96="",$E96="Canceled"),"",MAX(0,MIN($L96,46266)-MAX($K96,46235))),"")</f>
        <v/>
      </c>
      <c r="AX96" s="24">
        <f>IFERROR(IF(OR($A96="",$E96="Canceled"),"",MAX(0,MIN($L96,46296)-MAX($K96,46266))),"")</f>
        <v/>
      </c>
      <c r="AY96" s="24">
        <f>IFERROR(IF(OR($A96="",$E96="Canceled"),"",MAX(0,MIN($L96,46327)-MAX($K96,46296))),"")</f>
        <v/>
      </c>
      <c r="AZ96" s="24">
        <f>IFERROR(IF(OR($A96="",$E96="Canceled"),"",MAX(0,MIN($L96,46357)-MAX($K96,46327))),"")</f>
        <v/>
      </c>
      <c r="BA96" s="24">
        <f>IFERROR(IF(OR($A96="",$E96="Canceled"),"",MAX(0,MIN($L96,46388)-MAX($K96,46357))),"")</f>
        <v/>
      </c>
      <c r="BB96" s="24">
        <f>IFERROR(IF(AND($A96&lt;&gt;"",$K96=TODAY(),$E96&lt;&gt;"Canceled"),COUNTIFS($K$5:$K$96,TODAY(),$E$5:$E$96,"&lt;&gt;Canceled"),""),"")</f>
        <v/>
      </c>
      <c r="BC96" s="24">
        <f>IFERROR(IF(AND($A96&lt;&gt;"",$K96&gt;=TODAY(),$E96&lt;&gt;"Canceled"),COUNTIFS($K$5:$K$104,"&lt;"&amp;$K96,$E$5:$E$104,"&lt;&gt;Canceled")+COUNTIFS($K$5:$K$96,$K96,$E$5:$E$96,"&lt;&gt;Canceled"),""),"")</f>
        <v/>
      </c>
      <c r="BD96" s="24">
        <f>IFERROR(IF(AND($A96&lt;&gt;"",$E96&lt;&gt;"Canceled",$AE96&gt;0,$K96&gt;=TODAY(),$K96&lt;=TODAY()+'Property Setup'!$B$7),COUNTIFS($AE$5:$AE$96,"&gt;0",$K$5:$K$96,"&gt;="&amp;TODAY(),$K$5:$K$96,"&lt;="&amp;TODAY()+'Property Setup'!$B$7),""),"")</f>
        <v/>
      </c>
    </row>
    <row r="97">
      <c r="A97" s="29" t="n"/>
      <c r="B97" s="29" t="n"/>
      <c r="C97" s="29" t="n"/>
      <c r="D97" s="29" t="n"/>
      <c r="E97" s="29" t="n"/>
      <c r="F97" s="57" t="n"/>
      <c r="G97" s="29" t="n"/>
      <c r="H97" s="29" t="n"/>
      <c r="I97" s="29" t="n"/>
      <c r="J97" s="29" t="n"/>
      <c r="K97" s="57" t="n"/>
      <c r="L97" s="57" t="n"/>
      <c r="M97" s="24">
        <f>IFERROR(IF($A97="","",MAX(0,$L97-$K97)),"")</f>
        <v/>
      </c>
      <c r="N97" s="29" t="n"/>
      <c r="O97" s="29" t="n"/>
      <c r="P97" s="24">
        <f>IFERROR(IF($A97="","",$N97+$O97),"")</f>
        <v/>
      </c>
      <c r="Q97" s="24">
        <f>IFERROR(IF($C97="","",VLOOKUP($C97,'Property Setup'!$B$13:$L$21,11,0)),"")</f>
        <v/>
      </c>
      <c r="R97" s="24">
        <f>IFERROR(IF($C97="","",IF($P97&gt;$Q97,"Review Guest Count","Within Limit")),"")</f>
        <v/>
      </c>
      <c r="S97" s="31" t="n"/>
      <c r="T97" s="26">
        <f>IFERROR(IF($A97="","",$M97*$S97),"")</f>
        <v/>
      </c>
      <c r="U97" s="31" t="n"/>
      <c r="V97" s="31" t="n"/>
      <c r="W97" s="31" t="n"/>
      <c r="X97" s="26">
        <f>IFERROR(IF($A97="","",MAX(0,$T97-$W97+IF(VLOOKUP($C97,'Property Setup'!$B$13:$R$21,17,0)="Yes",$U97,0))),"")</f>
        <v/>
      </c>
      <c r="Y97" s="56">
        <f>IFERROR(IF($C97="","",VLOOKUP($C97,'Property Setup'!$B$13:$S$21,18,0)),"")</f>
        <v/>
      </c>
      <c r="Z97" s="26">
        <f>IFERROR(IF($A97="","",$X97*$Y97),"")</f>
        <v/>
      </c>
      <c r="AA97" s="56">
        <f>IFERROR(IF($C97="","",VLOOKUP($C97,'Property Setup'!$B$13:$T$21,19,0)),"")</f>
        <v/>
      </c>
      <c r="AB97" s="26">
        <f>IFERROR(IF($A97="","",MAX(0,$T97-$W97)*$AA97),"")</f>
        <v/>
      </c>
      <c r="AC97" s="26">
        <f>IFERROR(IF($A97="","",$T97+$U97+$V97-$W97+$Z97+$AB97),"")</f>
        <v/>
      </c>
      <c r="AD97" s="31" t="n"/>
      <c r="AE97" s="26">
        <f>IFERROR(IF($A97="","",MAX(0,$AC97-$AD97)),"")</f>
        <v/>
      </c>
      <c r="AF97" s="57" t="n"/>
      <c r="AG97" s="24">
        <f>IFERROR(IF($A97="","",IF($E97="Canceled","Canceled",IF($AE97=0,"Paid",IF(AND($AF97&lt;TODAY(),$AE97&gt;0),"Past Due",IF($AD97&gt;0,"Partially Paid","Unpaid"))))),"")</f>
        <v/>
      </c>
      <c r="AH97" s="24">
        <f>IFERROR(IF($A97="","",$K97-TODAY()),"")</f>
        <v/>
      </c>
      <c r="AI97" s="32" t="n"/>
      <c r="AJ97" s="32" t="n"/>
      <c r="AK97" s="29" t="n"/>
      <c r="AL97" s="29" t="n"/>
      <c r="AM97" s="29" t="n"/>
      <c r="AN97" s="24">
        <f>IFERROR(IF(OR($A97="",$E97="Canceled"),"",MAX(0,MIN($L97,EOMONTH(TODAY(),0)+1)-MAX($K97,EOMONTH(TODAY(),-1)+1))),"")</f>
        <v/>
      </c>
      <c r="AO97" s="26">
        <f>IFERROR(IF(OR($A97="",$AN97=0),"",$AN97*$S97),"")</f>
        <v/>
      </c>
      <c r="AP97" s="24">
        <f>IFERROR(IF(OR($A97="",$E97="Canceled"),"",MAX(0,MIN($L97,46054)-MAX($K97,46023))),"")</f>
        <v/>
      </c>
      <c r="AQ97" s="24">
        <f>IFERROR(IF(OR($A97="",$E97="Canceled"),"",MAX(0,MIN($L97,46082)-MAX($K97,46054))),"")</f>
        <v/>
      </c>
      <c r="AR97" s="24">
        <f>IFERROR(IF(OR($A97="",$E97="Canceled"),"",MAX(0,MIN($L97,46113)-MAX($K97,46082))),"")</f>
        <v/>
      </c>
      <c r="AS97" s="24">
        <f>IFERROR(IF(OR($A97="",$E97="Canceled"),"",MAX(0,MIN($L97,46143)-MAX($K97,46113))),"")</f>
        <v/>
      </c>
      <c r="AT97" s="24">
        <f>IFERROR(IF(OR($A97="",$E97="Canceled"),"",MAX(0,MIN($L97,46174)-MAX($K97,46143))),"")</f>
        <v/>
      </c>
      <c r="AU97" s="24">
        <f>IFERROR(IF(OR($A97="",$E97="Canceled"),"",MAX(0,MIN($L97,46204)-MAX($K97,46174))),"")</f>
        <v/>
      </c>
      <c r="AV97" s="24">
        <f>IFERROR(IF(OR($A97="",$E97="Canceled"),"",MAX(0,MIN($L97,46235)-MAX($K97,46204))),"")</f>
        <v/>
      </c>
      <c r="AW97" s="24">
        <f>IFERROR(IF(OR($A97="",$E97="Canceled"),"",MAX(0,MIN($L97,46266)-MAX($K97,46235))),"")</f>
        <v/>
      </c>
      <c r="AX97" s="24">
        <f>IFERROR(IF(OR($A97="",$E97="Canceled"),"",MAX(0,MIN($L97,46296)-MAX($K97,46266))),"")</f>
        <v/>
      </c>
      <c r="AY97" s="24">
        <f>IFERROR(IF(OR($A97="",$E97="Canceled"),"",MAX(0,MIN($L97,46327)-MAX($K97,46296))),"")</f>
        <v/>
      </c>
      <c r="AZ97" s="24">
        <f>IFERROR(IF(OR($A97="",$E97="Canceled"),"",MAX(0,MIN($L97,46357)-MAX($K97,46327))),"")</f>
        <v/>
      </c>
      <c r="BA97" s="24">
        <f>IFERROR(IF(OR($A97="",$E97="Canceled"),"",MAX(0,MIN($L97,46388)-MAX($K97,46357))),"")</f>
        <v/>
      </c>
      <c r="BB97" s="24">
        <f>IFERROR(IF(AND($A97&lt;&gt;"",$K97=TODAY(),$E97&lt;&gt;"Canceled"),COUNTIFS($K$5:$K$97,TODAY(),$E$5:$E$97,"&lt;&gt;Canceled"),""),"")</f>
        <v/>
      </c>
      <c r="BC97" s="24">
        <f>IFERROR(IF(AND($A97&lt;&gt;"",$K97&gt;=TODAY(),$E97&lt;&gt;"Canceled"),COUNTIFS($K$5:$K$104,"&lt;"&amp;$K97,$E$5:$E$104,"&lt;&gt;Canceled")+COUNTIFS($K$5:$K$97,$K97,$E$5:$E$97,"&lt;&gt;Canceled"),""),"")</f>
        <v/>
      </c>
      <c r="BD97" s="24">
        <f>IFERROR(IF(AND($A97&lt;&gt;"",$E97&lt;&gt;"Canceled",$AE97&gt;0,$K97&gt;=TODAY(),$K97&lt;=TODAY()+'Property Setup'!$B$7),COUNTIFS($AE$5:$AE$97,"&gt;0",$K$5:$K$97,"&gt;="&amp;TODAY(),$K$5:$K$97,"&lt;="&amp;TODAY()+'Property Setup'!$B$7),""),"")</f>
        <v/>
      </c>
    </row>
    <row r="98">
      <c r="A98" s="29" t="n"/>
      <c r="B98" s="29" t="n"/>
      <c r="C98" s="29" t="n"/>
      <c r="D98" s="29" t="n"/>
      <c r="E98" s="29" t="n"/>
      <c r="F98" s="57" t="n"/>
      <c r="G98" s="29" t="n"/>
      <c r="H98" s="29" t="n"/>
      <c r="I98" s="29" t="n"/>
      <c r="J98" s="29" t="n"/>
      <c r="K98" s="57" t="n"/>
      <c r="L98" s="57" t="n"/>
      <c r="M98" s="24">
        <f>IFERROR(IF($A98="","",MAX(0,$L98-$K98)),"")</f>
        <v/>
      </c>
      <c r="N98" s="29" t="n"/>
      <c r="O98" s="29" t="n"/>
      <c r="P98" s="24">
        <f>IFERROR(IF($A98="","",$N98+$O98),"")</f>
        <v/>
      </c>
      <c r="Q98" s="24">
        <f>IFERROR(IF($C98="","",VLOOKUP($C98,'Property Setup'!$B$13:$L$21,11,0)),"")</f>
        <v/>
      </c>
      <c r="R98" s="24">
        <f>IFERROR(IF($C98="","",IF($P98&gt;$Q98,"Review Guest Count","Within Limit")),"")</f>
        <v/>
      </c>
      <c r="S98" s="31" t="n"/>
      <c r="T98" s="26">
        <f>IFERROR(IF($A98="","",$M98*$S98),"")</f>
        <v/>
      </c>
      <c r="U98" s="31" t="n"/>
      <c r="V98" s="31" t="n"/>
      <c r="W98" s="31" t="n"/>
      <c r="X98" s="26">
        <f>IFERROR(IF($A98="","",MAX(0,$T98-$W98+IF(VLOOKUP($C98,'Property Setup'!$B$13:$R$21,17,0)="Yes",$U98,0))),"")</f>
        <v/>
      </c>
      <c r="Y98" s="56">
        <f>IFERROR(IF($C98="","",VLOOKUP($C98,'Property Setup'!$B$13:$S$21,18,0)),"")</f>
        <v/>
      </c>
      <c r="Z98" s="26">
        <f>IFERROR(IF($A98="","",$X98*$Y98),"")</f>
        <v/>
      </c>
      <c r="AA98" s="56">
        <f>IFERROR(IF($C98="","",VLOOKUP($C98,'Property Setup'!$B$13:$T$21,19,0)),"")</f>
        <v/>
      </c>
      <c r="AB98" s="26">
        <f>IFERROR(IF($A98="","",MAX(0,$T98-$W98)*$AA98),"")</f>
        <v/>
      </c>
      <c r="AC98" s="26">
        <f>IFERROR(IF($A98="","",$T98+$U98+$V98-$W98+$Z98+$AB98),"")</f>
        <v/>
      </c>
      <c r="AD98" s="31" t="n"/>
      <c r="AE98" s="26">
        <f>IFERROR(IF($A98="","",MAX(0,$AC98-$AD98)),"")</f>
        <v/>
      </c>
      <c r="AF98" s="57" t="n"/>
      <c r="AG98" s="24">
        <f>IFERROR(IF($A98="","",IF($E98="Canceled","Canceled",IF($AE98=0,"Paid",IF(AND($AF98&lt;TODAY(),$AE98&gt;0),"Past Due",IF($AD98&gt;0,"Partially Paid","Unpaid"))))),"")</f>
        <v/>
      </c>
      <c r="AH98" s="24">
        <f>IFERROR(IF($A98="","",$K98-TODAY()),"")</f>
        <v/>
      </c>
      <c r="AI98" s="32" t="n"/>
      <c r="AJ98" s="32" t="n"/>
      <c r="AK98" s="29" t="n"/>
      <c r="AL98" s="29" t="n"/>
      <c r="AM98" s="29" t="n"/>
      <c r="AN98" s="24">
        <f>IFERROR(IF(OR($A98="",$E98="Canceled"),"",MAX(0,MIN($L98,EOMONTH(TODAY(),0)+1)-MAX($K98,EOMONTH(TODAY(),-1)+1))),"")</f>
        <v/>
      </c>
      <c r="AO98" s="26">
        <f>IFERROR(IF(OR($A98="",$AN98=0),"",$AN98*$S98),"")</f>
        <v/>
      </c>
      <c r="AP98" s="24">
        <f>IFERROR(IF(OR($A98="",$E98="Canceled"),"",MAX(0,MIN($L98,46054)-MAX($K98,46023))),"")</f>
        <v/>
      </c>
      <c r="AQ98" s="24">
        <f>IFERROR(IF(OR($A98="",$E98="Canceled"),"",MAX(0,MIN($L98,46082)-MAX($K98,46054))),"")</f>
        <v/>
      </c>
      <c r="AR98" s="24">
        <f>IFERROR(IF(OR($A98="",$E98="Canceled"),"",MAX(0,MIN($L98,46113)-MAX($K98,46082))),"")</f>
        <v/>
      </c>
      <c r="AS98" s="24">
        <f>IFERROR(IF(OR($A98="",$E98="Canceled"),"",MAX(0,MIN($L98,46143)-MAX($K98,46113))),"")</f>
        <v/>
      </c>
      <c r="AT98" s="24">
        <f>IFERROR(IF(OR($A98="",$E98="Canceled"),"",MAX(0,MIN($L98,46174)-MAX($K98,46143))),"")</f>
        <v/>
      </c>
      <c r="AU98" s="24">
        <f>IFERROR(IF(OR($A98="",$E98="Canceled"),"",MAX(0,MIN($L98,46204)-MAX($K98,46174))),"")</f>
        <v/>
      </c>
      <c r="AV98" s="24">
        <f>IFERROR(IF(OR($A98="",$E98="Canceled"),"",MAX(0,MIN($L98,46235)-MAX($K98,46204))),"")</f>
        <v/>
      </c>
      <c r="AW98" s="24">
        <f>IFERROR(IF(OR($A98="",$E98="Canceled"),"",MAX(0,MIN($L98,46266)-MAX($K98,46235))),"")</f>
        <v/>
      </c>
      <c r="AX98" s="24">
        <f>IFERROR(IF(OR($A98="",$E98="Canceled"),"",MAX(0,MIN($L98,46296)-MAX($K98,46266))),"")</f>
        <v/>
      </c>
      <c r="AY98" s="24">
        <f>IFERROR(IF(OR($A98="",$E98="Canceled"),"",MAX(0,MIN($L98,46327)-MAX($K98,46296))),"")</f>
        <v/>
      </c>
      <c r="AZ98" s="24">
        <f>IFERROR(IF(OR($A98="",$E98="Canceled"),"",MAX(0,MIN($L98,46357)-MAX($K98,46327))),"")</f>
        <v/>
      </c>
      <c r="BA98" s="24">
        <f>IFERROR(IF(OR($A98="",$E98="Canceled"),"",MAX(0,MIN($L98,46388)-MAX($K98,46357))),"")</f>
        <v/>
      </c>
      <c r="BB98" s="24">
        <f>IFERROR(IF(AND($A98&lt;&gt;"",$K98=TODAY(),$E98&lt;&gt;"Canceled"),COUNTIFS($K$5:$K$98,TODAY(),$E$5:$E$98,"&lt;&gt;Canceled"),""),"")</f>
        <v/>
      </c>
      <c r="BC98" s="24">
        <f>IFERROR(IF(AND($A98&lt;&gt;"",$K98&gt;=TODAY(),$E98&lt;&gt;"Canceled"),COUNTIFS($K$5:$K$104,"&lt;"&amp;$K98,$E$5:$E$104,"&lt;&gt;Canceled")+COUNTIFS($K$5:$K$98,$K98,$E$5:$E$98,"&lt;&gt;Canceled"),""),"")</f>
        <v/>
      </c>
      <c r="BD98" s="24">
        <f>IFERROR(IF(AND($A98&lt;&gt;"",$E98&lt;&gt;"Canceled",$AE98&gt;0,$K98&gt;=TODAY(),$K98&lt;=TODAY()+'Property Setup'!$B$7),COUNTIFS($AE$5:$AE$98,"&gt;0",$K$5:$K$98,"&gt;="&amp;TODAY(),$K$5:$K$98,"&lt;="&amp;TODAY()+'Property Setup'!$B$7),""),"")</f>
        <v/>
      </c>
    </row>
    <row r="99">
      <c r="A99" s="29" t="n"/>
      <c r="B99" s="29" t="n"/>
      <c r="C99" s="29" t="n"/>
      <c r="D99" s="29" t="n"/>
      <c r="E99" s="29" t="n"/>
      <c r="F99" s="57" t="n"/>
      <c r="G99" s="29" t="n"/>
      <c r="H99" s="29" t="n"/>
      <c r="I99" s="29" t="n"/>
      <c r="J99" s="29" t="n"/>
      <c r="K99" s="57" t="n"/>
      <c r="L99" s="57" t="n"/>
      <c r="M99" s="24">
        <f>IFERROR(IF($A99="","",MAX(0,$L99-$K99)),"")</f>
        <v/>
      </c>
      <c r="N99" s="29" t="n"/>
      <c r="O99" s="29" t="n"/>
      <c r="P99" s="24">
        <f>IFERROR(IF($A99="","",$N99+$O99),"")</f>
        <v/>
      </c>
      <c r="Q99" s="24">
        <f>IFERROR(IF($C99="","",VLOOKUP($C99,'Property Setup'!$B$13:$L$21,11,0)),"")</f>
        <v/>
      </c>
      <c r="R99" s="24">
        <f>IFERROR(IF($C99="","",IF($P99&gt;$Q99,"Review Guest Count","Within Limit")),"")</f>
        <v/>
      </c>
      <c r="S99" s="31" t="n"/>
      <c r="T99" s="26">
        <f>IFERROR(IF($A99="","",$M99*$S99),"")</f>
        <v/>
      </c>
      <c r="U99" s="31" t="n"/>
      <c r="V99" s="31" t="n"/>
      <c r="W99" s="31" t="n"/>
      <c r="X99" s="26">
        <f>IFERROR(IF($A99="","",MAX(0,$T99-$W99+IF(VLOOKUP($C99,'Property Setup'!$B$13:$R$21,17,0)="Yes",$U99,0))),"")</f>
        <v/>
      </c>
      <c r="Y99" s="56">
        <f>IFERROR(IF($C99="","",VLOOKUP($C99,'Property Setup'!$B$13:$S$21,18,0)),"")</f>
        <v/>
      </c>
      <c r="Z99" s="26">
        <f>IFERROR(IF($A99="","",$X99*$Y99),"")</f>
        <v/>
      </c>
      <c r="AA99" s="56">
        <f>IFERROR(IF($C99="","",VLOOKUP($C99,'Property Setup'!$B$13:$T$21,19,0)),"")</f>
        <v/>
      </c>
      <c r="AB99" s="26">
        <f>IFERROR(IF($A99="","",MAX(0,$T99-$W99)*$AA99),"")</f>
        <v/>
      </c>
      <c r="AC99" s="26">
        <f>IFERROR(IF($A99="","",$T99+$U99+$V99-$W99+$Z99+$AB99),"")</f>
        <v/>
      </c>
      <c r="AD99" s="31" t="n"/>
      <c r="AE99" s="26">
        <f>IFERROR(IF($A99="","",MAX(0,$AC99-$AD99)),"")</f>
        <v/>
      </c>
      <c r="AF99" s="57" t="n"/>
      <c r="AG99" s="24">
        <f>IFERROR(IF($A99="","",IF($E99="Canceled","Canceled",IF($AE99=0,"Paid",IF(AND($AF99&lt;TODAY(),$AE99&gt;0),"Past Due",IF($AD99&gt;0,"Partially Paid","Unpaid"))))),"")</f>
        <v/>
      </c>
      <c r="AH99" s="24">
        <f>IFERROR(IF($A99="","",$K99-TODAY()),"")</f>
        <v/>
      </c>
      <c r="AI99" s="32" t="n"/>
      <c r="AJ99" s="32" t="n"/>
      <c r="AK99" s="29" t="n"/>
      <c r="AL99" s="29" t="n"/>
      <c r="AM99" s="29" t="n"/>
      <c r="AN99" s="24">
        <f>IFERROR(IF(OR($A99="",$E99="Canceled"),"",MAX(0,MIN($L99,EOMONTH(TODAY(),0)+1)-MAX($K99,EOMONTH(TODAY(),-1)+1))),"")</f>
        <v/>
      </c>
      <c r="AO99" s="26">
        <f>IFERROR(IF(OR($A99="",$AN99=0),"",$AN99*$S99),"")</f>
        <v/>
      </c>
      <c r="AP99" s="24">
        <f>IFERROR(IF(OR($A99="",$E99="Canceled"),"",MAX(0,MIN($L99,46054)-MAX($K99,46023))),"")</f>
        <v/>
      </c>
      <c r="AQ99" s="24">
        <f>IFERROR(IF(OR($A99="",$E99="Canceled"),"",MAX(0,MIN($L99,46082)-MAX($K99,46054))),"")</f>
        <v/>
      </c>
      <c r="AR99" s="24">
        <f>IFERROR(IF(OR($A99="",$E99="Canceled"),"",MAX(0,MIN($L99,46113)-MAX($K99,46082))),"")</f>
        <v/>
      </c>
      <c r="AS99" s="24">
        <f>IFERROR(IF(OR($A99="",$E99="Canceled"),"",MAX(0,MIN($L99,46143)-MAX($K99,46113))),"")</f>
        <v/>
      </c>
      <c r="AT99" s="24">
        <f>IFERROR(IF(OR($A99="",$E99="Canceled"),"",MAX(0,MIN($L99,46174)-MAX($K99,46143))),"")</f>
        <v/>
      </c>
      <c r="AU99" s="24">
        <f>IFERROR(IF(OR($A99="",$E99="Canceled"),"",MAX(0,MIN($L99,46204)-MAX($K99,46174))),"")</f>
        <v/>
      </c>
      <c r="AV99" s="24">
        <f>IFERROR(IF(OR($A99="",$E99="Canceled"),"",MAX(0,MIN($L99,46235)-MAX($K99,46204))),"")</f>
        <v/>
      </c>
      <c r="AW99" s="24">
        <f>IFERROR(IF(OR($A99="",$E99="Canceled"),"",MAX(0,MIN($L99,46266)-MAX($K99,46235))),"")</f>
        <v/>
      </c>
      <c r="AX99" s="24">
        <f>IFERROR(IF(OR($A99="",$E99="Canceled"),"",MAX(0,MIN($L99,46296)-MAX($K99,46266))),"")</f>
        <v/>
      </c>
      <c r="AY99" s="24">
        <f>IFERROR(IF(OR($A99="",$E99="Canceled"),"",MAX(0,MIN($L99,46327)-MAX($K99,46296))),"")</f>
        <v/>
      </c>
      <c r="AZ99" s="24">
        <f>IFERROR(IF(OR($A99="",$E99="Canceled"),"",MAX(0,MIN($L99,46357)-MAX($K99,46327))),"")</f>
        <v/>
      </c>
      <c r="BA99" s="24">
        <f>IFERROR(IF(OR($A99="",$E99="Canceled"),"",MAX(0,MIN($L99,46388)-MAX($K99,46357))),"")</f>
        <v/>
      </c>
      <c r="BB99" s="24">
        <f>IFERROR(IF(AND($A99&lt;&gt;"",$K99=TODAY(),$E99&lt;&gt;"Canceled"),COUNTIFS($K$5:$K$99,TODAY(),$E$5:$E$99,"&lt;&gt;Canceled"),""),"")</f>
        <v/>
      </c>
      <c r="BC99" s="24">
        <f>IFERROR(IF(AND($A99&lt;&gt;"",$K99&gt;=TODAY(),$E99&lt;&gt;"Canceled"),COUNTIFS($K$5:$K$104,"&lt;"&amp;$K99,$E$5:$E$104,"&lt;&gt;Canceled")+COUNTIFS($K$5:$K$99,$K99,$E$5:$E$99,"&lt;&gt;Canceled"),""),"")</f>
        <v/>
      </c>
      <c r="BD99" s="24">
        <f>IFERROR(IF(AND($A99&lt;&gt;"",$E99&lt;&gt;"Canceled",$AE99&gt;0,$K99&gt;=TODAY(),$K99&lt;=TODAY()+'Property Setup'!$B$7),COUNTIFS($AE$5:$AE$99,"&gt;0",$K$5:$K$99,"&gt;="&amp;TODAY(),$K$5:$K$99,"&lt;="&amp;TODAY()+'Property Setup'!$B$7),""),"")</f>
        <v/>
      </c>
    </row>
    <row r="100">
      <c r="A100" s="29" t="n"/>
      <c r="B100" s="29" t="n"/>
      <c r="C100" s="29" t="n"/>
      <c r="D100" s="29" t="n"/>
      <c r="E100" s="29" t="n"/>
      <c r="F100" s="57" t="n"/>
      <c r="G100" s="29" t="n"/>
      <c r="H100" s="29" t="n"/>
      <c r="I100" s="29" t="n"/>
      <c r="J100" s="29" t="n"/>
      <c r="K100" s="57" t="n"/>
      <c r="L100" s="57" t="n"/>
      <c r="M100" s="24">
        <f>IFERROR(IF($A100="","",MAX(0,$L100-$K100)),"")</f>
        <v/>
      </c>
      <c r="N100" s="29" t="n"/>
      <c r="O100" s="29" t="n"/>
      <c r="P100" s="24">
        <f>IFERROR(IF($A100="","",$N100+$O100),"")</f>
        <v/>
      </c>
      <c r="Q100" s="24">
        <f>IFERROR(IF($C100="","",VLOOKUP($C100,'Property Setup'!$B$13:$L$21,11,0)),"")</f>
        <v/>
      </c>
      <c r="R100" s="24">
        <f>IFERROR(IF($C100="","",IF($P100&gt;$Q100,"Review Guest Count","Within Limit")),"")</f>
        <v/>
      </c>
      <c r="S100" s="31" t="n"/>
      <c r="T100" s="26">
        <f>IFERROR(IF($A100="","",$M100*$S100),"")</f>
        <v/>
      </c>
      <c r="U100" s="31" t="n"/>
      <c r="V100" s="31" t="n"/>
      <c r="W100" s="31" t="n"/>
      <c r="X100" s="26">
        <f>IFERROR(IF($A100="","",MAX(0,$T100-$W100+IF(VLOOKUP($C100,'Property Setup'!$B$13:$R$21,17,0)="Yes",$U100,0))),"")</f>
        <v/>
      </c>
      <c r="Y100" s="56">
        <f>IFERROR(IF($C100="","",VLOOKUP($C100,'Property Setup'!$B$13:$S$21,18,0)),"")</f>
        <v/>
      </c>
      <c r="Z100" s="26">
        <f>IFERROR(IF($A100="","",$X100*$Y100),"")</f>
        <v/>
      </c>
      <c r="AA100" s="56">
        <f>IFERROR(IF($C100="","",VLOOKUP($C100,'Property Setup'!$B$13:$T$21,19,0)),"")</f>
        <v/>
      </c>
      <c r="AB100" s="26">
        <f>IFERROR(IF($A100="","",MAX(0,$T100-$W100)*$AA100),"")</f>
        <v/>
      </c>
      <c r="AC100" s="26">
        <f>IFERROR(IF($A100="","",$T100+$U100+$V100-$W100+$Z100+$AB100),"")</f>
        <v/>
      </c>
      <c r="AD100" s="31" t="n"/>
      <c r="AE100" s="26">
        <f>IFERROR(IF($A100="","",MAX(0,$AC100-$AD100)),"")</f>
        <v/>
      </c>
      <c r="AF100" s="57" t="n"/>
      <c r="AG100" s="24">
        <f>IFERROR(IF($A100="","",IF($E100="Canceled","Canceled",IF($AE100=0,"Paid",IF(AND($AF100&lt;TODAY(),$AE100&gt;0),"Past Due",IF($AD100&gt;0,"Partially Paid","Unpaid"))))),"")</f>
        <v/>
      </c>
      <c r="AH100" s="24">
        <f>IFERROR(IF($A100="","",$K100-TODAY()),"")</f>
        <v/>
      </c>
      <c r="AI100" s="32" t="n"/>
      <c r="AJ100" s="32" t="n"/>
      <c r="AK100" s="29" t="n"/>
      <c r="AL100" s="29" t="n"/>
      <c r="AM100" s="29" t="n"/>
      <c r="AN100" s="24">
        <f>IFERROR(IF(OR($A100="",$E100="Canceled"),"",MAX(0,MIN($L100,EOMONTH(TODAY(),0)+1)-MAX($K100,EOMONTH(TODAY(),-1)+1))),"")</f>
        <v/>
      </c>
      <c r="AO100" s="26">
        <f>IFERROR(IF(OR($A100="",$AN100=0),"",$AN100*$S100),"")</f>
        <v/>
      </c>
      <c r="AP100" s="24">
        <f>IFERROR(IF(OR($A100="",$E100="Canceled"),"",MAX(0,MIN($L100,46054)-MAX($K100,46023))),"")</f>
        <v/>
      </c>
      <c r="AQ100" s="24">
        <f>IFERROR(IF(OR($A100="",$E100="Canceled"),"",MAX(0,MIN($L100,46082)-MAX($K100,46054))),"")</f>
        <v/>
      </c>
      <c r="AR100" s="24">
        <f>IFERROR(IF(OR($A100="",$E100="Canceled"),"",MAX(0,MIN($L100,46113)-MAX($K100,46082))),"")</f>
        <v/>
      </c>
      <c r="AS100" s="24">
        <f>IFERROR(IF(OR($A100="",$E100="Canceled"),"",MAX(0,MIN($L100,46143)-MAX($K100,46113))),"")</f>
        <v/>
      </c>
      <c r="AT100" s="24">
        <f>IFERROR(IF(OR($A100="",$E100="Canceled"),"",MAX(0,MIN($L100,46174)-MAX($K100,46143))),"")</f>
        <v/>
      </c>
      <c r="AU100" s="24">
        <f>IFERROR(IF(OR($A100="",$E100="Canceled"),"",MAX(0,MIN($L100,46204)-MAX($K100,46174))),"")</f>
        <v/>
      </c>
      <c r="AV100" s="24">
        <f>IFERROR(IF(OR($A100="",$E100="Canceled"),"",MAX(0,MIN($L100,46235)-MAX($K100,46204))),"")</f>
        <v/>
      </c>
      <c r="AW100" s="24">
        <f>IFERROR(IF(OR($A100="",$E100="Canceled"),"",MAX(0,MIN($L100,46266)-MAX($K100,46235))),"")</f>
        <v/>
      </c>
      <c r="AX100" s="24">
        <f>IFERROR(IF(OR($A100="",$E100="Canceled"),"",MAX(0,MIN($L100,46296)-MAX($K100,46266))),"")</f>
        <v/>
      </c>
      <c r="AY100" s="24">
        <f>IFERROR(IF(OR($A100="",$E100="Canceled"),"",MAX(0,MIN($L100,46327)-MAX($K100,46296))),"")</f>
        <v/>
      </c>
      <c r="AZ100" s="24">
        <f>IFERROR(IF(OR($A100="",$E100="Canceled"),"",MAX(0,MIN($L100,46357)-MAX($K100,46327))),"")</f>
        <v/>
      </c>
      <c r="BA100" s="24">
        <f>IFERROR(IF(OR($A100="",$E100="Canceled"),"",MAX(0,MIN($L100,46388)-MAX($K100,46357))),"")</f>
        <v/>
      </c>
      <c r="BB100" s="24">
        <f>IFERROR(IF(AND($A100&lt;&gt;"",$K100=TODAY(),$E100&lt;&gt;"Canceled"),COUNTIFS($K$5:$K$100,TODAY(),$E$5:$E$100,"&lt;&gt;Canceled"),""),"")</f>
        <v/>
      </c>
      <c r="BC100" s="24">
        <f>IFERROR(IF(AND($A100&lt;&gt;"",$K100&gt;=TODAY(),$E100&lt;&gt;"Canceled"),COUNTIFS($K$5:$K$104,"&lt;"&amp;$K100,$E$5:$E$104,"&lt;&gt;Canceled")+COUNTIFS($K$5:$K$100,$K100,$E$5:$E$100,"&lt;&gt;Canceled"),""),"")</f>
        <v/>
      </c>
      <c r="BD100" s="24">
        <f>IFERROR(IF(AND($A100&lt;&gt;"",$E100&lt;&gt;"Canceled",$AE100&gt;0,$K100&gt;=TODAY(),$K100&lt;=TODAY()+'Property Setup'!$B$7),COUNTIFS($AE$5:$AE$100,"&gt;0",$K$5:$K$100,"&gt;="&amp;TODAY(),$K$5:$K$100,"&lt;="&amp;TODAY()+'Property Setup'!$B$7),""),"")</f>
        <v/>
      </c>
    </row>
    <row r="101">
      <c r="A101" s="29" t="n"/>
      <c r="B101" s="29" t="n"/>
      <c r="C101" s="29" t="n"/>
      <c r="D101" s="29" t="n"/>
      <c r="E101" s="29" t="n"/>
      <c r="F101" s="57" t="n"/>
      <c r="G101" s="29" t="n"/>
      <c r="H101" s="29" t="n"/>
      <c r="I101" s="29" t="n"/>
      <c r="J101" s="29" t="n"/>
      <c r="K101" s="57" t="n"/>
      <c r="L101" s="57" t="n"/>
      <c r="M101" s="24">
        <f>IFERROR(IF($A101="","",MAX(0,$L101-$K101)),"")</f>
        <v/>
      </c>
      <c r="N101" s="29" t="n"/>
      <c r="O101" s="29" t="n"/>
      <c r="P101" s="24">
        <f>IFERROR(IF($A101="","",$N101+$O101),"")</f>
        <v/>
      </c>
      <c r="Q101" s="24">
        <f>IFERROR(IF($C101="","",VLOOKUP($C101,'Property Setup'!$B$13:$L$21,11,0)),"")</f>
        <v/>
      </c>
      <c r="R101" s="24">
        <f>IFERROR(IF($C101="","",IF($P101&gt;$Q101,"Review Guest Count","Within Limit")),"")</f>
        <v/>
      </c>
      <c r="S101" s="31" t="n"/>
      <c r="T101" s="26">
        <f>IFERROR(IF($A101="","",$M101*$S101),"")</f>
        <v/>
      </c>
      <c r="U101" s="31" t="n"/>
      <c r="V101" s="31" t="n"/>
      <c r="W101" s="31" t="n"/>
      <c r="X101" s="26">
        <f>IFERROR(IF($A101="","",MAX(0,$T101-$W101+IF(VLOOKUP($C101,'Property Setup'!$B$13:$R$21,17,0)="Yes",$U101,0))),"")</f>
        <v/>
      </c>
      <c r="Y101" s="56">
        <f>IFERROR(IF($C101="","",VLOOKUP($C101,'Property Setup'!$B$13:$S$21,18,0)),"")</f>
        <v/>
      </c>
      <c r="Z101" s="26">
        <f>IFERROR(IF($A101="","",$X101*$Y101),"")</f>
        <v/>
      </c>
      <c r="AA101" s="56">
        <f>IFERROR(IF($C101="","",VLOOKUP($C101,'Property Setup'!$B$13:$T$21,19,0)),"")</f>
        <v/>
      </c>
      <c r="AB101" s="26">
        <f>IFERROR(IF($A101="","",MAX(0,$T101-$W101)*$AA101),"")</f>
        <v/>
      </c>
      <c r="AC101" s="26">
        <f>IFERROR(IF($A101="","",$T101+$U101+$V101-$W101+$Z101+$AB101),"")</f>
        <v/>
      </c>
      <c r="AD101" s="31" t="n"/>
      <c r="AE101" s="26">
        <f>IFERROR(IF($A101="","",MAX(0,$AC101-$AD101)),"")</f>
        <v/>
      </c>
      <c r="AF101" s="57" t="n"/>
      <c r="AG101" s="24">
        <f>IFERROR(IF($A101="","",IF($E101="Canceled","Canceled",IF($AE101=0,"Paid",IF(AND($AF101&lt;TODAY(),$AE101&gt;0),"Past Due",IF($AD101&gt;0,"Partially Paid","Unpaid"))))),"")</f>
        <v/>
      </c>
      <c r="AH101" s="24">
        <f>IFERROR(IF($A101="","",$K101-TODAY()),"")</f>
        <v/>
      </c>
      <c r="AI101" s="32" t="n"/>
      <c r="AJ101" s="32" t="n"/>
      <c r="AK101" s="29" t="n"/>
      <c r="AL101" s="29" t="n"/>
      <c r="AM101" s="29" t="n"/>
      <c r="AN101" s="24">
        <f>IFERROR(IF(OR($A101="",$E101="Canceled"),"",MAX(0,MIN($L101,EOMONTH(TODAY(),0)+1)-MAX($K101,EOMONTH(TODAY(),-1)+1))),"")</f>
        <v/>
      </c>
      <c r="AO101" s="26">
        <f>IFERROR(IF(OR($A101="",$AN101=0),"",$AN101*$S101),"")</f>
        <v/>
      </c>
      <c r="AP101" s="24">
        <f>IFERROR(IF(OR($A101="",$E101="Canceled"),"",MAX(0,MIN($L101,46054)-MAX($K101,46023))),"")</f>
        <v/>
      </c>
      <c r="AQ101" s="24">
        <f>IFERROR(IF(OR($A101="",$E101="Canceled"),"",MAX(0,MIN($L101,46082)-MAX($K101,46054))),"")</f>
        <v/>
      </c>
      <c r="AR101" s="24">
        <f>IFERROR(IF(OR($A101="",$E101="Canceled"),"",MAX(0,MIN($L101,46113)-MAX($K101,46082))),"")</f>
        <v/>
      </c>
      <c r="AS101" s="24">
        <f>IFERROR(IF(OR($A101="",$E101="Canceled"),"",MAX(0,MIN($L101,46143)-MAX($K101,46113))),"")</f>
        <v/>
      </c>
      <c r="AT101" s="24">
        <f>IFERROR(IF(OR($A101="",$E101="Canceled"),"",MAX(0,MIN($L101,46174)-MAX($K101,46143))),"")</f>
        <v/>
      </c>
      <c r="AU101" s="24">
        <f>IFERROR(IF(OR($A101="",$E101="Canceled"),"",MAX(0,MIN($L101,46204)-MAX($K101,46174))),"")</f>
        <v/>
      </c>
      <c r="AV101" s="24">
        <f>IFERROR(IF(OR($A101="",$E101="Canceled"),"",MAX(0,MIN($L101,46235)-MAX($K101,46204))),"")</f>
        <v/>
      </c>
      <c r="AW101" s="24">
        <f>IFERROR(IF(OR($A101="",$E101="Canceled"),"",MAX(0,MIN($L101,46266)-MAX($K101,46235))),"")</f>
        <v/>
      </c>
      <c r="AX101" s="24">
        <f>IFERROR(IF(OR($A101="",$E101="Canceled"),"",MAX(0,MIN($L101,46296)-MAX($K101,46266))),"")</f>
        <v/>
      </c>
      <c r="AY101" s="24">
        <f>IFERROR(IF(OR($A101="",$E101="Canceled"),"",MAX(0,MIN($L101,46327)-MAX($K101,46296))),"")</f>
        <v/>
      </c>
      <c r="AZ101" s="24">
        <f>IFERROR(IF(OR($A101="",$E101="Canceled"),"",MAX(0,MIN($L101,46357)-MAX($K101,46327))),"")</f>
        <v/>
      </c>
      <c r="BA101" s="24">
        <f>IFERROR(IF(OR($A101="",$E101="Canceled"),"",MAX(0,MIN($L101,46388)-MAX($K101,46357))),"")</f>
        <v/>
      </c>
      <c r="BB101" s="24">
        <f>IFERROR(IF(AND($A101&lt;&gt;"",$K101=TODAY(),$E101&lt;&gt;"Canceled"),COUNTIFS($K$5:$K$101,TODAY(),$E$5:$E$101,"&lt;&gt;Canceled"),""),"")</f>
        <v/>
      </c>
      <c r="BC101" s="24">
        <f>IFERROR(IF(AND($A101&lt;&gt;"",$K101&gt;=TODAY(),$E101&lt;&gt;"Canceled"),COUNTIFS($K$5:$K$104,"&lt;"&amp;$K101,$E$5:$E$104,"&lt;&gt;Canceled")+COUNTIFS($K$5:$K$101,$K101,$E$5:$E$101,"&lt;&gt;Canceled"),""),"")</f>
        <v/>
      </c>
      <c r="BD101" s="24">
        <f>IFERROR(IF(AND($A101&lt;&gt;"",$E101&lt;&gt;"Canceled",$AE101&gt;0,$K101&gt;=TODAY(),$K101&lt;=TODAY()+'Property Setup'!$B$7),COUNTIFS($AE$5:$AE$101,"&gt;0",$K$5:$K$101,"&gt;="&amp;TODAY(),$K$5:$K$101,"&lt;="&amp;TODAY()+'Property Setup'!$B$7),""),"")</f>
        <v/>
      </c>
    </row>
    <row r="102">
      <c r="A102" s="29" t="n"/>
      <c r="B102" s="29" t="n"/>
      <c r="C102" s="29" t="n"/>
      <c r="D102" s="29" t="n"/>
      <c r="E102" s="29" t="n"/>
      <c r="F102" s="57" t="n"/>
      <c r="G102" s="29" t="n"/>
      <c r="H102" s="29" t="n"/>
      <c r="I102" s="29" t="n"/>
      <c r="J102" s="29" t="n"/>
      <c r="K102" s="57" t="n"/>
      <c r="L102" s="57" t="n"/>
      <c r="M102" s="24">
        <f>IFERROR(IF($A102="","",MAX(0,$L102-$K102)),"")</f>
        <v/>
      </c>
      <c r="N102" s="29" t="n"/>
      <c r="O102" s="29" t="n"/>
      <c r="P102" s="24">
        <f>IFERROR(IF($A102="","",$N102+$O102),"")</f>
        <v/>
      </c>
      <c r="Q102" s="24">
        <f>IFERROR(IF($C102="","",VLOOKUP($C102,'Property Setup'!$B$13:$L$21,11,0)),"")</f>
        <v/>
      </c>
      <c r="R102" s="24">
        <f>IFERROR(IF($C102="","",IF($P102&gt;$Q102,"Review Guest Count","Within Limit")),"")</f>
        <v/>
      </c>
      <c r="S102" s="31" t="n"/>
      <c r="T102" s="26">
        <f>IFERROR(IF($A102="","",$M102*$S102),"")</f>
        <v/>
      </c>
      <c r="U102" s="31" t="n"/>
      <c r="V102" s="31" t="n"/>
      <c r="W102" s="31" t="n"/>
      <c r="X102" s="26">
        <f>IFERROR(IF($A102="","",MAX(0,$T102-$W102+IF(VLOOKUP($C102,'Property Setup'!$B$13:$R$21,17,0)="Yes",$U102,0))),"")</f>
        <v/>
      </c>
      <c r="Y102" s="56">
        <f>IFERROR(IF($C102="","",VLOOKUP($C102,'Property Setup'!$B$13:$S$21,18,0)),"")</f>
        <v/>
      </c>
      <c r="Z102" s="26">
        <f>IFERROR(IF($A102="","",$X102*$Y102),"")</f>
        <v/>
      </c>
      <c r="AA102" s="56">
        <f>IFERROR(IF($C102="","",VLOOKUP($C102,'Property Setup'!$B$13:$T$21,19,0)),"")</f>
        <v/>
      </c>
      <c r="AB102" s="26">
        <f>IFERROR(IF($A102="","",MAX(0,$T102-$W102)*$AA102),"")</f>
        <v/>
      </c>
      <c r="AC102" s="26">
        <f>IFERROR(IF($A102="","",$T102+$U102+$V102-$W102+$Z102+$AB102),"")</f>
        <v/>
      </c>
      <c r="AD102" s="31" t="n"/>
      <c r="AE102" s="26">
        <f>IFERROR(IF($A102="","",MAX(0,$AC102-$AD102)),"")</f>
        <v/>
      </c>
      <c r="AF102" s="57" t="n"/>
      <c r="AG102" s="24">
        <f>IFERROR(IF($A102="","",IF($E102="Canceled","Canceled",IF($AE102=0,"Paid",IF(AND($AF102&lt;TODAY(),$AE102&gt;0),"Past Due",IF($AD102&gt;0,"Partially Paid","Unpaid"))))),"")</f>
        <v/>
      </c>
      <c r="AH102" s="24">
        <f>IFERROR(IF($A102="","",$K102-TODAY()),"")</f>
        <v/>
      </c>
      <c r="AI102" s="32" t="n"/>
      <c r="AJ102" s="32" t="n"/>
      <c r="AK102" s="29" t="n"/>
      <c r="AL102" s="29" t="n"/>
      <c r="AM102" s="29" t="n"/>
      <c r="AN102" s="24">
        <f>IFERROR(IF(OR($A102="",$E102="Canceled"),"",MAX(0,MIN($L102,EOMONTH(TODAY(),0)+1)-MAX($K102,EOMONTH(TODAY(),-1)+1))),"")</f>
        <v/>
      </c>
      <c r="AO102" s="26">
        <f>IFERROR(IF(OR($A102="",$AN102=0),"",$AN102*$S102),"")</f>
        <v/>
      </c>
      <c r="AP102" s="24">
        <f>IFERROR(IF(OR($A102="",$E102="Canceled"),"",MAX(0,MIN($L102,46054)-MAX($K102,46023))),"")</f>
        <v/>
      </c>
      <c r="AQ102" s="24">
        <f>IFERROR(IF(OR($A102="",$E102="Canceled"),"",MAX(0,MIN($L102,46082)-MAX($K102,46054))),"")</f>
        <v/>
      </c>
      <c r="AR102" s="24">
        <f>IFERROR(IF(OR($A102="",$E102="Canceled"),"",MAX(0,MIN($L102,46113)-MAX($K102,46082))),"")</f>
        <v/>
      </c>
      <c r="AS102" s="24">
        <f>IFERROR(IF(OR($A102="",$E102="Canceled"),"",MAX(0,MIN($L102,46143)-MAX($K102,46113))),"")</f>
        <v/>
      </c>
      <c r="AT102" s="24">
        <f>IFERROR(IF(OR($A102="",$E102="Canceled"),"",MAX(0,MIN($L102,46174)-MAX($K102,46143))),"")</f>
        <v/>
      </c>
      <c r="AU102" s="24">
        <f>IFERROR(IF(OR($A102="",$E102="Canceled"),"",MAX(0,MIN($L102,46204)-MAX($K102,46174))),"")</f>
        <v/>
      </c>
      <c r="AV102" s="24">
        <f>IFERROR(IF(OR($A102="",$E102="Canceled"),"",MAX(0,MIN($L102,46235)-MAX($K102,46204))),"")</f>
        <v/>
      </c>
      <c r="AW102" s="24">
        <f>IFERROR(IF(OR($A102="",$E102="Canceled"),"",MAX(0,MIN($L102,46266)-MAX($K102,46235))),"")</f>
        <v/>
      </c>
      <c r="AX102" s="24">
        <f>IFERROR(IF(OR($A102="",$E102="Canceled"),"",MAX(0,MIN($L102,46296)-MAX($K102,46266))),"")</f>
        <v/>
      </c>
      <c r="AY102" s="24">
        <f>IFERROR(IF(OR($A102="",$E102="Canceled"),"",MAX(0,MIN($L102,46327)-MAX($K102,46296))),"")</f>
        <v/>
      </c>
      <c r="AZ102" s="24">
        <f>IFERROR(IF(OR($A102="",$E102="Canceled"),"",MAX(0,MIN($L102,46357)-MAX($K102,46327))),"")</f>
        <v/>
      </c>
      <c r="BA102" s="24">
        <f>IFERROR(IF(OR($A102="",$E102="Canceled"),"",MAX(0,MIN($L102,46388)-MAX($K102,46357))),"")</f>
        <v/>
      </c>
      <c r="BB102" s="24">
        <f>IFERROR(IF(AND($A102&lt;&gt;"",$K102=TODAY(),$E102&lt;&gt;"Canceled"),COUNTIFS($K$5:$K$102,TODAY(),$E$5:$E$102,"&lt;&gt;Canceled"),""),"")</f>
        <v/>
      </c>
      <c r="BC102" s="24">
        <f>IFERROR(IF(AND($A102&lt;&gt;"",$K102&gt;=TODAY(),$E102&lt;&gt;"Canceled"),COUNTIFS($K$5:$K$104,"&lt;"&amp;$K102,$E$5:$E$104,"&lt;&gt;Canceled")+COUNTIFS($K$5:$K$102,$K102,$E$5:$E$102,"&lt;&gt;Canceled"),""),"")</f>
        <v/>
      </c>
      <c r="BD102" s="24">
        <f>IFERROR(IF(AND($A102&lt;&gt;"",$E102&lt;&gt;"Canceled",$AE102&gt;0,$K102&gt;=TODAY(),$K102&lt;=TODAY()+'Property Setup'!$B$7),COUNTIFS($AE$5:$AE$102,"&gt;0",$K$5:$K$102,"&gt;="&amp;TODAY(),$K$5:$K$102,"&lt;="&amp;TODAY()+'Property Setup'!$B$7),""),"")</f>
        <v/>
      </c>
    </row>
    <row r="103">
      <c r="A103" s="29" t="n"/>
      <c r="B103" s="29" t="n"/>
      <c r="C103" s="29" t="n"/>
      <c r="D103" s="29" t="n"/>
      <c r="E103" s="29" t="n"/>
      <c r="F103" s="57" t="n"/>
      <c r="G103" s="29" t="n"/>
      <c r="H103" s="29" t="n"/>
      <c r="I103" s="29" t="n"/>
      <c r="J103" s="29" t="n"/>
      <c r="K103" s="57" t="n"/>
      <c r="L103" s="57" t="n"/>
      <c r="M103" s="24">
        <f>IFERROR(IF($A103="","",MAX(0,$L103-$K103)),"")</f>
        <v/>
      </c>
      <c r="N103" s="29" t="n"/>
      <c r="O103" s="29" t="n"/>
      <c r="P103" s="24">
        <f>IFERROR(IF($A103="","",$N103+$O103),"")</f>
        <v/>
      </c>
      <c r="Q103" s="24">
        <f>IFERROR(IF($C103="","",VLOOKUP($C103,'Property Setup'!$B$13:$L$21,11,0)),"")</f>
        <v/>
      </c>
      <c r="R103" s="24">
        <f>IFERROR(IF($C103="","",IF($P103&gt;$Q103,"Review Guest Count","Within Limit")),"")</f>
        <v/>
      </c>
      <c r="S103" s="31" t="n"/>
      <c r="T103" s="26">
        <f>IFERROR(IF($A103="","",$M103*$S103),"")</f>
        <v/>
      </c>
      <c r="U103" s="31" t="n"/>
      <c r="V103" s="31" t="n"/>
      <c r="W103" s="31" t="n"/>
      <c r="X103" s="26">
        <f>IFERROR(IF($A103="","",MAX(0,$T103-$W103+IF(VLOOKUP($C103,'Property Setup'!$B$13:$R$21,17,0)="Yes",$U103,0))),"")</f>
        <v/>
      </c>
      <c r="Y103" s="56">
        <f>IFERROR(IF($C103="","",VLOOKUP($C103,'Property Setup'!$B$13:$S$21,18,0)),"")</f>
        <v/>
      </c>
      <c r="Z103" s="26">
        <f>IFERROR(IF($A103="","",$X103*$Y103),"")</f>
        <v/>
      </c>
      <c r="AA103" s="56">
        <f>IFERROR(IF($C103="","",VLOOKUP($C103,'Property Setup'!$B$13:$T$21,19,0)),"")</f>
        <v/>
      </c>
      <c r="AB103" s="26">
        <f>IFERROR(IF($A103="","",MAX(0,$T103-$W103)*$AA103),"")</f>
        <v/>
      </c>
      <c r="AC103" s="26">
        <f>IFERROR(IF($A103="","",$T103+$U103+$V103-$W103+$Z103+$AB103),"")</f>
        <v/>
      </c>
      <c r="AD103" s="31" t="n"/>
      <c r="AE103" s="26">
        <f>IFERROR(IF($A103="","",MAX(0,$AC103-$AD103)),"")</f>
        <v/>
      </c>
      <c r="AF103" s="57" t="n"/>
      <c r="AG103" s="24">
        <f>IFERROR(IF($A103="","",IF($E103="Canceled","Canceled",IF($AE103=0,"Paid",IF(AND($AF103&lt;TODAY(),$AE103&gt;0),"Past Due",IF($AD103&gt;0,"Partially Paid","Unpaid"))))),"")</f>
        <v/>
      </c>
      <c r="AH103" s="24">
        <f>IFERROR(IF($A103="","",$K103-TODAY()),"")</f>
        <v/>
      </c>
      <c r="AI103" s="32" t="n"/>
      <c r="AJ103" s="32" t="n"/>
      <c r="AK103" s="29" t="n"/>
      <c r="AL103" s="29" t="n"/>
      <c r="AM103" s="29" t="n"/>
      <c r="AN103" s="24">
        <f>IFERROR(IF(OR($A103="",$E103="Canceled"),"",MAX(0,MIN($L103,EOMONTH(TODAY(),0)+1)-MAX($K103,EOMONTH(TODAY(),-1)+1))),"")</f>
        <v/>
      </c>
      <c r="AO103" s="26">
        <f>IFERROR(IF(OR($A103="",$AN103=0),"",$AN103*$S103),"")</f>
        <v/>
      </c>
      <c r="AP103" s="24">
        <f>IFERROR(IF(OR($A103="",$E103="Canceled"),"",MAX(0,MIN($L103,46054)-MAX($K103,46023))),"")</f>
        <v/>
      </c>
      <c r="AQ103" s="24">
        <f>IFERROR(IF(OR($A103="",$E103="Canceled"),"",MAX(0,MIN($L103,46082)-MAX($K103,46054))),"")</f>
        <v/>
      </c>
      <c r="AR103" s="24">
        <f>IFERROR(IF(OR($A103="",$E103="Canceled"),"",MAX(0,MIN($L103,46113)-MAX($K103,46082))),"")</f>
        <v/>
      </c>
      <c r="AS103" s="24">
        <f>IFERROR(IF(OR($A103="",$E103="Canceled"),"",MAX(0,MIN($L103,46143)-MAX($K103,46113))),"")</f>
        <v/>
      </c>
      <c r="AT103" s="24">
        <f>IFERROR(IF(OR($A103="",$E103="Canceled"),"",MAX(0,MIN($L103,46174)-MAX($K103,46143))),"")</f>
        <v/>
      </c>
      <c r="AU103" s="24">
        <f>IFERROR(IF(OR($A103="",$E103="Canceled"),"",MAX(0,MIN($L103,46204)-MAX($K103,46174))),"")</f>
        <v/>
      </c>
      <c r="AV103" s="24">
        <f>IFERROR(IF(OR($A103="",$E103="Canceled"),"",MAX(0,MIN($L103,46235)-MAX($K103,46204))),"")</f>
        <v/>
      </c>
      <c r="AW103" s="24">
        <f>IFERROR(IF(OR($A103="",$E103="Canceled"),"",MAX(0,MIN($L103,46266)-MAX($K103,46235))),"")</f>
        <v/>
      </c>
      <c r="AX103" s="24">
        <f>IFERROR(IF(OR($A103="",$E103="Canceled"),"",MAX(0,MIN($L103,46296)-MAX($K103,46266))),"")</f>
        <v/>
      </c>
      <c r="AY103" s="24">
        <f>IFERROR(IF(OR($A103="",$E103="Canceled"),"",MAX(0,MIN($L103,46327)-MAX($K103,46296))),"")</f>
        <v/>
      </c>
      <c r="AZ103" s="24">
        <f>IFERROR(IF(OR($A103="",$E103="Canceled"),"",MAX(0,MIN($L103,46357)-MAX($K103,46327))),"")</f>
        <v/>
      </c>
      <c r="BA103" s="24">
        <f>IFERROR(IF(OR($A103="",$E103="Canceled"),"",MAX(0,MIN($L103,46388)-MAX($K103,46357))),"")</f>
        <v/>
      </c>
      <c r="BB103" s="24">
        <f>IFERROR(IF(AND($A103&lt;&gt;"",$K103=TODAY(),$E103&lt;&gt;"Canceled"),COUNTIFS($K$5:$K$103,TODAY(),$E$5:$E$103,"&lt;&gt;Canceled"),""),"")</f>
        <v/>
      </c>
      <c r="BC103" s="24">
        <f>IFERROR(IF(AND($A103&lt;&gt;"",$K103&gt;=TODAY(),$E103&lt;&gt;"Canceled"),COUNTIFS($K$5:$K$104,"&lt;"&amp;$K103,$E$5:$E$104,"&lt;&gt;Canceled")+COUNTIFS($K$5:$K$103,$K103,$E$5:$E$103,"&lt;&gt;Canceled"),""),"")</f>
        <v/>
      </c>
      <c r="BD103" s="24">
        <f>IFERROR(IF(AND($A103&lt;&gt;"",$E103&lt;&gt;"Canceled",$AE103&gt;0,$K103&gt;=TODAY(),$K103&lt;=TODAY()+'Property Setup'!$B$7),COUNTIFS($AE$5:$AE$103,"&gt;0",$K$5:$K$103,"&gt;="&amp;TODAY(),$K$5:$K$103,"&lt;="&amp;TODAY()+'Property Setup'!$B$7),""),"")</f>
        <v/>
      </c>
    </row>
    <row r="104">
      <c r="A104" s="29" t="n"/>
      <c r="B104" s="29" t="n"/>
      <c r="C104" s="29" t="n"/>
      <c r="D104" s="29" t="n"/>
      <c r="E104" s="29" t="n"/>
      <c r="F104" s="57" t="n"/>
      <c r="G104" s="29" t="n"/>
      <c r="H104" s="29" t="n"/>
      <c r="I104" s="29" t="n"/>
      <c r="J104" s="29" t="n"/>
      <c r="K104" s="57" t="n"/>
      <c r="L104" s="57" t="n"/>
      <c r="M104" s="24">
        <f>IFERROR(IF($A104="","",MAX(0,$L104-$K104)),"")</f>
        <v/>
      </c>
      <c r="N104" s="29" t="n"/>
      <c r="O104" s="29" t="n"/>
      <c r="P104" s="24">
        <f>IFERROR(IF($A104="","",$N104+$O104),"")</f>
        <v/>
      </c>
      <c r="Q104" s="24">
        <f>IFERROR(IF($C104="","",VLOOKUP($C104,'Property Setup'!$B$13:$L$21,11,0)),"")</f>
        <v/>
      </c>
      <c r="R104" s="24">
        <f>IFERROR(IF($C104="","",IF($P104&gt;$Q104,"Review Guest Count","Within Limit")),"")</f>
        <v/>
      </c>
      <c r="S104" s="31" t="n"/>
      <c r="T104" s="26">
        <f>IFERROR(IF($A104="","",$M104*$S104),"")</f>
        <v/>
      </c>
      <c r="U104" s="31" t="n"/>
      <c r="V104" s="31" t="n"/>
      <c r="W104" s="31" t="n"/>
      <c r="X104" s="26">
        <f>IFERROR(IF($A104="","",MAX(0,$T104-$W104+IF(VLOOKUP($C104,'Property Setup'!$B$13:$R$21,17,0)="Yes",$U104,0))),"")</f>
        <v/>
      </c>
      <c r="Y104" s="56">
        <f>IFERROR(IF($C104="","",VLOOKUP($C104,'Property Setup'!$B$13:$S$21,18,0)),"")</f>
        <v/>
      </c>
      <c r="Z104" s="26">
        <f>IFERROR(IF($A104="","",$X104*$Y104),"")</f>
        <v/>
      </c>
      <c r="AA104" s="56">
        <f>IFERROR(IF($C104="","",VLOOKUP($C104,'Property Setup'!$B$13:$T$21,19,0)),"")</f>
        <v/>
      </c>
      <c r="AB104" s="26">
        <f>IFERROR(IF($A104="","",MAX(0,$T104-$W104)*$AA104),"")</f>
        <v/>
      </c>
      <c r="AC104" s="26">
        <f>IFERROR(IF($A104="","",$T104+$U104+$V104-$W104+$Z104+$AB104),"")</f>
        <v/>
      </c>
      <c r="AD104" s="31" t="n"/>
      <c r="AE104" s="26">
        <f>IFERROR(IF($A104="","",MAX(0,$AC104-$AD104)),"")</f>
        <v/>
      </c>
      <c r="AF104" s="57" t="n"/>
      <c r="AG104" s="24">
        <f>IFERROR(IF($A104="","",IF($E104="Canceled","Canceled",IF($AE104=0,"Paid",IF(AND($AF104&lt;TODAY(),$AE104&gt;0),"Past Due",IF($AD104&gt;0,"Partially Paid","Unpaid"))))),"")</f>
        <v/>
      </c>
      <c r="AH104" s="24">
        <f>IFERROR(IF($A104="","",$K104-TODAY()),"")</f>
        <v/>
      </c>
      <c r="AI104" s="32" t="n"/>
      <c r="AJ104" s="32" t="n"/>
      <c r="AK104" s="29" t="n"/>
      <c r="AL104" s="29" t="n"/>
      <c r="AM104" s="29" t="n"/>
      <c r="AN104" s="24">
        <f>IFERROR(IF(OR($A104="",$E104="Canceled"),"",MAX(0,MIN($L104,EOMONTH(TODAY(),0)+1)-MAX($K104,EOMONTH(TODAY(),-1)+1))),"")</f>
        <v/>
      </c>
      <c r="AO104" s="26">
        <f>IFERROR(IF(OR($A104="",$AN104=0),"",$AN104*$S104),"")</f>
        <v/>
      </c>
      <c r="AP104" s="24">
        <f>IFERROR(IF(OR($A104="",$E104="Canceled"),"",MAX(0,MIN($L104,46054)-MAX($K104,46023))),"")</f>
        <v/>
      </c>
      <c r="AQ104" s="24">
        <f>IFERROR(IF(OR($A104="",$E104="Canceled"),"",MAX(0,MIN($L104,46082)-MAX($K104,46054))),"")</f>
        <v/>
      </c>
      <c r="AR104" s="24">
        <f>IFERROR(IF(OR($A104="",$E104="Canceled"),"",MAX(0,MIN($L104,46113)-MAX($K104,46082))),"")</f>
        <v/>
      </c>
      <c r="AS104" s="24">
        <f>IFERROR(IF(OR($A104="",$E104="Canceled"),"",MAX(0,MIN($L104,46143)-MAX($K104,46113))),"")</f>
        <v/>
      </c>
      <c r="AT104" s="24">
        <f>IFERROR(IF(OR($A104="",$E104="Canceled"),"",MAX(0,MIN($L104,46174)-MAX($K104,46143))),"")</f>
        <v/>
      </c>
      <c r="AU104" s="24">
        <f>IFERROR(IF(OR($A104="",$E104="Canceled"),"",MAX(0,MIN($L104,46204)-MAX($K104,46174))),"")</f>
        <v/>
      </c>
      <c r="AV104" s="24">
        <f>IFERROR(IF(OR($A104="",$E104="Canceled"),"",MAX(0,MIN($L104,46235)-MAX($K104,46204))),"")</f>
        <v/>
      </c>
      <c r="AW104" s="24">
        <f>IFERROR(IF(OR($A104="",$E104="Canceled"),"",MAX(0,MIN($L104,46266)-MAX($K104,46235))),"")</f>
        <v/>
      </c>
      <c r="AX104" s="24">
        <f>IFERROR(IF(OR($A104="",$E104="Canceled"),"",MAX(0,MIN($L104,46296)-MAX($K104,46266))),"")</f>
        <v/>
      </c>
      <c r="AY104" s="24">
        <f>IFERROR(IF(OR($A104="",$E104="Canceled"),"",MAX(0,MIN($L104,46327)-MAX($K104,46296))),"")</f>
        <v/>
      </c>
      <c r="AZ104" s="24">
        <f>IFERROR(IF(OR($A104="",$E104="Canceled"),"",MAX(0,MIN($L104,46357)-MAX($K104,46327))),"")</f>
        <v/>
      </c>
      <c r="BA104" s="24">
        <f>IFERROR(IF(OR($A104="",$E104="Canceled"),"",MAX(0,MIN($L104,46388)-MAX($K104,46357))),"")</f>
        <v/>
      </c>
      <c r="BB104" s="24">
        <f>IFERROR(IF(AND($A104&lt;&gt;"",$K104=TODAY(),$E104&lt;&gt;"Canceled"),COUNTIFS($K$5:$K$104,TODAY(),$E$5:$E$104,"&lt;&gt;Canceled"),""),"")</f>
        <v/>
      </c>
      <c r="BC104" s="24">
        <f>IFERROR(IF(AND($A104&lt;&gt;"",$K104&gt;=TODAY(),$E104&lt;&gt;"Canceled"),COUNTIFS($K$5:$K$104,"&lt;"&amp;$K104,$E$5:$E$104,"&lt;&gt;Canceled")+COUNTIFS($K$5:$K$104,$K104,$E$5:$E$104,"&lt;&gt;Canceled"),""),"")</f>
        <v/>
      </c>
      <c r="BD104" s="24">
        <f>IFERROR(IF(AND($A104&lt;&gt;"",$E104&lt;&gt;"Canceled",$AE104&gt;0,$K104&gt;=TODAY(),$K104&lt;=TODAY()+'Property Setup'!$B$7),COUNTIFS($AE$5:$AE$104,"&gt;0",$K$5:$K$104,"&gt;="&amp;TODAY(),$K$5:$K$104,"&lt;="&amp;TODAY()+'Property Setup'!$B$7),""),"")</f>
        <v/>
      </c>
    </row>
  </sheetData>
  <mergeCells count="1">
    <mergeCell ref="A1:BD1"/>
  </mergeCells>
  <conditionalFormatting sqref="A5:A104">
    <cfRule type="duplicateValues" priority="1" dxfId="0"/>
  </conditionalFormatting>
  <conditionalFormatting sqref="AE5:AE104">
    <cfRule type="expression" priority="2" dxfId="0">
      <formula>AND($AE5&gt;0,$AF5&lt;TODAY(),$E5&lt;&gt;"Canceled")</formula>
    </cfRule>
  </conditionalFormatting>
  <conditionalFormatting sqref="AG5:AG104">
    <cfRule type="expression" priority="3" dxfId="3">
      <formula>$AG5="Paid"</formula>
    </cfRule>
  </conditionalFormatting>
  <dataValidations count="6">
    <dataValidation sqref="C5:C104" showDropDown="0" showInputMessage="1" showErrorMessage="0" allowBlank="0" promptTitle="Selection guidance" prompt="Select an active property from Property Setup." type="list" errorStyle="warning">
      <formula1>'Property Setup'!$B$13:$B$21</formula1>
    </dataValidation>
    <dataValidation sqref="D5:D104" showDropDown="0" showInputMessage="0" showErrorMessage="0" allowBlank="0" type="list" errorStyle="warning">
      <formula1>"Direct,Airbnb,Vrbo,Booking.com,Travel Advisor,Owner Referral,Other"</formula1>
    </dataValidation>
    <dataValidation sqref="E5:E104" showDropDown="0" showInputMessage="0" showErrorMessage="0" allowBlank="0" type="list" errorStyle="warning">
      <formula1>"Inquiry,Tentative,Confirmed,In House,Completed,Canceled,No Show"</formula1>
    </dataValidation>
    <dataValidation sqref="AK5:AK104" showDropDown="0" showInputMessage="0" showErrorMessage="0" allowBlank="0" type="list" errorStyle="warning">
      <formula1>"Yes,No,Not Needed"</formula1>
    </dataValidation>
    <dataValidation sqref="N5:O104" showDropDown="0" showInputMessage="0" showErrorMessage="0" allowBlank="0" type="whole" operator="between">
      <formula1>0</formula1>
      <formula2>30</formula2>
    </dataValidation>
    <dataValidation sqref="S5:S104 U5:W104 AD5:AD104" showDropDown="0" showInputMessage="0" showErrorMessage="0" allowBlank="0" type="decimal" operator="greaterThanOrEqual">
      <formula1>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A154"/>
  <sheetViews>
    <sheetView showGridLines="0" zoomScale="70" zoomScaleNormal="7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34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22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25" customWidth="1" min="21" max="21"/>
    <col width="30" customWidth="1" min="22" max="22"/>
    <col width="16" customWidth="1" min="23" max="23"/>
    <col width="16" customWidth="1" min="24" max="24"/>
    <col width="16" customWidth="1" min="25" max="25"/>
    <col hidden="1" width="16" customWidth="1" min="26" max="26"/>
    <col hidden="1" width="16" customWidth="1" min="27" max="27"/>
  </cols>
  <sheetData>
    <row r="1">
      <c r="A1" s="1" t="inlineStr">
        <is>
          <t>Operations Task Coordination</t>
        </is>
      </c>
    </row>
    <row r="2">
      <c r="A2" s="33" t="inlineStr">
        <is>
          <t>Use this table to coordinate turns, inspections, maintenance, guest requests, restocking, and recurring property care.</t>
        </is>
      </c>
    </row>
    <row r="4" ht="40" customHeight="1">
      <c r="A4" s="11" t="inlineStr">
        <is>
          <t>Task ID</t>
        </is>
      </c>
      <c r="B4" s="11" t="inlineStr">
        <is>
          <t>External Work Order ID</t>
        </is>
      </c>
      <c r="C4" s="11" t="inlineStr">
        <is>
          <t>Property</t>
        </is>
      </c>
      <c r="D4" s="11" t="inlineStr">
        <is>
          <t>Reservation ID</t>
        </is>
      </c>
      <c r="E4" s="11" t="inlineStr">
        <is>
          <t>Task Type</t>
        </is>
      </c>
      <c r="F4" s="11" t="inlineStr">
        <is>
          <t>Task Description</t>
        </is>
      </c>
      <c r="G4" s="11" t="inlineStr">
        <is>
          <t>Area</t>
        </is>
      </c>
      <c r="H4" s="11" t="inlineStr">
        <is>
          <t>Priority</t>
        </is>
      </c>
      <c r="I4" s="11" t="inlineStr">
        <is>
          <t>Reported Date</t>
        </is>
      </c>
      <c r="J4" s="11" t="inlineStr">
        <is>
          <t>Due Date</t>
        </is>
      </c>
      <c r="K4" s="11" t="inlineStr">
        <is>
          <t>Due Time</t>
        </is>
      </c>
      <c r="L4" s="11" t="inlineStr">
        <is>
          <t>Assigned To</t>
        </is>
      </c>
      <c r="M4" s="11" t="inlineStr">
        <is>
          <t>Vendor</t>
        </is>
      </c>
      <c r="N4" s="11" t="inlineStr">
        <is>
          <t>Status</t>
        </is>
      </c>
      <c r="O4" s="11" t="inlineStr">
        <is>
          <t>Completed Date</t>
        </is>
      </c>
      <c r="P4" s="11" t="inlineStr">
        <is>
          <t>Estimated Cost</t>
        </is>
      </c>
      <c r="Q4" s="11" t="inlineStr">
        <is>
          <t>Actual Cost</t>
        </is>
      </c>
      <c r="R4" s="11" t="inlineStr">
        <is>
          <t>Cost Variance</t>
        </is>
      </c>
      <c r="S4" s="11" t="inlineStr">
        <is>
          <t>Days Open</t>
        </is>
      </c>
      <c r="T4" s="11" t="inlineStr">
        <is>
          <t>Schedule Status</t>
        </is>
      </c>
      <c r="U4" s="11" t="inlineStr">
        <is>
          <t>Photo or File Reference</t>
        </is>
      </c>
      <c r="V4" s="11" t="inlineStr">
        <is>
          <t>Completion Notes</t>
        </is>
      </c>
      <c r="W4" s="11" t="inlineStr">
        <is>
          <t>Follow-Up Required</t>
        </is>
      </c>
      <c r="X4" s="11" t="inlineStr">
        <is>
          <t>Follow-Up Date</t>
        </is>
      </c>
      <c r="Y4" s="11" t="inlineStr">
        <is>
          <t>Manager Review</t>
        </is>
      </c>
      <c r="Z4" s="11" t="inlineStr">
        <is>
          <t>Today Rank</t>
        </is>
      </c>
      <c r="AA4" s="11" t="inlineStr">
        <is>
          <t>Attention Rank</t>
        </is>
      </c>
    </row>
    <row r="5">
      <c r="A5" s="22" t="inlineStr">
        <is>
          <t>OPS-2026-001</t>
        </is>
      </c>
      <c r="B5" s="22" t="inlineStr">
        <is>
          <t>WO-3101</t>
        </is>
      </c>
      <c r="C5" s="22" t="inlineStr">
        <is>
          <t>Seabreeze Gulf Cottage</t>
        </is>
      </c>
      <c r="D5" s="22" t="inlineStr">
        <is>
          <t>VR-2026-001</t>
        </is>
      </c>
      <c r="E5" s="22" t="inlineStr">
        <is>
          <t>Turnover Cleaning</t>
        </is>
      </c>
      <c r="F5" s="22" t="inlineStr">
        <is>
          <t>Complete departure clean and linen change.</t>
        </is>
      </c>
      <c r="G5" s="22" t="inlineStr">
        <is>
          <t>Whole Property</t>
        </is>
      </c>
      <c r="H5" s="22" t="inlineStr">
        <is>
          <t>Normal</t>
        </is>
      </c>
      <c r="I5" s="55" t="n">
        <v>46236</v>
      </c>
      <c r="J5" s="55" t="n">
        <v>46241</v>
      </c>
      <c r="K5" s="28" t="n">
        <v>0.4375</v>
      </c>
      <c r="L5" s="22" t="inlineStr">
        <is>
          <t>Maya Brooks</t>
        </is>
      </c>
      <c r="M5" s="22" t="inlineStr"/>
      <c r="N5" s="22" t="inlineStr">
        <is>
          <t>Completed</t>
        </is>
      </c>
      <c r="O5" s="55" t="n">
        <v>46241</v>
      </c>
      <c r="P5" s="25" t="n">
        <v>185</v>
      </c>
      <c r="Q5" s="25" t="n">
        <v>185</v>
      </c>
      <c r="R5" s="26">
        <f>IFERROR(IF($A5="","",$Q5-$P5),"")</f>
        <v/>
      </c>
      <c r="S5" s="24">
        <f>IFERROR(IF($I5="","",IF(OR($N5="Completed",$N5="Canceled"),MAX(0,$O5-$I5),MAX(0,TODAY()-$I5))),"")</f>
        <v/>
      </c>
      <c r="T5" s="24">
        <f>IFERROR(IF($A5="","",IF($J5="","No Due Date",IF(OR($N5="Completed",$N5="Canceled"),$N5,IF($J5&lt;TODAY(),"Overdue",IF($J5=TODAY(),"Due Today","Upcoming"))))),"")</f>
        <v/>
      </c>
      <c r="U5" s="22" t="inlineStr">
        <is>
          <t>departure-clean.jpg</t>
        </is>
      </c>
      <c r="V5" s="22" t="inlineStr">
        <is>
          <t>Turn completed.</t>
        </is>
      </c>
      <c r="W5" s="22" t="inlineStr">
        <is>
          <t>No</t>
        </is>
      </c>
      <c r="X5" s="57" t="n"/>
      <c r="Y5" s="22" t="inlineStr">
        <is>
          <t>Reviewed</t>
        </is>
      </c>
      <c r="Z5" s="24">
        <f>IFERROR(IF(AND($A5&lt;&gt;"",$J5=TODAY(),$N5&lt;&gt;"Completed",$N5&lt;&gt;"Canceled"),COUNTIFS($J$5:$J$5,TODAY(),$N$5:$N$5,"&lt;&gt;Completed",$N$5:$N$5,"&lt;&gt;Canceled"),""),"")</f>
        <v/>
      </c>
      <c r="AA5" s="24">
        <f>IFERROR(IF(AND($A5&lt;&gt;"",$H5="Urgent",$J5&lt;TODAY(),$N5&lt;&gt;"Completed",$N5&lt;&gt;"Canceled"),COUNTIFS($H$5:$H$5,"Urgent",$J$5:$J$5,"&lt;"&amp;TODAY(),$N$5:$N$5,"&lt;&gt;Completed",$N$5:$N$5,"&lt;&gt;Canceled"),""),"")</f>
        <v/>
      </c>
    </row>
    <row r="6">
      <c r="A6" s="22" t="inlineStr">
        <is>
          <t>OPS-2026-002</t>
        </is>
      </c>
      <c r="B6" s="22" t="inlineStr"/>
      <c r="C6" s="22" t="inlineStr">
        <is>
          <t>Harborlight Beach Condo</t>
        </is>
      </c>
      <c r="D6" s="22" t="inlineStr">
        <is>
          <t>VR-2026-003</t>
        </is>
      </c>
      <c r="E6" s="22" t="inlineStr">
        <is>
          <t>Inspection</t>
        </is>
      </c>
      <c r="F6" s="22" t="inlineStr">
        <is>
          <t>Complete pre-arrival readiness inspection.</t>
        </is>
      </c>
      <c r="G6" s="22" t="inlineStr">
        <is>
          <t>Whole Property</t>
        </is>
      </c>
      <c r="H6" s="22" t="inlineStr">
        <is>
          <t>High</t>
        </is>
      </c>
      <c r="I6" s="55" t="n">
        <v>46269</v>
      </c>
      <c r="J6" s="55" t="n">
        <v>46271</v>
      </c>
      <c r="K6" s="28" t="n">
        <v>0.5416666666666666</v>
      </c>
      <c r="L6" s="22" t="inlineStr">
        <is>
          <t>Avery Grant</t>
        </is>
      </c>
      <c r="M6" s="22" t="inlineStr"/>
      <c r="N6" s="22" t="inlineStr">
        <is>
          <t>Scheduled</t>
        </is>
      </c>
      <c r="O6" s="57" t="n"/>
      <c r="P6" s="25" t="n">
        <v>45</v>
      </c>
      <c r="Q6" s="25" t="n">
        <v>0</v>
      </c>
      <c r="R6" s="26">
        <f>IFERROR(IF($A6="","",$Q6-$P6),"")</f>
        <v/>
      </c>
      <c r="S6" s="24">
        <f>IFERROR(IF($I6="","",IF(OR($N6="Completed",$N6="Canceled"),MAX(0,$O6-$I6),MAX(0,TODAY()-$I6))),"")</f>
        <v/>
      </c>
      <c r="T6" s="24">
        <f>IFERROR(IF($A6="","",IF($J6="","No Due Date",IF(OR($N6="Completed",$N6="Canceled"),$N6,IF($J6&lt;TODAY(),"Overdue",IF($J6=TODAY(),"Due Today","Upcoming"))))),"")</f>
        <v/>
      </c>
      <c r="U6" s="22" t="inlineStr"/>
      <c r="V6" s="22" t="inlineStr"/>
      <c r="W6" s="22" t="inlineStr">
        <is>
          <t>No</t>
        </is>
      </c>
      <c r="X6" s="57" t="n"/>
      <c r="Y6" s="22" t="inlineStr">
        <is>
          <t>Not Reviewed</t>
        </is>
      </c>
      <c r="Z6" s="24">
        <f>IFERROR(IF(AND($A6&lt;&gt;"",$J6=TODAY(),$N6&lt;&gt;"Completed",$N6&lt;&gt;"Canceled"),COUNTIFS($J$5:$J$6,TODAY(),$N$5:$N$6,"&lt;&gt;Completed",$N$5:$N$6,"&lt;&gt;Canceled"),""),"")</f>
        <v/>
      </c>
      <c r="AA6" s="24">
        <f>IFERROR(IF(AND($A6&lt;&gt;"",$H6="Urgent",$J6&lt;TODAY(),$N6&lt;&gt;"Completed",$N6&lt;&gt;"Canceled"),COUNTIFS($H$5:$H$6,"Urgent",$J$5:$J$6,"&lt;"&amp;TODAY(),$N$5:$N$6,"&lt;&gt;Completed",$N$5:$N$6,"&lt;&gt;Canceled"),""),"")</f>
        <v/>
      </c>
    </row>
    <row r="7">
      <c r="A7" s="22" t="inlineStr">
        <is>
          <t>OPS-2026-003</t>
        </is>
      </c>
      <c r="B7" s="22" t="inlineStr">
        <is>
          <t>WO-3110</t>
        </is>
      </c>
      <c r="C7" s="22" t="inlineStr">
        <is>
          <t>Smoky Ridge Cabin</t>
        </is>
      </c>
      <c r="D7" s="22" t="inlineStr">
        <is>
          <t>VR-2026-002</t>
        </is>
      </c>
      <c r="E7" s="22" t="inlineStr">
        <is>
          <t>Maintenance</t>
        </is>
      </c>
      <c r="F7" s="22" t="inlineStr">
        <is>
          <t>Inspect HVAC airflow and replace filter.</t>
        </is>
      </c>
      <c r="G7" s="22" t="inlineStr">
        <is>
          <t>HVAC</t>
        </is>
      </c>
      <c r="H7" s="22" t="inlineStr">
        <is>
          <t>Urgent</t>
        </is>
      </c>
      <c r="I7" s="55" t="n">
        <v>46266</v>
      </c>
      <c r="J7" s="55" t="n">
        <v>46269</v>
      </c>
      <c r="K7" s="28" t="n">
        <v>0.375</v>
      </c>
      <c r="L7" s="22" t="inlineStr">
        <is>
          <t>Evan Cole</t>
        </is>
      </c>
      <c r="M7" s="22" t="inlineStr">
        <is>
          <t>Reliable Home Works</t>
        </is>
      </c>
      <c r="N7" s="22" t="inlineStr">
        <is>
          <t>In Progress</t>
        </is>
      </c>
      <c r="O7" s="57" t="n"/>
      <c r="P7" s="25" t="n">
        <v>180</v>
      </c>
      <c r="Q7" s="25" t="n">
        <v>260</v>
      </c>
      <c r="R7" s="26">
        <f>IFERROR(IF($A7="","",$Q7-$P7),"")</f>
        <v/>
      </c>
      <c r="S7" s="24">
        <f>IFERROR(IF($I7="","",IF(OR($N7="Completed",$N7="Canceled"),MAX(0,$O7-$I7),MAX(0,TODAY()-$I7))),"")</f>
        <v/>
      </c>
      <c r="T7" s="24">
        <f>IFERROR(IF($A7="","",IF($J7="","No Due Date",IF(OR($N7="Completed",$N7="Canceled"),$N7,IF($J7&lt;TODAY(),"Overdue",IF($J7=TODAY(),"Due Today","Upcoming"))))),"")</f>
        <v/>
      </c>
      <c r="U7" s="22" t="inlineStr"/>
      <c r="V7" s="22" t="inlineStr">
        <is>
          <t>Replacement part ordered.</t>
        </is>
      </c>
      <c r="W7" s="22" t="inlineStr">
        <is>
          <t>Yes</t>
        </is>
      </c>
      <c r="X7" s="55" t="n">
        <v>46270</v>
      </c>
      <c r="Y7" s="22" t="inlineStr">
        <is>
          <t>Needs Follow-Up</t>
        </is>
      </c>
      <c r="Z7" s="24">
        <f>IFERROR(IF(AND($A7&lt;&gt;"",$J7=TODAY(),$N7&lt;&gt;"Completed",$N7&lt;&gt;"Canceled"),COUNTIFS($J$5:$J$7,TODAY(),$N$5:$N$7,"&lt;&gt;Completed",$N$5:$N$7,"&lt;&gt;Canceled"),""),"")</f>
        <v/>
      </c>
      <c r="AA7" s="24">
        <f>IFERROR(IF(AND($A7&lt;&gt;"",$H7="Urgent",$J7&lt;TODAY(),$N7&lt;&gt;"Completed",$N7&lt;&gt;"Canceled"),COUNTIFS($H$5:$H$7,"Urgent",$J$5:$J$7,"&lt;"&amp;TODAY(),$N$5:$N$7,"&lt;&gt;Completed",$N$5:$N$7,"&lt;&gt;Canceled"),""),"")</f>
        <v/>
      </c>
    </row>
    <row r="8">
      <c r="A8" s="22" t="inlineStr">
        <is>
          <t>OPS-2026-004</t>
        </is>
      </c>
      <c r="B8" s="22" t="inlineStr"/>
      <c r="C8" s="22" t="inlineStr">
        <is>
          <t>Smoky Ridge Cabin</t>
        </is>
      </c>
      <c r="D8" s="22" t="inlineStr">
        <is>
          <t>VR-2026-002</t>
        </is>
      </c>
      <c r="E8" s="22" t="inlineStr">
        <is>
          <t>Guest Request</t>
        </is>
      </c>
      <c r="F8" s="22" t="inlineStr">
        <is>
          <t>Deliver replacement linens to guest.</t>
        </is>
      </c>
      <c r="G8" s="22" t="inlineStr">
        <is>
          <t>Bedroom</t>
        </is>
      </c>
      <c r="H8" s="22" t="inlineStr">
        <is>
          <t>High</t>
        </is>
      </c>
      <c r="I8" s="55" t="n">
        <v>46271</v>
      </c>
      <c r="J8" s="55" t="n">
        <v>46271</v>
      </c>
      <c r="K8" s="28" t="n">
        <v>0.7083333333333334</v>
      </c>
      <c r="L8" s="22" t="inlineStr">
        <is>
          <t>Noah Reed</t>
        </is>
      </c>
      <c r="M8" s="22" t="inlineStr"/>
      <c r="N8" s="22" t="inlineStr">
        <is>
          <t>Not Started</t>
        </is>
      </c>
      <c r="O8" s="57" t="n"/>
      <c r="P8" s="25" t="n">
        <v>25</v>
      </c>
      <c r="Q8" s="25" t="n">
        <v>0</v>
      </c>
      <c r="R8" s="26">
        <f>IFERROR(IF($A8="","",$Q8-$P8),"")</f>
        <v/>
      </c>
      <c r="S8" s="24">
        <f>IFERROR(IF($I8="","",IF(OR($N8="Completed",$N8="Canceled"),MAX(0,$O8-$I8),MAX(0,TODAY()-$I8))),"")</f>
        <v/>
      </c>
      <c r="T8" s="24">
        <f>IFERROR(IF($A8="","",IF($J8="","No Due Date",IF(OR($N8="Completed",$N8="Canceled"),$N8,IF($J8&lt;TODAY(),"Overdue",IF($J8=TODAY(),"Due Today","Upcoming"))))),"")</f>
        <v/>
      </c>
      <c r="U8" s="22" t="inlineStr"/>
      <c r="V8" s="22" t="inlineStr"/>
      <c r="W8" s="22" t="inlineStr">
        <is>
          <t>No</t>
        </is>
      </c>
      <c r="X8" s="57" t="n"/>
      <c r="Y8" s="22" t="inlineStr">
        <is>
          <t>Not Reviewed</t>
        </is>
      </c>
      <c r="Z8" s="24">
        <f>IFERROR(IF(AND($A8&lt;&gt;"",$J8=TODAY(),$N8&lt;&gt;"Completed",$N8&lt;&gt;"Canceled"),COUNTIFS($J$5:$J$8,TODAY(),$N$5:$N$8,"&lt;&gt;Completed",$N$5:$N$8,"&lt;&gt;Canceled"),""),"")</f>
        <v/>
      </c>
      <c r="AA8" s="24">
        <f>IFERROR(IF(AND($A8&lt;&gt;"",$H8="Urgent",$J8&lt;TODAY(),$N8&lt;&gt;"Completed",$N8&lt;&gt;"Canceled"),COUNTIFS($H$5:$H$8,"Urgent",$J$5:$J$8,"&lt;"&amp;TODAY(),$N$5:$N$8,"&lt;&gt;Completed",$N$5:$N$8,"&lt;&gt;Canceled"),""),"")</f>
        <v/>
      </c>
    </row>
    <row r="9">
      <c r="A9" s="22" t="inlineStr">
        <is>
          <t>OPS-2026-005</t>
        </is>
      </c>
      <c r="B9" s="22" t="inlineStr"/>
      <c r="C9" s="22" t="inlineStr">
        <is>
          <t>Sonoran Sunset Casita</t>
        </is>
      </c>
      <c r="D9" s="22" t="inlineStr">
        <is>
          <t>VR-2026-004</t>
        </is>
      </c>
      <c r="E9" s="22" t="inlineStr">
        <is>
          <t>Supply Restock</t>
        </is>
      </c>
      <c r="F9" s="22" t="inlineStr">
        <is>
          <t>Restock paper goods and toiletries.</t>
        </is>
      </c>
      <c r="G9" s="22" t="inlineStr">
        <is>
          <t>Whole Property</t>
        </is>
      </c>
      <c r="H9" s="22" t="inlineStr">
        <is>
          <t>Normal</t>
        </is>
      </c>
      <c r="I9" s="55" t="n">
        <v>46270</v>
      </c>
      <c r="J9" s="55" t="n">
        <v>46273</v>
      </c>
      <c r="K9" s="28" t="n">
        <v>0.4583333333333333</v>
      </c>
      <c r="L9" s="22" t="inlineStr">
        <is>
          <t>Sofia Bennett</t>
        </is>
      </c>
      <c r="M9" s="22" t="inlineStr"/>
      <c r="N9" s="22" t="inlineStr">
        <is>
          <t>Scheduled</t>
        </is>
      </c>
      <c r="O9" s="57" t="n"/>
      <c r="P9" s="25" t="n">
        <v>80</v>
      </c>
      <c r="Q9" s="25" t="n">
        <v>0</v>
      </c>
      <c r="R9" s="26">
        <f>IFERROR(IF($A9="","",$Q9-$P9),"")</f>
        <v/>
      </c>
      <c r="S9" s="24">
        <f>IFERROR(IF($I9="","",IF(OR($N9="Completed",$N9="Canceled"),MAX(0,$O9-$I9),MAX(0,TODAY()-$I9))),"")</f>
        <v/>
      </c>
      <c r="T9" s="24">
        <f>IFERROR(IF($A9="","",IF($J9="","No Due Date",IF(OR($N9="Completed",$N9="Canceled"),$N9,IF($J9&lt;TODAY(),"Overdue",IF($J9=TODAY(),"Due Today","Upcoming"))))),"")</f>
        <v/>
      </c>
      <c r="U9" s="22" t="inlineStr"/>
      <c r="V9" s="22" t="inlineStr"/>
      <c r="W9" s="22" t="inlineStr">
        <is>
          <t>No</t>
        </is>
      </c>
      <c r="X9" s="57" t="n"/>
      <c r="Y9" s="22" t="inlineStr">
        <is>
          <t>Not Required</t>
        </is>
      </c>
      <c r="Z9" s="24">
        <f>IFERROR(IF(AND($A9&lt;&gt;"",$J9=TODAY(),$N9&lt;&gt;"Completed",$N9&lt;&gt;"Canceled"),COUNTIFS($J$5:$J$9,TODAY(),$N$5:$N$9,"&lt;&gt;Completed",$N$5:$N$9,"&lt;&gt;Canceled"),""),"")</f>
        <v/>
      </c>
      <c r="AA9" s="24">
        <f>IFERROR(IF(AND($A9&lt;&gt;"",$H9="Urgent",$J9&lt;TODAY(),$N9&lt;&gt;"Completed",$N9&lt;&gt;"Canceled"),COUNTIFS($H$5:$H$9,"Urgent",$J$5:$J$9,"&lt;"&amp;TODAY(),$N$5:$N$9,"&lt;&gt;Completed",$N$5:$N$9,"&lt;&gt;Canceled"),""),"")</f>
        <v/>
      </c>
    </row>
    <row r="10">
      <c r="A10" s="22" t="inlineStr">
        <is>
          <t>OPS-2026-006</t>
        </is>
      </c>
      <c r="B10" s="22" t="inlineStr">
        <is>
          <t>WO-3122</t>
        </is>
      </c>
      <c r="C10" s="22" t="inlineStr">
        <is>
          <t>Smoky Ridge Cabin</t>
        </is>
      </c>
      <c r="D10" s="22" t="inlineStr"/>
      <c r="E10" s="22" t="inlineStr">
        <is>
          <t>Pool or Spa Service</t>
        </is>
      </c>
      <c r="F10" s="22" t="inlineStr">
        <is>
          <t>Routine hot tub water and equipment service.</t>
        </is>
      </c>
      <c r="G10" s="22" t="inlineStr">
        <is>
          <t>Pool or Spa</t>
        </is>
      </c>
      <c r="H10" s="22" t="inlineStr">
        <is>
          <t>Normal</t>
        </is>
      </c>
      <c r="I10" s="55" t="n">
        <v>46268</v>
      </c>
      <c r="J10" s="55" t="n">
        <v>46272</v>
      </c>
      <c r="K10" s="28" t="n">
        <v>0.3541666666666667</v>
      </c>
      <c r="L10" s="22" t="inlineStr">
        <is>
          <t>Riley Parker</t>
        </is>
      </c>
      <c r="M10" s="22" t="inlineStr">
        <is>
          <t>Bluewater Pool Care</t>
        </is>
      </c>
      <c r="N10" s="22" t="inlineStr">
        <is>
          <t>Scheduled</t>
        </is>
      </c>
      <c r="O10" s="57" t="n"/>
      <c r="P10" s="25" t="n">
        <v>95</v>
      </c>
      <c r="Q10" s="25" t="n">
        <v>0</v>
      </c>
      <c r="R10" s="26">
        <f>IFERROR(IF($A10="","",$Q10-$P10),"")</f>
        <v/>
      </c>
      <c r="S10" s="24">
        <f>IFERROR(IF($I10="","",IF(OR($N10="Completed",$N10="Canceled"),MAX(0,$O10-$I10),MAX(0,TODAY()-$I10))),"")</f>
        <v/>
      </c>
      <c r="T10" s="24">
        <f>IFERROR(IF($A10="","",IF($J10="","No Due Date",IF(OR($N10="Completed",$N10="Canceled"),$N10,IF($J10&lt;TODAY(),"Overdue",IF($J10=TODAY(),"Due Today","Upcoming"))))),"")</f>
        <v/>
      </c>
      <c r="U10" s="22" t="inlineStr"/>
      <c r="V10" s="22" t="inlineStr"/>
      <c r="W10" s="22" t="inlineStr">
        <is>
          <t>No</t>
        </is>
      </c>
      <c r="X10" s="57" t="n"/>
      <c r="Y10" s="22" t="inlineStr">
        <is>
          <t>Not Reviewed</t>
        </is>
      </c>
      <c r="Z10" s="24">
        <f>IFERROR(IF(AND($A10&lt;&gt;"",$J10=TODAY(),$N10&lt;&gt;"Completed",$N10&lt;&gt;"Canceled"),COUNTIFS($J$5:$J$10,TODAY(),$N$5:$N$10,"&lt;&gt;Completed",$N$5:$N$10,"&lt;&gt;Canceled"),""),"")</f>
        <v/>
      </c>
      <c r="AA10" s="24">
        <f>IFERROR(IF(AND($A10&lt;&gt;"",$H10="Urgent",$J10&lt;TODAY(),$N10&lt;&gt;"Completed",$N10&lt;&gt;"Canceled"),COUNTIFS($H$5:$H$10,"Urgent",$J$5:$J$10,"&lt;"&amp;TODAY(),$N$5:$N$10,"&lt;&gt;Completed",$N$5:$N$10,"&lt;&gt;Canceled"),""),"")</f>
        <v/>
      </c>
    </row>
    <row r="11">
      <c r="A11" s="22" t="inlineStr">
        <is>
          <t>OPS-2026-007</t>
        </is>
      </c>
      <c r="B11" s="22" t="inlineStr"/>
      <c r="C11" s="22" t="inlineStr">
        <is>
          <t>Cypress Hill Country Home</t>
        </is>
      </c>
      <c r="D11" s="22" t="inlineStr"/>
      <c r="E11" s="22" t="inlineStr">
        <is>
          <t>Landscaping</t>
        </is>
      </c>
      <c r="F11" s="22" t="inlineStr">
        <is>
          <t>Mow, edge, and inspect irrigation.</t>
        </is>
      </c>
      <c r="G11" s="22" t="inlineStr">
        <is>
          <t>Exterior</t>
        </is>
      </c>
      <c r="H11" s="22" t="inlineStr">
        <is>
          <t>Low</t>
        </is>
      </c>
      <c r="I11" s="55" t="n">
        <v>46267</v>
      </c>
      <c r="J11" s="55" t="n">
        <v>46274</v>
      </c>
      <c r="K11" s="28" t="n">
        <v>0.375</v>
      </c>
      <c r="L11" s="22" t="inlineStr">
        <is>
          <t>Casey Morgan</t>
        </is>
      </c>
      <c r="M11" s="22" t="inlineStr">
        <is>
          <t>Greenline Grounds</t>
        </is>
      </c>
      <c r="N11" s="22" t="inlineStr">
        <is>
          <t>On Hold</t>
        </is>
      </c>
      <c r="O11" s="57" t="n"/>
      <c r="P11" s="25" t="n">
        <v>120</v>
      </c>
      <c r="Q11" s="25" t="n">
        <v>0</v>
      </c>
      <c r="R11" s="26">
        <f>IFERROR(IF($A11="","",$Q11-$P11),"")</f>
        <v/>
      </c>
      <c r="S11" s="24">
        <f>IFERROR(IF($I11="","",IF(OR($N11="Completed",$N11="Canceled"),MAX(0,$O11-$I11),MAX(0,TODAY()-$I11))),"")</f>
        <v/>
      </c>
      <c r="T11" s="24">
        <f>IFERROR(IF($A11="","",IF($J11="","No Due Date",IF(OR($N11="Completed",$N11="Canceled"),$N11,IF($J11&lt;TODAY(),"Overdue",IF($J11=TODAY(),"Due Today","Upcoming"))))),"")</f>
        <v/>
      </c>
      <c r="U11" s="22" t="inlineStr"/>
      <c r="V11" s="22" t="inlineStr">
        <is>
          <t>Awaiting weather update.</t>
        </is>
      </c>
      <c r="W11" s="22" t="inlineStr">
        <is>
          <t>No</t>
        </is>
      </c>
      <c r="X11" s="57" t="n"/>
      <c r="Y11" s="22" t="inlineStr">
        <is>
          <t>Not Reviewed</t>
        </is>
      </c>
      <c r="Z11" s="24">
        <f>IFERROR(IF(AND($A11&lt;&gt;"",$J11=TODAY(),$N11&lt;&gt;"Completed",$N11&lt;&gt;"Canceled"),COUNTIFS($J$5:$J$11,TODAY(),$N$5:$N$11,"&lt;&gt;Completed",$N$5:$N$11,"&lt;&gt;Canceled"),""),"")</f>
        <v/>
      </c>
      <c r="AA11" s="24">
        <f>IFERROR(IF(AND($A11&lt;&gt;"",$H11="Urgent",$J11&lt;TODAY(),$N11&lt;&gt;"Completed",$N11&lt;&gt;"Canceled"),COUNTIFS($H$5:$H$11,"Urgent",$J$5:$J$11,"&lt;"&amp;TODAY(),$N$5:$N$11,"&lt;&gt;Completed",$N$5:$N$11,"&lt;&gt;Canceled"),""),"")</f>
        <v/>
      </c>
    </row>
    <row r="12">
      <c r="A12" s="22" t="inlineStr">
        <is>
          <t>OPS-2026-008</t>
        </is>
      </c>
      <c r="B12" s="22" t="inlineStr">
        <is>
          <t>WO-3130</t>
        </is>
      </c>
      <c r="C12" s="22" t="inlineStr">
        <is>
          <t>Mission Bay Urban Loft</t>
        </is>
      </c>
      <c r="D12" s="22" t="inlineStr">
        <is>
          <t>VR-2026-009</t>
        </is>
      </c>
      <c r="E12" s="22" t="inlineStr">
        <is>
          <t>Maintenance</t>
        </is>
      </c>
      <c r="F12" s="22" t="inlineStr">
        <is>
          <t>Troubleshoot intermittent internet connection.</t>
        </is>
      </c>
      <c r="G12" s="22" t="inlineStr">
        <is>
          <t>Internet or TV</t>
        </is>
      </c>
      <c r="H12" s="22" t="inlineStr">
        <is>
          <t>High</t>
        </is>
      </c>
      <c r="I12" s="55" t="n">
        <v>46269</v>
      </c>
      <c r="J12" s="55" t="n">
        <v>46272</v>
      </c>
      <c r="K12" s="28" t="n">
        <v>0.5833333333333334</v>
      </c>
      <c r="L12" s="22" t="inlineStr">
        <is>
          <t>Evan Cole</t>
        </is>
      </c>
      <c r="M12" s="22" t="inlineStr"/>
      <c r="N12" s="22" t="inlineStr">
        <is>
          <t>Not Started</t>
        </is>
      </c>
      <c r="O12" s="57" t="n"/>
      <c r="P12" s="25" t="n">
        <v>150</v>
      </c>
      <c r="Q12" s="25" t="n">
        <v>0</v>
      </c>
      <c r="R12" s="26">
        <f>IFERROR(IF($A12="","",$Q12-$P12),"")</f>
        <v/>
      </c>
      <c r="S12" s="24">
        <f>IFERROR(IF($I12="","",IF(OR($N12="Completed",$N12="Canceled"),MAX(0,$O12-$I12),MAX(0,TODAY()-$I12))),"")</f>
        <v/>
      </c>
      <c r="T12" s="24">
        <f>IFERROR(IF($A12="","",IF($J12="","No Due Date",IF(OR($N12="Completed",$N12="Canceled"),$N12,IF($J12&lt;TODAY(),"Overdue",IF($J12=TODAY(),"Due Today","Upcoming"))))),"")</f>
        <v/>
      </c>
      <c r="U12" s="22" t="inlineStr"/>
      <c r="V12" s="22" t="inlineStr"/>
      <c r="W12" s="22" t="inlineStr">
        <is>
          <t>Yes</t>
        </is>
      </c>
      <c r="X12" s="55" t="n">
        <v>46273</v>
      </c>
      <c r="Y12" s="22" t="inlineStr">
        <is>
          <t>Not Reviewed</t>
        </is>
      </c>
      <c r="Z12" s="24">
        <f>IFERROR(IF(AND($A12&lt;&gt;"",$J12=TODAY(),$N12&lt;&gt;"Completed",$N12&lt;&gt;"Canceled"),COUNTIFS($J$5:$J$12,TODAY(),$N$5:$N$12,"&lt;&gt;Completed",$N$5:$N$12,"&lt;&gt;Canceled"),""),"")</f>
        <v/>
      </c>
      <c r="AA12" s="24">
        <f>IFERROR(IF(AND($A12&lt;&gt;"",$H12="Urgent",$J12&lt;TODAY(),$N12&lt;&gt;"Completed",$N12&lt;&gt;"Canceled"),COUNTIFS($H$5:$H$12,"Urgent",$J$5:$J$12,"&lt;"&amp;TODAY(),$N$5:$N$12,"&lt;&gt;Completed",$N$5:$N$12,"&lt;&gt;Canceled"),""),"")</f>
        <v/>
      </c>
    </row>
    <row r="13">
      <c r="A13" s="22" t="inlineStr">
        <is>
          <t>OPS-2026-009</t>
        </is>
      </c>
      <c r="B13" s="22" t="inlineStr"/>
      <c r="C13" s="22" t="inlineStr">
        <is>
          <t>Blue Heron Lake House</t>
        </is>
      </c>
      <c r="D13" s="22" t="inlineStr">
        <is>
          <t>VR-2026-005</t>
        </is>
      </c>
      <c r="E13" s="22" t="inlineStr">
        <is>
          <t>Inspection</t>
        </is>
      </c>
      <c r="F13" s="22" t="inlineStr">
        <is>
          <t>Complete post-cleaning manager inspection.</t>
        </is>
      </c>
      <c r="G13" s="22" t="inlineStr">
        <is>
          <t>Whole Property</t>
        </is>
      </c>
      <c r="H13" s="22" t="inlineStr">
        <is>
          <t>Normal</t>
        </is>
      </c>
      <c r="I13" s="55" t="n">
        <v>46271</v>
      </c>
      <c r="J13" s="55" t="n">
        <v>46273</v>
      </c>
      <c r="K13" s="28" t="n">
        <v>0.5833333333333334</v>
      </c>
      <c r="L13" s="22" t="inlineStr"/>
      <c r="M13" s="22" t="inlineStr"/>
      <c r="N13" s="22" t="inlineStr">
        <is>
          <t>Not Started</t>
        </is>
      </c>
      <c r="O13" s="57" t="n"/>
      <c r="P13" s="25" t="n">
        <v>40</v>
      </c>
      <c r="Q13" s="25" t="n">
        <v>0</v>
      </c>
      <c r="R13" s="26">
        <f>IFERROR(IF($A13="","",$Q13-$P13),"")</f>
        <v/>
      </c>
      <c r="S13" s="24">
        <f>IFERROR(IF($I13="","",IF(OR($N13="Completed",$N13="Canceled"),MAX(0,$O13-$I13),MAX(0,TODAY()-$I13))),"")</f>
        <v/>
      </c>
      <c r="T13" s="24">
        <f>IFERROR(IF($A13="","",IF($J13="","No Due Date",IF(OR($N13="Completed",$N13="Canceled"),$N13,IF($J13&lt;TODAY(),"Overdue",IF($J13=TODAY(),"Due Today","Upcoming"))))),"")</f>
        <v/>
      </c>
      <c r="U13" s="22" t="inlineStr"/>
      <c r="V13" s="22" t="inlineStr"/>
      <c r="W13" s="22" t="inlineStr">
        <is>
          <t>No</t>
        </is>
      </c>
      <c r="X13" s="57" t="n"/>
      <c r="Y13" s="22" t="inlineStr">
        <is>
          <t>Not Reviewed</t>
        </is>
      </c>
      <c r="Z13" s="24">
        <f>IFERROR(IF(AND($A13&lt;&gt;"",$J13=TODAY(),$N13&lt;&gt;"Completed",$N13&lt;&gt;"Canceled"),COUNTIFS($J$5:$J$13,TODAY(),$N$5:$N$13,"&lt;&gt;Completed",$N$5:$N$13,"&lt;&gt;Canceled"),""),"")</f>
        <v/>
      </c>
      <c r="AA13" s="24">
        <f>IFERROR(IF(AND($A13&lt;&gt;"",$H13="Urgent",$J13&lt;TODAY(),$N13&lt;&gt;"Completed",$N13&lt;&gt;"Canceled"),COUNTIFS($H$5:$H$13,"Urgent",$J$5:$J$13,"&lt;"&amp;TODAY(),$N$5:$N$13,"&lt;&gt;Completed",$N$5:$N$13,"&lt;&gt;Canceled"),""),"")</f>
        <v/>
      </c>
    </row>
    <row r="14">
      <c r="A14" s="29" t="n"/>
      <c r="B14" s="29" t="n"/>
      <c r="C14" s="29" t="n"/>
      <c r="D14" s="29" t="n"/>
      <c r="E14" s="29" t="n"/>
      <c r="F14" s="29" t="n"/>
      <c r="G14" s="29" t="n"/>
      <c r="H14" s="29" t="n"/>
      <c r="I14" s="57" t="n"/>
      <c r="J14" s="57" t="n"/>
      <c r="K14" s="32" t="n"/>
      <c r="L14" s="29" t="n"/>
      <c r="M14" s="29" t="n"/>
      <c r="N14" s="29" t="n"/>
      <c r="O14" s="57" t="n"/>
      <c r="P14" s="31" t="n"/>
      <c r="Q14" s="31" t="n"/>
      <c r="R14" s="26">
        <f>IFERROR(IF($A14="","",$Q14-$P14),"")</f>
        <v/>
      </c>
      <c r="S14" s="24">
        <f>IFERROR(IF($I14="","",IF(OR($N14="Completed",$N14="Canceled"),MAX(0,$O14-$I14),MAX(0,TODAY()-$I14))),"")</f>
        <v/>
      </c>
      <c r="T14" s="24">
        <f>IFERROR(IF($A14="","",IF($J14="","No Due Date",IF(OR($N14="Completed",$N14="Canceled"),$N14,IF($J14&lt;TODAY(),"Overdue",IF($J14=TODAY(),"Due Today","Upcoming"))))),"")</f>
        <v/>
      </c>
      <c r="U14" s="29" t="n"/>
      <c r="V14" s="29" t="n"/>
      <c r="W14" s="29" t="n"/>
      <c r="X14" s="57" t="n"/>
      <c r="Y14" s="29" t="n"/>
      <c r="Z14" s="24">
        <f>IFERROR(IF(AND($A14&lt;&gt;"",$J14=TODAY(),$N14&lt;&gt;"Completed",$N14&lt;&gt;"Canceled"),COUNTIFS($J$5:$J$14,TODAY(),$N$5:$N$14,"&lt;&gt;Completed",$N$5:$N$14,"&lt;&gt;Canceled"),""),"")</f>
        <v/>
      </c>
      <c r="AA14" s="24">
        <f>IFERROR(IF(AND($A14&lt;&gt;"",$H14="Urgent",$J14&lt;TODAY(),$N14&lt;&gt;"Completed",$N14&lt;&gt;"Canceled"),COUNTIFS($H$5:$H$14,"Urgent",$J$5:$J$14,"&lt;"&amp;TODAY(),$N$5:$N$14,"&lt;&gt;Completed",$N$5:$N$14,"&lt;&gt;Canceled"),""),"")</f>
        <v/>
      </c>
    </row>
    <row r="15">
      <c r="A15" s="29" t="n"/>
      <c r="B15" s="29" t="n"/>
      <c r="C15" s="29" t="n"/>
      <c r="D15" s="29" t="n"/>
      <c r="E15" s="29" t="n"/>
      <c r="F15" s="29" t="n"/>
      <c r="G15" s="29" t="n"/>
      <c r="H15" s="29" t="n"/>
      <c r="I15" s="57" t="n"/>
      <c r="J15" s="57" t="n"/>
      <c r="K15" s="32" t="n"/>
      <c r="L15" s="29" t="n"/>
      <c r="M15" s="29" t="n"/>
      <c r="N15" s="29" t="n"/>
      <c r="O15" s="57" t="n"/>
      <c r="P15" s="31" t="n"/>
      <c r="Q15" s="31" t="n"/>
      <c r="R15" s="26">
        <f>IFERROR(IF($A15="","",$Q15-$P15),"")</f>
        <v/>
      </c>
      <c r="S15" s="24">
        <f>IFERROR(IF($I15="","",IF(OR($N15="Completed",$N15="Canceled"),MAX(0,$O15-$I15),MAX(0,TODAY()-$I15))),"")</f>
        <v/>
      </c>
      <c r="T15" s="24">
        <f>IFERROR(IF($A15="","",IF($J15="","No Due Date",IF(OR($N15="Completed",$N15="Canceled"),$N15,IF($J15&lt;TODAY(),"Overdue",IF($J15=TODAY(),"Due Today","Upcoming"))))),"")</f>
        <v/>
      </c>
      <c r="U15" s="29" t="n"/>
      <c r="V15" s="29" t="n"/>
      <c r="W15" s="29" t="n"/>
      <c r="X15" s="57" t="n"/>
      <c r="Y15" s="29" t="n"/>
      <c r="Z15" s="24">
        <f>IFERROR(IF(AND($A15&lt;&gt;"",$J15=TODAY(),$N15&lt;&gt;"Completed",$N15&lt;&gt;"Canceled"),COUNTIFS($J$5:$J$15,TODAY(),$N$5:$N$15,"&lt;&gt;Completed",$N$5:$N$15,"&lt;&gt;Canceled"),""),"")</f>
        <v/>
      </c>
      <c r="AA15" s="24">
        <f>IFERROR(IF(AND($A15&lt;&gt;"",$H15="Urgent",$J15&lt;TODAY(),$N15&lt;&gt;"Completed",$N15&lt;&gt;"Canceled"),COUNTIFS($H$5:$H$15,"Urgent",$J$5:$J$15,"&lt;"&amp;TODAY(),$N$5:$N$15,"&lt;&gt;Completed",$N$5:$N$15,"&lt;&gt;Canceled"),""),"")</f>
        <v/>
      </c>
    </row>
    <row r="16">
      <c r="A16" s="29" t="n"/>
      <c r="B16" s="29" t="n"/>
      <c r="C16" s="29" t="n"/>
      <c r="D16" s="29" t="n"/>
      <c r="E16" s="29" t="n"/>
      <c r="F16" s="29" t="n"/>
      <c r="G16" s="29" t="n"/>
      <c r="H16" s="29" t="n"/>
      <c r="I16" s="57" t="n"/>
      <c r="J16" s="57" t="n"/>
      <c r="K16" s="32" t="n"/>
      <c r="L16" s="29" t="n"/>
      <c r="M16" s="29" t="n"/>
      <c r="N16" s="29" t="n"/>
      <c r="O16" s="57" t="n"/>
      <c r="P16" s="31" t="n"/>
      <c r="Q16" s="31" t="n"/>
      <c r="R16" s="26">
        <f>IFERROR(IF($A16="","",$Q16-$P16),"")</f>
        <v/>
      </c>
      <c r="S16" s="24">
        <f>IFERROR(IF($I16="","",IF(OR($N16="Completed",$N16="Canceled"),MAX(0,$O16-$I16),MAX(0,TODAY()-$I16))),"")</f>
        <v/>
      </c>
      <c r="T16" s="24">
        <f>IFERROR(IF($A16="","",IF($J16="","No Due Date",IF(OR($N16="Completed",$N16="Canceled"),$N16,IF($J16&lt;TODAY(),"Overdue",IF($J16=TODAY(),"Due Today","Upcoming"))))),"")</f>
        <v/>
      </c>
      <c r="U16" s="29" t="n"/>
      <c r="V16" s="29" t="n"/>
      <c r="W16" s="29" t="n"/>
      <c r="X16" s="57" t="n"/>
      <c r="Y16" s="29" t="n"/>
      <c r="Z16" s="24">
        <f>IFERROR(IF(AND($A16&lt;&gt;"",$J16=TODAY(),$N16&lt;&gt;"Completed",$N16&lt;&gt;"Canceled"),COUNTIFS($J$5:$J$16,TODAY(),$N$5:$N$16,"&lt;&gt;Completed",$N$5:$N$16,"&lt;&gt;Canceled"),""),"")</f>
        <v/>
      </c>
      <c r="AA16" s="24">
        <f>IFERROR(IF(AND($A16&lt;&gt;"",$H16="Urgent",$J16&lt;TODAY(),$N16&lt;&gt;"Completed",$N16&lt;&gt;"Canceled"),COUNTIFS($H$5:$H$16,"Urgent",$J$5:$J$16,"&lt;"&amp;TODAY(),$N$5:$N$16,"&lt;&gt;Completed",$N$5:$N$16,"&lt;&gt;Canceled"),""),"")</f>
        <v/>
      </c>
    </row>
    <row r="17">
      <c r="A17" s="29" t="n"/>
      <c r="B17" s="29" t="n"/>
      <c r="C17" s="29" t="n"/>
      <c r="D17" s="29" t="n"/>
      <c r="E17" s="29" t="n"/>
      <c r="F17" s="29" t="n"/>
      <c r="G17" s="29" t="n"/>
      <c r="H17" s="29" t="n"/>
      <c r="I17" s="57" t="n"/>
      <c r="J17" s="57" t="n"/>
      <c r="K17" s="32" t="n"/>
      <c r="L17" s="29" t="n"/>
      <c r="M17" s="29" t="n"/>
      <c r="N17" s="29" t="n"/>
      <c r="O17" s="57" t="n"/>
      <c r="P17" s="31" t="n"/>
      <c r="Q17" s="31" t="n"/>
      <c r="R17" s="26">
        <f>IFERROR(IF($A17="","",$Q17-$P17),"")</f>
        <v/>
      </c>
      <c r="S17" s="24">
        <f>IFERROR(IF($I17="","",IF(OR($N17="Completed",$N17="Canceled"),MAX(0,$O17-$I17),MAX(0,TODAY()-$I17))),"")</f>
        <v/>
      </c>
      <c r="T17" s="24">
        <f>IFERROR(IF($A17="","",IF($J17="","No Due Date",IF(OR($N17="Completed",$N17="Canceled"),$N17,IF($J17&lt;TODAY(),"Overdue",IF($J17=TODAY(),"Due Today","Upcoming"))))),"")</f>
        <v/>
      </c>
      <c r="U17" s="29" t="n"/>
      <c r="V17" s="29" t="n"/>
      <c r="W17" s="29" t="n"/>
      <c r="X17" s="57" t="n"/>
      <c r="Y17" s="29" t="n"/>
      <c r="Z17" s="24">
        <f>IFERROR(IF(AND($A17&lt;&gt;"",$J17=TODAY(),$N17&lt;&gt;"Completed",$N17&lt;&gt;"Canceled"),COUNTIFS($J$5:$J$17,TODAY(),$N$5:$N$17,"&lt;&gt;Completed",$N$5:$N$17,"&lt;&gt;Canceled"),""),"")</f>
        <v/>
      </c>
      <c r="AA17" s="24">
        <f>IFERROR(IF(AND($A17&lt;&gt;"",$H17="Urgent",$J17&lt;TODAY(),$N17&lt;&gt;"Completed",$N17&lt;&gt;"Canceled"),COUNTIFS($H$5:$H$17,"Urgent",$J$5:$J$17,"&lt;"&amp;TODAY(),$N$5:$N$17,"&lt;&gt;Completed",$N$5:$N$17,"&lt;&gt;Canceled"),""),"")</f>
        <v/>
      </c>
    </row>
    <row r="18">
      <c r="A18" s="29" t="n"/>
      <c r="B18" s="29" t="n"/>
      <c r="C18" s="29" t="n"/>
      <c r="D18" s="29" t="n"/>
      <c r="E18" s="29" t="n"/>
      <c r="F18" s="29" t="n"/>
      <c r="G18" s="29" t="n"/>
      <c r="H18" s="29" t="n"/>
      <c r="I18" s="57" t="n"/>
      <c r="J18" s="57" t="n"/>
      <c r="K18" s="32" t="n"/>
      <c r="L18" s="29" t="n"/>
      <c r="M18" s="29" t="n"/>
      <c r="N18" s="29" t="n"/>
      <c r="O18" s="57" t="n"/>
      <c r="P18" s="31" t="n"/>
      <c r="Q18" s="31" t="n"/>
      <c r="R18" s="26">
        <f>IFERROR(IF($A18="","",$Q18-$P18),"")</f>
        <v/>
      </c>
      <c r="S18" s="24">
        <f>IFERROR(IF($I18="","",IF(OR($N18="Completed",$N18="Canceled"),MAX(0,$O18-$I18),MAX(0,TODAY()-$I18))),"")</f>
        <v/>
      </c>
      <c r="T18" s="24">
        <f>IFERROR(IF($A18="","",IF($J18="","No Due Date",IF(OR($N18="Completed",$N18="Canceled"),$N18,IF($J18&lt;TODAY(),"Overdue",IF($J18=TODAY(),"Due Today","Upcoming"))))),"")</f>
        <v/>
      </c>
      <c r="U18" s="29" t="n"/>
      <c r="V18" s="29" t="n"/>
      <c r="W18" s="29" t="n"/>
      <c r="X18" s="57" t="n"/>
      <c r="Y18" s="29" t="n"/>
      <c r="Z18" s="24">
        <f>IFERROR(IF(AND($A18&lt;&gt;"",$J18=TODAY(),$N18&lt;&gt;"Completed",$N18&lt;&gt;"Canceled"),COUNTIFS($J$5:$J$18,TODAY(),$N$5:$N$18,"&lt;&gt;Completed",$N$5:$N$18,"&lt;&gt;Canceled"),""),"")</f>
        <v/>
      </c>
      <c r="AA18" s="24">
        <f>IFERROR(IF(AND($A18&lt;&gt;"",$H18="Urgent",$J18&lt;TODAY(),$N18&lt;&gt;"Completed",$N18&lt;&gt;"Canceled"),COUNTIFS($H$5:$H$18,"Urgent",$J$5:$J$18,"&lt;"&amp;TODAY(),$N$5:$N$18,"&lt;&gt;Completed",$N$5:$N$18,"&lt;&gt;Canceled"),""),"")</f>
        <v/>
      </c>
    </row>
    <row r="19">
      <c r="A19" s="29" t="n"/>
      <c r="B19" s="29" t="n"/>
      <c r="C19" s="29" t="n"/>
      <c r="D19" s="29" t="n"/>
      <c r="E19" s="29" t="n"/>
      <c r="F19" s="29" t="n"/>
      <c r="G19" s="29" t="n"/>
      <c r="H19" s="29" t="n"/>
      <c r="I19" s="57" t="n"/>
      <c r="J19" s="57" t="n"/>
      <c r="K19" s="32" t="n"/>
      <c r="L19" s="29" t="n"/>
      <c r="M19" s="29" t="n"/>
      <c r="N19" s="29" t="n"/>
      <c r="O19" s="57" t="n"/>
      <c r="P19" s="31" t="n"/>
      <c r="Q19" s="31" t="n"/>
      <c r="R19" s="26">
        <f>IFERROR(IF($A19="","",$Q19-$P19),"")</f>
        <v/>
      </c>
      <c r="S19" s="24">
        <f>IFERROR(IF($I19="","",IF(OR($N19="Completed",$N19="Canceled"),MAX(0,$O19-$I19),MAX(0,TODAY()-$I19))),"")</f>
        <v/>
      </c>
      <c r="T19" s="24">
        <f>IFERROR(IF($A19="","",IF($J19="","No Due Date",IF(OR($N19="Completed",$N19="Canceled"),$N19,IF($J19&lt;TODAY(),"Overdue",IF($J19=TODAY(),"Due Today","Upcoming"))))),"")</f>
        <v/>
      </c>
      <c r="U19" s="29" t="n"/>
      <c r="V19" s="29" t="n"/>
      <c r="W19" s="29" t="n"/>
      <c r="X19" s="57" t="n"/>
      <c r="Y19" s="29" t="n"/>
      <c r="Z19" s="24">
        <f>IFERROR(IF(AND($A19&lt;&gt;"",$J19=TODAY(),$N19&lt;&gt;"Completed",$N19&lt;&gt;"Canceled"),COUNTIFS($J$5:$J$19,TODAY(),$N$5:$N$19,"&lt;&gt;Completed",$N$5:$N$19,"&lt;&gt;Canceled"),""),"")</f>
        <v/>
      </c>
      <c r="AA19" s="24">
        <f>IFERROR(IF(AND($A19&lt;&gt;"",$H19="Urgent",$J19&lt;TODAY(),$N19&lt;&gt;"Completed",$N19&lt;&gt;"Canceled"),COUNTIFS($H$5:$H$19,"Urgent",$J$5:$J$19,"&lt;"&amp;TODAY(),$N$5:$N$19,"&lt;&gt;Completed",$N$5:$N$19,"&lt;&gt;Canceled"),""),"")</f>
        <v/>
      </c>
    </row>
    <row r="20">
      <c r="A20" s="29" t="n"/>
      <c r="B20" s="29" t="n"/>
      <c r="C20" s="29" t="n"/>
      <c r="D20" s="29" t="n"/>
      <c r="E20" s="29" t="n"/>
      <c r="F20" s="29" t="n"/>
      <c r="G20" s="29" t="n"/>
      <c r="H20" s="29" t="n"/>
      <c r="I20" s="57" t="n"/>
      <c r="J20" s="57" t="n"/>
      <c r="K20" s="32" t="n"/>
      <c r="L20" s="29" t="n"/>
      <c r="M20" s="29" t="n"/>
      <c r="N20" s="29" t="n"/>
      <c r="O20" s="57" t="n"/>
      <c r="P20" s="31" t="n"/>
      <c r="Q20" s="31" t="n"/>
      <c r="R20" s="26">
        <f>IFERROR(IF($A20="","",$Q20-$P20),"")</f>
        <v/>
      </c>
      <c r="S20" s="24">
        <f>IFERROR(IF($I20="","",IF(OR($N20="Completed",$N20="Canceled"),MAX(0,$O20-$I20),MAX(0,TODAY()-$I20))),"")</f>
        <v/>
      </c>
      <c r="T20" s="24">
        <f>IFERROR(IF($A20="","",IF($J20="","No Due Date",IF(OR($N20="Completed",$N20="Canceled"),$N20,IF($J20&lt;TODAY(),"Overdue",IF($J20=TODAY(),"Due Today","Upcoming"))))),"")</f>
        <v/>
      </c>
      <c r="U20" s="29" t="n"/>
      <c r="V20" s="29" t="n"/>
      <c r="W20" s="29" t="n"/>
      <c r="X20" s="57" t="n"/>
      <c r="Y20" s="29" t="n"/>
      <c r="Z20" s="24">
        <f>IFERROR(IF(AND($A20&lt;&gt;"",$J20=TODAY(),$N20&lt;&gt;"Completed",$N20&lt;&gt;"Canceled"),COUNTIFS($J$5:$J$20,TODAY(),$N$5:$N$20,"&lt;&gt;Completed",$N$5:$N$20,"&lt;&gt;Canceled"),""),"")</f>
        <v/>
      </c>
      <c r="AA20" s="24">
        <f>IFERROR(IF(AND($A20&lt;&gt;"",$H20="Urgent",$J20&lt;TODAY(),$N20&lt;&gt;"Completed",$N20&lt;&gt;"Canceled"),COUNTIFS($H$5:$H$20,"Urgent",$J$5:$J$20,"&lt;"&amp;TODAY(),$N$5:$N$20,"&lt;&gt;Completed",$N$5:$N$20,"&lt;&gt;Canceled"),""),"")</f>
        <v/>
      </c>
    </row>
    <row r="21">
      <c r="A21" s="29" t="n"/>
      <c r="B21" s="29" t="n"/>
      <c r="C21" s="29" t="n"/>
      <c r="D21" s="29" t="n"/>
      <c r="E21" s="29" t="n"/>
      <c r="F21" s="29" t="n"/>
      <c r="G21" s="29" t="n"/>
      <c r="H21" s="29" t="n"/>
      <c r="I21" s="57" t="n"/>
      <c r="J21" s="57" t="n"/>
      <c r="K21" s="32" t="n"/>
      <c r="L21" s="29" t="n"/>
      <c r="M21" s="29" t="n"/>
      <c r="N21" s="29" t="n"/>
      <c r="O21" s="57" t="n"/>
      <c r="P21" s="31" t="n"/>
      <c r="Q21" s="31" t="n"/>
      <c r="R21" s="26">
        <f>IFERROR(IF($A21="","",$Q21-$P21),"")</f>
        <v/>
      </c>
      <c r="S21" s="24">
        <f>IFERROR(IF($I21="","",IF(OR($N21="Completed",$N21="Canceled"),MAX(0,$O21-$I21),MAX(0,TODAY()-$I21))),"")</f>
        <v/>
      </c>
      <c r="T21" s="24">
        <f>IFERROR(IF($A21="","",IF($J21="","No Due Date",IF(OR($N21="Completed",$N21="Canceled"),$N21,IF($J21&lt;TODAY(),"Overdue",IF($J21=TODAY(),"Due Today","Upcoming"))))),"")</f>
        <v/>
      </c>
      <c r="U21" s="29" t="n"/>
      <c r="V21" s="29" t="n"/>
      <c r="W21" s="29" t="n"/>
      <c r="X21" s="57" t="n"/>
      <c r="Y21" s="29" t="n"/>
      <c r="Z21" s="24">
        <f>IFERROR(IF(AND($A21&lt;&gt;"",$J21=TODAY(),$N21&lt;&gt;"Completed",$N21&lt;&gt;"Canceled"),COUNTIFS($J$5:$J$21,TODAY(),$N$5:$N$21,"&lt;&gt;Completed",$N$5:$N$21,"&lt;&gt;Canceled"),""),"")</f>
        <v/>
      </c>
      <c r="AA21" s="24">
        <f>IFERROR(IF(AND($A21&lt;&gt;"",$H21="Urgent",$J21&lt;TODAY(),$N21&lt;&gt;"Completed",$N21&lt;&gt;"Canceled"),COUNTIFS($H$5:$H$21,"Urgent",$J$5:$J$21,"&lt;"&amp;TODAY(),$N$5:$N$21,"&lt;&gt;Completed",$N$5:$N$21,"&lt;&gt;Canceled"),""),"")</f>
        <v/>
      </c>
    </row>
    <row r="22">
      <c r="A22" s="29" t="n"/>
      <c r="B22" s="29" t="n"/>
      <c r="C22" s="29" t="n"/>
      <c r="D22" s="29" t="n"/>
      <c r="E22" s="29" t="n"/>
      <c r="F22" s="29" t="n"/>
      <c r="G22" s="29" t="n"/>
      <c r="H22" s="29" t="n"/>
      <c r="I22" s="57" t="n"/>
      <c r="J22" s="57" t="n"/>
      <c r="K22" s="32" t="n"/>
      <c r="L22" s="29" t="n"/>
      <c r="M22" s="29" t="n"/>
      <c r="N22" s="29" t="n"/>
      <c r="O22" s="57" t="n"/>
      <c r="P22" s="31" t="n"/>
      <c r="Q22" s="31" t="n"/>
      <c r="R22" s="26">
        <f>IFERROR(IF($A22="","",$Q22-$P22),"")</f>
        <v/>
      </c>
      <c r="S22" s="24">
        <f>IFERROR(IF($I22="","",IF(OR($N22="Completed",$N22="Canceled"),MAX(0,$O22-$I22),MAX(0,TODAY()-$I22))),"")</f>
        <v/>
      </c>
      <c r="T22" s="24">
        <f>IFERROR(IF($A22="","",IF($J22="","No Due Date",IF(OR($N22="Completed",$N22="Canceled"),$N22,IF($J22&lt;TODAY(),"Overdue",IF($J22=TODAY(),"Due Today","Upcoming"))))),"")</f>
        <v/>
      </c>
      <c r="U22" s="29" t="n"/>
      <c r="V22" s="29" t="n"/>
      <c r="W22" s="29" t="n"/>
      <c r="X22" s="57" t="n"/>
      <c r="Y22" s="29" t="n"/>
      <c r="Z22" s="24">
        <f>IFERROR(IF(AND($A22&lt;&gt;"",$J22=TODAY(),$N22&lt;&gt;"Completed",$N22&lt;&gt;"Canceled"),COUNTIFS($J$5:$J$22,TODAY(),$N$5:$N$22,"&lt;&gt;Completed",$N$5:$N$22,"&lt;&gt;Canceled"),""),"")</f>
        <v/>
      </c>
      <c r="AA22" s="24">
        <f>IFERROR(IF(AND($A22&lt;&gt;"",$H22="Urgent",$J22&lt;TODAY(),$N22&lt;&gt;"Completed",$N22&lt;&gt;"Canceled"),COUNTIFS($H$5:$H$22,"Urgent",$J$5:$J$22,"&lt;"&amp;TODAY(),$N$5:$N$22,"&lt;&gt;Completed",$N$5:$N$22,"&lt;&gt;Canceled"),""),"")</f>
        <v/>
      </c>
    </row>
    <row r="23">
      <c r="A23" s="29" t="n"/>
      <c r="B23" s="29" t="n"/>
      <c r="C23" s="29" t="n"/>
      <c r="D23" s="29" t="n"/>
      <c r="E23" s="29" t="n"/>
      <c r="F23" s="29" t="n"/>
      <c r="G23" s="29" t="n"/>
      <c r="H23" s="29" t="n"/>
      <c r="I23" s="57" t="n"/>
      <c r="J23" s="57" t="n"/>
      <c r="K23" s="32" t="n"/>
      <c r="L23" s="29" t="n"/>
      <c r="M23" s="29" t="n"/>
      <c r="N23" s="29" t="n"/>
      <c r="O23" s="57" t="n"/>
      <c r="P23" s="31" t="n"/>
      <c r="Q23" s="31" t="n"/>
      <c r="R23" s="26">
        <f>IFERROR(IF($A23="","",$Q23-$P23),"")</f>
        <v/>
      </c>
      <c r="S23" s="24">
        <f>IFERROR(IF($I23="","",IF(OR($N23="Completed",$N23="Canceled"),MAX(0,$O23-$I23),MAX(0,TODAY()-$I23))),"")</f>
        <v/>
      </c>
      <c r="T23" s="24">
        <f>IFERROR(IF($A23="","",IF($J23="","No Due Date",IF(OR($N23="Completed",$N23="Canceled"),$N23,IF($J23&lt;TODAY(),"Overdue",IF($J23=TODAY(),"Due Today","Upcoming"))))),"")</f>
        <v/>
      </c>
      <c r="U23" s="29" t="n"/>
      <c r="V23" s="29" t="n"/>
      <c r="W23" s="29" t="n"/>
      <c r="X23" s="57" t="n"/>
      <c r="Y23" s="29" t="n"/>
      <c r="Z23" s="24">
        <f>IFERROR(IF(AND($A23&lt;&gt;"",$J23=TODAY(),$N23&lt;&gt;"Completed",$N23&lt;&gt;"Canceled"),COUNTIFS($J$5:$J$23,TODAY(),$N$5:$N$23,"&lt;&gt;Completed",$N$5:$N$23,"&lt;&gt;Canceled"),""),"")</f>
        <v/>
      </c>
      <c r="AA23" s="24">
        <f>IFERROR(IF(AND($A23&lt;&gt;"",$H23="Urgent",$J23&lt;TODAY(),$N23&lt;&gt;"Completed",$N23&lt;&gt;"Canceled"),COUNTIFS($H$5:$H$23,"Urgent",$J$5:$J$23,"&lt;"&amp;TODAY(),$N$5:$N$23,"&lt;&gt;Completed",$N$5:$N$23,"&lt;&gt;Canceled"),""),"")</f>
        <v/>
      </c>
    </row>
    <row r="24">
      <c r="A24" s="29" t="n"/>
      <c r="B24" s="29" t="n"/>
      <c r="C24" s="29" t="n"/>
      <c r="D24" s="29" t="n"/>
      <c r="E24" s="29" t="n"/>
      <c r="F24" s="29" t="n"/>
      <c r="G24" s="29" t="n"/>
      <c r="H24" s="29" t="n"/>
      <c r="I24" s="57" t="n"/>
      <c r="J24" s="57" t="n"/>
      <c r="K24" s="32" t="n"/>
      <c r="L24" s="29" t="n"/>
      <c r="M24" s="29" t="n"/>
      <c r="N24" s="29" t="n"/>
      <c r="O24" s="57" t="n"/>
      <c r="P24" s="31" t="n"/>
      <c r="Q24" s="31" t="n"/>
      <c r="R24" s="26">
        <f>IFERROR(IF($A24="","",$Q24-$P24),"")</f>
        <v/>
      </c>
      <c r="S24" s="24">
        <f>IFERROR(IF($I24="","",IF(OR($N24="Completed",$N24="Canceled"),MAX(0,$O24-$I24),MAX(0,TODAY()-$I24))),"")</f>
        <v/>
      </c>
      <c r="T24" s="24">
        <f>IFERROR(IF($A24="","",IF($J24="","No Due Date",IF(OR($N24="Completed",$N24="Canceled"),$N24,IF($J24&lt;TODAY(),"Overdue",IF($J24=TODAY(),"Due Today","Upcoming"))))),"")</f>
        <v/>
      </c>
      <c r="U24" s="29" t="n"/>
      <c r="V24" s="29" t="n"/>
      <c r="W24" s="29" t="n"/>
      <c r="X24" s="57" t="n"/>
      <c r="Y24" s="29" t="n"/>
      <c r="Z24" s="24">
        <f>IFERROR(IF(AND($A24&lt;&gt;"",$J24=TODAY(),$N24&lt;&gt;"Completed",$N24&lt;&gt;"Canceled"),COUNTIFS($J$5:$J$24,TODAY(),$N$5:$N$24,"&lt;&gt;Completed",$N$5:$N$24,"&lt;&gt;Canceled"),""),"")</f>
        <v/>
      </c>
      <c r="AA24" s="24">
        <f>IFERROR(IF(AND($A24&lt;&gt;"",$H24="Urgent",$J24&lt;TODAY(),$N24&lt;&gt;"Completed",$N24&lt;&gt;"Canceled"),COUNTIFS($H$5:$H$24,"Urgent",$J$5:$J$24,"&lt;"&amp;TODAY(),$N$5:$N$24,"&lt;&gt;Completed",$N$5:$N$24,"&lt;&gt;Canceled"),""),"")</f>
        <v/>
      </c>
    </row>
    <row r="25">
      <c r="A25" s="29" t="n"/>
      <c r="B25" s="29" t="n"/>
      <c r="C25" s="29" t="n"/>
      <c r="D25" s="29" t="n"/>
      <c r="E25" s="29" t="n"/>
      <c r="F25" s="29" t="n"/>
      <c r="G25" s="29" t="n"/>
      <c r="H25" s="29" t="n"/>
      <c r="I25" s="57" t="n"/>
      <c r="J25" s="57" t="n"/>
      <c r="K25" s="32" t="n"/>
      <c r="L25" s="29" t="n"/>
      <c r="M25" s="29" t="n"/>
      <c r="N25" s="29" t="n"/>
      <c r="O25" s="57" t="n"/>
      <c r="P25" s="31" t="n"/>
      <c r="Q25" s="31" t="n"/>
      <c r="R25" s="26">
        <f>IFERROR(IF($A25="","",$Q25-$P25),"")</f>
        <v/>
      </c>
      <c r="S25" s="24">
        <f>IFERROR(IF($I25="","",IF(OR($N25="Completed",$N25="Canceled"),MAX(0,$O25-$I25),MAX(0,TODAY()-$I25))),"")</f>
        <v/>
      </c>
      <c r="T25" s="24">
        <f>IFERROR(IF($A25="","",IF($J25="","No Due Date",IF(OR($N25="Completed",$N25="Canceled"),$N25,IF($J25&lt;TODAY(),"Overdue",IF($J25=TODAY(),"Due Today","Upcoming"))))),"")</f>
        <v/>
      </c>
      <c r="U25" s="29" t="n"/>
      <c r="V25" s="29" t="n"/>
      <c r="W25" s="29" t="n"/>
      <c r="X25" s="57" t="n"/>
      <c r="Y25" s="29" t="n"/>
      <c r="Z25" s="24">
        <f>IFERROR(IF(AND($A25&lt;&gt;"",$J25=TODAY(),$N25&lt;&gt;"Completed",$N25&lt;&gt;"Canceled"),COUNTIFS($J$5:$J$25,TODAY(),$N$5:$N$25,"&lt;&gt;Completed",$N$5:$N$25,"&lt;&gt;Canceled"),""),"")</f>
        <v/>
      </c>
      <c r="AA25" s="24">
        <f>IFERROR(IF(AND($A25&lt;&gt;"",$H25="Urgent",$J25&lt;TODAY(),$N25&lt;&gt;"Completed",$N25&lt;&gt;"Canceled"),COUNTIFS($H$5:$H$25,"Urgent",$J$5:$J$25,"&lt;"&amp;TODAY(),$N$5:$N$25,"&lt;&gt;Completed",$N$5:$N$25,"&lt;&gt;Canceled"),""),"")</f>
        <v/>
      </c>
    </row>
    <row r="26">
      <c r="A26" s="29" t="n"/>
      <c r="B26" s="29" t="n"/>
      <c r="C26" s="29" t="n"/>
      <c r="D26" s="29" t="n"/>
      <c r="E26" s="29" t="n"/>
      <c r="F26" s="29" t="n"/>
      <c r="G26" s="29" t="n"/>
      <c r="H26" s="29" t="n"/>
      <c r="I26" s="57" t="n"/>
      <c r="J26" s="57" t="n"/>
      <c r="K26" s="32" t="n"/>
      <c r="L26" s="29" t="n"/>
      <c r="M26" s="29" t="n"/>
      <c r="N26" s="29" t="n"/>
      <c r="O26" s="57" t="n"/>
      <c r="P26" s="31" t="n"/>
      <c r="Q26" s="31" t="n"/>
      <c r="R26" s="26">
        <f>IFERROR(IF($A26="","",$Q26-$P26),"")</f>
        <v/>
      </c>
      <c r="S26" s="24">
        <f>IFERROR(IF($I26="","",IF(OR($N26="Completed",$N26="Canceled"),MAX(0,$O26-$I26),MAX(0,TODAY()-$I26))),"")</f>
        <v/>
      </c>
      <c r="T26" s="24">
        <f>IFERROR(IF($A26="","",IF($J26="","No Due Date",IF(OR($N26="Completed",$N26="Canceled"),$N26,IF($J26&lt;TODAY(),"Overdue",IF($J26=TODAY(),"Due Today","Upcoming"))))),"")</f>
        <v/>
      </c>
      <c r="U26" s="29" t="n"/>
      <c r="V26" s="29" t="n"/>
      <c r="W26" s="29" t="n"/>
      <c r="X26" s="57" t="n"/>
      <c r="Y26" s="29" t="n"/>
      <c r="Z26" s="24">
        <f>IFERROR(IF(AND($A26&lt;&gt;"",$J26=TODAY(),$N26&lt;&gt;"Completed",$N26&lt;&gt;"Canceled"),COUNTIFS($J$5:$J$26,TODAY(),$N$5:$N$26,"&lt;&gt;Completed",$N$5:$N$26,"&lt;&gt;Canceled"),""),"")</f>
        <v/>
      </c>
      <c r="AA26" s="24">
        <f>IFERROR(IF(AND($A26&lt;&gt;"",$H26="Urgent",$J26&lt;TODAY(),$N26&lt;&gt;"Completed",$N26&lt;&gt;"Canceled"),COUNTIFS($H$5:$H$26,"Urgent",$J$5:$J$26,"&lt;"&amp;TODAY(),$N$5:$N$26,"&lt;&gt;Completed",$N$5:$N$26,"&lt;&gt;Canceled"),""),"")</f>
        <v/>
      </c>
    </row>
    <row r="27">
      <c r="A27" s="29" t="n"/>
      <c r="B27" s="29" t="n"/>
      <c r="C27" s="29" t="n"/>
      <c r="D27" s="29" t="n"/>
      <c r="E27" s="29" t="n"/>
      <c r="F27" s="29" t="n"/>
      <c r="G27" s="29" t="n"/>
      <c r="H27" s="29" t="n"/>
      <c r="I27" s="57" t="n"/>
      <c r="J27" s="57" t="n"/>
      <c r="K27" s="32" t="n"/>
      <c r="L27" s="29" t="n"/>
      <c r="M27" s="29" t="n"/>
      <c r="N27" s="29" t="n"/>
      <c r="O27" s="57" t="n"/>
      <c r="P27" s="31" t="n"/>
      <c r="Q27" s="31" t="n"/>
      <c r="R27" s="26">
        <f>IFERROR(IF($A27="","",$Q27-$P27),"")</f>
        <v/>
      </c>
      <c r="S27" s="24">
        <f>IFERROR(IF($I27="","",IF(OR($N27="Completed",$N27="Canceled"),MAX(0,$O27-$I27),MAX(0,TODAY()-$I27))),"")</f>
        <v/>
      </c>
      <c r="T27" s="24">
        <f>IFERROR(IF($A27="","",IF($J27="","No Due Date",IF(OR($N27="Completed",$N27="Canceled"),$N27,IF($J27&lt;TODAY(),"Overdue",IF($J27=TODAY(),"Due Today","Upcoming"))))),"")</f>
        <v/>
      </c>
      <c r="U27" s="29" t="n"/>
      <c r="V27" s="29" t="n"/>
      <c r="W27" s="29" t="n"/>
      <c r="X27" s="57" t="n"/>
      <c r="Y27" s="29" t="n"/>
      <c r="Z27" s="24">
        <f>IFERROR(IF(AND($A27&lt;&gt;"",$J27=TODAY(),$N27&lt;&gt;"Completed",$N27&lt;&gt;"Canceled"),COUNTIFS($J$5:$J$27,TODAY(),$N$5:$N$27,"&lt;&gt;Completed",$N$5:$N$27,"&lt;&gt;Canceled"),""),"")</f>
        <v/>
      </c>
      <c r="AA27" s="24">
        <f>IFERROR(IF(AND($A27&lt;&gt;"",$H27="Urgent",$J27&lt;TODAY(),$N27&lt;&gt;"Completed",$N27&lt;&gt;"Canceled"),COUNTIFS($H$5:$H$27,"Urgent",$J$5:$J$27,"&lt;"&amp;TODAY(),$N$5:$N$27,"&lt;&gt;Completed",$N$5:$N$27,"&lt;&gt;Canceled"),""),"")</f>
        <v/>
      </c>
    </row>
    <row r="28">
      <c r="A28" s="29" t="n"/>
      <c r="B28" s="29" t="n"/>
      <c r="C28" s="29" t="n"/>
      <c r="D28" s="29" t="n"/>
      <c r="E28" s="29" t="n"/>
      <c r="F28" s="29" t="n"/>
      <c r="G28" s="29" t="n"/>
      <c r="H28" s="29" t="n"/>
      <c r="I28" s="57" t="n"/>
      <c r="J28" s="57" t="n"/>
      <c r="K28" s="32" t="n"/>
      <c r="L28" s="29" t="n"/>
      <c r="M28" s="29" t="n"/>
      <c r="N28" s="29" t="n"/>
      <c r="O28" s="57" t="n"/>
      <c r="P28" s="31" t="n"/>
      <c r="Q28" s="31" t="n"/>
      <c r="R28" s="26">
        <f>IFERROR(IF($A28="","",$Q28-$P28),"")</f>
        <v/>
      </c>
      <c r="S28" s="24">
        <f>IFERROR(IF($I28="","",IF(OR($N28="Completed",$N28="Canceled"),MAX(0,$O28-$I28),MAX(0,TODAY()-$I28))),"")</f>
        <v/>
      </c>
      <c r="T28" s="24">
        <f>IFERROR(IF($A28="","",IF($J28="","No Due Date",IF(OR($N28="Completed",$N28="Canceled"),$N28,IF($J28&lt;TODAY(),"Overdue",IF($J28=TODAY(),"Due Today","Upcoming"))))),"")</f>
        <v/>
      </c>
      <c r="U28" s="29" t="n"/>
      <c r="V28" s="29" t="n"/>
      <c r="W28" s="29" t="n"/>
      <c r="X28" s="57" t="n"/>
      <c r="Y28" s="29" t="n"/>
      <c r="Z28" s="24">
        <f>IFERROR(IF(AND($A28&lt;&gt;"",$J28=TODAY(),$N28&lt;&gt;"Completed",$N28&lt;&gt;"Canceled"),COUNTIFS($J$5:$J$28,TODAY(),$N$5:$N$28,"&lt;&gt;Completed",$N$5:$N$28,"&lt;&gt;Canceled"),""),"")</f>
        <v/>
      </c>
      <c r="AA28" s="24">
        <f>IFERROR(IF(AND($A28&lt;&gt;"",$H28="Urgent",$J28&lt;TODAY(),$N28&lt;&gt;"Completed",$N28&lt;&gt;"Canceled"),COUNTIFS($H$5:$H$28,"Urgent",$J$5:$J$28,"&lt;"&amp;TODAY(),$N$5:$N$28,"&lt;&gt;Completed",$N$5:$N$28,"&lt;&gt;Canceled"),""),"")</f>
        <v/>
      </c>
    </row>
    <row r="29">
      <c r="A29" s="29" t="n"/>
      <c r="B29" s="29" t="n"/>
      <c r="C29" s="29" t="n"/>
      <c r="D29" s="29" t="n"/>
      <c r="E29" s="29" t="n"/>
      <c r="F29" s="29" t="n"/>
      <c r="G29" s="29" t="n"/>
      <c r="H29" s="29" t="n"/>
      <c r="I29" s="57" t="n"/>
      <c r="J29" s="57" t="n"/>
      <c r="K29" s="32" t="n"/>
      <c r="L29" s="29" t="n"/>
      <c r="M29" s="29" t="n"/>
      <c r="N29" s="29" t="n"/>
      <c r="O29" s="57" t="n"/>
      <c r="P29" s="31" t="n"/>
      <c r="Q29" s="31" t="n"/>
      <c r="R29" s="26">
        <f>IFERROR(IF($A29="","",$Q29-$P29),"")</f>
        <v/>
      </c>
      <c r="S29" s="24">
        <f>IFERROR(IF($I29="","",IF(OR($N29="Completed",$N29="Canceled"),MAX(0,$O29-$I29),MAX(0,TODAY()-$I29))),"")</f>
        <v/>
      </c>
      <c r="T29" s="24">
        <f>IFERROR(IF($A29="","",IF($J29="","No Due Date",IF(OR($N29="Completed",$N29="Canceled"),$N29,IF($J29&lt;TODAY(),"Overdue",IF($J29=TODAY(),"Due Today","Upcoming"))))),"")</f>
        <v/>
      </c>
      <c r="U29" s="29" t="n"/>
      <c r="V29" s="29" t="n"/>
      <c r="W29" s="29" t="n"/>
      <c r="X29" s="57" t="n"/>
      <c r="Y29" s="29" t="n"/>
      <c r="Z29" s="24">
        <f>IFERROR(IF(AND($A29&lt;&gt;"",$J29=TODAY(),$N29&lt;&gt;"Completed",$N29&lt;&gt;"Canceled"),COUNTIFS($J$5:$J$29,TODAY(),$N$5:$N$29,"&lt;&gt;Completed",$N$5:$N$29,"&lt;&gt;Canceled"),""),"")</f>
        <v/>
      </c>
      <c r="AA29" s="24">
        <f>IFERROR(IF(AND($A29&lt;&gt;"",$H29="Urgent",$J29&lt;TODAY(),$N29&lt;&gt;"Completed",$N29&lt;&gt;"Canceled"),COUNTIFS($H$5:$H$29,"Urgent",$J$5:$J$29,"&lt;"&amp;TODAY(),$N$5:$N$29,"&lt;&gt;Completed",$N$5:$N$29,"&lt;&gt;Canceled"),""),"")</f>
        <v/>
      </c>
    </row>
    <row r="30">
      <c r="A30" s="29" t="n"/>
      <c r="B30" s="29" t="n"/>
      <c r="C30" s="29" t="n"/>
      <c r="D30" s="29" t="n"/>
      <c r="E30" s="29" t="n"/>
      <c r="F30" s="29" t="n"/>
      <c r="G30" s="29" t="n"/>
      <c r="H30" s="29" t="n"/>
      <c r="I30" s="57" t="n"/>
      <c r="J30" s="57" t="n"/>
      <c r="K30" s="32" t="n"/>
      <c r="L30" s="29" t="n"/>
      <c r="M30" s="29" t="n"/>
      <c r="N30" s="29" t="n"/>
      <c r="O30" s="57" t="n"/>
      <c r="P30" s="31" t="n"/>
      <c r="Q30" s="31" t="n"/>
      <c r="R30" s="26">
        <f>IFERROR(IF($A30="","",$Q30-$P30),"")</f>
        <v/>
      </c>
      <c r="S30" s="24">
        <f>IFERROR(IF($I30="","",IF(OR($N30="Completed",$N30="Canceled"),MAX(0,$O30-$I30),MAX(0,TODAY()-$I30))),"")</f>
        <v/>
      </c>
      <c r="T30" s="24">
        <f>IFERROR(IF($A30="","",IF($J30="","No Due Date",IF(OR($N30="Completed",$N30="Canceled"),$N30,IF($J30&lt;TODAY(),"Overdue",IF($J30=TODAY(),"Due Today","Upcoming"))))),"")</f>
        <v/>
      </c>
      <c r="U30" s="29" t="n"/>
      <c r="V30" s="29" t="n"/>
      <c r="W30" s="29" t="n"/>
      <c r="X30" s="57" t="n"/>
      <c r="Y30" s="29" t="n"/>
      <c r="Z30" s="24">
        <f>IFERROR(IF(AND($A30&lt;&gt;"",$J30=TODAY(),$N30&lt;&gt;"Completed",$N30&lt;&gt;"Canceled"),COUNTIFS($J$5:$J$30,TODAY(),$N$5:$N$30,"&lt;&gt;Completed",$N$5:$N$30,"&lt;&gt;Canceled"),""),"")</f>
        <v/>
      </c>
      <c r="AA30" s="24">
        <f>IFERROR(IF(AND($A30&lt;&gt;"",$H30="Urgent",$J30&lt;TODAY(),$N30&lt;&gt;"Completed",$N30&lt;&gt;"Canceled"),COUNTIFS($H$5:$H$30,"Urgent",$J$5:$J$30,"&lt;"&amp;TODAY(),$N$5:$N$30,"&lt;&gt;Completed",$N$5:$N$30,"&lt;&gt;Canceled"),""),"")</f>
        <v/>
      </c>
    </row>
    <row r="31">
      <c r="A31" s="29" t="n"/>
      <c r="B31" s="29" t="n"/>
      <c r="C31" s="29" t="n"/>
      <c r="D31" s="29" t="n"/>
      <c r="E31" s="29" t="n"/>
      <c r="F31" s="29" t="n"/>
      <c r="G31" s="29" t="n"/>
      <c r="H31" s="29" t="n"/>
      <c r="I31" s="57" t="n"/>
      <c r="J31" s="57" t="n"/>
      <c r="K31" s="32" t="n"/>
      <c r="L31" s="29" t="n"/>
      <c r="M31" s="29" t="n"/>
      <c r="N31" s="29" t="n"/>
      <c r="O31" s="57" t="n"/>
      <c r="P31" s="31" t="n"/>
      <c r="Q31" s="31" t="n"/>
      <c r="R31" s="26">
        <f>IFERROR(IF($A31="","",$Q31-$P31),"")</f>
        <v/>
      </c>
      <c r="S31" s="24">
        <f>IFERROR(IF($I31="","",IF(OR($N31="Completed",$N31="Canceled"),MAX(0,$O31-$I31),MAX(0,TODAY()-$I31))),"")</f>
        <v/>
      </c>
      <c r="T31" s="24">
        <f>IFERROR(IF($A31="","",IF($J31="","No Due Date",IF(OR($N31="Completed",$N31="Canceled"),$N31,IF($J31&lt;TODAY(),"Overdue",IF($J31=TODAY(),"Due Today","Upcoming"))))),"")</f>
        <v/>
      </c>
      <c r="U31" s="29" t="n"/>
      <c r="V31" s="29" t="n"/>
      <c r="W31" s="29" t="n"/>
      <c r="X31" s="57" t="n"/>
      <c r="Y31" s="29" t="n"/>
      <c r="Z31" s="24">
        <f>IFERROR(IF(AND($A31&lt;&gt;"",$J31=TODAY(),$N31&lt;&gt;"Completed",$N31&lt;&gt;"Canceled"),COUNTIFS($J$5:$J$31,TODAY(),$N$5:$N$31,"&lt;&gt;Completed",$N$5:$N$31,"&lt;&gt;Canceled"),""),"")</f>
        <v/>
      </c>
      <c r="AA31" s="24">
        <f>IFERROR(IF(AND($A31&lt;&gt;"",$H31="Urgent",$J31&lt;TODAY(),$N31&lt;&gt;"Completed",$N31&lt;&gt;"Canceled"),COUNTIFS($H$5:$H$31,"Urgent",$J$5:$J$31,"&lt;"&amp;TODAY(),$N$5:$N$31,"&lt;&gt;Completed",$N$5:$N$31,"&lt;&gt;Canceled"),""),"")</f>
        <v/>
      </c>
    </row>
    <row r="32">
      <c r="A32" s="29" t="n"/>
      <c r="B32" s="29" t="n"/>
      <c r="C32" s="29" t="n"/>
      <c r="D32" s="29" t="n"/>
      <c r="E32" s="29" t="n"/>
      <c r="F32" s="29" t="n"/>
      <c r="G32" s="29" t="n"/>
      <c r="H32" s="29" t="n"/>
      <c r="I32" s="57" t="n"/>
      <c r="J32" s="57" t="n"/>
      <c r="K32" s="32" t="n"/>
      <c r="L32" s="29" t="n"/>
      <c r="M32" s="29" t="n"/>
      <c r="N32" s="29" t="n"/>
      <c r="O32" s="57" t="n"/>
      <c r="P32" s="31" t="n"/>
      <c r="Q32" s="31" t="n"/>
      <c r="R32" s="26">
        <f>IFERROR(IF($A32="","",$Q32-$P32),"")</f>
        <v/>
      </c>
      <c r="S32" s="24">
        <f>IFERROR(IF($I32="","",IF(OR($N32="Completed",$N32="Canceled"),MAX(0,$O32-$I32),MAX(0,TODAY()-$I32))),"")</f>
        <v/>
      </c>
      <c r="T32" s="24">
        <f>IFERROR(IF($A32="","",IF($J32="","No Due Date",IF(OR($N32="Completed",$N32="Canceled"),$N32,IF($J32&lt;TODAY(),"Overdue",IF($J32=TODAY(),"Due Today","Upcoming"))))),"")</f>
        <v/>
      </c>
      <c r="U32" s="29" t="n"/>
      <c r="V32" s="29" t="n"/>
      <c r="W32" s="29" t="n"/>
      <c r="X32" s="57" t="n"/>
      <c r="Y32" s="29" t="n"/>
      <c r="Z32" s="24">
        <f>IFERROR(IF(AND($A32&lt;&gt;"",$J32=TODAY(),$N32&lt;&gt;"Completed",$N32&lt;&gt;"Canceled"),COUNTIFS($J$5:$J$32,TODAY(),$N$5:$N$32,"&lt;&gt;Completed",$N$5:$N$32,"&lt;&gt;Canceled"),""),"")</f>
        <v/>
      </c>
      <c r="AA32" s="24">
        <f>IFERROR(IF(AND($A32&lt;&gt;"",$H32="Urgent",$J32&lt;TODAY(),$N32&lt;&gt;"Completed",$N32&lt;&gt;"Canceled"),COUNTIFS($H$5:$H$32,"Urgent",$J$5:$J$32,"&lt;"&amp;TODAY(),$N$5:$N$32,"&lt;&gt;Completed",$N$5:$N$32,"&lt;&gt;Canceled"),""),"")</f>
        <v/>
      </c>
    </row>
    <row r="33">
      <c r="A33" s="29" t="n"/>
      <c r="B33" s="29" t="n"/>
      <c r="C33" s="29" t="n"/>
      <c r="D33" s="29" t="n"/>
      <c r="E33" s="29" t="n"/>
      <c r="F33" s="29" t="n"/>
      <c r="G33" s="29" t="n"/>
      <c r="H33" s="29" t="n"/>
      <c r="I33" s="57" t="n"/>
      <c r="J33" s="57" t="n"/>
      <c r="K33" s="32" t="n"/>
      <c r="L33" s="29" t="n"/>
      <c r="M33" s="29" t="n"/>
      <c r="N33" s="29" t="n"/>
      <c r="O33" s="57" t="n"/>
      <c r="P33" s="31" t="n"/>
      <c r="Q33" s="31" t="n"/>
      <c r="R33" s="26">
        <f>IFERROR(IF($A33="","",$Q33-$P33),"")</f>
        <v/>
      </c>
      <c r="S33" s="24">
        <f>IFERROR(IF($I33="","",IF(OR($N33="Completed",$N33="Canceled"),MAX(0,$O33-$I33),MAX(0,TODAY()-$I33))),"")</f>
        <v/>
      </c>
      <c r="T33" s="24">
        <f>IFERROR(IF($A33="","",IF($J33="","No Due Date",IF(OR($N33="Completed",$N33="Canceled"),$N33,IF($J33&lt;TODAY(),"Overdue",IF($J33=TODAY(),"Due Today","Upcoming"))))),"")</f>
        <v/>
      </c>
      <c r="U33" s="29" t="n"/>
      <c r="V33" s="29" t="n"/>
      <c r="W33" s="29" t="n"/>
      <c r="X33" s="57" t="n"/>
      <c r="Y33" s="29" t="n"/>
      <c r="Z33" s="24">
        <f>IFERROR(IF(AND($A33&lt;&gt;"",$J33=TODAY(),$N33&lt;&gt;"Completed",$N33&lt;&gt;"Canceled"),COUNTIFS($J$5:$J$33,TODAY(),$N$5:$N$33,"&lt;&gt;Completed",$N$5:$N$33,"&lt;&gt;Canceled"),""),"")</f>
        <v/>
      </c>
      <c r="AA33" s="24">
        <f>IFERROR(IF(AND($A33&lt;&gt;"",$H33="Urgent",$J33&lt;TODAY(),$N33&lt;&gt;"Completed",$N33&lt;&gt;"Canceled"),COUNTIFS($H$5:$H$33,"Urgent",$J$5:$J$33,"&lt;"&amp;TODAY(),$N$5:$N$33,"&lt;&gt;Completed",$N$5:$N$33,"&lt;&gt;Canceled"),""),"")</f>
        <v/>
      </c>
    </row>
    <row r="34">
      <c r="A34" s="29" t="n"/>
      <c r="B34" s="29" t="n"/>
      <c r="C34" s="29" t="n"/>
      <c r="D34" s="29" t="n"/>
      <c r="E34" s="29" t="n"/>
      <c r="F34" s="29" t="n"/>
      <c r="G34" s="29" t="n"/>
      <c r="H34" s="29" t="n"/>
      <c r="I34" s="57" t="n"/>
      <c r="J34" s="57" t="n"/>
      <c r="K34" s="32" t="n"/>
      <c r="L34" s="29" t="n"/>
      <c r="M34" s="29" t="n"/>
      <c r="N34" s="29" t="n"/>
      <c r="O34" s="57" t="n"/>
      <c r="P34" s="31" t="n"/>
      <c r="Q34" s="31" t="n"/>
      <c r="R34" s="26">
        <f>IFERROR(IF($A34="","",$Q34-$P34),"")</f>
        <v/>
      </c>
      <c r="S34" s="24">
        <f>IFERROR(IF($I34="","",IF(OR($N34="Completed",$N34="Canceled"),MAX(0,$O34-$I34),MAX(0,TODAY()-$I34))),"")</f>
        <v/>
      </c>
      <c r="T34" s="24">
        <f>IFERROR(IF($A34="","",IF($J34="","No Due Date",IF(OR($N34="Completed",$N34="Canceled"),$N34,IF($J34&lt;TODAY(),"Overdue",IF($J34=TODAY(),"Due Today","Upcoming"))))),"")</f>
        <v/>
      </c>
      <c r="U34" s="29" t="n"/>
      <c r="V34" s="29" t="n"/>
      <c r="W34" s="29" t="n"/>
      <c r="X34" s="57" t="n"/>
      <c r="Y34" s="29" t="n"/>
      <c r="Z34" s="24">
        <f>IFERROR(IF(AND($A34&lt;&gt;"",$J34=TODAY(),$N34&lt;&gt;"Completed",$N34&lt;&gt;"Canceled"),COUNTIFS($J$5:$J$34,TODAY(),$N$5:$N$34,"&lt;&gt;Completed",$N$5:$N$34,"&lt;&gt;Canceled"),""),"")</f>
        <v/>
      </c>
      <c r="AA34" s="24">
        <f>IFERROR(IF(AND($A34&lt;&gt;"",$H34="Urgent",$J34&lt;TODAY(),$N34&lt;&gt;"Completed",$N34&lt;&gt;"Canceled"),COUNTIFS($H$5:$H$34,"Urgent",$J$5:$J$34,"&lt;"&amp;TODAY(),$N$5:$N$34,"&lt;&gt;Completed",$N$5:$N$34,"&lt;&gt;Canceled"),""),"")</f>
        <v/>
      </c>
    </row>
    <row r="35">
      <c r="A35" s="29" t="n"/>
      <c r="B35" s="29" t="n"/>
      <c r="C35" s="29" t="n"/>
      <c r="D35" s="29" t="n"/>
      <c r="E35" s="29" t="n"/>
      <c r="F35" s="29" t="n"/>
      <c r="G35" s="29" t="n"/>
      <c r="H35" s="29" t="n"/>
      <c r="I35" s="57" t="n"/>
      <c r="J35" s="57" t="n"/>
      <c r="K35" s="32" t="n"/>
      <c r="L35" s="29" t="n"/>
      <c r="M35" s="29" t="n"/>
      <c r="N35" s="29" t="n"/>
      <c r="O35" s="57" t="n"/>
      <c r="P35" s="31" t="n"/>
      <c r="Q35" s="31" t="n"/>
      <c r="R35" s="26">
        <f>IFERROR(IF($A35="","",$Q35-$P35),"")</f>
        <v/>
      </c>
      <c r="S35" s="24">
        <f>IFERROR(IF($I35="","",IF(OR($N35="Completed",$N35="Canceled"),MAX(0,$O35-$I35),MAX(0,TODAY()-$I35))),"")</f>
        <v/>
      </c>
      <c r="T35" s="24">
        <f>IFERROR(IF($A35="","",IF($J35="","No Due Date",IF(OR($N35="Completed",$N35="Canceled"),$N35,IF($J35&lt;TODAY(),"Overdue",IF($J35=TODAY(),"Due Today","Upcoming"))))),"")</f>
        <v/>
      </c>
      <c r="U35" s="29" t="n"/>
      <c r="V35" s="29" t="n"/>
      <c r="W35" s="29" t="n"/>
      <c r="X35" s="57" t="n"/>
      <c r="Y35" s="29" t="n"/>
      <c r="Z35" s="24">
        <f>IFERROR(IF(AND($A35&lt;&gt;"",$J35=TODAY(),$N35&lt;&gt;"Completed",$N35&lt;&gt;"Canceled"),COUNTIFS($J$5:$J$35,TODAY(),$N$5:$N$35,"&lt;&gt;Completed",$N$5:$N$35,"&lt;&gt;Canceled"),""),"")</f>
        <v/>
      </c>
      <c r="AA35" s="24">
        <f>IFERROR(IF(AND($A35&lt;&gt;"",$H35="Urgent",$J35&lt;TODAY(),$N35&lt;&gt;"Completed",$N35&lt;&gt;"Canceled"),COUNTIFS($H$5:$H$35,"Urgent",$J$5:$J$35,"&lt;"&amp;TODAY(),$N$5:$N$35,"&lt;&gt;Completed",$N$5:$N$35,"&lt;&gt;Canceled"),""),"")</f>
        <v/>
      </c>
    </row>
    <row r="36">
      <c r="A36" s="29" t="n"/>
      <c r="B36" s="29" t="n"/>
      <c r="C36" s="29" t="n"/>
      <c r="D36" s="29" t="n"/>
      <c r="E36" s="29" t="n"/>
      <c r="F36" s="29" t="n"/>
      <c r="G36" s="29" t="n"/>
      <c r="H36" s="29" t="n"/>
      <c r="I36" s="57" t="n"/>
      <c r="J36" s="57" t="n"/>
      <c r="K36" s="32" t="n"/>
      <c r="L36" s="29" t="n"/>
      <c r="M36" s="29" t="n"/>
      <c r="N36" s="29" t="n"/>
      <c r="O36" s="57" t="n"/>
      <c r="P36" s="31" t="n"/>
      <c r="Q36" s="31" t="n"/>
      <c r="R36" s="26">
        <f>IFERROR(IF($A36="","",$Q36-$P36),"")</f>
        <v/>
      </c>
      <c r="S36" s="24">
        <f>IFERROR(IF($I36="","",IF(OR($N36="Completed",$N36="Canceled"),MAX(0,$O36-$I36),MAX(0,TODAY()-$I36))),"")</f>
        <v/>
      </c>
      <c r="T36" s="24">
        <f>IFERROR(IF($A36="","",IF($J36="","No Due Date",IF(OR($N36="Completed",$N36="Canceled"),$N36,IF($J36&lt;TODAY(),"Overdue",IF($J36=TODAY(),"Due Today","Upcoming"))))),"")</f>
        <v/>
      </c>
      <c r="U36" s="29" t="n"/>
      <c r="V36" s="29" t="n"/>
      <c r="W36" s="29" t="n"/>
      <c r="X36" s="57" t="n"/>
      <c r="Y36" s="29" t="n"/>
      <c r="Z36" s="24">
        <f>IFERROR(IF(AND($A36&lt;&gt;"",$J36=TODAY(),$N36&lt;&gt;"Completed",$N36&lt;&gt;"Canceled"),COUNTIFS($J$5:$J$36,TODAY(),$N$5:$N$36,"&lt;&gt;Completed",$N$5:$N$36,"&lt;&gt;Canceled"),""),"")</f>
        <v/>
      </c>
      <c r="AA36" s="24">
        <f>IFERROR(IF(AND($A36&lt;&gt;"",$H36="Urgent",$J36&lt;TODAY(),$N36&lt;&gt;"Completed",$N36&lt;&gt;"Canceled"),COUNTIFS($H$5:$H$36,"Urgent",$J$5:$J$36,"&lt;"&amp;TODAY(),$N$5:$N$36,"&lt;&gt;Completed",$N$5:$N$36,"&lt;&gt;Canceled"),""),"")</f>
        <v/>
      </c>
    </row>
    <row r="37">
      <c r="A37" s="29" t="n"/>
      <c r="B37" s="29" t="n"/>
      <c r="C37" s="29" t="n"/>
      <c r="D37" s="29" t="n"/>
      <c r="E37" s="29" t="n"/>
      <c r="F37" s="29" t="n"/>
      <c r="G37" s="29" t="n"/>
      <c r="H37" s="29" t="n"/>
      <c r="I37" s="57" t="n"/>
      <c r="J37" s="57" t="n"/>
      <c r="K37" s="32" t="n"/>
      <c r="L37" s="29" t="n"/>
      <c r="M37" s="29" t="n"/>
      <c r="N37" s="29" t="n"/>
      <c r="O37" s="57" t="n"/>
      <c r="P37" s="31" t="n"/>
      <c r="Q37" s="31" t="n"/>
      <c r="R37" s="26">
        <f>IFERROR(IF($A37="","",$Q37-$P37),"")</f>
        <v/>
      </c>
      <c r="S37" s="24">
        <f>IFERROR(IF($I37="","",IF(OR($N37="Completed",$N37="Canceled"),MAX(0,$O37-$I37),MAX(0,TODAY()-$I37))),"")</f>
        <v/>
      </c>
      <c r="T37" s="24">
        <f>IFERROR(IF($A37="","",IF($J37="","No Due Date",IF(OR($N37="Completed",$N37="Canceled"),$N37,IF($J37&lt;TODAY(),"Overdue",IF($J37=TODAY(),"Due Today","Upcoming"))))),"")</f>
        <v/>
      </c>
      <c r="U37" s="29" t="n"/>
      <c r="V37" s="29" t="n"/>
      <c r="W37" s="29" t="n"/>
      <c r="X37" s="57" t="n"/>
      <c r="Y37" s="29" t="n"/>
      <c r="Z37" s="24">
        <f>IFERROR(IF(AND($A37&lt;&gt;"",$J37=TODAY(),$N37&lt;&gt;"Completed",$N37&lt;&gt;"Canceled"),COUNTIFS($J$5:$J$37,TODAY(),$N$5:$N$37,"&lt;&gt;Completed",$N$5:$N$37,"&lt;&gt;Canceled"),""),"")</f>
        <v/>
      </c>
      <c r="AA37" s="24">
        <f>IFERROR(IF(AND($A37&lt;&gt;"",$H37="Urgent",$J37&lt;TODAY(),$N37&lt;&gt;"Completed",$N37&lt;&gt;"Canceled"),COUNTIFS($H$5:$H$37,"Urgent",$J$5:$J$37,"&lt;"&amp;TODAY(),$N$5:$N$37,"&lt;&gt;Completed",$N$5:$N$37,"&lt;&gt;Canceled"),""),"")</f>
        <v/>
      </c>
    </row>
    <row r="38">
      <c r="A38" s="29" t="n"/>
      <c r="B38" s="29" t="n"/>
      <c r="C38" s="29" t="n"/>
      <c r="D38" s="29" t="n"/>
      <c r="E38" s="29" t="n"/>
      <c r="F38" s="29" t="n"/>
      <c r="G38" s="29" t="n"/>
      <c r="H38" s="29" t="n"/>
      <c r="I38" s="57" t="n"/>
      <c r="J38" s="57" t="n"/>
      <c r="K38" s="32" t="n"/>
      <c r="L38" s="29" t="n"/>
      <c r="M38" s="29" t="n"/>
      <c r="N38" s="29" t="n"/>
      <c r="O38" s="57" t="n"/>
      <c r="P38" s="31" t="n"/>
      <c r="Q38" s="31" t="n"/>
      <c r="R38" s="26">
        <f>IFERROR(IF($A38="","",$Q38-$P38),"")</f>
        <v/>
      </c>
      <c r="S38" s="24">
        <f>IFERROR(IF($I38="","",IF(OR($N38="Completed",$N38="Canceled"),MAX(0,$O38-$I38),MAX(0,TODAY()-$I38))),"")</f>
        <v/>
      </c>
      <c r="T38" s="24">
        <f>IFERROR(IF($A38="","",IF($J38="","No Due Date",IF(OR($N38="Completed",$N38="Canceled"),$N38,IF($J38&lt;TODAY(),"Overdue",IF($J38=TODAY(),"Due Today","Upcoming"))))),"")</f>
        <v/>
      </c>
      <c r="U38" s="29" t="n"/>
      <c r="V38" s="29" t="n"/>
      <c r="W38" s="29" t="n"/>
      <c r="X38" s="57" t="n"/>
      <c r="Y38" s="29" t="n"/>
      <c r="Z38" s="24">
        <f>IFERROR(IF(AND($A38&lt;&gt;"",$J38=TODAY(),$N38&lt;&gt;"Completed",$N38&lt;&gt;"Canceled"),COUNTIFS($J$5:$J$38,TODAY(),$N$5:$N$38,"&lt;&gt;Completed",$N$5:$N$38,"&lt;&gt;Canceled"),""),"")</f>
        <v/>
      </c>
      <c r="AA38" s="24">
        <f>IFERROR(IF(AND($A38&lt;&gt;"",$H38="Urgent",$J38&lt;TODAY(),$N38&lt;&gt;"Completed",$N38&lt;&gt;"Canceled"),COUNTIFS($H$5:$H$38,"Urgent",$J$5:$J$38,"&lt;"&amp;TODAY(),$N$5:$N$38,"&lt;&gt;Completed",$N$5:$N$38,"&lt;&gt;Canceled"),""),"")</f>
        <v/>
      </c>
    </row>
    <row r="39">
      <c r="A39" s="29" t="n"/>
      <c r="B39" s="29" t="n"/>
      <c r="C39" s="29" t="n"/>
      <c r="D39" s="29" t="n"/>
      <c r="E39" s="29" t="n"/>
      <c r="F39" s="29" t="n"/>
      <c r="G39" s="29" t="n"/>
      <c r="H39" s="29" t="n"/>
      <c r="I39" s="57" t="n"/>
      <c r="J39" s="57" t="n"/>
      <c r="K39" s="32" t="n"/>
      <c r="L39" s="29" t="n"/>
      <c r="M39" s="29" t="n"/>
      <c r="N39" s="29" t="n"/>
      <c r="O39" s="57" t="n"/>
      <c r="P39" s="31" t="n"/>
      <c r="Q39" s="31" t="n"/>
      <c r="R39" s="26">
        <f>IFERROR(IF($A39="","",$Q39-$P39),"")</f>
        <v/>
      </c>
      <c r="S39" s="24">
        <f>IFERROR(IF($I39="","",IF(OR($N39="Completed",$N39="Canceled"),MAX(0,$O39-$I39),MAX(0,TODAY()-$I39))),"")</f>
        <v/>
      </c>
      <c r="T39" s="24">
        <f>IFERROR(IF($A39="","",IF($J39="","No Due Date",IF(OR($N39="Completed",$N39="Canceled"),$N39,IF($J39&lt;TODAY(),"Overdue",IF($J39=TODAY(),"Due Today","Upcoming"))))),"")</f>
        <v/>
      </c>
      <c r="U39" s="29" t="n"/>
      <c r="V39" s="29" t="n"/>
      <c r="W39" s="29" t="n"/>
      <c r="X39" s="57" t="n"/>
      <c r="Y39" s="29" t="n"/>
      <c r="Z39" s="24">
        <f>IFERROR(IF(AND($A39&lt;&gt;"",$J39=TODAY(),$N39&lt;&gt;"Completed",$N39&lt;&gt;"Canceled"),COUNTIFS($J$5:$J$39,TODAY(),$N$5:$N$39,"&lt;&gt;Completed",$N$5:$N$39,"&lt;&gt;Canceled"),""),"")</f>
        <v/>
      </c>
      <c r="AA39" s="24">
        <f>IFERROR(IF(AND($A39&lt;&gt;"",$H39="Urgent",$J39&lt;TODAY(),$N39&lt;&gt;"Completed",$N39&lt;&gt;"Canceled"),COUNTIFS($H$5:$H$39,"Urgent",$J$5:$J$39,"&lt;"&amp;TODAY(),$N$5:$N$39,"&lt;&gt;Completed",$N$5:$N$39,"&lt;&gt;Canceled"),""),"")</f>
        <v/>
      </c>
    </row>
    <row r="40">
      <c r="A40" s="29" t="n"/>
      <c r="B40" s="29" t="n"/>
      <c r="C40" s="29" t="n"/>
      <c r="D40" s="29" t="n"/>
      <c r="E40" s="29" t="n"/>
      <c r="F40" s="29" t="n"/>
      <c r="G40" s="29" t="n"/>
      <c r="H40" s="29" t="n"/>
      <c r="I40" s="57" t="n"/>
      <c r="J40" s="57" t="n"/>
      <c r="K40" s="32" t="n"/>
      <c r="L40" s="29" t="n"/>
      <c r="M40" s="29" t="n"/>
      <c r="N40" s="29" t="n"/>
      <c r="O40" s="57" t="n"/>
      <c r="P40" s="31" t="n"/>
      <c r="Q40" s="31" t="n"/>
      <c r="R40" s="26">
        <f>IFERROR(IF($A40="","",$Q40-$P40),"")</f>
        <v/>
      </c>
      <c r="S40" s="24">
        <f>IFERROR(IF($I40="","",IF(OR($N40="Completed",$N40="Canceled"),MAX(0,$O40-$I40),MAX(0,TODAY()-$I40))),"")</f>
        <v/>
      </c>
      <c r="T40" s="24">
        <f>IFERROR(IF($A40="","",IF($J40="","No Due Date",IF(OR($N40="Completed",$N40="Canceled"),$N40,IF($J40&lt;TODAY(),"Overdue",IF($J40=TODAY(),"Due Today","Upcoming"))))),"")</f>
        <v/>
      </c>
      <c r="U40" s="29" t="n"/>
      <c r="V40" s="29" t="n"/>
      <c r="W40" s="29" t="n"/>
      <c r="X40" s="57" t="n"/>
      <c r="Y40" s="29" t="n"/>
      <c r="Z40" s="24">
        <f>IFERROR(IF(AND($A40&lt;&gt;"",$J40=TODAY(),$N40&lt;&gt;"Completed",$N40&lt;&gt;"Canceled"),COUNTIFS($J$5:$J$40,TODAY(),$N$5:$N$40,"&lt;&gt;Completed",$N$5:$N$40,"&lt;&gt;Canceled"),""),"")</f>
        <v/>
      </c>
      <c r="AA40" s="24">
        <f>IFERROR(IF(AND($A40&lt;&gt;"",$H40="Urgent",$J40&lt;TODAY(),$N40&lt;&gt;"Completed",$N40&lt;&gt;"Canceled"),COUNTIFS($H$5:$H$40,"Urgent",$J$5:$J$40,"&lt;"&amp;TODAY(),$N$5:$N$40,"&lt;&gt;Completed",$N$5:$N$40,"&lt;&gt;Canceled"),""),"")</f>
        <v/>
      </c>
    </row>
    <row r="41">
      <c r="A41" s="29" t="n"/>
      <c r="B41" s="29" t="n"/>
      <c r="C41" s="29" t="n"/>
      <c r="D41" s="29" t="n"/>
      <c r="E41" s="29" t="n"/>
      <c r="F41" s="29" t="n"/>
      <c r="G41" s="29" t="n"/>
      <c r="H41" s="29" t="n"/>
      <c r="I41" s="57" t="n"/>
      <c r="J41" s="57" t="n"/>
      <c r="K41" s="32" t="n"/>
      <c r="L41" s="29" t="n"/>
      <c r="M41" s="29" t="n"/>
      <c r="N41" s="29" t="n"/>
      <c r="O41" s="57" t="n"/>
      <c r="P41" s="31" t="n"/>
      <c r="Q41" s="31" t="n"/>
      <c r="R41" s="26">
        <f>IFERROR(IF($A41="","",$Q41-$P41),"")</f>
        <v/>
      </c>
      <c r="S41" s="24">
        <f>IFERROR(IF($I41="","",IF(OR($N41="Completed",$N41="Canceled"),MAX(0,$O41-$I41),MAX(0,TODAY()-$I41))),"")</f>
        <v/>
      </c>
      <c r="T41" s="24">
        <f>IFERROR(IF($A41="","",IF($J41="","No Due Date",IF(OR($N41="Completed",$N41="Canceled"),$N41,IF($J41&lt;TODAY(),"Overdue",IF($J41=TODAY(),"Due Today","Upcoming"))))),"")</f>
        <v/>
      </c>
      <c r="U41" s="29" t="n"/>
      <c r="V41" s="29" t="n"/>
      <c r="W41" s="29" t="n"/>
      <c r="X41" s="57" t="n"/>
      <c r="Y41" s="29" t="n"/>
      <c r="Z41" s="24">
        <f>IFERROR(IF(AND($A41&lt;&gt;"",$J41=TODAY(),$N41&lt;&gt;"Completed",$N41&lt;&gt;"Canceled"),COUNTIFS($J$5:$J$41,TODAY(),$N$5:$N$41,"&lt;&gt;Completed",$N$5:$N$41,"&lt;&gt;Canceled"),""),"")</f>
        <v/>
      </c>
      <c r="AA41" s="24">
        <f>IFERROR(IF(AND($A41&lt;&gt;"",$H41="Urgent",$J41&lt;TODAY(),$N41&lt;&gt;"Completed",$N41&lt;&gt;"Canceled"),COUNTIFS($H$5:$H$41,"Urgent",$J$5:$J$41,"&lt;"&amp;TODAY(),$N$5:$N$41,"&lt;&gt;Completed",$N$5:$N$41,"&lt;&gt;Canceled"),""),"")</f>
        <v/>
      </c>
    </row>
    <row r="42">
      <c r="A42" s="29" t="n"/>
      <c r="B42" s="29" t="n"/>
      <c r="C42" s="29" t="n"/>
      <c r="D42" s="29" t="n"/>
      <c r="E42" s="29" t="n"/>
      <c r="F42" s="29" t="n"/>
      <c r="G42" s="29" t="n"/>
      <c r="H42" s="29" t="n"/>
      <c r="I42" s="57" t="n"/>
      <c r="J42" s="57" t="n"/>
      <c r="K42" s="32" t="n"/>
      <c r="L42" s="29" t="n"/>
      <c r="M42" s="29" t="n"/>
      <c r="N42" s="29" t="n"/>
      <c r="O42" s="57" t="n"/>
      <c r="P42" s="31" t="n"/>
      <c r="Q42" s="31" t="n"/>
      <c r="R42" s="26">
        <f>IFERROR(IF($A42="","",$Q42-$P42),"")</f>
        <v/>
      </c>
      <c r="S42" s="24">
        <f>IFERROR(IF($I42="","",IF(OR($N42="Completed",$N42="Canceled"),MAX(0,$O42-$I42),MAX(0,TODAY()-$I42))),"")</f>
        <v/>
      </c>
      <c r="T42" s="24">
        <f>IFERROR(IF($A42="","",IF($J42="","No Due Date",IF(OR($N42="Completed",$N42="Canceled"),$N42,IF($J42&lt;TODAY(),"Overdue",IF($J42=TODAY(),"Due Today","Upcoming"))))),"")</f>
        <v/>
      </c>
      <c r="U42" s="29" t="n"/>
      <c r="V42" s="29" t="n"/>
      <c r="W42" s="29" t="n"/>
      <c r="X42" s="57" t="n"/>
      <c r="Y42" s="29" t="n"/>
      <c r="Z42" s="24">
        <f>IFERROR(IF(AND($A42&lt;&gt;"",$J42=TODAY(),$N42&lt;&gt;"Completed",$N42&lt;&gt;"Canceled"),COUNTIFS($J$5:$J$42,TODAY(),$N$5:$N$42,"&lt;&gt;Completed",$N$5:$N$42,"&lt;&gt;Canceled"),""),"")</f>
        <v/>
      </c>
      <c r="AA42" s="24">
        <f>IFERROR(IF(AND($A42&lt;&gt;"",$H42="Urgent",$J42&lt;TODAY(),$N42&lt;&gt;"Completed",$N42&lt;&gt;"Canceled"),COUNTIFS($H$5:$H$42,"Urgent",$J$5:$J$42,"&lt;"&amp;TODAY(),$N$5:$N$42,"&lt;&gt;Completed",$N$5:$N$42,"&lt;&gt;Canceled"),""),"")</f>
        <v/>
      </c>
    </row>
    <row r="43">
      <c r="A43" s="29" t="n"/>
      <c r="B43" s="29" t="n"/>
      <c r="C43" s="29" t="n"/>
      <c r="D43" s="29" t="n"/>
      <c r="E43" s="29" t="n"/>
      <c r="F43" s="29" t="n"/>
      <c r="G43" s="29" t="n"/>
      <c r="H43" s="29" t="n"/>
      <c r="I43" s="57" t="n"/>
      <c r="J43" s="57" t="n"/>
      <c r="K43" s="32" t="n"/>
      <c r="L43" s="29" t="n"/>
      <c r="M43" s="29" t="n"/>
      <c r="N43" s="29" t="n"/>
      <c r="O43" s="57" t="n"/>
      <c r="P43" s="31" t="n"/>
      <c r="Q43" s="31" t="n"/>
      <c r="R43" s="26">
        <f>IFERROR(IF($A43="","",$Q43-$P43),"")</f>
        <v/>
      </c>
      <c r="S43" s="24">
        <f>IFERROR(IF($I43="","",IF(OR($N43="Completed",$N43="Canceled"),MAX(0,$O43-$I43),MAX(0,TODAY()-$I43))),"")</f>
        <v/>
      </c>
      <c r="T43" s="24">
        <f>IFERROR(IF($A43="","",IF($J43="","No Due Date",IF(OR($N43="Completed",$N43="Canceled"),$N43,IF($J43&lt;TODAY(),"Overdue",IF($J43=TODAY(),"Due Today","Upcoming"))))),"")</f>
        <v/>
      </c>
      <c r="U43" s="29" t="n"/>
      <c r="V43" s="29" t="n"/>
      <c r="W43" s="29" t="n"/>
      <c r="X43" s="57" t="n"/>
      <c r="Y43" s="29" t="n"/>
      <c r="Z43" s="24">
        <f>IFERROR(IF(AND($A43&lt;&gt;"",$J43=TODAY(),$N43&lt;&gt;"Completed",$N43&lt;&gt;"Canceled"),COUNTIFS($J$5:$J$43,TODAY(),$N$5:$N$43,"&lt;&gt;Completed",$N$5:$N$43,"&lt;&gt;Canceled"),""),"")</f>
        <v/>
      </c>
      <c r="AA43" s="24">
        <f>IFERROR(IF(AND($A43&lt;&gt;"",$H43="Urgent",$J43&lt;TODAY(),$N43&lt;&gt;"Completed",$N43&lt;&gt;"Canceled"),COUNTIFS($H$5:$H$43,"Urgent",$J$5:$J$43,"&lt;"&amp;TODAY(),$N$5:$N$43,"&lt;&gt;Completed",$N$5:$N$43,"&lt;&gt;Canceled"),""),"")</f>
        <v/>
      </c>
    </row>
    <row r="44">
      <c r="A44" s="29" t="n"/>
      <c r="B44" s="29" t="n"/>
      <c r="C44" s="29" t="n"/>
      <c r="D44" s="29" t="n"/>
      <c r="E44" s="29" t="n"/>
      <c r="F44" s="29" t="n"/>
      <c r="G44" s="29" t="n"/>
      <c r="H44" s="29" t="n"/>
      <c r="I44" s="57" t="n"/>
      <c r="J44" s="57" t="n"/>
      <c r="K44" s="32" t="n"/>
      <c r="L44" s="29" t="n"/>
      <c r="M44" s="29" t="n"/>
      <c r="N44" s="29" t="n"/>
      <c r="O44" s="57" t="n"/>
      <c r="P44" s="31" t="n"/>
      <c r="Q44" s="31" t="n"/>
      <c r="R44" s="26">
        <f>IFERROR(IF($A44="","",$Q44-$P44),"")</f>
        <v/>
      </c>
      <c r="S44" s="24">
        <f>IFERROR(IF($I44="","",IF(OR($N44="Completed",$N44="Canceled"),MAX(0,$O44-$I44),MAX(0,TODAY()-$I44))),"")</f>
        <v/>
      </c>
      <c r="T44" s="24">
        <f>IFERROR(IF($A44="","",IF($J44="","No Due Date",IF(OR($N44="Completed",$N44="Canceled"),$N44,IF($J44&lt;TODAY(),"Overdue",IF($J44=TODAY(),"Due Today","Upcoming"))))),"")</f>
        <v/>
      </c>
      <c r="U44" s="29" t="n"/>
      <c r="V44" s="29" t="n"/>
      <c r="W44" s="29" t="n"/>
      <c r="X44" s="57" t="n"/>
      <c r="Y44" s="29" t="n"/>
      <c r="Z44" s="24">
        <f>IFERROR(IF(AND($A44&lt;&gt;"",$J44=TODAY(),$N44&lt;&gt;"Completed",$N44&lt;&gt;"Canceled"),COUNTIFS($J$5:$J$44,TODAY(),$N$5:$N$44,"&lt;&gt;Completed",$N$5:$N$44,"&lt;&gt;Canceled"),""),"")</f>
        <v/>
      </c>
      <c r="AA44" s="24">
        <f>IFERROR(IF(AND($A44&lt;&gt;"",$H44="Urgent",$J44&lt;TODAY(),$N44&lt;&gt;"Completed",$N44&lt;&gt;"Canceled"),COUNTIFS($H$5:$H$44,"Urgent",$J$5:$J$44,"&lt;"&amp;TODAY(),$N$5:$N$44,"&lt;&gt;Completed",$N$5:$N$44,"&lt;&gt;Canceled"),""),"")</f>
        <v/>
      </c>
    </row>
    <row r="45">
      <c r="A45" s="29" t="n"/>
      <c r="B45" s="29" t="n"/>
      <c r="C45" s="29" t="n"/>
      <c r="D45" s="29" t="n"/>
      <c r="E45" s="29" t="n"/>
      <c r="F45" s="29" t="n"/>
      <c r="G45" s="29" t="n"/>
      <c r="H45" s="29" t="n"/>
      <c r="I45" s="57" t="n"/>
      <c r="J45" s="57" t="n"/>
      <c r="K45" s="32" t="n"/>
      <c r="L45" s="29" t="n"/>
      <c r="M45" s="29" t="n"/>
      <c r="N45" s="29" t="n"/>
      <c r="O45" s="57" t="n"/>
      <c r="P45" s="31" t="n"/>
      <c r="Q45" s="31" t="n"/>
      <c r="R45" s="26">
        <f>IFERROR(IF($A45="","",$Q45-$P45),"")</f>
        <v/>
      </c>
      <c r="S45" s="24">
        <f>IFERROR(IF($I45="","",IF(OR($N45="Completed",$N45="Canceled"),MAX(0,$O45-$I45),MAX(0,TODAY()-$I45))),"")</f>
        <v/>
      </c>
      <c r="T45" s="24">
        <f>IFERROR(IF($A45="","",IF($J45="","No Due Date",IF(OR($N45="Completed",$N45="Canceled"),$N45,IF($J45&lt;TODAY(),"Overdue",IF($J45=TODAY(),"Due Today","Upcoming"))))),"")</f>
        <v/>
      </c>
      <c r="U45" s="29" t="n"/>
      <c r="V45" s="29" t="n"/>
      <c r="W45" s="29" t="n"/>
      <c r="X45" s="57" t="n"/>
      <c r="Y45" s="29" t="n"/>
      <c r="Z45" s="24">
        <f>IFERROR(IF(AND($A45&lt;&gt;"",$J45=TODAY(),$N45&lt;&gt;"Completed",$N45&lt;&gt;"Canceled"),COUNTIFS($J$5:$J$45,TODAY(),$N$5:$N$45,"&lt;&gt;Completed",$N$5:$N$45,"&lt;&gt;Canceled"),""),"")</f>
        <v/>
      </c>
      <c r="AA45" s="24">
        <f>IFERROR(IF(AND($A45&lt;&gt;"",$H45="Urgent",$J45&lt;TODAY(),$N45&lt;&gt;"Completed",$N45&lt;&gt;"Canceled"),COUNTIFS($H$5:$H$45,"Urgent",$J$5:$J$45,"&lt;"&amp;TODAY(),$N$5:$N$45,"&lt;&gt;Completed",$N$5:$N$45,"&lt;&gt;Canceled"),""),"")</f>
        <v/>
      </c>
    </row>
    <row r="46">
      <c r="A46" s="29" t="n"/>
      <c r="B46" s="29" t="n"/>
      <c r="C46" s="29" t="n"/>
      <c r="D46" s="29" t="n"/>
      <c r="E46" s="29" t="n"/>
      <c r="F46" s="29" t="n"/>
      <c r="G46" s="29" t="n"/>
      <c r="H46" s="29" t="n"/>
      <c r="I46" s="57" t="n"/>
      <c r="J46" s="57" t="n"/>
      <c r="K46" s="32" t="n"/>
      <c r="L46" s="29" t="n"/>
      <c r="M46" s="29" t="n"/>
      <c r="N46" s="29" t="n"/>
      <c r="O46" s="57" t="n"/>
      <c r="P46" s="31" t="n"/>
      <c r="Q46" s="31" t="n"/>
      <c r="R46" s="26">
        <f>IFERROR(IF($A46="","",$Q46-$P46),"")</f>
        <v/>
      </c>
      <c r="S46" s="24">
        <f>IFERROR(IF($I46="","",IF(OR($N46="Completed",$N46="Canceled"),MAX(0,$O46-$I46),MAX(0,TODAY()-$I46))),"")</f>
        <v/>
      </c>
      <c r="T46" s="24">
        <f>IFERROR(IF($A46="","",IF($J46="","No Due Date",IF(OR($N46="Completed",$N46="Canceled"),$N46,IF($J46&lt;TODAY(),"Overdue",IF($J46=TODAY(),"Due Today","Upcoming"))))),"")</f>
        <v/>
      </c>
      <c r="U46" s="29" t="n"/>
      <c r="V46" s="29" t="n"/>
      <c r="W46" s="29" t="n"/>
      <c r="X46" s="57" t="n"/>
      <c r="Y46" s="29" t="n"/>
      <c r="Z46" s="24">
        <f>IFERROR(IF(AND($A46&lt;&gt;"",$J46=TODAY(),$N46&lt;&gt;"Completed",$N46&lt;&gt;"Canceled"),COUNTIFS($J$5:$J$46,TODAY(),$N$5:$N$46,"&lt;&gt;Completed",$N$5:$N$46,"&lt;&gt;Canceled"),""),"")</f>
        <v/>
      </c>
      <c r="AA46" s="24">
        <f>IFERROR(IF(AND($A46&lt;&gt;"",$H46="Urgent",$J46&lt;TODAY(),$N46&lt;&gt;"Completed",$N46&lt;&gt;"Canceled"),COUNTIFS($H$5:$H$46,"Urgent",$J$5:$J$46,"&lt;"&amp;TODAY(),$N$5:$N$46,"&lt;&gt;Completed",$N$5:$N$46,"&lt;&gt;Canceled"),""),"")</f>
        <v/>
      </c>
    </row>
    <row r="47">
      <c r="A47" s="29" t="n"/>
      <c r="B47" s="29" t="n"/>
      <c r="C47" s="29" t="n"/>
      <c r="D47" s="29" t="n"/>
      <c r="E47" s="29" t="n"/>
      <c r="F47" s="29" t="n"/>
      <c r="G47" s="29" t="n"/>
      <c r="H47" s="29" t="n"/>
      <c r="I47" s="57" t="n"/>
      <c r="J47" s="57" t="n"/>
      <c r="K47" s="32" t="n"/>
      <c r="L47" s="29" t="n"/>
      <c r="M47" s="29" t="n"/>
      <c r="N47" s="29" t="n"/>
      <c r="O47" s="57" t="n"/>
      <c r="P47" s="31" t="n"/>
      <c r="Q47" s="31" t="n"/>
      <c r="R47" s="26">
        <f>IFERROR(IF($A47="","",$Q47-$P47),"")</f>
        <v/>
      </c>
      <c r="S47" s="24">
        <f>IFERROR(IF($I47="","",IF(OR($N47="Completed",$N47="Canceled"),MAX(0,$O47-$I47),MAX(0,TODAY()-$I47))),"")</f>
        <v/>
      </c>
      <c r="T47" s="24">
        <f>IFERROR(IF($A47="","",IF($J47="","No Due Date",IF(OR($N47="Completed",$N47="Canceled"),$N47,IF($J47&lt;TODAY(),"Overdue",IF($J47=TODAY(),"Due Today","Upcoming"))))),"")</f>
        <v/>
      </c>
      <c r="U47" s="29" t="n"/>
      <c r="V47" s="29" t="n"/>
      <c r="W47" s="29" t="n"/>
      <c r="X47" s="57" t="n"/>
      <c r="Y47" s="29" t="n"/>
      <c r="Z47" s="24">
        <f>IFERROR(IF(AND($A47&lt;&gt;"",$J47=TODAY(),$N47&lt;&gt;"Completed",$N47&lt;&gt;"Canceled"),COUNTIFS($J$5:$J$47,TODAY(),$N$5:$N$47,"&lt;&gt;Completed",$N$5:$N$47,"&lt;&gt;Canceled"),""),"")</f>
        <v/>
      </c>
      <c r="AA47" s="24">
        <f>IFERROR(IF(AND($A47&lt;&gt;"",$H47="Urgent",$J47&lt;TODAY(),$N47&lt;&gt;"Completed",$N47&lt;&gt;"Canceled"),COUNTIFS($H$5:$H$47,"Urgent",$J$5:$J$47,"&lt;"&amp;TODAY(),$N$5:$N$47,"&lt;&gt;Completed",$N$5:$N$47,"&lt;&gt;Canceled"),""),"")</f>
        <v/>
      </c>
    </row>
    <row r="48">
      <c r="A48" s="29" t="n"/>
      <c r="B48" s="29" t="n"/>
      <c r="C48" s="29" t="n"/>
      <c r="D48" s="29" t="n"/>
      <c r="E48" s="29" t="n"/>
      <c r="F48" s="29" t="n"/>
      <c r="G48" s="29" t="n"/>
      <c r="H48" s="29" t="n"/>
      <c r="I48" s="57" t="n"/>
      <c r="J48" s="57" t="n"/>
      <c r="K48" s="32" t="n"/>
      <c r="L48" s="29" t="n"/>
      <c r="M48" s="29" t="n"/>
      <c r="N48" s="29" t="n"/>
      <c r="O48" s="57" t="n"/>
      <c r="P48" s="31" t="n"/>
      <c r="Q48" s="31" t="n"/>
      <c r="R48" s="26">
        <f>IFERROR(IF($A48="","",$Q48-$P48),"")</f>
        <v/>
      </c>
      <c r="S48" s="24">
        <f>IFERROR(IF($I48="","",IF(OR($N48="Completed",$N48="Canceled"),MAX(0,$O48-$I48),MAX(0,TODAY()-$I48))),"")</f>
        <v/>
      </c>
      <c r="T48" s="24">
        <f>IFERROR(IF($A48="","",IF($J48="","No Due Date",IF(OR($N48="Completed",$N48="Canceled"),$N48,IF($J48&lt;TODAY(),"Overdue",IF($J48=TODAY(),"Due Today","Upcoming"))))),"")</f>
        <v/>
      </c>
      <c r="U48" s="29" t="n"/>
      <c r="V48" s="29" t="n"/>
      <c r="W48" s="29" t="n"/>
      <c r="X48" s="57" t="n"/>
      <c r="Y48" s="29" t="n"/>
      <c r="Z48" s="24">
        <f>IFERROR(IF(AND($A48&lt;&gt;"",$J48=TODAY(),$N48&lt;&gt;"Completed",$N48&lt;&gt;"Canceled"),COUNTIFS($J$5:$J$48,TODAY(),$N$5:$N$48,"&lt;&gt;Completed",$N$5:$N$48,"&lt;&gt;Canceled"),""),"")</f>
        <v/>
      </c>
      <c r="AA48" s="24">
        <f>IFERROR(IF(AND($A48&lt;&gt;"",$H48="Urgent",$J48&lt;TODAY(),$N48&lt;&gt;"Completed",$N48&lt;&gt;"Canceled"),COUNTIFS($H$5:$H$48,"Urgent",$J$5:$J$48,"&lt;"&amp;TODAY(),$N$5:$N$48,"&lt;&gt;Completed",$N$5:$N$48,"&lt;&gt;Canceled"),""),"")</f>
        <v/>
      </c>
    </row>
    <row r="49">
      <c r="A49" s="29" t="n"/>
      <c r="B49" s="29" t="n"/>
      <c r="C49" s="29" t="n"/>
      <c r="D49" s="29" t="n"/>
      <c r="E49" s="29" t="n"/>
      <c r="F49" s="29" t="n"/>
      <c r="G49" s="29" t="n"/>
      <c r="H49" s="29" t="n"/>
      <c r="I49" s="57" t="n"/>
      <c r="J49" s="57" t="n"/>
      <c r="K49" s="32" t="n"/>
      <c r="L49" s="29" t="n"/>
      <c r="M49" s="29" t="n"/>
      <c r="N49" s="29" t="n"/>
      <c r="O49" s="57" t="n"/>
      <c r="P49" s="31" t="n"/>
      <c r="Q49" s="31" t="n"/>
      <c r="R49" s="26">
        <f>IFERROR(IF($A49="","",$Q49-$P49),"")</f>
        <v/>
      </c>
      <c r="S49" s="24">
        <f>IFERROR(IF($I49="","",IF(OR($N49="Completed",$N49="Canceled"),MAX(0,$O49-$I49),MAX(0,TODAY()-$I49))),"")</f>
        <v/>
      </c>
      <c r="T49" s="24">
        <f>IFERROR(IF($A49="","",IF($J49="","No Due Date",IF(OR($N49="Completed",$N49="Canceled"),$N49,IF($J49&lt;TODAY(),"Overdue",IF($J49=TODAY(),"Due Today","Upcoming"))))),"")</f>
        <v/>
      </c>
      <c r="U49" s="29" t="n"/>
      <c r="V49" s="29" t="n"/>
      <c r="W49" s="29" t="n"/>
      <c r="X49" s="57" t="n"/>
      <c r="Y49" s="29" t="n"/>
      <c r="Z49" s="24">
        <f>IFERROR(IF(AND($A49&lt;&gt;"",$J49=TODAY(),$N49&lt;&gt;"Completed",$N49&lt;&gt;"Canceled"),COUNTIFS($J$5:$J$49,TODAY(),$N$5:$N$49,"&lt;&gt;Completed",$N$5:$N$49,"&lt;&gt;Canceled"),""),"")</f>
        <v/>
      </c>
      <c r="AA49" s="24">
        <f>IFERROR(IF(AND($A49&lt;&gt;"",$H49="Urgent",$J49&lt;TODAY(),$N49&lt;&gt;"Completed",$N49&lt;&gt;"Canceled"),COUNTIFS($H$5:$H$49,"Urgent",$J$5:$J$49,"&lt;"&amp;TODAY(),$N$5:$N$49,"&lt;&gt;Completed",$N$5:$N$49,"&lt;&gt;Canceled"),""),"")</f>
        <v/>
      </c>
    </row>
    <row r="50">
      <c r="A50" s="29" t="n"/>
      <c r="B50" s="29" t="n"/>
      <c r="C50" s="29" t="n"/>
      <c r="D50" s="29" t="n"/>
      <c r="E50" s="29" t="n"/>
      <c r="F50" s="29" t="n"/>
      <c r="G50" s="29" t="n"/>
      <c r="H50" s="29" t="n"/>
      <c r="I50" s="57" t="n"/>
      <c r="J50" s="57" t="n"/>
      <c r="K50" s="32" t="n"/>
      <c r="L50" s="29" t="n"/>
      <c r="M50" s="29" t="n"/>
      <c r="N50" s="29" t="n"/>
      <c r="O50" s="57" t="n"/>
      <c r="P50" s="31" t="n"/>
      <c r="Q50" s="31" t="n"/>
      <c r="R50" s="26">
        <f>IFERROR(IF($A50="","",$Q50-$P50),"")</f>
        <v/>
      </c>
      <c r="S50" s="24">
        <f>IFERROR(IF($I50="","",IF(OR($N50="Completed",$N50="Canceled"),MAX(0,$O50-$I50),MAX(0,TODAY()-$I50))),"")</f>
        <v/>
      </c>
      <c r="T50" s="24">
        <f>IFERROR(IF($A50="","",IF($J50="","No Due Date",IF(OR($N50="Completed",$N50="Canceled"),$N50,IF($J50&lt;TODAY(),"Overdue",IF($J50=TODAY(),"Due Today","Upcoming"))))),"")</f>
        <v/>
      </c>
      <c r="U50" s="29" t="n"/>
      <c r="V50" s="29" t="n"/>
      <c r="W50" s="29" t="n"/>
      <c r="X50" s="57" t="n"/>
      <c r="Y50" s="29" t="n"/>
      <c r="Z50" s="24">
        <f>IFERROR(IF(AND($A50&lt;&gt;"",$J50=TODAY(),$N50&lt;&gt;"Completed",$N50&lt;&gt;"Canceled"),COUNTIFS($J$5:$J$50,TODAY(),$N$5:$N$50,"&lt;&gt;Completed",$N$5:$N$50,"&lt;&gt;Canceled"),""),"")</f>
        <v/>
      </c>
      <c r="AA50" s="24">
        <f>IFERROR(IF(AND($A50&lt;&gt;"",$H50="Urgent",$J50&lt;TODAY(),$N50&lt;&gt;"Completed",$N50&lt;&gt;"Canceled"),COUNTIFS($H$5:$H$50,"Urgent",$J$5:$J$50,"&lt;"&amp;TODAY(),$N$5:$N$50,"&lt;&gt;Completed",$N$5:$N$50,"&lt;&gt;Canceled"),""),"")</f>
        <v/>
      </c>
    </row>
    <row r="51">
      <c r="A51" s="29" t="n"/>
      <c r="B51" s="29" t="n"/>
      <c r="C51" s="29" t="n"/>
      <c r="D51" s="29" t="n"/>
      <c r="E51" s="29" t="n"/>
      <c r="F51" s="29" t="n"/>
      <c r="G51" s="29" t="n"/>
      <c r="H51" s="29" t="n"/>
      <c r="I51" s="57" t="n"/>
      <c r="J51" s="57" t="n"/>
      <c r="K51" s="32" t="n"/>
      <c r="L51" s="29" t="n"/>
      <c r="M51" s="29" t="n"/>
      <c r="N51" s="29" t="n"/>
      <c r="O51" s="57" t="n"/>
      <c r="P51" s="31" t="n"/>
      <c r="Q51" s="31" t="n"/>
      <c r="R51" s="26">
        <f>IFERROR(IF($A51="","",$Q51-$P51),"")</f>
        <v/>
      </c>
      <c r="S51" s="24">
        <f>IFERROR(IF($I51="","",IF(OR($N51="Completed",$N51="Canceled"),MAX(0,$O51-$I51),MAX(0,TODAY()-$I51))),"")</f>
        <v/>
      </c>
      <c r="T51" s="24">
        <f>IFERROR(IF($A51="","",IF($J51="","No Due Date",IF(OR($N51="Completed",$N51="Canceled"),$N51,IF($J51&lt;TODAY(),"Overdue",IF($J51=TODAY(),"Due Today","Upcoming"))))),"")</f>
        <v/>
      </c>
      <c r="U51" s="29" t="n"/>
      <c r="V51" s="29" t="n"/>
      <c r="W51" s="29" t="n"/>
      <c r="X51" s="57" t="n"/>
      <c r="Y51" s="29" t="n"/>
      <c r="Z51" s="24">
        <f>IFERROR(IF(AND($A51&lt;&gt;"",$J51=TODAY(),$N51&lt;&gt;"Completed",$N51&lt;&gt;"Canceled"),COUNTIFS($J$5:$J$51,TODAY(),$N$5:$N$51,"&lt;&gt;Completed",$N$5:$N$51,"&lt;&gt;Canceled"),""),"")</f>
        <v/>
      </c>
      <c r="AA51" s="24">
        <f>IFERROR(IF(AND($A51&lt;&gt;"",$H51="Urgent",$J51&lt;TODAY(),$N51&lt;&gt;"Completed",$N51&lt;&gt;"Canceled"),COUNTIFS($H$5:$H$51,"Urgent",$J$5:$J$51,"&lt;"&amp;TODAY(),$N$5:$N$51,"&lt;&gt;Completed",$N$5:$N$51,"&lt;&gt;Canceled"),""),"")</f>
        <v/>
      </c>
    </row>
    <row r="52">
      <c r="A52" s="29" t="n"/>
      <c r="B52" s="29" t="n"/>
      <c r="C52" s="29" t="n"/>
      <c r="D52" s="29" t="n"/>
      <c r="E52" s="29" t="n"/>
      <c r="F52" s="29" t="n"/>
      <c r="G52" s="29" t="n"/>
      <c r="H52" s="29" t="n"/>
      <c r="I52" s="57" t="n"/>
      <c r="J52" s="57" t="n"/>
      <c r="K52" s="32" t="n"/>
      <c r="L52" s="29" t="n"/>
      <c r="M52" s="29" t="n"/>
      <c r="N52" s="29" t="n"/>
      <c r="O52" s="57" t="n"/>
      <c r="P52" s="31" t="n"/>
      <c r="Q52" s="31" t="n"/>
      <c r="R52" s="26">
        <f>IFERROR(IF($A52="","",$Q52-$P52),"")</f>
        <v/>
      </c>
      <c r="S52" s="24">
        <f>IFERROR(IF($I52="","",IF(OR($N52="Completed",$N52="Canceled"),MAX(0,$O52-$I52),MAX(0,TODAY()-$I52))),"")</f>
        <v/>
      </c>
      <c r="T52" s="24">
        <f>IFERROR(IF($A52="","",IF($J52="","No Due Date",IF(OR($N52="Completed",$N52="Canceled"),$N52,IF($J52&lt;TODAY(),"Overdue",IF($J52=TODAY(),"Due Today","Upcoming"))))),"")</f>
        <v/>
      </c>
      <c r="U52" s="29" t="n"/>
      <c r="V52" s="29" t="n"/>
      <c r="W52" s="29" t="n"/>
      <c r="X52" s="57" t="n"/>
      <c r="Y52" s="29" t="n"/>
      <c r="Z52" s="24">
        <f>IFERROR(IF(AND($A52&lt;&gt;"",$J52=TODAY(),$N52&lt;&gt;"Completed",$N52&lt;&gt;"Canceled"),COUNTIFS($J$5:$J$52,TODAY(),$N$5:$N$52,"&lt;&gt;Completed",$N$5:$N$52,"&lt;&gt;Canceled"),""),"")</f>
        <v/>
      </c>
      <c r="AA52" s="24">
        <f>IFERROR(IF(AND($A52&lt;&gt;"",$H52="Urgent",$J52&lt;TODAY(),$N52&lt;&gt;"Completed",$N52&lt;&gt;"Canceled"),COUNTIFS($H$5:$H$52,"Urgent",$J$5:$J$52,"&lt;"&amp;TODAY(),$N$5:$N$52,"&lt;&gt;Completed",$N$5:$N$52,"&lt;&gt;Canceled"),""),"")</f>
        <v/>
      </c>
    </row>
    <row r="53">
      <c r="A53" s="29" t="n"/>
      <c r="B53" s="29" t="n"/>
      <c r="C53" s="29" t="n"/>
      <c r="D53" s="29" t="n"/>
      <c r="E53" s="29" t="n"/>
      <c r="F53" s="29" t="n"/>
      <c r="G53" s="29" t="n"/>
      <c r="H53" s="29" t="n"/>
      <c r="I53" s="57" t="n"/>
      <c r="J53" s="57" t="n"/>
      <c r="K53" s="32" t="n"/>
      <c r="L53" s="29" t="n"/>
      <c r="M53" s="29" t="n"/>
      <c r="N53" s="29" t="n"/>
      <c r="O53" s="57" t="n"/>
      <c r="P53" s="31" t="n"/>
      <c r="Q53" s="31" t="n"/>
      <c r="R53" s="26">
        <f>IFERROR(IF($A53="","",$Q53-$P53),"")</f>
        <v/>
      </c>
      <c r="S53" s="24">
        <f>IFERROR(IF($I53="","",IF(OR($N53="Completed",$N53="Canceled"),MAX(0,$O53-$I53),MAX(0,TODAY()-$I53))),"")</f>
        <v/>
      </c>
      <c r="T53" s="24">
        <f>IFERROR(IF($A53="","",IF($J53="","No Due Date",IF(OR($N53="Completed",$N53="Canceled"),$N53,IF($J53&lt;TODAY(),"Overdue",IF($J53=TODAY(),"Due Today","Upcoming"))))),"")</f>
        <v/>
      </c>
      <c r="U53" s="29" t="n"/>
      <c r="V53" s="29" t="n"/>
      <c r="W53" s="29" t="n"/>
      <c r="X53" s="57" t="n"/>
      <c r="Y53" s="29" t="n"/>
      <c r="Z53" s="24">
        <f>IFERROR(IF(AND($A53&lt;&gt;"",$J53=TODAY(),$N53&lt;&gt;"Completed",$N53&lt;&gt;"Canceled"),COUNTIFS($J$5:$J$53,TODAY(),$N$5:$N$53,"&lt;&gt;Completed",$N$5:$N$53,"&lt;&gt;Canceled"),""),"")</f>
        <v/>
      </c>
      <c r="AA53" s="24">
        <f>IFERROR(IF(AND($A53&lt;&gt;"",$H53="Urgent",$J53&lt;TODAY(),$N53&lt;&gt;"Completed",$N53&lt;&gt;"Canceled"),COUNTIFS($H$5:$H$53,"Urgent",$J$5:$J$53,"&lt;"&amp;TODAY(),$N$5:$N$53,"&lt;&gt;Completed",$N$5:$N$53,"&lt;&gt;Canceled"),""),"")</f>
        <v/>
      </c>
    </row>
    <row r="54">
      <c r="A54" s="29" t="n"/>
      <c r="B54" s="29" t="n"/>
      <c r="C54" s="29" t="n"/>
      <c r="D54" s="29" t="n"/>
      <c r="E54" s="29" t="n"/>
      <c r="F54" s="29" t="n"/>
      <c r="G54" s="29" t="n"/>
      <c r="H54" s="29" t="n"/>
      <c r="I54" s="57" t="n"/>
      <c r="J54" s="57" t="n"/>
      <c r="K54" s="32" t="n"/>
      <c r="L54" s="29" t="n"/>
      <c r="M54" s="29" t="n"/>
      <c r="N54" s="29" t="n"/>
      <c r="O54" s="57" t="n"/>
      <c r="P54" s="31" t="n"/>
      <c r="Q54" s="31" t="n"/>
      <c r="R54" s="26">
        <f>IFERROR(IF($A54="","",$Q54-$P54),"")</f>
        <v/>
      </c>
      <c r="S54" s="24">
        <f>IFERROR(IF($I54="","",IF(OR($N54="Completed",$N54="Canceled"),MAX(0,$O54-$I54),MAX(0,TODAY()-$I54))),"")</f>
        <v/>
      </c>
      <c r="T54" s="24">
        <f>IFERROR(IF($A54="","",IF($J54="","No Due Date",IF(OR($N54="Completed",$N54="Canceled"),$N54,IF($J54&lt;TODAY(),"Overdue",IF($J54=TODAY(),"Due Today","Upcoming"))))),"")</f>
        <v/>
      </c>
      <c r="U54" s="29" t="n"/>
      <c r="V54" s="29" t="n"/>
      <c r="W54" s="29" t="n"/>
      <c r="X54" s="57" t="n"/>
      <c r="Y54" s="29" t="n"/>
      <c r="Z54" s="24">
        <f>IFERROR(IF(AND($A54&lt;&gt;"",$J54=TODAY(),$N54&lt;&gt;"Completed",$N54&lt;&gt;"Canceled"),COUNTIFS($J$5:$J$54,TODAY(),$N$5:$N$54,"&lt;&gt;Completed",$N$5:$N$54,"&lt;&gt;Canceled"),""),"")</f>
        <v/>
      </c>
      <c r="AA54" s="24">
        <f>IFERROR(IF(AND($A54&lt;&gt;"",$H54="Urgent",$J54&lt;TODAY(),$N54&lt;&gt;"Completed",$N54&lt;&gt;"Canceled"),COUNTIFS($H$5:$H$54,"Urgent",$J$5:$J$54,"&lt;"&amp;TODAY(),$N$5:$N$54,"&lt;&gt;Completed",$N$5:$N$54,"&lt;&gt;Canceled"),""),"")</f>
        <v/>
      </c>
    </row>
    <row r="55">
      <c r="A55" s="29" t="n"/>
      <c r="B55" s="29" t="n"/>
      <c r="C55" s="29" t="n"/>
      <c r="D55" s="29" t="n"/>
      <c r="E55" s="29" t="n"/>
      <c r="F55" s="29" t="n"/>
      <c r="G55" s="29" t="n"/>
      <c r="H55" s="29" t="n"/>
      <c r="I55" s="57" t="n"/>
      <c r="J55" s="57" t="n"/>
      <c r="K55" s="32" t="n"/>
      <c r="L55" s="29" t="n"/>
      <c r="M55" s="29" t="n"/>
      <c r="N55" s="29" t="n"/>
      <c r="O55" s="57" t="n"/>
      <c r="P55" s="31" t="n"/>
      <c r="Q55" s="31" t="n"/>
      <c r="R55" s="26">
        <f>IFERROR(IF($A55="","",$Q55-$P55),"")</f>
        <v/>
      </c>
      <c r="S55" s="24">
        <f>IFERROR(IF($I55="","",IF(OR($N55="Completed",$N55="Canceled"),MAX(0,$O55-$I55),MAX(0,TODAY()-$I55))),"")</f>
        <v/>
      </c>
      <c r="T55" s="24">
        <f>IFERROR(IF($A55="","",IF($J55="","No Due Date",IF(OR($N55="Completed",$N55="Canceled"),$N55,IF($J55&lt;TODAY(),"Overdue",IF($J55=TODAY(),"Due Today","Upcoming"))))),"")</f>
        <v/>
      </c>
      <c r="U55" s="29" t="n"/>
      <c r="V55" s="29" t="n"/>
      <c r="W55" s="29" t="n"/>
      <c r="X55" s="57" t="n"/>
      <c r="Y55" s="29" t="n"/>
      <c r="Z55" s="24">
        <f>IFERROR(IF(AND($A55&lt;&gt;"",$J55=TODAY(),$N55&lt;&gt;"Completed",$N55&lt;&gt;"Canceled"),COUNTIFS($J$5:$J$55,TODAY(),$N$5:$N$55,"&lt;&gt;Completed",$N$5:$N$55,"&lt;&gt;Canceled"),""),"")</f>
        <v/>
      </c>
      <c r="AA55" s="24">
        <f>IFERROR(IF(AND($A55&lt;&gt;"",$H55="Urgent",$J55&lt;TODAY(),$N55&lt;&gt;"Completed",$N55&lt;&gt;"Canceled"),COUNTIFS($H$5:$H$55,"Urgent",$J$5:$J$55,"&lt;"&amp;TODAY(),$N$5:$N$55,"&lt;&gt;Completed",$N$5:$N$55,"&lt;&gt;Canceled"),""),"")</f>
        <v/>
      </c>
    </row>
    <row r="56">
      <c r="A56" s="29" t="n"/>
      <c r="B56" s="29" t="n"/>
      <c r="C56" s="29" t="n"/>
      <c r="D56" s="29" t="n"/>
      <c r="E56" s="29" t="n"/>
      <c r="F56" s="29" t="n"/>
      <c r="G56" s="29" t="n"/>
      <c r="H56" s="29" t="n"/>
      <c r="I56" s="57" t="n"/>
      <c r="J56" s="57" t="n"/>
      <c r="K56" s="32" t="n"/>
      <c r="L56" s="29" t="n"/>
      <c r="M56" s="29" t="n"/>
      <c r="N56" s="29" t="n"/>
      <c r="O56" s="57" t="n"/>
      <c r="P56" s="31" t="n"/>
      <c r="Q56" s="31" t="n"/>
      <c r="R56" s="26">
        <f>IFERROR(IF($A56="","",$Q56-$P56),"")</f>
        <v/>
      </c>
      <c r="S56" s="24">
        <f>IFERROR(IF($I56="","",IF(OR($N56="Completed",$N56="Canceled"),MAX(0,$O56-$I56),MAX(0,TODAY()-$I56))),"")</f>
        <v/>
      </c>
      <c r="T56" s="24">
        <f>IFERROR(IF($A56="","",IF($J56="","No Due Date",IF(OR($N56="Completed",$N56="Canceled"),$N56,IF($J56&lt;TODAY(),"Overdue",IF($J56=TODAY(),"Due Today","Upcoming"))))),"")</f>
        <v/>
      </c>
      <c r="U56" s="29" t="n"/>
      <c r="V56" s="29" t="n"/>
      <c r="W56" s="29" t="n"/>
      <c r="X56" s="57" t="n"/>
      <c r="Y56" s="29" t="n"/>
      <c r="Z56" s="24">
        <f>IFERROR(IF(AND($A56&lt;&gt;"",$J56=TODAY(),$N56&lt;&gt;"Completed",$N56&lt;&gt;"Canceled"),COUNTIFS($J$5:$J$56,TODAY(),$N$5:$N$56,"&lt;&gt;Completed",$N$5:$N$56,"&lt;&gt;Canceled"),""),"")</f>
        <v/>
      </c>
      <c r="AA56" s="24">
        <f>IFERROR(IF(AND($A56&lt;&gt;"",$H56="Urgent",$J56&lt;TODAY(),$N56&lt;&gt;"Completed",$N56&lt;&gt;"Canceled"),COUNTIFS($H$5:$H$56,"Urgent",$J$5:$J$56,"&lt;"&amp;TODAY(),$N$5:$N$56,"&lt;&gt;Completed",$N$5:$N$56,"&lt;&gt;Canceled"),""),"")</f>
        <v/>
      </c>
    </row>
    <row r="57">
      <c r="A57" s="29" t="n"/>
      <c r="B57" s="29" t="n"/>
      <c r="C57" s="29" t="n"/>
      <c r="D57" s="29" t="n"/>
      <c r="E57" s="29" t="n"/>
      <c r="F57" s="29" t="n"/>
      <c r="G57" s="29" t="n"/>
      <c r="H57" s="29" t="n"/>
      <c r="I57" s="57" t="n"/>
      <c r="J57" s="57" t="n"/>
      <c r="K57" s="32" t="n"/>
      <c r="L57" s="29" t="n"/>
      <c r="M57" s="29" t="n"/>
      <c r="N57" s="29" t="n"/>
      <c r="O57" s="57" t="n"/>
      <c r="P57" s="31" t="n"/>
      <c r="Q57" s="31" t="n"/>
      <c r="R57" s="26">
        <f>IFERROR(IF($A57="","",$Q57-$P57),"")</f>
        <v/>
      </c>
      <c r="S57" s="24">
        <f>IFERROR(IF($I57="","",IF(OR($N57="Completed",$N57="Canceled"),MAX(0,$O57-$I57),MAX(0,TODAY()-$I57))),"")</f>
        <v/>
      </c>
      <c r="T57" s="24">
        <f>IFERROR(IF($A57="","",IF($J57="","No Due Date",IF(OR($N57="Completed",$N57="Canceled"),$N57,IF($J57&lt;TODAY(),"Overdue",IF($J57=TODAY(),"Due Today","Upcoming"))))),"")</f>
        <v/>
      </c>
      <c r="U57" s="29" t="n"/>
      <c r="V57" s="29" t="n"/>
      <c r="W57" s="29" t="n"/>
      <c r="X57" s="57" t="n"/>
      <c r="Y57" s="29" t="n"/>
      <c r="Z57" s="24">
        <f>IFERROR(IF(AND($A57&lt;&gt;"",$J57=TODAY(),$N57&lt;&gt;"Completed",$N57&lt;&gt;"Canceled"),COUNTIFS($J$5:$J$57,TODAY(),$N$5:$N$57,"&lt;&gt;Completed",$N$5:$N$57,"&lt;&gt;Canceled"),""),"")</f>
        <v/>
      </c>
      <c r="AA57" s="24">
        <f>IFERROR(IF(AND($A57&lt;&gt;"",$H57="Urgent",$J57&lt;TODAY(),$N57&lt;&gt;"Completed",$N57&lt;&gt;"Canceled"),COUNTIFS($H$5:$H$57,"Urgent",$J$5:$J$57,"&lt;"&amp;TODAY(),$N$5:$N$57,"&lt;&gt;Completed",$N$5:$N$57,"&lt;&gt;Canceled"),""),"")</f>
        <v/>
      </c>
    </row>
    <row r="58">
      <c r="A58" s="29" t="n"/>
      <c r="B58" s="29" t="n"/>
      <c r="C58" s="29" t="n"/>
      <c r="D58" s="29" t="n"/>
      <c r="E58" s="29" t="n"/>
      <c r="F58" s="29" t="n"/>
      <c r="G58" s="29" t="n"/>
      <c r="H58" s="29" t="n"/>
      <c r="I58" s="57" t="n"/>
      <c r="J58" s="57" t="n"/>
      <c r="K58" s="32" t="n"/>
      <c r="L58" s="29" t="n"/>
      <c r="M58" s="29" t="n"/>
      <c r="N58" s="29" t="n"/>
      <c r="O58" s="57" t="n"/>
      <c r="P58" s="31" t="n"/>
      <c r="Q58" s="31" t="n"/>
      <c r="R58" s="26">
        <f>IFERROR(IF($A58="","",$Q58-$P58),"")</f>
        <v/>
      </c>
      <c r="S58" s="24">
        <f>IFERROR(IF($I58="","",IF(OR($N58="Completed",$N58="Canceled"),MAX(0,$O58-$I58),MAX(0,TODAY()-$I58))),"")</f>
        <v/>
      </c>
      <c r="T58" s="24">
        <f>IFERROR(IF($A58="","",IF($J58="","No Due Date",IF(OR($N58="Completed",$N58="Canceled"),$N58,IF($J58&lt;TODAY(),"Overdue",IF($J58=TODAY(),"Due Today","Upcoming"))))),"")</f>
        <v/>
      </c>
      <c r="U58" s="29" t="n"/>
      <c r="V58" s="29" t="n"/>
      <c r="W58" s="29" t="n"/>
      <c r="X58" s="57" t="n"/>
      <c r="Y58" s="29" t="n"/>
      <c r="Z58" s="24">
        <f>IFERROR(IF(AND($A58&lt;&gt;"",$J58=TODAY(),$N58&lt;&gt;"Completed",$N58&lt;&gt;"Canceled"),COUNTIFS($J$5:$J$58,TODAY(),$N$5:$N$58,"&lt;&gt;Completed",$N$5:$N$58,"&lt;&gt;Canceled"),""),"")</f>
        <v/>
      </c>
      <c r="AA58" s="24">
        <f>IFERROR(IF(AND($A58&lt;&gt;"",$H58="Urgent",$J58&lt;TODAY(),$N58&lt;&gt;"Completed",$N58&lt;&gt;"Canceled"),COUNTIFS($H$5:$H$58,"Urgent",$J$5:$J$58,"&lt;"&amp;TODAY(),$N$5:$N$58,"&lt;&gt;Completed",$N$5:$N$58,"&lt;&gt;Canceled"),""),"")</f>
        <v/>
      </c>
    </row>
    <row r="59">
      <c r="A59" s="29" t="n"/>
      <c r="B59" s="29" t="n"/>
      <c r="C59" s="29" t="n"/>
      <c r="D59" s="29" t="n"/>
      <c r="E59" s="29" t="n"/>
      <c r="F59" s="29" t="n"/>
      <c r="G59" s="29" t="n"/>
      <c r="H59" s="29" t="n"/>
      <c r="I59" s="57" t="n"/>
      <c r="J59" s="57" t="n"/>
      <c r="K59" s="32" t="n"/>
      <c r="L59" s="29" t="n"/>
      <c r="M59" s="29" t="n"/>
      <c r="N59" s="29" t="n"/>
      <c r="O59" s="57" t="n"/>
      <c r="P59" s="31" t="n"/>
      <c r="Q59" s="31" t="n"/>
      <c r="R59" s="26">
        <f>IFERROR(IF($A59="","",$Q59-$P59),"")</f>
        <v/>
      </c>
      <c r="S59" s="24">
        <f>IFERROR(IF($I59="","",IF(OR($N59="Completed",$N59="Canceled"),MAX(0,$O59-$I59),MAX(0,TODAY()-$I59))),"")</f>
        <v/>
      </c>
      <c r="T59" s="24">
        <f>IFERROR(IF($A59="","",IF($J59="","No Due Date",IF(OR($N59="Completed",$N59="Canceled"),$N59,IF($J59&lt;TODAY(),"Overdue",IF($J59=TODAY(),"Due Today","Upcoming"))))),"")</f>
        <v/>
      </c>
      <c r="U59" s="29" t="n"/>
      <c r="V59" s="29" t="n"/>
      <c r="W59" s="29" t="n"/>
      <c r="X59" s="57" t="n"/>
      <c r="Y59" s="29" t="n"/>
      <c r="Z59" s="24">
        <f>IFERROR(IF(AND($A59&lt;&gt;"",$J59=TODAY(),$N59&lt;&gt;"Completed",$N59&lt;&gt;"Canceled"),COUNTIFS($J$5:$J$59,TODAY(),$N$5:$N$59,"&lt;&gt;Completed",$N$5:$N$59,"&lt;&gt;Canceled"),""),"")</f>
        <v/>
      </c>
      <c r="AA59" s="24">
        <f>IFERROR(IF(AND($A59&lt;&gt;"",$H59="Urgent",$J59&lt;TODAY(),$N59&lt;&gt;"Completed",$N59&lt;&gt;"Canceled"),COUNTIFS($H$5:$H$59,"Urgent",$J$5:$J$59,"&lt;"&amp;TODAY(),$N$5:$N$59,"&lt;&gt;Completed",$N$5:$N$59,"&lt;&gt;Canceled"),""),"")</f>
        <v/>
      </c>
    </row>
    <row r="60">
      <c r="A60" s="29" t="n"/>
      <c r="B60" s="29" t="n"/>
      <c r="C60" s="29" t="n"/>
      <c r="D60" s="29" t="n"/>
      <c r="E60" s="29" t="n"/>
      <c r="F60" s="29" t="n"/>
      <c r="G60" s="29" t="n"/>
      <c r="H60" s="29" t="n"/>
      <c r="I60" s="57" t="n"/>
      <c r="J60" s="57" t="n"/>
      <c r="K60" s="32" t="n"/>
      <c r="L60" s="29" t="n"/>
      <c r="M60" s="29" t="n"/>
      <c r="N60" s="29" t="n"/>
      <c r="O60" s="57" t="n"/>
      <c r="P60" s="31" t="n"/>
      <c r="Q60" s="31" t="n"/>
      <c r="R60" s="26">
        <f>IFERROR(IF($A60="","",$Q60-$P60),"")</f>
        <v/>
      </c>
      <c r="S60" s="24">
        <f>IFERROR(IF($I60="","",IF(OR($N60="Completed",$N60="Canceled"),MAX(0,$O60-$I60),MAX(0,TODAY()-$I60))),"")</f>
        <v/>
      </c>
      <c r="T60" s="24">
        <f>IFERROR(IF($A60="","",IF($J60="","No Due Date",IF(OR($N60="Completed",$N60="Canceled"),$N60,IF($J60&lt;TODAY(),"Overdue",IF($J60=TODAY(),"Due Today","Upcoming"))))),"")</f>
        <v/>
      </c>
      <c r="U60" s="29" t="n"/>
      <c r="V60" s="29" t="n"/>
      <c r="W60" s="29" t="n"/>
      <c r="X60" s="57" t="n"/>
      <c r="Y60" s="29" t="n"/>
      <c r="Z60" s="24">
        <f>IFERROR(IF(AND($A60&lt;&gt;"",$J60=TODAY(),$N60&lt;&gt;"Completed",$N60&lt;&gt;"Canceled"),COUNTIFS($J$5:$J$60,TODAY(),$N$5:$N$60,"&lt;&gt;Completed",$N$5:$N$60,"&lt;&gt;Canceled"),""),"")</f>
        <v/>
      </c>
      <c r="AA60" s="24">
        <f>IFERROR(IF(AND($A60&lt;&gt;"",$H60="Urgent",$J60&lt;TODAY(),$N60&lt;&gt;"Completed",$N60&lt;&gt;"Canceled"),COUNTIFS($H$5:$H$60,"Urgent",$J$5:$J$60,"&lt;"&amp;TODAY(),$N$5:$N$60,"&lt;&gt;Completed",$N$5:$N$60,"&lt;&gt;Canceled"),""),"")</f>
        <v/>
      </c>
    </row>
    <row r="61">
      <c r="A61" s="29" t="n"/>
      <c r="B61" s="29" t="n"/>
      <c r="C61" s="29" t="n"/>
      <c r="D61" s="29" t="n"/>
      <c r="E61" s="29" t="n"/>
      <c r="F61" s="29" t="n"/>
      <c r="G61" s="29" t="n"/>
      <c r="H61" s="29" t="n"/>
      <c r="I61" s="57" t="n"/>
      <c r="J61" s="57" t="n"/>
      <c r="K61" s="32" t="n"/>
      <c r="L61" s="29" t="n"/>
      <c r="M61" s="29" t="n"/>
      <c r="N61" s="29" t="n"/>
      <c r="O61" s="57" t="n"/>
      <c r="P61" s="31" t="n"/>
      <c r="Q61" s="31" t="n"/>
      <c r="R61" s="26">
        <f>IFERROR(IF($A61="","",$Q61-$P61),"")</f>
        <v/>
      </c>
      <c r="S61" s="24">
        <f>IFERROR(IF($I61="","",IF(OR($N61="Completed",$N61="Canceled"),MAX(0,$O61-$I61),MAX(0,TODAY()-$I61))),"")</f>
        <v/>
      </c>
      <c r="T61" s="24">
        <f>IFERROR(IF($A61="","",IF($J61="","No Due Date",IF(OR($N61="Completed",$N61="Canceled"),$N61,IF($J61&lt;TODAY(),"Overdue",IF($J61=TODAY(),"Due Today","Upcoming"))))),"")</f>
        <v/>
      </c>
      <c r="U61" s="29" t="n"/>
      <c r="V61" s="29" t="n"/>
      <c r="W61" s="29" t="n"/>
      <c r="X61" s="57" t="n"/>
      <c r="Y61" s="29" t="n"/>
      <c r="Z61" s="24">
        <f>IFERROR(IF(AND($A61&lt;&gt;"",$J61=TODAY(),$N61&lt;&gt;"Completed",$N61&lt;&gt;"Canceled"),COUNTIFS($J$5:$J$61,TODAY(),$N$5:$N$61,"&lt;&gt;Completed",$N$5:$N$61,"&lt;&gt;Canceled"),""),"")</f>
        <v/>
      </c>
      <c r="AA61" s="24">
        <f>IFERROR(IF(AND($A61&lt;&gt;"",$H61="Urgent",$J61&lt;TODAY(),$N61&lt;&gt;"Completed",$N61&lt;&gt;"Canceled"),COUNTIFS($H$5:$H$61,"Urgent",$J$5:$J$61,"&lt;"&amp;TODAY(),$N$5:$N$61,"&lt;&gt;Completed",$N$5:$N$61,"&lt;&gt;Canceled"),""),"")</f>
        <v/>
      </c>
    </row>
    <row r="62">
      <c r="A62" s="29" t="n"/>
      <c r="B62" s="29" t="n"/>
      <c r="C62" s="29" t="n"/>
      <c r="D62" s="29" t="n"/>
      <c r="E62" s="29" t="n"/>
      <c r="F62" s="29" t="n"/>
      <c r="G62" s="29" t="n"/>
      <c r="H62" s="29" t="n"/>
      <c r="I62" s="57" t="n"/>
      <c r="J62" s="57" t="n"/>
      <c r="K62" s="32" t="n"/>
      <c r="L62" s="29" t="n"/>
      <c r="M62" s="29" t="n"/>
      <c r="N62" s="29" t="n"/>
      <c r="O62" s="57" t="n"/>
      <c r="P62" s="31" t="n"/>
      <c r="Q62" s="31" t="n"/>
      <c r="R62" s="26">
        <f>IFERROR(IF($A62="","",$Q62-$P62),"")</f>
        <v/>
      </c>
      <c r="S62" s="24">
        <f>IFERROR(IF($I62="","",IF(OR($N62="Completed",$N62="Canceled"),MAX(0,$O62-$I62),MAX(0,TODAY()-$I62))),"")</f>
        <v/>
      </c>
      <c r="T62" s="24">
        <f>IFERROR(IF($A62="","",IF($J62="","No Due Date",IF(OR($N62="Completed",$N62="Canceled"),$N62,IF($J62&lt;TODAY(),"Overdue",IF($J62=TODAY(),"Due Today","Upcoming"))))),"")</f>
        <v/>
      </c>
      <c r="U62" s="29" t="n"/>
      <c r="V62" s="29" t="n"/>
      <c r="W62" s="29" t="n"/>
      <c r="X62" s="57" t="n"/>
      <c r="Y62" s="29" t="n"/>
      <c r="Z62" s="24">
        <f>IFERROR(IF(AND($A62&lt;&gt;"",$J62=TODAY(),$N62&lt;&gt;"Completed",$N62&lt;&gt;"Canceled"),COUNTIFS($J$5:$J$62,TODAY(),$N$5:$N$62,"&lt;&gt;Completed",$N$5:$N$62,"&lt;&gt;Canceled"),""),"")</f>
        <v/>
      </c>
      <c r="AA62" s="24">
        <f>IFERROR(IF(AND($A62&lt;&gt;"",$H62="Urgent",$J62&lt;TODAY(),$N62&lt;&gt;"Completed",$N62&lt;&gt;"Canceled"),COUNTIFS($H$5:$H$62,"Urgent",$J$5:$J$62,"&lt;"&amp;TODAY(),$N$5:$N$62,"&lt;&gt;Completed",$N$5:$N$62,"&lt;&gt;Canceled"),""),"")</f>
        <v/>
      </c>
    </row>
    <row r="63">
      <c r="A63" s="29" t="n"/>
      <c r="B63" s="29" t="n"/>
      <c r="C63" s="29" t="n"/>
      <c r="D63" s="29" t="n"/>
      <c r="E63" s="29" t="n"/>
      <c r="F63" s="29" t="n"/>
      <c r="G63" s="29" t="n"/>
      <c r="H63" s="29" t="n"/>
      <c r="I63" s="57" t="n"/>
      <c r="J63" s="57" t="n"/>
      <c r="K63" s="32" t="n"/>
      <c r="L63" s="29" t="n"/>
      <c r="M63" s="29" t="n"/>
      <c r="N63" s="29" t="n"/>
      <c r="O63" s="57" t="n"/>
      <c r="P63" s="31" t="n"/>
      <c r="Q63" s="31" t="n"/>
      <c r="R63" s="26">
        <f>IFERROR(IF($A63="","",$Q63-$P63),"")</f>
        <v/>
      </c>
      <c r="S63" s="24">
        <f>IFERROR(IF($I63="","",IF(OR($N63="Completed",$N63="Canceled"),MAX(0,$O63-$I63),MAX(0,TODAY()-$I63))),"")</f>
        <v/>
      </c>
      <c r="T63" s="24">
        <f>IFERROR(IF($A63="","",IF($J63="","No Due Date",IF(OR($N63="Completed",$N63="Canceled"),$N63,IF($J63&lt;TODAY(),"Overdue",IF($J63=TODAY(),"Due Today","Upcoming"))))),"")</f>
        <v/>
      </c>
      <c r="U63" s="29" t="n"/>
      <c r="V63" s="29" t="n"/>
      <c r="W63" s="29" t="n"/>
      <c r="X63" s="57" t="n"/>
      <c r="Y63" s="29" t="n"/>
      <c r="Z63" s="24">
        <f>IFERROR(IF(AND($A63&lt;&gt;"",$J63=TODAY(),$N63&lt;&gt;"Completed",$N63&lt;&gt;"Canceled"),COUNTIFS($J$5:$J$63,TODAY(),$N$5:$N$63,"&lt;&gt;Completed",$N$5:$N$63,"&lt;&gt;Canceled"),""),"")</f>
        <v/>
      </c>
      <c r="AA63" s="24">
        <f>IFERROR(IF(AND($A63&lt;&gt;"",$H63="Urgent",$J63&lt;TODAY(),$N63&lt;&gt;"Completed",$N63&lt;&gt;"Canceled"),COUNTIFS($H$5:$H$63,"Urgent",$J$5:$J$63,"&lt;"&amp;TODAY(),$N$5:$N$63,"&lt;&gt;Completed",$N$5:$N$63,"&lt;&gt;Canceled"),""),"")</f>
        <v/>
      </c>
    </row>
    <row r="64">
      <c r="A64" s="29" t="n"/>
      <c r="B64" s="29" t="n"/>
      <c r="C64" s="29" t="n"/>
      <c r="D64" s="29" t="n"/>
      <c r="E64" s="29" t="n"/>
      <c r="F64" s="29" t="n"/>
      <c r="G64" s="29" t="n"/>
      <c r="H64" s="29" t="n"/>
      <c r="I64" s="57" t="n"/>
      <c r="J64" s="57" t="n"/>
      <c r="K64" s="32" t="n"/>
      <c r="L64" s="29" t="n"/>
      <c r="M64" s="29" t="n"/>
      <c r="N64" s="29" t="n"/>
      <c r="O64" s="57" t="n"/>
      <c r="P64" s="31" t="n"/>
      <c r="Q64" s="31" t="n"/>
      <c r="R64" s="26">
        <f>IFERROR(IF($A64="","",$Q64-$P64),"")</f>
        <v/>
      </c>
      <c r="S64" s="24">
        <f>IFERROR(IF($I64="","",IF(OR($N64="Completed",$N64="Canceled"),MAX(0,$O64-$I64),MAX(0,TODAY()-$I64))),"")</f>
        <v/>
      </c>
      <c r="T64" s="24">
        <f>IFERROR(IF($A64="","",IF($J64="","No Due Date",IF(OR($N64="Completed",$N64="Canceled"),$N64,IF($J64&lt;TODAY(),"Overdue",IF($J64=TODAY(),"Due Today","Upcoming"))))),"")</f>
        <v/>
      </c>
      <c r="U64" s="29" t="n"/>
      <c r="V64" s="29" t="n"/>
      <c r="W64" s="29" t="n"/>
      <c r="X64" s="57" t="n"/>
      <c r="Y64" s="29" t="n"/>
      <c r="Z64" s="24">
        <f>IFERROR(IF(AND($A64&lt;&gt;"",$J64=TODAY(),$N64&lt;&gt;"Completed",$N64&lt;&gt;"Canceled"),COUNTIFS($J$5:$J$64,TODAY(),$N$5:$N$64,"&lt;&gt;Completed",$N$5:$N$64,"&lt;&gt;Canceled"),""),"")</f>
        <v/>
      </c>
      <c r="AA64" s="24">
        <f>IFERROR(IF(AND($A64&lt;&gt;"",$H64="Urgent",$J64&lt;TODAY(),$N64&lt;&gt;"Completed",$N64&lt;&gt;"Canceled"),COUNTIFS($H$5:$H$64,"Urgent",$J$5:$J$64,"&lt;"&amp;TODAY(),$N$5:$N$64,"&lt;&gt;Completed",$N$5:$N$64,"&lt;&gt;Canceled"),""),"")</f>
        <v/>
      </c>
    </row>
    <row r="65">
      <c r="A65" s="29" t="n"/>
      <c r="B65" s="29" t="n"/>
      <c r="C65" s="29" t="n"/>
      <c r="D65" s="29" t="n"/>
      <c r="E65" s="29" t="n"/>
      <c r="F65" s="29" t="n"/>
      <c r="G65" s="29" t="n"/>
      <c r="H65" s="29" t="n"/>
      <c r="I65" s="57" t="n"/>
      <c r="J65" s="57" t="n"/>
      <c r="K65" s="32" t="n"/>
      <c r="L65" s="29" t="n"/>
      <c r="M65" s="29" t="n"/>
      <c r="N65" s="29" t="n"/>
      <c r="O65" s="57" t="n"/>
      <c r="P65" s="31" t="n"/>
      <c r="Q65" s="31" t="n"/>
      <c r="R65" s="26">
        <f>IFERROR(IF($A65="","",$Q65-$P65),"")</f>
        <v/>
      </c>
      <c r="S65" s="24">
        <f>IFERROR(IF($I65="","",IF(OR($N65="Completed",$N65="Canceled"),MAX(0,$O65-$I65),MAX(0,TODAY()-$I65))),"")</f>
        <v/>
      </c>
      <c r="T65" s="24">
        <f>IFERROR(IF($A65="","",IF($J65="","No Due Date",IF(OR($N65="Completed",$N65="Canceled"),$N65,IF($J65&lt;TODAY(),"Overdue",IF($J65=TODAY(),"Due Today","Upcoming"))))),"")</f>
        <v/>
      </c>
      <c r="U65" s="29" t="n"/>
      <c r="V65" s="29" t="n"/>
      <c r="W65" s="29" t="n"/>
      <c r="X65" s="57" t="n"/>
      <c r="Y65" s="29" t="n"/>
      <c r="Z65" s="24">
        <f>IFERROR(IF(AND($A65&lt;&gt;"",$J65=TODAY(),$N65&lt;&gt;"Completed",$N65&lt;&gt;"Canceled"),COUNTIFS($J$5:$J$65,TODAY(),$N$5:$N$65,"&lt;&gt;Completed",$N$5:$N$65,"&lt;&gt;Canceled"),""),"")</f>
        <v/>
      </c>
      <c r="AA65" s="24">
        <f>IFERROR(IF(AND($A65&lt;&gt;"",$H65="Urgent",$J65&lt;TODAY(),$N65&lt;&gt;"Completed",$N65&lt;&gt;"Canceled"),COUNTIFS($H$5:$H$65,"Urgent",$J$5:$J$65,"&lt;"&amp;TODAY(),$N$5:$N$65,"&lt;&gt;Completed",$N$5:$N$65,"&lt;&gt;Canceled"),""),"")</f>
        <v/>
      </c>
    </row>
    <row r="66">
      <c r="A66" s="29" t="n"/>
      <c r="B66" s="29" t="n"/>
      <c r="C66" s="29" t="n"/>
      <c r="D66" s="29" t="n"/>
      <c r="E66" s="29" t="n"/>
      <c r="F66" s="29" t="n"/>
      <c r="G66" s="29" t="n"/>
      <c r="H66" s="29" t="n"/>
      <c r="I66" s="57" t="n"/>
      <c r="J66" s="57" t="n"/>
      <c r="K66" s="32" t="n"/>
      <c r="L66" s="29" t="n"/>
      <c r="M66" s="29" t="n"/>
      <c r="N66" s="29" t="n"/>
      <c r="O66" s="57" t="n"/>
      <c r="P66" s="31" t="n"/>
      <c r="Q66" s="31" t="n"/>
      <c r="R66" s="26">
        <f>IFERROR(IF($A66="","",$Q66-$P66),"")</f>
        <v/>
      </c>
      <c r="S66" s="24">
        <f>IFERROR(IF($I66="","",IF(OR($N66="Completed",$N66="Canceled"),MAX(0,$O66-$I66),MAX(0,TODAY()-$I66))),"")</f>
        <v/>
      </c>
      <c r="T66" s="24">
        <f>IFERROR(IF($A66="","",IF($J66="","No Due Date",IF(OR($N66="Completed",$N66="Canceled"),$N66,IF($J66&lt;TODAY(),"Overdue",IF($J66=TODAY(),"Due Today","Upcoming"))))),"")</f>
        <v/>
      </c>
      <c r="U66" s="29" t="n"/>
      <c r="V66" s="29" t="n"/>
      <c r="W66" s="29" t="n"/>
      <c r="X66" s="57" t="n"/>
      <c r="Y66" s="29" t="n"/>
      <c r="Z66" s="24">
        <f>IFERROR(IF(AND($A66&lt;&gt;"",$J66=TODAY(),$N66&lt;&gt;"Completed",$N66&lt;&gt;"Canceled"),COUNTIFS($J$5:$J$66,TODAY(),$N$5:$N$66,"&lt;&gt;Completed",$N$5:$N$66,"&lt;&gt;Canceled"),""),"")</f>
        <v/>
      </c>
      <c r="AA66" s="24">
        <f>IFERROR(IF(AND($A66&lt;&gt;"",$H66="Urgent",$J66&lt;TODAY(),$N66&lt;&gt;"Completed",$N66&lt;&gt;"Canceled"),COUNTIFS($H$5:$H$66,"Urgent",$J$5:$J$66,"&lt;"&amp;TODAY(),$N$5:$N$66,"&lt;&gt;Completed",$N$5:$N$66,"&lt;&gt;Canceled"),""),"")</f>
        <v/>
      </c>
    </row>
    <row r="67">
      <c r="A67" s="29" t="n"/>
      <c r="B67" s="29" t="n"/>
      <c r="C67" s="29" t="n"/>
      <c r="D67" s="29" t="n"/>
      <c r="E67" s="29" t="n"/>
      <c r="F67" s="29" t="n"/>
      <c r="G67" s="29" t="n"/>
      <c r="H67" s="29" t="n"/>
      <c r="I67" s="57" t="n"/>
      <c r="J67" s="57" t="n"/>
      <c r="K67" s="32" t="n"/>
      <c r="L67" s="29" t="n"/>
      <c r="M67" s="29" t="n"/>
      <c r="N67" s="29" t="n"/>
      <c r="O67" s="57" t="n"/>
      <c r="P67" s="31" t="n"/>
      <c r="Q67" s="31" t="n"/>
      <c r="R67" s="26">
        <f>IFERROR(IF($A67="","",$Q67-$P67),"")</f>
        <v/>
      </c>
      <c r="S67" s="24">
        <f>IFERROR(IF($I67="","",IF(OR($N67="Completed",$N67="Canceled"),MAX(0,$O67-$I67),MAX(0,TODAY()-$I67))),"")</f>
        <v/>
      </c>
      <c r="T67" s="24">
        <f>IFERROR(IF($A67="","",IF($J67="","No Due Date",IF(OR($N67="Completed",$N67="Canceled"),$N67,IF($J67&lt;TODAY(),"Overdue",IF($J67=TODAY(),"Due Today","Upcoming"))))),"")</f>
        <v/>
      </c>
      <c r="U67" s="29" t="n"/>
      <c r="V67" s="29" t="n"/>
      <c r="W67" s="29" t="n"/>
      <c r="X67" s="57" t="n"/>
      <c r="Y67" s="29" t="n"/>
      <c r="Z67" s="24">
        <f>IFERROR(IF(AND($A67&lt;&gt;"",$J67=TODAY(),$N67&lt;&gt;"Completed",$N67&lt;&gt;"Canceled"),COUNTIFS($J$5:$J$67,TODAY(),$N$5:$N$67,"&lt;&gt;Completed",$N$5:$N$67,"&lt;&gt;Canceled"),""),"")</f>
        <v/>
      </c>
      <c r="AA67" s="24">
        <f>IFERROR(IF(AND($A67&lt;&gt;"",$H67="Urgent",$J67&lt;TODAY(),$N67&lt;&gt;"Completed",$N67&lt;&gt;"Canceled"),COUNTIFS($H$5:$H$67,"Urgent",$J$5:$J$67,"&lt;"&amp;TODAY(),$N$5:$N$67,"&lt;&gt;Completed",$N$5:$N$67,"&lt;&gt;Canceled"),""),"")</f>
        <v/>
      </c>
    </row>
    <row r="68">
      <c r="A68" s="29" t="n"/>
      <c r="B68" s="29" t="n"/>
      <c r="C68" s="29" t="n"/>
      <c r="D68" s="29" t="n"/>
      <c r="E68" s="29" t="n"/>
      <c r="F68" s="29" t="n"/>
      <c r="G68" s="29" t="n"/>
      <c r="H68" s="29" t="n"/>
      <c r="I68" s="57" t="n"/>
      <c r="J68" s="57" t="n"/>
      <c r="K68" s="32" t="n"/>
      <c r="L68" s="29" t="n"/>
      <c r="M68" s="29" t="n"/>
      <c r="N68" s="29" t="n"/>
      <c r="O68" s="57" t="n"/>
      <c r="P68" s="31" t="n"/>
      <c r="Q68" s="31" t="n"/>
      <c r="R68" s="26">
        <f>IFERROR(IF($A68="","",$Q68-$P68),"")</f>
        <v/>
      </c>
      <c r="S68" s="24">
        <f>IFERROR(IF($I68="","",IF(OR($N68="Completed",$N68="Canceled"),MAX(0,$O68-$I68),MAX(0,TODAY()-$I68))),"")</f>
        <v/>
      </c>
      <c r="T68" s="24">
        <f>IFERROR(IF($A68="","",IF($J68="","No Due Date",IF(OR($N68="Completed",$N68="Canceled"),$N68,IF($J68&lt;TODAY(),"Overdue",IF($J68=TODAY(),"Due Today","Upcoming"))))),"")</f>
        <v/>
      </c>
      <c r="U68" s="29" t="n"/>
      <c r="V68" s="29" t="n"/>
      <c r="W68" s="29" t="n"/>
      <c r="X68" s="57" t="n"/>
      <c r="Y68" s="29" t="n"/>
      <c r="Z68" s="24">
        <f>IFERROR(IF(AND($A68&lt;&gt;"",$J68=TODAY(),$N68&lt;&gt;"Completed",$N68&lt;&gt;"Canceled"),COUNTIFS($J$5:$J$68,TODAY(),$N$5:$N$68,"&lt;&gt;Completed",$N$5:$N$68,"&lt;&gt;Canceled"),""),"")</f>
        <v/>
      </c>
      <c r="AA68" s="24">
        <f>IFERROR(IF(AND($A68&lt;&gt;"",$H68="Urgent",$J68&lt;TODAY(),$N68&lt;&gt;"Completed",$N68&lt;&gt;"Canceled"),COUNTIFS($H$5:$H$68,"Urgent",$J$5:$J$68,"&lt;"&amp;TODAY(),$N$5:$N$68,"&lt;&gt;Completed",$N$5:$N$68,"&lt;&gt;Canceled"),""),"")</f>
        <v/>
      </c>
    </row>
    <row r="69">
      <c r="A69" s="29" t="n"/>
      <c r="B69" s="29" t="n"/>
      <c r="C69" s="29" t="n"/>
      <c r="D69" s="29" t="n"/>
      <c r="E69" s="29" t="n"/>
      <c r="F69" s="29" t="n"/>
      <c r="G69" s="29" t="n"/>
      <c r="H69" s="29" t="n"/>
      <c r="I69" s="57" t="n"/>
      <c r="J69" s="57" t="n"/>
      <c r="K69" s="32" t="n"/>
      <c r="L69" s="29" t="n"/>
      <c r="M69" s="29" t="n"/>
      <c r="N69" s="29" t="n"/>
      <c r="O69" s="57" t="n"/>
      <c r="P69" s="31" t="n"/>
      <c r="Q69" s="31" t="n"/>
      <c r="R69" s="26">
        <f>IFERROR(IF($A69="","",$Q69-$P69),"")</f>
        <v/>
      </c>
      <c r="S69" s="24">
        <f>IFERROR(IF($I69="","",IF(OR($N69="Completed",$N69="Canceled"),MAX(0,$O69-$I69),MAX(0,TODAY()-$I69))),"")</f>
        <v/>
      </c>
      <c r="T69" s="24">
        <f>IFERROR(IF($A69="","",IF($J69="","No Due Date",IF(OR($N69="Completed",$N69="Canceled"),$N69,IF($J69&lt;TODAY(),"Overdue",IF($J69=TODAY(),"Due Today","Upcoming"))))),"")</f>
        <v/>
      </c>
      <c r="U69" s="29" t="n"/>
      <c r="V69" s="29" t="n"/>
      <c r="W69" s="29" t="n"/>
      <c r="X69" s="57" t="n"/>
      <c r="Y69" s="29" t="n"/>
      <c r="Z69" s="24">
        <f>IFERROR(IF(AND($A69&lt;&gt;"",$J69=TODAY(),$N69&lt;&gt;"Completed",$N69&lt;&gt;"Canceled"),COUNTIFS($J$5:$J$69,TODAY(),$N$5:$N$69,"&lt;&gt;Completed",$N$5:$N$69,"&lt;&gt;Canceled"),""),"")</f>
        <v/>
      </c>
      <c r="AA69" s="24">
        <f>IFERROR(IF(AND($A69&lt;&gt;"",$H69="Urgent",$J69&lt;TODAY(),$N69&lt;&gt;"Completed",$N69&lt;&gt;"Canceled"),COUNTIFS($H$5:$H$69,"Urgent",$J$5:$J$69,"&lt;"&amp;TODAY(),$N$5:$N$69,"&lt;&gt;Completed",$N$5:$N$69,"&lt;&gt;Canceled"),""),"")</f>
        <v/>
      </c>
    </row>
    <row r="70">
      <c r="A70" s="29" t="n"/>
      <c r="B70" s="29" t="n"/>
      <c r="C70" s="29" t="n"/>
      <c r="D70" s="29" t="n"/>
      <c r="E70" s="29" t="n"/>
      <c r="F70" s="29" t="n"/>
      <c r="G70" s="29" t="n"/>
      <c r="H70" s="29" t="n"/>
      <c r="I70" s="57" t="n"/>
      <c r="J70" s="57" t="n"/>
      <c r="K70" s="32" t="n"/>
      <c r="L70" s="29" t="n"/>
      <c r="M70" s="29" t="n"/>
      <c r="N70" s="29" t="n"/>
      <c r="O70" s="57" t="n"/>
      <c r="P70" s="31" t="n"/>
      <c r="Q70" s="31" t="n"/>
      <c r="R70" s="26">
        <f>IFERROR(IF($A70="","",$Q70-$P70),"")</f>
        <v/>
      </c>
      <c r="S70" s="24">
        <f>IFERROR(IF($I70="","",IF(OR($N70="Completed",$N70="Canceled"),MAX(0,$O70-$I70),MAX(0,TODAY()-$I70))),"")</f>
        <v/>
      </c>
      <c r="T70" s="24">
        <f>IFERROR(IF($A70="","",IF($J70="","No Due Date",IF(OR($N70="Completed",$N70="Canceled"),$N70,IF($J70&lt;TODAY(),"Overdue",IF($J70=TODAY(),"Due Today","Upcoming"))))),"")</f>
        <v/>
      </c>
      <c r="U70" s="29" t="n"/>
      <c r="V70" s="29" t="n"/>
      <c r="W70" s="29" t="n"/>
      <c r="X70" s="57" t="n"/>
      <c r="Y70" s="29" t="n"/>
      <c r="Z70" s="24">
        <f>IFERROR(IF(AND($A70&lt;&gt;"",$J70=TODAY(),$N70&lt;&gt;"Completed",$N70&lt;&gt;"Canceled"),COUNTIFS($J$5:$J$70,TODAY(),$N$5:$N$70,"&lt;&gt;Completed",$N$5:$N$70,"&lt;&gt;Canceled"),""),"")</f>
        <v/>
      </c>
      <c r="AA70" s="24">
        <f>IFERROR(IF(AND($A70&lt;&gt;"",$H70="Urgent",$J70&lt;TODAY(),$N70&lt;&gt;"Completed",$N70&lt;&gt;"Canceled"),COUNTIFS($H$5:$H$70,"Urgent",$J$5:$J$70,"&lt;"&amp;TODAY(),$N$5:$N$70,"&lt;&gt;Completed",$N$5:$N$70,"&lt;&gt;Canceled"),""),"")</f>
        <v/>
      </c>
    </row>
    <row r="71">
      <c r="A71" s="29" t="n"/>
      <c r="B71" s="29" t="n"/>
      <c r="C71" s="29" t="n"/>
      <c r="D71" s="29" t="n"/>
      <c r="E71" s="29" t="n"/>
      <c r="F71" s="29" t="n"/>
      <c r="G71" s="29" t="n"/>
      <c r="H71" s="29" t="n"/>
      <c r="I71" s="57" t="n"/>
      <c r="J71" s="57" t="n"/>
      <c r="K71" s="32" t="n"/>
      <c r="L71" s="29" t="n"/>
      <c r="M71" s="29" t="n"/>
      <c r="N71" s="29" t="n"/>
      <c r="O71" s="57" t="n"/>
      <c r="P71" s="31" t="n"/>
      <c r="Q71" s="31" t="n"/>
      <c r="R71" s="26">
        <f>IFERROR(IF($A71="","",$Q71-$P71),"")</f>
        <v/>
      </c>
      <c r="S71" s="24">
        <f>IFERROR(IF($I71="","",IF(OR($N71="Completed",$N71="Canceled"),MAX(0,$O71-$I71),MAX(0,TODAY()-$I71))),"")</f>
        <v/>
      </c>
      <c r="T71" s="24">
        <f>IFERROR(IF($A71="","",IF($J71="","No Due Date",IF(OR($N71="Completed",$N71="Canceled"),$N71,IF($J71&lt;TODAY(),"Overdue",IF($J71=TODAY(),"Due Today","Upcoming"))))),"")</f>
        <v/>
      </c>
      <c r="U71" s="29" t="n"/>
      <c r="V71" s="29" t="n"/>
      <c r="W71" s="29" t="n"/>
      <c r="X71" s="57" t="n"/>
      <c r="Y71" s="29" t="n"/>
      <c r="Z71" s="24">
        <f>IFERROR(IF(AND($A71&lt;&gt;"",$J71=TODAY(),$N71&lt;&gt;"Completed",$N71&lt;&gt;"Canceled"),COUNTIFS($J$5:$J$71,TODAY(),$N$5:$N$71,"&lt;&gt;Completed",$N$5:$N$71,"&lt;&gt;Canceled"),""),"")</f>
        <v/>
      </c>
      <c r="AA71" s="24">
        <f>IFERROR(IF(AND($A71&lt;&gt;"",$H71="Urgent",$J71&lt;TODAY(),$N71&lt;&gt;"Completed",$N71&lt;&gt;"Canceled"),COUNTIFS($H$5:$H$71,"Urgent",$J$5:$J$71,"&lt;"&amp;TODAY(),$N$5:$N$71,"&lt;&gt;Completed",$N$5:$N$71,"&lt;&gt;Canceled"),""),"")</f>
        <v/>
      </c>
    </row>
    <row r="72">
      <c r="A72" s="29" t="n"/>
      <c r="B72" s="29" t="n"/>
      <c r="C72" s="29" t="n"/>
      <c r="D72" s="29" t="n"/>
      <c r="E72" s="29" t="n"/>
      <c r="F72" s="29" t="n"/>
      <c r="G72" s="29" t="n"/>
      <c r="H72" s="29" t="n"/>
      <c r="I72" s="57" t="n"/>
      <c r="J72" s="57" t="n"/>
      <c r="K72" s="32" t="n"/>
      <c r="L72" s="29" t="n"/>
      <c r="M72" s="29" t="n"/>
      <c r="N72" s="29" t="n"/>
      <c r="O72" s="57" t="n"/>
      <c r="P72" s="31" t="n"/>
      <c r="Q72" s="31" t="n"/>
      <c r="R72" s="26">
        <f>IFERROR(IF($A72="","",$Q72-$P72),"")</f>
        <v/>
      </c>
      <c r="S72" s="24">
        <f>IFERROR(IF($I72="","",IF(OR($N72="Completed",$N72="Canceled"),MAX(0,$O72-$I72),MAX(0,TODAY()-$I72))),"")</f>
        <v/>
      </c>
      <c r="T72" s="24">
        <f>IFERROR(IF($A72="","",IF($J72="","No Due Date",IF(OR($N72="Completed",$N72="Canceled"),$N72,IF($J72&lt;TODAY(),"Overdue",IF($J72=TODAY(),"Due Today","Upcoming"))))),"")</f>
        <v/>
      </c>
      <c r="U72" s="29" t="n"/>
      <c r="V72" s="29" t="n"/>
      <c r="W72" s="29" t="n"/>
      <c r="X72" s="57" t="n"/>
      <c r="Y72" s="29" t="n"/>
      <c r="Z72" s="24">
        <f>IFERROR(IF(AND($A72&lt;&gt;"",$J72=TODAY(),$N72&lt;&gt;"Completed",$N72&lt;&gt;"Canceled"),COUNTIFS($J$5:$J$72,TODAY(),$N$5:$N$72,"&lt;&gt;Completed",$N$5:$N$72,"&lt;&gt;Canceled"),""),"")</f>
        <v/>
      </c>
      <c r="AA72" s="24">
        <f>IFERROR(IF(AND($A72&lt;&gt;"",$H72="Urgent",$J72&lt;TODAY(),$N72&lt;&gt;"Completed",$N72&lt;&gt;"Canceled"),COUNTIFS($H$5:$H$72,"Urgent",$J$5:$J$72,"&lt;"&amp;TODAY(),$N$5:$N$72,"&lt;&gt;Completed",$N$5:$N$72,"&lt;&gt;Canceled"),""),"")</f>
        <v/>
      </c>
    </row>
    <row r="73">
      <c r="A73" s="29" t="n"/>
      <c r="B73" s="29" t="n"/>
      <c r="C73" s="29" t="n"/>
      <c r="D73" s="29" t="n"/>
      <c r="E73" s="29" t="n"/>
      <c r="F73" s="29" t="n"/>
      <c r="G73" s="29" t="n"/>
      <c r="H73" s="29" t="n"/>
      <c r="I73" s="57" t="n"/>
      <c r="J73" s="57" t="n"/>
      <c r="K73" s="32" t="n"/>
      <c r="L73" s="29" t="n"/>
      <c r="M73" s="29" t="n"/>
      <c r="N73" s="29" t="n"/>
      <c r="O73" s="57" t="n"/>
      <c r="P73" s="31" t="n"/>
      <c r="Q73" s="31" t="n"/>
      <c r="R73" s="26">
        <f>IFERROR(IF($A73="","",$Q73-$P73),"")</f>
        <v/>
      </c>
      <c r="S73" s="24">
        <f>IFERROR(IF($I73="","",IF(OR($N73="Completed",$N73="Canceled"),MAX(0,$O73-$I73),MAX(0,TODAY()-$I73))),"")</f>
        <v/>
      </c>
      <c r="T73" s="24">
        <f>IFERROR(IF($A73="","",IF($J73="","No Due Date",IF(OR($N73="Completed",$N73="Canceled"),$N73,IF($J73&lt;TODAY(),"Overdue",IF($J73=TODAY(),"Due Today","Upcoming"))))),"")</f>
        <v/>
      </c>
      <c r="U73" s="29" t="n"/>
      <c r="V73" s="29" t="n"/>
      <c r="W73" s="29" t="n"/>
      <c r="X73" s="57" t="n"/>
      <c r="Y73" s="29" t="n"/>
      <c r="Z73" s="24">
        <f>IFERROR(IF(AND($A73&lt;&gt;"",$J73=TODAY(),$N73&lt;&gt;"Completed",$N73&lt;&gt;"Canceled"),COUNTIFS($J$5:$J$73,TODAY(),$N$5:$N$73,"&lt;&gt;Completed",$N$5:$N$73,"&lt;&gt;Canceled"),""),"")</f>
        <v/>
      </c>
      <c r="AA73" s="24">
        <f>IFERROR(IF(AND($A73&lt;&gt;"",$H73="Urgent",$J73&lt;TODAY(),$N73&lt;&gt;"Completed",$N73&lt;&gt;"Canceled"),COUNTIFS($H$5:$H$73,"Urgent",$J$5:$J$73,"&lt;"&amp;TODAY(),$N$5:$N$73,"&lt;&gt;Completed",$N$5:$N$73,"&lt;&gt;Canceled"),""),"")</f>
        <v/>
      </c>
    </row>
    <row r="74">
      <c r="A74" s="29" t="n"/>
      <c r="B74" s="29" t="n"/>
      <c r="C74" s="29" t="n"/>
      <c r="D74" s="29" t="n"/>
      <c r="E74" s="29" t="n"/>
      <c r="F74" s="29" t="n"/>
      <c r="G74" s="29" t="n"/>
      <c r="H74" s="29" t="n"/>
      <c r="I74" s="57" t="n"/>
      <c r="J74" s="57" t="n"/>
      <c r="K74" s="32" t="n"/>
      <c r="L74" s="29" t="n"/>
      <c r="M74" s="29" t="n"/>
      <c r="N74" s="29" t="n"/>
      <c r="O74" s="57" t="n"/>
      <c r="P74" s="31" t="n"/>
      <c r="Q74" s="31" t="n"/>
      <c r="R74" s="26">
        <f>IFERROR(IF($A74="","",$Q74-$P74),"")</f>
        <v/>
      </c>
      <c r="S74" s="24">
        <f>IFERROR(IF($I74="","",IF(OR($N74="Completed",$N74="Canceled"),MAX(0,$O74-$I74),MAX(0,TODAY()-$I74))),"")</f>
        <v/>
      </c>
      <c r="T74" s="24">
        <f>IFERROR(IF($A74="","",IF($J74="","No Due Date",IF(OR($N74="Completed",$N74="Canceled"),$N74,IF($J74&lt;TODAY(),"Overdue",IF($J74=TODAY(),"Due Today","Upcoming"))))),"")</f>
        <v/>
      </c>
      <c r="U74" s="29" t="n"/>
      <c r="V74" s="29" t="n"/>
      <c r="W74" s="29" t="n"/>
      <c r="X74" s="57" t="n"/>
      <c r="Y74" s="29" t="n"/>
      <c r="Z74" s="24">
        <f>IFERROR(IF(AND($A74&lt;&gt;"",$J74=TODAY(),$N74&lt;&gt;"Completed",$N74&lt;&gt;"Canceled"),COUNTIFS($J$5:$J$74,TODAY(),$N$5:$N$74,"&lt;&gt;Completed",$N$5:$N$74,"&lt;&gt;Canceled"),""),"")</f>
        <v/>
      </c>
      <c r="AA74" s="24">
        <f>IFERROR(IF(AND($A74&lt;&gt;"",$H74="Urgent",$J74&lt;TODAY(),$N74&lt;&gt;"Completed",$N74&lt;&gt;"Canceled"),COUNTIFS($H$5:$H$74,"Urgent",$J$5:$J$74,"&lt;"&amp;TODAY(),$N$5:$N$74,"&lt;&gt;Completed",$N$5:$N$74,"&lt;&gt;Canceled"),""),"")</f>
        <v/>
      </c>
    </row>
    <row r="75">
      <c r="A75" s="29" t="n"/>
      <c r="B75" s="29" t="n"/>
      <c r="C75" s="29" t="n"/>
      <c r="D75" s="29" t="n"/>
      <c r="E75" s="29" t="n"/>
      <c r="F75" s="29" t="n"/>
      <c r="G75" s="29" t="n"/>
      <c r="H75" s="29" t="n"/>
      <c r="I75" s="57" t="n"/>
      <c r="J75" s="57" t="n"/>
      <c r="K75" s="32" t="n"/>
      <c r="L75" s="29" t="n"/>
      <c r="M75" s="29" t="n"/>
      <c r="N75" s="29" t="n"/>
      <c r="O75" s="57" t="n"/>
      <c r="P75" s="31" t="n"/>
      <c r="Q75" s="31" t="n"/>
      <c r="R75" s="26">
        <f>IFERROR(IF($A75="","",$Q75-$P75),"")</f>
        <v/>
      </c>
      <c r="S75" s="24">
        <f>IFERROR(IF($I75="","",IF(OR($N75="Completed",$N75="Canceled"),MAX(0,$O75-$I75),MAX(0,TODAY()-$I75))),"")</f>
        <v/>
      </c>
      <c r="T75" s="24">
        <f>IFERROR(IF($A75="","",IF($J75="","No Due Date",IF(OR($N75="Completed",$N75="Canceled"),$N75,IF($J75&lt;TODAY(),"Overdue",IF($J75=TODAY(),"Due Today","Upcoming"))))),"")</f>
        <v/>
      </c>
      <c r="U75" s="29" t="n"/>
      <c r="V75" s="29" t="n"/>
      <c r="W75" s="29" t="n"/>
      <c r="X75" s="57" t="n"/>
      <c r="Y75" s="29" t="n"/>
      <c r="Z75" s="24">
        <f>IFERROR(IF(AND($A75&lt;&gt;"",$J75=TODAY(),$N75&lt;&gt;"Completed",$N75&lt;&gt;"Canceled"),COUNTIFS($J$5:$J$75,TODAY(),$N$5:$N$75,"&lt;&gt;Completed",$N$5:$N$75,"&lt;&gt;Canceled"),""),"")</f>
        <v/>
      </c>
      <c r="AA75" s="24">
        <f>IFERROR(IF(AND($A75&lt;&gt;"",$H75="Urgent",$J75&lt;TODAY(),$N75&lt;&gt;"Completed",$N75&lt;&gt;"Canceled"),COUNTIFS($H$5:$H$75,"Urgent",$J$5:$J$75,"&lt;"&amp;TODAY(),$N$5:$N$75,"&lt;&gt;Completed",$N$5:$N$75,"&lt;&gt;Canceled"),""),"")</f>
        <v/>
      </c>
    </row>
    <row r="76">
      <c r="A76" s="29" t="n"/>
      <c r="B76" s="29" t="n"/>
      <c r="C76" s="29" t="n"/>
      <c r="D76" s="29" t="n"/>
      <c r="E76" s="29" t="n"/>
      <c r="F76" s="29" t="n"/>
      <c r="G76" s="29" t="n"/>
      <c r="H76" s="29" t="n"/>
      <c r="I76" s="57" t="n"/>
      <c r="J76" s="57" t="n"/>
      <c r="K76" s="32" t="n"/>
      <c r="L76" s="29" t="n"/>
      <c r="M76" s="29" t="n"/>
      <c r="N76" s="29" t="n"/>
      <c r="O76" s="57" t="n"/>
      <c r="P76" s="31" t="n"/>
      <c r="Q76" s="31" t="n"/>
      <c r="R76" s="26">
        <f>IFERROR(IF($A76="","",$Q76-$P76),"")</f>
        <v/>
      </c>
      <c r="S76" s="24">
        <f>IFERROR(IF($I76="","",IF(OR($N76="Completed",$N76="Canceled"),MAX(0,$O76-$I76),MAX(0,TODAY()-$I76))),"")</f>
        <v/>
      </c>
      <c r="T76" s="24">
        <f>IFERROR(IF($A76="","",IF($J76="","No Due Date",IF(OR($N76="Completed",$N76="Canceled"),$N76,IF($J76&lt;TODAY(),"Overdue",IF($J76=TODAY(),"Due Today","Upcoming"))))),"")</f>
        <v/>
      </c>
      <c r="U76" s="29" t="n"/>
      <c r="V76" s="29" t="n"/>
      <c r="W76" s="29" t="n"/>
      <c r="X76" s="57" t="n"/>
      <c r="Y76" s="29" t="n"/>
      <c r="Z76" s="24">
        <f>IFERROR(IF(AND($A76&lt;&gt;"",$J76=TODAY(),$N76&lt;&gt;"Completed",$N76&lt;&gt;"Canceled"),COUNTIFS($J$5:$J$76,TODAY(),$N$5:$N$76,"&lt;&gt;Completed",$N$5:$N$76,"&lt;&gt;Canceled"),""),"")</f>
        <v/>
      </c>
      <c r="AA76" s="24">
        <f>IFERROR(IF(AND($A76&lt;&gt;"",$H76="Urgent",$J76&lt;TODAY(),$N76&lt;&gt;"Completed",$N76&lt;&gt;"Canceled"),COUNTIFS($H$5:$H$76,"Urgent",$J$5:$J$76,"&lt;"&amp;TODAY(),$N$5:$N$76,"&lt;&gt;Completed",$N$5:$N$76,"&lt;&gt;Canceled"),""),"")</f>
        <v/>
      </c>
    </row>
    <row r="77">
      <c r="A77" s="29" t="n"/>
      <c r="B77" s="29" t="n"/>
      <c r="C77" s="29" t="n"/>
      <c r="D77" s="29" t="n"/>
      <c r="E77" s="29" t="n"/>
      <c r="F77" s="29" t="n"/>
      <c r="G77" s="29" t="n"/>
      <c r="H77" s="29" t="n"/>
      <c r="I77" s="57" t="n"/>
      <c r="J77" s="57" t="n"/>
      <c r="K77" s="32" t="n"/>
      <c r="L77" s="29" t="n"/>
      <c r="M77" s="29" t="n"/>
      <c r="N77" s="29" t="n"/>
      <c r="O77" s="57" t="n"/>
      <c r="P77" s="31" t="n"/>
      <c r="Q77" s="31" t="n"/>
      <c r="R77" s="26">
        <f>IFERROR(IF($A77="","",$Q77-$P77),"")</f>
        <v/>
      </c>
      <c r="S77" s="24">
        <f>IFERROR(IF($I77="","",IF(OR($N77="Completed",$N77="Canceled"),MAX(0,$O77-$I77),MAX(0,TODAY()-$I77))),"")</f>
        <v/>
      </c>
      <c r="T77" s="24">
        <f>IFERROR(IF($A77="","",IF($J77="","No Due Date",IF(OR($N77="Completed",$N77="Canceled"),$N77,IF($J77&lt;TODAY(),"Overdue",IF($J77=TODAY(),"Due Today","Upcoming"))))),"")</f>
        <v/>
      </c>
      <c r="U77" s="29" t="n"/>
      <c r="V77" s="29" t="n"/>
      <c r="W77" s="29" t="n"/>
      <c r="X77" s="57" t="n"/>
      <c r="Y77" s="29" t="n"/>
      <c r="Z77" s="24">
        <f>IFERROR(IF(AND($A77&lt;&gt;"",$J77=TODAY(),$N77&lt;&gt;"Completed",$N77&lt;&gt;"Canceled"),COUNTIFS($J$5:$J$77,TODAY(),$N$5:$N$77,"&lt;&gt;Completed",$N$5:$N$77,"&lt;&gt;Canceled"),""),"")</f>
        <v/>
      </c>
      <c r="AA77" s="24">
        <f>IFERROR(IF(AND($A77&lt;&gt;"",$H77="Urgent",$J77&lt;TODAY(),$N77&lt;&gt;"Completed",$N77&lt;&gt;"Canceled"),COUNTIFS($H$5:$H$77,"Urgent",$J$5:$J$77,"&lt;"&amp;TODAY(),$N$5:$N$77,"&lt;&gt;Completed",$N$5:$N$77,"&lt;&gt;Canceled"),""),"")</f>
        <v/>
      </c>
    </row>
    <row r="78">
      <c r="A78" s="29" t="n"/>
      <c r="B78" s="29" t="n"/>
      <c r="C78" s="29" t="n"/>
      <c r="D78" s="29" t="n"/>
      <c r="E78" s="29" t="n"/>
      <c r="F78" s="29" t="n"/>
      <c r="G78" s="29" t="n"/>
      <c r="H78" s="29" t="n"/>
      <c r="I78" s="57" t="n"/>
      <c r="J78" s="57" t="n"/>
      <c r="K78" s="32" t="n"/>
      <c r="L78" s="29" t="n"/>
      <c r="M78" s="29" t="n"/>
      <c r="N78" s="29" t="n"/>
      <c r="O78" s="57" t="n"/>
      <c r="P78" s="31" t="n"/>
      <c r="Q78" s="31" t="n"/>
      <c r="R78" s="26">
        <f>IFERROR(IF($A78="","",$Q78-$P78),"")</f>
        <v/>
      </c>
      <c r="S78" s="24">
        <f>IFERROR(IF($I78="","",IF(OR($N78="Completed",$N78="Canceled"),MAX(0,$O78-$I78),MAX(0,TODAY()-$I78))),"")</f>
        <v/>
      </c>
      <c r="T78" s="24">
        <f>IFERROR(IF($A78="","",IF($J78="","No Due Date",IF(OR($N78="Completed",$N78="Canceled"),$N78,IF($J78&lt;TODAY(),"Overdue",IF($J78=TODAY(),"Due Today","Upcoming"))))),"")</f>
        <v/>
      </c>
      <c r="U78" s="29" t="n"/>
      <c r="V78" s="29" t="n"/>
      <c r="W78" s="29" t="n"/>
      <c r="X78" s="57" t="n"/>
      <c r="Y78" s="29" t="n"/>
      <c r="Z78" s="24">
        <f>IFERROR(IF(AND($A78&lt;&gt;"",$J78=TODAY(),$N78&lt;&gt;"Completed",$N78&lt;&gt;"Canceled"),COUNTIFS($J$5:$J$78,TODAY(),$N$5:$N$78,"&lt;&gt;Completed",$N$5:$N$78,"&lt;&gt;Canceled"),""),"")</f>
        <v/>
      </c>
      <c r="AA78" s="24">
        <f>IFERROR(IF(AND($A78&lt;&gt;"",$H78="Urgent",$J78&lt;TODAY(),$N78&lt;&gt;"Completed",$N78&lt;&gt;"Canceled"),COUNTIFS($H$5:$H$78,"Urgent",$J$5:$J$78,"&lt;"&amp;TODAY(),$N$5:$N$78,"&lt;&gt;Completed",$N$5:$N$78,"&lt;&gt;Canceled"),""),"")</f>
        <v/>
      </c>
    </row>
    <row r="79">
      <c r="A79" s="29" t="n"/>
      <c r="B79" s="29" t="n"/>
      <c r="C79" s="29" t="n"/>
      <c r="D79" s="29" t="n"/>
      <c r="E79" s="29" t="n"/>
      <c r="F79" s="29" t="n"/>
      <c r="G79" s="29" t="n"/>
      <c r="H79" s="29" t="n"/>
      <c r="I79" s="57" t="n"/>
      <c r="J79" s="57" t="n"/>
      <c r="K79" s="32" t="n"/>
      <c r="L79" s="29" t="n"/>
      <c r="M79" s="29" t="n"/>
      <c r="N79" s="29" t="n"/>
      <c r="O79" s="57" t="n"/>
      <c r="P79" s="31" t="n"/>
      <c r="Q79" s="31" t="n"/>
      <c r="R79" s="26">
        <f>IFERROR(IF($A79="","",$Q79-$P79),"")</f>
        <v/>
      </c>
      <c r="S79" s="24">
        <f>IFERROR(IF($I79="","",IF(OR($N79="Completed",$N79="Canceled"),MAX(0,$O79-$I79),MAX(0,TODAY()-$I79))),"")</f>
        <v/>
      </c>
      <c r="T79" s="24">
        <f>IFERROR(IF($A79="","",IF($J79="","No Due Date",IF(OR($N79="Completed",$N79="Canceled"),$N79,IF($J79&lt;TODAY(),"Overdue",IF($J79=TODAY(),"Due Today","Upcoming"))))),"")</f>
        <v/>
      </c>
      <c r="U79" s="29" t="n"/>
      <c r="V79" s="29" t="n"/>
      <c r="W79" s="29" t="n"/>
      <c r="X79" s="57" t="n"/>
      <c r="Y79" s="29" t="n"/>
      <c r="Z79" s="24">
        <f>IFERROR(IF(AND($A79&lt;&gt;"",$J79=TODAY(),$N79&lt;&gt;"Completed",$N79&lt;&gt;"Canceled"),COUNTIFS($J$5:$J$79,TODAY(),$N$5:$N$79,"&lt;&gt;Completed",$N$5:$N$79,"&lt;&gt;Canceled"),""),"")</f>
        <v/>
      </c>
      <c r="AA79" s="24">
        <f>IFERROR(IF(AND($A79&lt;&gt;"",$H79="Urgent",$J79&lt;TODAY(),$N79&lt;&gt;"Completed",$N79&lt;&gt;"Canceled"),COUNTIFS($H$5:$H$79,"Urgent",$J$5:$J$79,"&lt;"&amp;TODAY(),$N$5:$N$79,"&lt;&gt;Completed",$N$5:$N$79,"&lt;&gt;Canceled"),""),"")</f>
        <v/>
      </c>
    </row>
    <row r="80">
      <c r="A80" s="29" t="n"/>
      <c r="B80" s="29" t="n"/>
      <c r="C80" s="29" t="n"/>
      <c r="D80" s="29" t="n"/>
      <c r="E80" s="29" t="n"/>
      <c r="F80" s="29" t="n"/>
      <c r="G80" s="29" t="n"/>
      <c r="H80" s="29" t="n"/>
      <c r="I80" s="57" t="n"/>
      <c r="J80" s="57" t="n"/>
      <c r="K80" s="32" t="n"/>
      <c r="L80" s="29" t="n"/>
      <c r="M80" s="29" t="n"/>
      <c r="N80" s="29" t="n"/>
      <c r="O80" s="57" t="n"/>
      <c r="P80" s="31" t="n"/>
      <c r="Q80" s="31" t="n"/>
      <c r="R80" s="26">
        <f>IFERROR(IF($A80="","",$Q80-$P80),"")</f>
        <v/>
      </c>
      <c r="S80" s="24">
        <f>IFERROR(IF($I80="","",IF(OR($N80="Completed",$N80="Canceled"),MAX(0,$O80-$I80),MAX(0,TODAY()-$I80))),"")</f>
        <v/>
      </c>
      <c r="T80" s="24">
        <f>IFERROR(IF($A80="","",IF($J80="","No Due Date",IF(OR($N80="Completed",$N80="Canceled"),$N80,IF($J80&lt;TODAY(),"Overdue",IF($J80=TODAY(),"Due Today","Upcoming"))))),"")</f>
        <v/>
      </c>
      <c r="U80" s="29" t="n"/>
      <c r="V80" s="29" t="n"/>
      <c r="W80" s="29" t="n"/>
      <c r="X80" s="57" t="n"/>
      <c r="Y80" s="29" t="n"/>
      <c r="Z80" s="24">
        <f>IFERROR(IF(AND($A80&lt;&gt;"",$J80=TODAY(),$N80&lt;&gt;"Completed",$N80&lt;&gt;"Canceled"),COUNTIFS($J$5:$J$80,TODAY(),$N$5:$N$80,"&lt;&gt;Completed",$N$5:$N$80,"&lt;&gt;Canceled"),""),"")</f>
        <v/>
      </c>
      <c r="AA80" s="24">
        <f>IFERROR(IF(AND($A80&lt;&gt;"",$H80="Urgent",$J80&lt;TODAY(),$N80&lt;&gt;"Completed",$N80&lt;&gt;"Canceled"),COUNTIFS($H$5:$H$80,"Urgent",$J$5:$J$80,"&lt;"&amp;TODAY(),$N$5:$N$80,"&lt;&gt;Completed",$N$5:$N$80,"&lt;&gt;Canceled"),""),"")</f>
        <v/>
      </c>
    </row>
    <row r="81">
      <c r="A81" s="29" t="n"/>
      <c r="B81" s="29" t="n"/>
      <c r="C81" s="29" t="n"/>
      <c r="D81" s="29" t="n"/>
      <c r="E81" s="29" t="n"/>
      <c r="F81" s="29" t="n"/>
      <c r="G81" s="29" t="n"/>
      <c r="H81" s="29" t="n"/>
      <c r="I81" s="57" t="n"/>
      <c r="J81" s="57" t="n"/>
      <c r="K81" s="32" t="n"/>
      <c r="L81" s="29" t="n"/>
      <c r="M81" s="29" t="n"/>
      <c r="N81" s="29" t="n"/>
      <c r="O81" s="57" t="n"/>
      <c r="P81" s="31" t="n"/>
      <c r="Q81" s="31" t="n"/>
      <c r="R81" s="26">
        <f>IFERROR(IF($A81="","",$Q81-$P81),"")</f>
        <v/>
      </c>
      <c r="S81" s="24">
        <f>IFERROR(IF($I81="","",IF(OR($N81="Completed",$N81="Canceled"),MAX(0,$O81-$I81),MAX(0,TODAY()-$I81))),"")</f>
        <v/>
      </c>
      <c r="T81" s="24">
        <f>IFERROR(IF($A81="","",IF($J81="","No Due Date",IF(OR($N81="Completed",$N81="Canceled"),$N81,IF($J81&lt;TODAY(),"Overdue",IF($J81=TODAY(),"Due Today","Upcoming"))))),"")</f>
        <v/>
      </c>
      <c r="U81" s="29" t="n"/>
      <c r="V81" s="29" t="n"/>
      <c r="W81" s="29" t="n"/>
      <c r="X81" s="57" t="n"/>
      <c r="Y81" s="29" t="n"/>
      <c r="Z81" s="24">
        <f>IFERROR(IF(AND($A81&lt;&gt;"",$J81=TODAY(),$N81&lt;&gt;"Completed",$N81&lt;&gt;"Canceled"),COUNTIFS($J$5:$J$81,TODAY(),$N$5:$N$81,"&lt;&gt;Completed",$N$5:$N$81,"&lt;&gt;Canceled"),""),"")</f>
        <v/>
      </c>
      <c r="AA81" s="24">
        <f>IFERROR(IF(AND($A81&lt;&gt;"",$H81="Urgent",$J81&lt;TODAY(),$N81&lt;&gt;"Completed",$N81&lt;&gt;"Canceled"),COUNTIFS($H$5:$H$81,"Urgent",$J$5:$J$81,"&lt;"&amp;TODAY(),$N$5:$N$81,"&lt;&gt;Completed",$N$5:$N$81,"&lt;&gt;Canceled"),""),"")</f>
        <v/>
      </c>
    </row>
    <row r="82">
      <c r="A82" s="29" t="n"/>
      <c r="B82" s="29" t="n"/>
      <c r="C82" s="29" t="n"/>
      <c r="D82" s="29" t="n"/>
      <c r="E82" s="29" t="n"/>
      <c r="F82" s="29" t="n"/>
      <c r="G82" s="29" t="n"/>
      <c r="H82" s="29" t="n"/>
      <c r="I82" s="57" t="n"/>
      <c r="J82" s="57" t="n"/>
      <c r="K82" s="32" t="n"/>
      <c r="L82" s="29" t="n"/>
      <c r="M82" s="29" t="n"/>
      <c r="N82" s="29" t="n"/>
      <c r="O82" s="57" t="n"/>
      <c r="P82" s="31" t="n"/>
      <c r="Q82" s="31" t="n"/>
      <c r="R82" s="26">
        <f>IFERROR(IF($A82="","",$Q82-$P82),"")</f>
        <v/>
      </c>
      <c r="S82" s="24">
        <f>IFERROR(IF($I82="","",IF(OR($N82="Completed",$N82="Canceled"),MAX(0,$O82-$I82),MAX(0,TODAY()-$I82))),"")</f>
        <v/>
      </c>
      <c r="T82" s="24">
        <f>IFERROR(IF($A82="","",IF($J82="","No Due Date",IF(OR($N82="Completed",$N82="Canceled"),$N82,IF($J82&lt;TODAY(),"Overdue",IF($J82=TODAY(),"Due Today","Upcoming"))))),"")</f>
        <v/>
      </c>
      <c r="U82" s="29" t="n"/>
      <c r="V82" s="29" t="n"/>
      <c r="W82" s="29" t="n"/>
      <c r="X82" s="57" t="n"/>
      <c r="Y82" s="29" t="n"/>
      <c r="Z82" s="24">
        <f>IFERROR(IF(AND($A82&lt;&gt;"",$J82=TODAY(),$N82&lt;&gt;"Completed",$N82&lt;&gt;"Canceled"),COUNTIFS($J$5:$J$82,TODAY(),$N$5:$N$82,"&lt;&gt;Completed",$N$5:$N$82,"&lt;&gt;Canceled"),""),"")</f>
        <v/>
      </c>
      <c r="AA82" s="24">
        <f>IFERROR(IF(AND($A82&lt;&gt;"",$H82="Urgent",$J82&lt;TODAY(),$N82&lt;&gt;"Completed",$N82&lt;&gt;"Canceled"),COUNTIFS($H$5:$H$82,"Urgent",$J$5:$J$82,"&lt;"&amp;TODAY(),$N$5:$N$82,"&lt;&gt;Completed",$N$5:$N$82,"&lt;&gt;Canceled"),""),"")</f>
        <v/>
      </c>
    </row>
    <row r="83">
      <c r="A83" s="29" t="n"/>
      <c r="B83" s="29" t="n"/>
      <c r="C83" s="29" t="n"/>
      <c r="D83" s="29" t="n"/>
      <c r="E83" s="29" t="n"/>
      <c r="F83" s="29" t="n"/>
      <c r="G83" s="29" t="n"/>
      <c r="H83" s="29" t="n"/>
      <c r="I83" s="57" t="n"/>
      <c r="J83" s="57" t="n"/>
      <c r="K83" s="32" t="n"/>
      <c r="L83" s="29" t="n"/>
      <c r="M83" s="29" t="n"/>
      <c r="N83" s="29" t="n"/>
      <c r="O83" s="57" t="n"/>
      <c r="P83" s="31" t="n"/>
      <c r="Q83" s="31" t="n"/>
      <c r="R83" s="26">
        <f>IFERROR(IF($A83="","",$Q83-$P83),"")</f>
        <v/>
      </c>
      <c r="S83" s="24">
        <f>IFERROR(IF($I83="","",IF(OR($N83="Completed",$N83="Canceled"),MAX(0,$O83-$I83),MAX(0,TODAY()-$I83))),"")</f>
        <v/>
      </c>
      <c r="T83" s="24">
        <f>IFERROR(IF($A83="","",IF($J83="","No Due Date",IF(OR($N83="Completed",$N83="Canceled"),$N83,IF($J83&lt;TODAY(),"Overdue",IF($J83=TODAY(),"Due Today","Upcoming"))))),"")</f>
        <v/>
      </c>
      <c r="U83" s="29" t="n"/>
      <c r="V83" s="29" t="n"/>
      <c r="W83" s="29" t="n"/>
      <c r="X83" s="57" t="n"/>
      <c r="Y83" s="29" t="n"/>
      <c r="Z83" s="24">
        <f>IFERROR(IF(AND($A83&lt;&gt;"",$J83=TODAY(),$N83&lt;&gt;"Completed",$N83&lt;&gt;"Canceled"),COUNTIFS($J$5:$J$83,TODAY(),$N$5:$N$83,"&lt;&gt;Completed",$N$5:$N$83,"&lt;&gt;Canceled"),""),"")</f>
        <v/>
      </c>
      <c r="AA83" s="24">
        <f>IFERROR(IF(AND($A83&lt;&gt;"",$H83="Urgent",$J83&lt;TODAY(),$N83&lt;&gt;"Completed",$N83&lt;&gt;"Canceled"),COUNTIFS($H$5:$H$83,"Urgent",$J$5:$J$83,"&lt;"&amp;TODAY(),$N$5:$N$83,"&lt;&gt;Completed",$N$5:$N$83,"&lt;&gt;Canceled"),""),"")</f>
        <v/>
      </c>
    </row>
    <row r="84">
      <c r="A84" s="29" t="n"/>
      <c r="B84" s="29" t="n"/>
      <c r="C84" s="29" t="n"/>
      <c r="D84" s="29" t="n"/>
      <c r="E84" s="29" t="n"/>
      <c r="F84" s="29" t="n"/>
      <c r="G84" s="29" t="n"/>
      <c r="H84" s="29" t="n"/>
      <c r="I84" s="57" t="n"/>
      <c r="J84" s="57" t="n"/>
      <c r="K84" s="32" t="n"/>
      <c r="L84" s="29" t="n"/>
      <c r="M84" s="29" t="n"/>
      <c r="N84" s="29" t="n"/>
      <c r="O84" s="57" t="n"/>
      <c r="P84" s="31" t="n"/>
      <c r="Q84" s="31" t="n"/>
      <c r="R84" s="26">
        <f>IFERROR(IF($A84="","",$Q84-$P84),"")</f>
        <v/>
      </c>
      <c r="S84" s="24">
        <f>IFERROR(IF($I84="","",IF(OR($N84="Completed",$N84="Canceled"),MAX(0,$O84-$I84),MAX(0,TODAY()-$I84))),"")</f>
        <v/>
      </c>
      <c r="T84" s="24">
        <f>IFERROR(IF($A84="","",IF($J84="","No Due Date",IF(OR($N84="Completed",$N84="Canceled"),$N84,IF($J84&lt;TODAY(),"Overdue",IF($J84=TODAY(),"Due Today","Upcoming"))))),"")</f>
        <v/>
      </c>
      <c r="U84" s="29" t="n"/>
      <c r="V84" s="29" t="n"/>
      <c r="W84" s="29" t="n"/>
      <c r="X84" s="57" t="n"/>
      <c r="Y84" s="29" t="n"/>
      <c r="Z84" s="24">
        <f>IFERROR(IF(AND($A84&lt;&gt;"",$J84=TODAY(),$N84&lt;&gt;"Completed",$N84&lt;&gt;"Canceled"),COUNTIFS($J$5:$J$84,TODAY(),$N$5:$N$84,"&lt;&gt;Completed",$N$5:$N$84,"&lt;&gt;Canceled"),""),"")</f>
        <v/>
      </c>
      <c r="AA84" s="24">
        <f>IFERROR(IF(AND($A84&lt;&gt;"",$H84="Urgent",$J84&lt;TODAY(),$N84&lt;&gt;"Completed",$N84&lt;&gt;"Canceled"),COUNTIFS($H$5:$H$84,"Urgent",$J$5:$J$84,"&lt;"&amp;TODAY(),$N$5:$N$84,"&lt;&gt;Completed",$N$5:$N$84,"&lt;&gt;Canceled"),""),"")</f>
        <v/>
      </c>
    </row>
    <row r="85">
      <c r="A85" s="29" t="n"/>
      <c r="B85" s="29" t="n"/>
      <c r="C85" s="29" t="n"/>
      <c r="D85" s="29" t="n"/>
      <c r="E85" s="29" t="n"/>
      <c r="F85" s="29" t="n"/>
      <c r="G85" s="29" t="n"/>
      <c r="H85" s="29" t="n"/>
      <c r="I85" s="57" t="n"/>
      <c r="J85" s="57" t="n"/>
      <c r="K85" s="32" t="n"/>
      <c r="L85" s="29" t="n"/>
      <c r="M85" s="29" t="n"/>
      <c r="N85" s="29" t="n"/>
      <c r="O85" s="57" t="n"/>
      <c r="P85" s="31" t="n"/>
      <c r="Q85" s="31" t="n"/>
      <c r="R85" s="26">
        <f>IFERROR(IF($A85="","",$Q85-$P85),"")</f>
        <v/>
      </c>
      <c r="S85" s="24">
        <f>IFERROR(IF($I85="","",IF(OR($N85="Completed",$N85="Canceled"),MAX(0,$O85-$I85),MAX(0,TODAY()-$I85))),"")</f>
        <v/>
      </c>
      <c r="T85" s="24">
        <f>IFERROR(IF($A85="","",IF($J85="","No Due Date",IF(OR($N85="Completed",$N85="Canceled"),$N85,IF($J85&lt;TODAY(),"Overdue",IF($J85=TODAY(),"Due Today","Upcoming"))))),"")</f>
        <v/>
      </c>
      <c r="U85" s="29" t="n"/>
      <c r="V85" s="29" t="n"/>
      <c r="W85" s="29" t="n"/>
      <c r="X85" s="57" t="n"/>
      <c r="Y85" s="29" t="n"/>
      <c r="Z85" s="24">
        <f>IFERROR(IF(AND($A85&lt;&gt;"",$J85=TODAY(),$N85&lt;&gt;"Completed",$N85&lt;&gt;"Canceled"),COUNTIFS($J$5:$J$85,TODAY(),$N$5:$N$85,"&lt;&gt;Completed",$N$5:$N$85,"&lt;&gt;Canceled"),""),"")</f>
        <v/>
      </c>
      <c r="AA85" s="24">
        <f>IFERROR(IF(AND($A85&lt;&gt;"",$H85="Urgent",$J85&lt;TODAY(),$N85&lt;&gt;"Completed",$N85&lt;&gt;"Canceled"),COUNTIFS($H$5:$H$85,"Urgent",$J$5:$J$85,"&lt;"&amp;TODAY(),$N$5:$N$85,"&lt;&gt;Completed",$N$5:$N$85,"&lt;&gt;Canceled"),""),"")</f>
        <v/>
      </c>
    </row>
    <row r="86">
      <c r="A86" s="29" t="n"/>
      <c r="B86" s="29" t="n"/>
      <c r="C86" s="29" t="n"/>
      <c r="D86" s="29" t="n"/>
      <c r="E86" s="29" t="n"/>
      <c r="F86" s="29" t="n"/>
      <c r="G86" s="29" t="n"/>
      <c r="H86" s="29" t="n"/>
      <c r="I86" s="57" t="n"/>
      <c r="J86" s="57" t="n"/>
      <c r="K86" s="32" t="n"/>
      <c r="L86" s="29" t="n"/>
      <c r="M86" s="29" t="n"/>
      <c r="N86" s="29" t="n"/>
      <c r="O86" s="57" t="n"/>
      <c r="P86" s="31" t="n"/>
      <c r="Q86" s="31" t="n"/>
      <c r="R86" s="26">
        <f>IFERROR(IF($A86="","",$Q86-$P86),"")</f>
        <v/>
      </c>
      <c r="S86" s="24">
        <f>IFERROR(IF($I86="","",IF(OR($N86="Completed",$N86="Canceled"),MAX(0,$O86-$I86),MAX(0,TODAY()-$I86))),"")</f>
        <v/>
      </c>
      <c r="T86" s="24">
        <f>IFERROR(IF($A86="","",IF($J86="","No Due Date",IF(OR($N86="Completed",$N86="Canceled"),$N86,IF($J86&lt;TODAY(),"Overdue",IF($J86=TODAY(),"Due Today","Upcoming"))))),"")</f>
        <v/>
      </c>
      <c r="U86" s="29" t="n"/>
      <c r="V86" s="29" t="n"/>
      <c r="W86" s="29" t="n"/>
      <c r="X86" s="57" t="n"/>
      <c r="Y86" s="29" t="n"/>
      <c r="Z86" s="24">
        <f>IFERROR(IF(AND($A86&lt;&gt;"",$J86=TODAY(),$N86&lt;&gt;"Completed",$N86&lt;&gt;"Canceled"),COUNTIFS($J$5:$J$86,TODAY(),$N$5:$N$86,"&lt;&gt;Completed",$N$5:$N$86,"&lt;&gt;Canceled"),""),"")</f>
        <v/>
      </c>
      <c r="AA86" s="24">
        <f>IFERROR(IF(AND($A86&lt;&gt;"",$H86="Urgent",$J86&lt;TODAY(),$N86&lt;&gt;"Completed",$N86&lt;&gt;"Canceled"),COUNTIFS($H$5:$H$86,"Urgent",$J$5:$J$86,"&lt;"&amp;TODAY(),$N$5:$N$86,"&lt;&gt;Completed",$N$5:$N$86,"&lt;&gt;Canceled"),""),"")</f>
        <v/>
      </c>
    </row>
    <row r="87">
      <c r="A87" s="29" t="n"/>
      <c r="B87" s="29" t="n"/>
      <c r="C87" s="29" t="n"/>
      <c r="D87" s="29" t="n"/>
      <c r="E87" s="29" t="n"/>
      <c r="F87" s="29" t="n"/>
      <c r="G87" s="29" t="n"/>
      <c r="H87" s="29" t="n"/>
      <c r="I87" s="57" t="n"/>
      <c r="J87" s="57" t="n"/>
      <c r="K87" s="32" t="n"/>
      <c r="L87" s="29" t="n"/>
      <c r="M87" s="29" t="n"/>
      <c r="N87" s="29" t="n"/>
      <c r="O87" s="57" t="n"/>
      <c r="P87" s="31" t="n"/>
      <c r="Q87" s="31" t="n"/>
      <c r="R87" s="26">
        <f>IFERROR(IF($A87="","",$Q87-$P87),"")</f>
        <v/>
      </c>
      <c r="S87" s="24">
        <f>IFERROR(IF($I87="","",IF(OR($N87="Completed",$N87="Canceled"),MAX(0,$O87-$I87),MAX(0,TODAY()-$I87))),"")</f>
        <v/>
      </c>
      <c r="T87" s="24">
        <f>IFERROR(IF($A87="","",IF($J87="","No Due Date",IF(OR($N87="Completed",$N87="Canceled"),$N87,IF($J87&lt;TODAY(),"Overdue",IF($J87=TODAY(),"Due Today","Upcoming"))))),"")</f>
        <v/>
      </c>
      <c r="U87" s="29" t="n"/>
      <c r="V87" s="29" t="n"/>
      <c r="W87" s="29" t="n"/>
      <c r="X87" s="57" t="n"/>
      <c r="Y87" s="29" t="n"/>
      <c r="Z87" s="24">
        <f>IFERROR(IF(AND($A87&lt;&gt;"",$J87=TODAY(),$N87&lt;&gt;"Completed",$N87&lt;&gt;"Canceled"),COUNTIFS($J$5:$J$87,TODAY(),$N$5:$N$87,"&lt;&gt;Completed",$N$5:$N$87,"&lt;&gt;Canceled"),""),"")</f>
        <v/>
      </c>
      <c r="AA87" s="24">
        <f>IFERROR(IF(AND($A87&lt;&gt;"",$H87="Urgent",$J87&lt;TODAY(),$N87&lt;&gt;"Completed",$N87&lt;&gt;"Canceled"),COUNTIFS($H$5:$H$87,"Urgent",$J$5:$J$87,"&lt;"&amp;TODAY(),$N$5:$N$87,"&lt;&gt;Completed",$N$5:$N$87,"&lt;&gt;Canceled"),""),"")</f>
        <v/>
      </c>
    </row>
    <row r="88">
      <c r="A88" s="29" t="n"/>
      <c r="B88" s="29" t="n"/>
      <c r="C88" s="29" t="n"/>
      <c r="D88" s="29" t="n"/>
      <c r="E88" s="29" t="n"/>
      <c r="F88" s="29" t="n"/>
      <c r="G88" s="29" t="n"/>
      <c r="H88" s="29" t="n"/>
      <c r="I88" s="57" t="n"/>
      <c r="J88" s="57" t="n"/>
      <c r="K88" s="32" t="n"/>
      <c r="L88" s="29" t="n"/>
      <c r="M88" s="29" t="n"/>
      <c r="N88" s="29" t="n"/>
      <c r="O88" s="57" t="n"/>
      <c r="P88" s="31" t="n"/>
      <c r="Q88" s="31" t="n"/>
      <c r="R88" s="26">
        <f>IFERROR(IF($A88="","",$Q88-$P88),"")</f>
        <v/>
      </c>
      <c r="S88" s="24">
        <f>IFERROR(IF($I88="","",IF(OR($N88="Completed",$N88="Canceled"),MAX(0,$O88-$I88),MAX(0,TODAY()-$I88))),"")</f>
        <v/>
      </c>
      <c r="T88" s="24">
        <f>IFERROR(IF($A88="","",IF($J88="","No Due Date",IF(OR($N88="Completed",$N88="Canceled"),$N88,IF($J88&lt;TODAY(),"Overdue",IF($J88=TODAY(),"Due Today","Upcoming"))))),"")</f>
        <v/>
      </c>
      <c r="U88" s="29" t="n"/>
      <c r="V88" s="29" t="n"/>
      <c r="W88" s="29" t="n"/>
      <c r="X88" s="57" t="n"/>
      <c r="Y88" s="29" t="n"/>
      <c r="Z88" s="24">
        <f>IFERROR(IF(AND($A88&lt;&gt;"",$J88=TODAY(),$N88&lt;&gt;"Completed",$N88&lt;&gt;"Canceled"),COUNTIFS($J$5:$J$88,TODAY(),$N$5:$N$88,"&lt;&gt;Completed",$N$5:$N$88,"&lt;&gt;Canceled"),""),"")</f>
        <v/>
      </c>
      <c r="AA88" s="24">
        <f>IFERROR(IF(AND($A88&lt;&gt;"",$H88="Urgent",$J88&lt;TODAY(),$N88&lt;&gt;"Completed",$N88&lt;&gt;"Canceled"),COUNTIFS($H$5:$H$88,"Urgent",$J$5:$J$88,"&lt;"&amp;TODAY(),$N$5:$N$88,"&lt;&gt;Completed",$N$5:$N$88,"&lt;&gt;Canceled"),""),"")</f>
        <v/>
      </c>
    </row>
    <row r="89">
      <c r="A89" s="29" t="n"/>
      <c r="B89" s="29" t="n"/>
      <c r="C89" s="29" t="n"/>
      <c r="D89" s="29" t="n"/>
      <c r="E89" s="29" t="n"/>
      <c r="F89" s="29" t="n"/>
      <c r="G89" s="29" t="n"/>
      <c r="H89" s="29" t="n"/>
      <c r="I89" s="57" t="n"/>
      <c r="J89" s="57" t="n"/>
      <c r="K89" s="32" t="n"/>
      <c r="L89" s="29" t="n"/>
      <c r="M89" s="29" t="n"/>
      <c r="N89" s="29" t="n"/>
      <c r="O89" s="57" t="n"/>
      <c r="P89" s="31" t="n"/>
      <c r="Q89" s="31" t="n"/>
      <c r="R89" s="26">
        <f>IFERROR(IF($A89="","",$Q89-$P89),"")</f>
        <v/>
      </c>
      <c r="S89" s="24">
        <f>IFERROR(IF($I89="","",IF(OR($N89="Completed",$N89="Canceled"),MAX(0,$O89-$I89),MAX(0,TODAY()-$I89))),"")</f>
        <v/>
      </c>
      <c r="T89" s="24">
        <f>IFERROR(IF($A89="","",IF($J89="","No Due Date",IF(OR($N89="Completed",$N89="Canceled"),$N89,IF($J89&lt;TODAY(),"Overdue",IF($J89=TODAY(),"Due Today","Upcoming"))))),"")</f>
        <v/>
      </c>
      <c r="U89" s="29" t="n"/>
      <c r="V89" s="29" t="n"/>
      <c r="W89" s="29" t="n"/>
      <c r="X89" s="57" t="n"/>
      <c r="Y89" s="29" t="n"/>
      <c r="Z89" s="24">
        <f>IFERROR(IF(AND($A89&lt;&gt;"",$J89=TODAY(),$N89&lt;&gt;"Completed",$N89&lt;&gt;"Canceled"),COUNTIFS($J$5:$J$89,TODAY(),$N$5:$N$89,"&lt;&gt;Completed",$N$5:$N$89,"&lt;&gt;Canceled"),""),"")</f>
        <v/>
      </c>
      <c r="AA89" s="24">
        <f>IFERROR(IF(AND($A89&lt;&gt;"",$H89="Urgent",$J89&lt;TODAY(),$N89&lt;&gt;"Completed",$N89&lt;&gt;"Canceled"),COUNTIFS($H$5:$H$89,"Urgent",$J$5:$J$89,"&lt;"&amp;TODAY(),$N$5:$N$89,"&lt;&gt;Completed",$N$5:$N$89,"&lt;&gt;Canceled"),""),"")</f>
        <v/>
      </c>
    </row>
    <row r="90">
      <c r="A90" s="29" t="n"/>
      <c r="B90" s="29" t="n"/>
      <c r="C90" s="29" t="n"/>
      <c r="D90" s="29" t="n"/>
      <c r="E90" s="29" t="n"/>
      <c r="F90" s="29" t="n"/>
      <c r="G90" s="29" t="n"/>
      <c r="H90" s="29" t="n"/>
      <c r="I90" s="57" t="n"/>
      <c r="J90" s="57" t="n"/>
      <c r="K90" s="32" t="n"/>
      <c r="L90" s="29" t="n"/>
      <c r="M90" s="29" t="n"/>
      <c r="N90" s="29" t="n"/>
      <c r="O90" s="57" t="n"/>
      <c r="P90" s="31" t="n"/>
      <c r="Q90" s="31" t="n"/>
      <c r="R90" s="26">
        <f>IFERROR(IF($A90="","",$Q90-$P90),"")</f>
        <v/>
      </c>
      <c r="S90" s="24">
        <f>IFERROR(IF($I90="","",IF(OR($N90="Completed",$N90="Canceled"),MAX(0,$O90-$I90),MAX(0,TODAY()-$I90))),"")</f>
        <v/>
      </c>
      <c r="T90" s="24">
        <f>IFERROR(IF($A90="","",IF($J90="","No Due Date",IF(OR($N90="Completed",$N90="Canceled"),$N90,IF($J90&lt;TODAY(),"Overdue",IF($J90=TODAY(),"Due Today","Upcoming"))))),"")</f>
        <v/>
      </c>
      <c r="U90" s="29" t="n"/>
      <c r="V90" s="29" t="n"/>
      <c r="W90" s="29" t="n"/>
      <c r="X90" s="57" t="n"/>
      <c r="Y90" s="29" t="n"/>
      <c r="Z90" s="24">
        <f>IFERROR(IF(AND($A90&lt;&gt;"",$J90=TODAY(),$N90&lt;&gt;"Completed",$N90&lt;&gt;"Canceled"),COUNTIFS($J$5:$J$90,TODAY(),$N$5:$N$90,"&lt;&gt;Completed",$N$5:$N$90,"&lt;&gt;Canceled"),""),"")</f>
        <v/>
      </c>
      <c r="AA90" s="24">
        <f>IFERROR(IF(AND($A90&lt;&gt;"",$H90="Urgent",$J90&lt;TODAY(),$N90&lt;&gt;"Completed",$N90&lt;&gt;"Canceled"),COUNTIFS($H$5:$H$90,"Urgent",$J$5:$J$90,"&lt;"&amp;TODAY(),$N$5:$N$90,"&lt;&gt;Completed",$N$5:$N$90,"&lt;&gt;Canceled"),""),"")</f>
        <v/>
      </c>
    </row>
    <row r="91">
      <c r="A91" s="29" t="n"/>
      <c r="B91" s="29" t="n"/>
      <c r="C91" s="29" t="n"/>
      <c r="D91" s="29" t="n"/>
      <c r="E91" s="29" t="n"/>
      <c r="F91" s="29" t="n"/>
      <c r="G91" s="29" t="n"/>
      <c r="H91" s="29" t="n"/>
      <c r="I91" s="57" t="n"/>
      <c r="J91" s="57" t="n"/>
      <c r="K91" s="32" t="n"/>
      <c r="L91" s="29" t="n"/>
      <c r="M91" s="29" t="n"/>
      <c r="N91" s="29" t="n"/>
      <c r="O91" s="57" t="n"/>
      <c r="P91" s="31" t="n"/>
      <c r="Q91" s="31" t="n"/>
      <c r="R91" s="26">
        <f>IFERROR(IF($A91="","",$Q91-$P91),"")</f>
        <v/>
      </c>
      <c r="S91" s="24">
        <f>IFERROR(IF($I91="","",IF(OR($N91="Completed",$N91="Canceled"),MAX(0,$O91-$I91),MAX(0,TODAY()-$I91))),"")</f>
        <v/>
      </c>
      <c r="T91" s="24">
        <f>IFERROR(IF($A91="","",IF($J91="","No Due Date",IF(OR($N91="Completed",$N91="Canceled"),$N91,IF($J91&lt;TODAY(),"Overdue",IF($J91=TODAY(),"Due Today","Upcoming"))))),"")</f>
        <v/>
      </c>
      <c r="U91" s="29" t="n"/>
      <c r="V91" s="29" t="n"/>
      <c r="W91" s="29" t="n"/>
      <c r="X91" s="57" t="n"/>
      <c r="Y91" s="29" t="n"/>
      <c r="Z91" s="24">
        <f>IFERROR(IF(AND($A91&lt;&gt;"",$J91=TODAY(),$N91&lt;&gt;"Completed",$N91&lt;&gt;"Canceled"),COUNTIFS($J$5:$J$91,TODAY(),$N$5:$N$91,"&lt;&gt;Completed",$N$5:$N$91,"&lt;&gt;Canceled"),""),"")</f>
        <v/>
      </c>
      <c r="AA91" s="24">
        <f>IFERROR(IF(AND($A91&lt;&gt;"",$H91="Urgent",$J91&lt;TODAY(),$N91&lt;&gt;"Completed",$N91&lt;&gt;"Canceled"),COUNTIFS($H$5:$H$91,"Urgent",$J$5:$J$91,"&lt;"&amp;TODAY(),$N$5:$N$91,"&lt;&gt;Completed",$N$5:$N$91,"&lt;&gt;Canceled"),""),"")</f>
        <v/>
      </c>
    </row>
    <row r="92">
      <c r="A92" s="29" t="n"/>
      <c r="B92" s="29" t="n"/>
      <c r="C92" s="29" t="n"/>
      <c r="D92" s="29" t="n"/>
      <c r="E92" s="29" t="n"/>
      <c r="F92" s="29" t="n"/>
      <c r="G92" s="29" t="n"/>
      <c r="H92" s="29" t="n"/>
      <c r="I92" s="57" t="n"/>
      <c r="J92" s="57" t="n"/>
      <c r="K92" s="32" t="n"/>
      <c r="L92" s="29" t="n"/>
      <c r="M92" s="29" t="n"/>
      <c r="N92" s="29" t="n"/>
      <c r="O92" s="57" t="n"/>
      <c r="P92" s="31" t="n"/>
      <c r="Q92" s="31" t="n"/>
      <c r="R92" s="26">
        <f>IFERROR(IF($A92="","",$Q92-$P92),"")</f>
        <v/>
      </c>
      <c r="S92" s="24">
        <f>IFERROR(IF($I92="","",IF(OR($N92="Completed",$N92="Canceled"),MAX(0,$O92-$I92),MAX(0,TODAY()-$I92))),"")</f>
        <v/>
      </c>
      <c r="T92" s="24">
        <f>IFERROR(IF($A92="","",IF($J92="","No Due Date",IF(OR($N92="Completed",$N92="Canceled"),$N92,IF($J92&lt;TODAY(),"Overdue",IF($J92=TODAY(),"Due Today","Upcoming"))))),"")</f>
        <v/>
      </c>
      <c r="U92" s="29" t="n"/>
      <c r="V92" s="29" t="n"/>
      <c r="W92" s="29" t="n"/>
      <c r="X92" s="57" t="n"/>
      <c r="Y92" s="29" t="n"/>
      <c r="Z92" s="24">
        <f>IFERROR(IF(AND($A92&lt;&gt;"",$J92=TODAY(),$N92&lt;&gt;"Completed",$N92&lt;&gt;"Canceled"),COUNTIFS($J$5:$J$92,TODAY(),$N$5:$N$92,"&lt;&gt;Completed",$N$5:$N$92,"&lt;&gt;Canceled"),""),"")</f>
        <v/>
      </c>
      <c r="AA92" s="24">
        <f>IFERROR(IF(AND($A92&lt;&gt;"",$H92="Urgent",$J92&lt;TODAY(),$N92&lt;&gt;"Completed",$N92&lt;&gt;"Canceled"),COUNTIFS($H$5:$H$92,"Urgent",$J$5:$J$92,"&lt;"&amp;TODAY(),$N$5:$N$92,"&lt;&gt;Completed",$N$5:$N$92,"&lt;&gt;Canceled"),""),"")</f>
        <v/>
      </c>
    </row>
    <row r="93">
      <c r="A93" s="29" t="n"/>
      <c r="B93" s="29" t="n"/>
      <c r="C93" s="29" t="n"/>
      <c r="D93" s="29" t="n"/>
      <c r="E93" s="29" t="n"/>
      <c r="F93" s="29" t="n"/>
      <c r="G93" s="29" t="n"/>
      <c r="H93" s="29" t="n"/>
      <c r="I93" s="57" t="n"/>
      <c r="J93" s="57" t="n"/>
      <c r="K93" s="32" t="n"/>
      <c r="L93" s="29" t="n"/>
      <c r="M93" s="29" t="n"/>
      <c r="N93" s="29" t="n"/>
      <c r="O93" s="57" t="n"/>
      <c r="P93" s="31" t="n"/>
      <c r="Q93" s="31" t="n"/>
      <c r="R93" s="26">
        <f>IFERROR(IF($A93="","",$Q93-$P93),"")</f>
        <v/>
      </c>
      <c r="S93" s="24">
        <f>IFERROR(IF($I93="","",IF(OR($N93="Completed",$N93="Canceled"),MAX(0,$O93-$I93),MAX(0,TODAY()-$I93))),"")</f>
        <v/>
      </c>
      <c r="T93" s="24">
        <f>IFERROR(IF($A93="","",IF($J93="","No Due Date",IF(OR($N93="Completed",$N93="Canceled"),$N93,IF($J93&lt;TODAY(),"Overdue",IF($J93=TODAY(),"Due Today","Upcoming"))))),"")</f>
        <v/>
      </c>
      <c r="U93" s="29" t="n"/>
      <c r="V93" s="29" t="n"/>
      <c r="W93" s="29" t="n"/>
      <c r="X93" s="57" t="n"/>
      <c r="Y93" s="29" t="n"/>
      <c r="Z93" s="24">
        <f>IFERROR(IF(AND($A93&lt;&gt;"",$J93=TODAY(),$N93&lt;&gt;"Completed",$N93&lt;&gt;"Canceled"),COUNTIFS($J$5:$J$93,TODAY(),$N$5:$N$93,"&lt;&gt;Completed",$N$5:$N$93,"&lt;&gt;Canceled"),""),"")</f>
        <v/>
      </c>
      <c r="AA93" s="24">
        <f>IFERROR(IF(AND($A93&lt;&gt;"",$H93="Urgent",$J93&lt;TODAY(),$N93&lt;&gt;"Completed",$N93&lt;&gt;"Canceled"),COUNTIFS($H$5:$H$93,"Urgent",$J$5:$J$93,"&lt;"&amp;TODAY(),$N$5:$N$93,"&lt;&gt;Completed",$N$5:$N$93,"&lt;&gt;Canceled"),""),"")</f>
        <v/>
      </c>
    </row>
    <row r="94">
      <c r="A94" s="29" t="n"/>
      <c r="B94" s="29" t="n"/>
      <c r="C94" s="29" t="n"/>
      <c r="D94" s="29" t="n"/>
      <c r="E94" s="29" t="n"/>
      <c r="F94" s="29" t="n"/>
      <c r="G94" s="29" t="n"/>
      <c r="H94" s="29" t="n"/>
      <c r="I94" s="57" t="n"/>
      <c r="J94" s="57" t="n"/>
      <c r="K94" s="32" t="n"/>
      <c r="L94" s="29" t="n"/>
      <c r="M94" s="29" t="n"/>
      <c r="N94" s="29" t="n"/>
      <c r="O94" s="57" t="n"/>
      <c r="P94" s="31" t="n"/>
      <c r="Q94" s="31" t="n"/>
      <c r="R94" s="26">
        <f>IFERROR(IF($A94="","",$Q94-$P94),"")</f>
        <v/>
      </c>
      <c r="S94" s="24">
        <f>IFERROR(IF($I94="","",IF(OR($N94="Completed",$N94="Canceled"),MAX(0,$O94-$I94),MAX(0,TODAY()-$I94))),"")</f>
        <v/>
      </c>
      <c r="T94" s="24">
        <f>IFERROR(IF($A94="","",IF($J94="","No Due Date",IF(OR($N94="Completed",$N94="Canceled"),$N94,IF($J94&lt;TODAY(),"Overdue",IF($J94=TODAY(),"Due Today","Upcoming"))))),"")</f>
        <v/>
      </c>
      <c r="U94" s="29" t="n"/>
      <c r="V94" s="29" t="n"/>
      <c r="W94" s="29" t="n"/>
      <c r="X94" s="57" t="n"/>
      <c r="Y94" s="29" t="n"/>
      <c r="Z94" s="24">
        <f>IFERROR(IF(AND($A94&lt;&gt;"",$J94=TODAY(),$N94&lt;&gt;"Completed",$N94&lt;&gt;"Canceled"),COUNTIFS($J$5:$J$94,TODAY(),$N$5:$N$94,"&lt;&gt;Completed",$N$5:$N$94,"&lt;&gt;Canceled"),""),"")</f>
        <v/>
      </c>
      <c r="AA94" s="24">
        <f>IFERROR(IF(AND($A94&lt;&gt;"",$H94="Urgent",$J94&lt;TODAY(),$N94&lt;&gt;"Completed",$N94&lt;&gt;"Canceled"),COUNTIFS($H$5:$H$94,"Urgent",$J$5:$J$94,"&lt;"&amp;TODAY(),$N$5:$N$94,"&lt;&gt;Completed",$N$5:$N$94,"&lt;&gt;Canceled"),""),"")</f>
        <v/>
      </c>
    </row>
    <row r="95">
      <c r="A95" s="29" t="n"/>
      <c r="B95" s="29" t="n"/>
      <c r="C95" s="29" t="n"/>
      <c r="D95" s="29" t="n"/>
      <c r="E95" s="29" t="n"/>
      <c r="F95" s="29" t="n"/>
      <c r="G95" s="29" t="n"/>
      <c r="H95" s="29" t="n"/>
      <c r="I95" s="57" t="n"/>
      <c r="J95" s="57" t="n"/>
      <c r="K95" s="32" t="n"/>
      <c r="L95" s="29" t="n"/>
      <c r="M95" s="29" t="n"/>
      <c r="N95" s="29" t="n"/>
      <c r="O95" s="57" t="n"/>
      <c r="P95" s="31" t="n"/>
      <c r="Q95" s="31" t="n"/>
      <c r="R95" s="26">
        <f>IFERROR(IF($A95="","",$Q95-$P95),"")</f>
        <v/>
      </c>
      <c r="S95" s="24">
        <f>IFERROR(IF($I95="","",IF(OR($N95="Completed",$N95="Canceled"),MAX(0,$O95-$I95),MAX(0,TODAY()-$I95))),"")</f>
        <v/>
      </c>
      <c r="T95" s="24">
        <f>IFERROR(IF($A95="","",IF($J95="","No Due Date",IF(OR($N95="Completed",$N95="Canceled"),$N95,IF($J95&lt;TODAY(),"Overdue",IF($J95=TODAY(),"Due Today","Upcoming"))))),"")</f>
        <v/>
      </c>
      <c r="U95" s="29" t="n"/>
      <c r="V95" s="29" t="n"/>
      <c r="W95" s="29" t="n"/>
      <c r="X95" s="57" t="n"/>
      <c r="Y95" s="29" t="n"/>
      <c r="Z95" s="24">
        <f>IFERROR(IF(AND($A95&lt;&gt;"",$J95=TODAY(),$N95&lt;&gt;"Completed",$N95&lt;&gt;"Canceled"),COUNTIFS($J$5:$J$95,TODAY(),$N$5:$N$95,"&lt;&gt;Completed",$N$5:$N$95,"&lt;&gt;Canceled"),""),"")</f>
        <v/>
      </c>
      <c r="AA95" s="24">
        <f>IFERROR(IF(AND($A95&lt;&gt;"",$H95="Urgent",$J95&lt;TODAY(),$N95&lt;&gt;"Completed",$N95&lt;&gt;"Canceled"),COUNTIFS($H$5:$H$95,"Urgent",$J$5:$J$95,"&lt;"&amp;TODAY(),$N$5:$N$95,"&lt;&gt;Completed",$N$5:$N$95,"&lt;&gt;Canceled"),""),"")</f>
        <v/>
      </c>
    </row>
    <row r="96">
      <c r="A96" s="29" t="n"/>
      <c r="B96" s="29" t="n"/>
      <c r="C96" s="29" t="n"/>
      <c r="D96" s="29" t="n"/>
      <c r="E96" s="29" t="n"/>
      <c r="F96" s="29" t="n"/>
      <c r="G96" s="29" t="n"/>
      <c r="H96" s="29" t="n"/>
      <c r="I96" s="57" t="n"/>
      <c r="J96" s="57" t="n"/>
      <c r="K96" s="32" t="n"/>
      <c r="L96" s="29" t="n"/>
      <c r="M96" s="29" t="n"/>
      <c r="N96" s="29" t="n"/>
      <c r="O96" s="57" t="n"/>
      <c r="P96" s="31" t="n"/>
      <c r="Q96" s="31" t="n"/>
      <c r="R96" s="26">
        <f>IFERROR(IF($A96="","",$Q96-$P96),"")</f>
        <v/>
      </c>
      <c r="S96" s="24">
        <f>IFERROR(IF($I96="","",IF(OR($N96="Completed",$N96="Canceled"),MAX(0,$O96-$I96),MAX(0,TODAY()-$I96))),"")</f>
        <v/>
      </c>
      <c r="T96" s="24">
        <f>IFERROR(IF($A96="","",IF($J96="","No Due Date",IF(OR($N96="Completed",$N96="Canceled"),$N96,IF($J96&lt;TODAY(),"Overdue",IF($J96=TODAY(),"Due Today","Upcoming"))))),"")</f>
        <v/>
      </c>
      <c r="U96" s="29" t="n"/>
      <c r="V96" s="29" t="n"/>
      <c r="W96" s="29" t="n"/>
      <c r="X96" s="57" t="n"/>
      <c r="Y96" s="29" t="n"/>
      <c r="Z96" s="24">
        <f>IFERROR(IF(AND($A96&lt;&gt;"",$J96=TODAY(),$N96&lt;&gt;"Completed",$N96&lt;&gt;"Canceled"),COUNTIFS($J$5:$J$96,TODAY(),$N$5:$N$96,"&lt;&gt;Completed",$N$5:$N$96,"&lt;&gt;Canceled"),""),"")</f>
        <v/>
      </c>
      <c r="AA96" s="24">
        <f>IFERROR(IF(AND($A96&lt;&gt;"",$H96="Urgent",$J96&lt;TODAY(),$N96&lt;&gt;"Completed",$N96&lt;&gt;"Canceled"),COUNTIFS($H$5:$H$96,"Urgent",$J$5:$J$96,"&lt;"&amp;TODAY(),$N$5:$N$96,"&lt;&gt;Completed",$N$5:$N$96,"&lt;&gt;Canceled"),""),"")</f>
        <v/>
      </c>
    </row>
    <row r="97">
      <c r="A97" s="29" t="n"/>
      <c r="B97" s="29" t="n"/>
      <c r="C97" s="29" t="n"/>
      <c r="D97" s="29" t="n"/>
      <c r="E97" s="29" t="n"/>
      <c r="F97" s="29" t="n"/>
      <c r="G97" s="29" t="n"/>
      <c r="H97" s="29" t="n"/>
      <c r="I97" s="57" t="n"/>
      <c r="J97" s="57" t="n"/>
      <c r="K97" s="32" t="n"/>
      <c r="L97" s="29" t="n"/>
      <c r="M97" s="29" t="n"/>
      <c r="N97" s="29" t="n"/>
      <c r="O97" s="57" t="n"/>
      <c r="P97" s="31" t="n"/>
      <c r="Q97" s="31" t="n"/>
      <c r="R97" s="26">
        <f>IFERROR(IF($A97="","",$Q97-$P97),"")</f>
        <v/>
      </c>
      <c r="S97" s="24">
        <f>IFERROR(IF($I97="","",IF(OR($N97="Completed",$N97="Canceled"),MAX(0,$O97-$I97),MAX(0,TODAY()-$I97))),"")</f>
        <v/>
      </c>
      <c r="T97" s="24">
        <f>IFERROR(IF($A97="","",IF($J97="","No Due Date",IF(OR($N97="Completed",$N97="Canceled"),$N97,IF($J97&lt;TODAY(),"Overdue",IF($J97=TODAY(),"Due Today","Upcoming"))))),"")</f>
        <v/>
      </c>
      <c r="U97" s="29" t="n"/>
      <c r="V97" s="29" t="n"/>
      <c r="W97" s="29" t="n"/>
      <c r="X97" s="57" t="n"/>
      <c r="Y97" s="29" t="n"/>
      <c r="Z97" s="24">
        <f>IFERROR(IF(AND($A97&lt;&gt;"",$J97=TODAY(),$N97&lt;&gt;"Completed",$N97&lt;&gt;"Canceled"),COUNTIFS($J$5:$J$97,TODAY(),$N$5:$N$97,"&lt;&gt;Completed",$N$5:$N$97,"&lt;&gt;Canceled"),""),"")</f>
        <v/>
      </c>
      <c r="AA97" s="24">
        <f>IFERROR(IF(AND($A97&lt;&gt;"",$H97="Urgent",$J97&lt;TODAY(),$N97&lt;&gt;"Completed",$N97&lt;&gt;"Canceled"),COUNTIFS($H$5:$H$97,"Urgent",$J$5:$J$97,"&lt;"&amp;TODAY(),$N$5:$N$97,"&lt;&gt;Completed",$N$5:$N$97,"&lt;&gt;Canceled"),""),"")</f>
        <v/>
      </c>
    </row>
    <row r="98">
      <c r="A98" s="29" t="n"/>
      <c r="B98" s="29" t="n"/>
      <c r="C98" s="29" t="n"/>
      <c r="D98" s="29" t="n"/>
      <c r="E98" s="29" t="n"/>
      <c r="F98" s="29" t="n"/>
      <c r="G98" s="29" t="n"/>
      <c r="H98" s="29" t="n"/>
      <c r="I98" s="57" t="n"/>
      <c r="J98" s="57" t="n"/>
      <c r="K98" s="32" t="n"/>
      <c r="L98" s="29" t="n"/>
      <c r="M98" s="29" t="n"/>
      <c r="N98" s="29" t="n"/>
      <c r="O98" s="57" t="n"/>
      <c r="P98" s="31" t="n"/>
      <c r="Q98" s="31" t="n"/>
      <c r="R98" s="26">
        <f>IFERROR(IF($A98="","",$Q98-$P98),"")</f>
        <v/>
      </c>
      <c r="S98" s="24">
        <f>IFERROR(IF($I98="","",IF(OR($N98="Completed",$N98="Canceled"),MAX(0,$O98-$I98),MAX(0,TODAY()-$I98))),"")</f>
        <v/>
      </c>
      <c r="T98" s="24">
        <f>IFERROR(IF($A98="","",IF($J98="","No Due Date",IF(OR($N98="Completed",$N98="Canceled"),$N98,IF($J98&lt;TODAY(),"Overdue",IF($J98=TODAY(),"Due Today","Upcoming"))))),"")</f>
        <v/>
      </c>
      <c r="U98" s="29" t="n"/>
      <c r="V98" s="29" t="n"/>
      <c r="W98" s="29" t="n"/>
      <c r="X98" s="57" t="n"/>
      <c r="Y98" s="29" t="n"/>
      <c r="Z98" s="24">
        <f>IFERROR(IF(AND($A98&lt;&gt;"",$J98=TODAY(),$N98&lt;&gt;"Completed",$N98&lt;&gt;"Canceled"),COUNTIFS($J$5:$J$98,TODAY(),$N$5:$N$98,"&lt;&gt;Completed",$N$5:$N$98,"&lt;&gt;Canceled"),""),"")</f>
        <v/>
      </c>
      <c r="AA98" s="24">
        <f>IFERROR(IF(AND($A98&lt;&gt;"",$H98="Urgent",$J98&lt;TODAY(),$N98&lt;&gt;"Completed",$N98&lt;&gt;"Canceled"),COUNTIFS($H$5:$H$98,"Urgent",$J$5:$J$98,"&lt;"&amp;TODAY(),$N$5:$N$98,"&lt;&gt;Completed",$N$5:$N$98,"&lt;&gt;Canceled"),""),"")</f>
        <v/>
      </c>
    </row>
    <row r="99">
      <c r="A99" s="29" t="n"/>
      <c r="B99" s="29" t="n"/>
      <c r="C99" s="29" t="n"/>
      <c r="D99" s="29" t="n"/>
      <c r="E99" s="29" t="n"/>
      <c r="F99" s="29" t="n"/>
      <c r="G99" s="29" t="n"/>
      <c r="H99" s="29" t="n"/>
      <c r="I99" s="57" t="n"/>
      <c r="J99" s="57" t="n"/>
      <c r="K99" s="32" t="n"/>
      <c r="L99" s="29" t="n"/>
      <c r="M99" s="29" t="n"/>
      <c r="N99" s="29" t="n"/>
      <c r="O99" s="57" t="n"/>
      <c r="P99" s="31" t="n"/>
      <c r="Q99" s="31" t="n"/>
      <c r="R99" s="26">
        <f>IFERROR(IF($A99="","",$Q99-$P99),"")</f>
        <v/>
      </c>
      <c r="S99" s="24">
        <f>IFERROR(IF($I99="","",IF(OR($N99="Completed",$N99="Canceled"),MAX(0,$O99-$I99),MAX(0,TODAY()-$I99))),"")</f>
        <v/>
      </c>
      <c r="T99" s="24">
        <f>IFERROR(IF($A99="","",IF($J99="","No Due Date",IF(OR($N99="Completed",$N99="Canceled"),$N99,IF($J99&lt;TODAY(),"Overdue",IF($J99=TODAY(),"Due Today","Upcoming"))))),"")</f>
        <v/>
      </c>
      <c r="U99" s="29" t="n"/>
      <c r="V99" s="29" t="n"/>
      <c r="W99" s="29" t="n"/>
      <c r="X99" s="57" t="n"/>
      <c r="Y99" s="29" t="n"/>
      <c r="Z99" s="24">
        <f>IFERROR(IF(AND($A99&lt;&gt;"",$J99=TODAY(),$N99&lt;&gt;"Completed",$N99&lt;&gt;"Canceled"),COUNTIFS($J$5:$J$99,TODAY(),$N$5:$N$99,"&lt;&gt;Completed",$N$5:$N$99,"&lt;&gt;Canceled"),""),"")</f>
        <v/>
      </c>
      <c r="AA99" s="24">
        <f>IFERROR(IF(AND($A99&lt;&gt;"",$H99="Urgent",$J99&lt;TODAY(),$N99&lt;&gt;"Completed",$N99&lt;&gt;"Canceled"),COUNTIFS($H$5:$H$99,"Urgent",$J$5:$J$99,"&lt;"&amp;TODAY(),$N$5:$N$99,"&lt;&gt;Completed",$N$5:$N$99,"&lt;&gt;Canceled"),""),"")</f>
        <v/>
      </c>
    </row>
    <row r="100">
      <c r="A100" s="29" t="n"/>
      <c r="B100" s="29" t="n"/>
      <c r="C100" s="29" t="n"/>
      <c r="D100" s="29" t="n"/>
      <c r="E100" s="29" t="n"/>
      <c r="F100" s="29" t="n"/>
      <c r="G100" s="29" t="n"/>
      <c r="H100" s="29" t="n"/>
      <c r="I100" s="57" t="n"/>
      <c r="J100" s="57" t="n"/>
      <c r="K100" s="32" t="n"/>
      <c r="L100" s="29" t="n"/>
      <c r="M100" s="29" t="n"/>
      <c r="N100" s="29" t="n"/>
      <c r="O100" s="57" t="n"/>
      <c r="P100" s="31" t="n"/>
      <c r="Q100" s="31" t="n"/>
      <c r="R100" s="26">
        <f>IFERROR(IF($A100="","",$Q100-$P100),"")</f>
        <v/>
      </c>
      <c r="S100" s="24">
        <f>IFERROR(IF($I100="","",IF(OR($N100="Completed",$N100="Canceled"),MAX(0,$O100-$I100),MAX(0,TODAY()-$I100))),"")</f>
        <v/>
      </c>
      <c r="T100" s="24">
        <f>IFERROR(IF($A100="","",IF($J100="","No Due Date",IF(OR($N100="Completed",$N100="Canceled"),$N100,IF($J100&lt;TODAY(),"Overdue",IF($J100=TODAY(),"Due Today","Upcoming"))))),"")</f>
        <v/>
      </c>
      <c r="U100" s="29" t="n"/>
      <c r="V100" s="29" t="n"/>
      <c r="W100" s="29" t="n"/>
      <c r="X100" s="57" t="n"/>
      <c r="Y100" s="29" t="n"/>
      <c r="Z100" s="24">
        <f>IFERROR(IF(AND($A100&lt;&gt;"",$J100=TODAY(),$N100&lt;&gt;"Completed",$N100&lt;&gt;"Canceled"),COUNTIFS($J$5:$J$100,TODAY(),$N$5:$N$100,"&lt;&gt;Completed",$N$5:$N$100,"&lt;&gt;Canceled"),""),"")</f>
        <v/>
      </c>
      <c r="AA100" s="24">
        <f>IFERROR(IF(AND($A100&lt;&gt;"",$H100="Urgent",$J100&lt;TODAY(),$N100&lt;&gt;"Completed",$N100&lt;&gt;"Canceled"),COUNTIFS($H$5:$H$100,"Urgent",$J$5:$J$100,"&lt;"&amp;TODAY(),$N$5:$N$100,"&lt;&gt;Completed",$N$5:$N$100,"&lt;&gt;Canceled"),""),"")</f>
        <v/>
      </c>
    </row>
    <row r="101">
      <c r="A101" s="29" t="n"/>
      <c r="B101" s="29" t="n"/>
      <c r="C101" s="29" t="n"/>
      <c r="D101" s="29" t="n"/>
      <c r="E101" s="29" t="n"/>
      <c r="F101" s="29" t="n"/>
      <c r="G101" s="29" t="n"/>
      <c r="H101" s="29" t="n"/>
      <c r="I101" s="57" t="n"/>
      <c r="J101" s="57" t="n"/>
      <c r="K101" s="32" t="n"/>
      <c r="L101" s="29" t="n"/>
      <c r="M101" s="29" t="n"/>
      <c r="N101" s="29" t="n"/>
      <c r="O101" s="57" t="n"/>
      <c r="P101" s="31" t="n"/>
      <c r="Q101" s="31" t="n"/>
      <c r="R101" s="26">
        <f>IFERROR(IF($A101="","",$Q101-$P101),"")</f>
        <v/>
      </c>
      <c r="S101" s="24">
        <f>IFERROR(IF($I101="","",IF(OR($N101="Completed",$N101="Canceled"),MAX(0,$O101-$I101),MAX(0,TODAY()-$I101))),"")</f>
        <v/>
      </c>
      <c r="T101" s="24">
        <f>IFERROR(IF($A101="","",IF($J101="","No Due Date",IF(OR($N101="Completed",$N101="Canceled"),$N101,IF($J101&lt;TODAY(),"Overdue",IF($J101=TODAY(),"Due Today","Upcoming"))))),"")</f>
        <v/>
      </c>
      <c r="U101" s="29" t="n"/>
      <c r="V101" s="29" t="n"/>
      <c r="W101" s="29" t="n"/>
      <c r="X101" s="57" t="n"/>
      <c r="Y101" s="29" t="n"/>
      <c r="Z101" s="24">
        <f>IFERROR(IF(AND($A101&lt;&gt;"",$J101=TODAY(),$N101&lt;&gt;"Completed",$N101&lt;&gt;"Canceled"),COUNTIFS($J$5:$J$101,TODAY(),$N$5:$N$101,"&lt;&gt;Completed",$N$5:$N$101,"&lt;&gt;Canceled"),""),"")</f>
        <v/>
      </c>
      <c r="AA101" s="24">
        <f>IFERROR(IF(AND($A101&lt;&gt;"",$H101="Urgent",$J101&lt;TODAY(),$N101&lt;&gt;"Completed",$N101&lt;&gt;"Canceled"),COUNTIFS($H$5:$H$101,"Urgent",$J$5:$J$101,"&lt;"&amp;TODAY(),$N$5:$N$101,"&lt;&gt;Completed",$N$5:$N$101,"&lt;&gt;Canceled"),""),"")</f>
        <v/>
      </c>
    </row>
    <row r="102">
      <c r="A102" s="29" t="n"/>
      <c r="B102" s="29" t="n"/>
      <c r="C102" s="29" t="n"/>
      <c r="D102" s="29" t="n"/>
      <c r="E102" s="29" t="n"/>
      <c r="F102" s="29" t="n"/>
      <c r="G102" s="29" t="n"/>
      <c r="H102" s="29" t="n"/>
      <c r="I102" s="57" t="n"/>
      <c r="J102" s="57" t="n"/>
      <c r="K102" s="32" t="n"/>
      <c r="L102" s="29" t="n"/>
      <c r="M102" s="29" t="n"/>
      <c r="N102" s="29" t="n"/>
      <c r="O102" s="57" t="n"/>
      <c r="P102" s="31" t="n"/>
      <c r="Q102" s="31" t="n"/>
      <c r="R102" s="26">
        <f>IFERROR(IF($A102="","",$Q102-$P102),"")</f>
        <v/>
      </c>
      <c r="S102" s="24">
        <f>IFERROR(IF($I102="","",IF(OR($N102="Completed",$N102="Canceled"),MAX(0,$O102-$I102),MAX(0,TODAY()-$I102))),"")</f>
        <v/>
      </c>
      <c r="T102" s="24">
        <f>IFERROR(IF($A102="","",IF($J102="","No Due Date",IF(OR($N102="Completed",$N102="Canceled"),$N102,IF($J102&lt;TODAY(),"Overdue",IF($J102=TODAY(),"Due Today","Upcoming"))))),"")</f>
        <v/>
      </c>
      <c r="U102" s="29" t="n"/>
      <c r="V102" s="29" t="n"/>
      <c r="W102" s="29" t="n"/>
      <c r="X102" s="57" t="n"/>
      <c r="Y102" s="29" t="n"/>
      <c r="Z102" s="24">
        <f>IFERROR(IF(AND($A102&lt;&gt;"",$J102=TODAY(),$N102&lt;&gt;"Completed",$N102&lt;&gt;"Canceled"),COUNTIFS($J$5:$J$102,TODAY(),$N$5:$N$102,"&lt;&gt;Completed",$N$5:$N$102,"&lt;&gt;Canceled"),""),"")</f>
        <v/>
      </c>
      <c r="AA102" s="24">
        <f>IFERROR(IF(AND($A102&lt;&gt;"",$H102="Urgent",$J102&lt;TODAY(),$N102&lt;&gt;"Completed",$N102&lt;&gt;"Canceled"),COUNTIFS($H$5:$H$102,"Urgent",$J$5:$J$102,"&lt;"&amp;TODAY(),$N$5:$N$102,"&lt;&gt;Completed",$N$5:$N$102,"&lt;&gt;Canceled"),""),"")</f>
        <v/>
      </c>
    </row>
    <row r="103">
      <c r="A103" s="29" t="n"/>
      <c r="B103" s="29" t="n"/>
      <c r="C103" s="29" t="n"/>
      <c r="D103" s="29" t="n"/>
      <c r="E103" s="29" t="n"/>
      <c r="F103" s="29" t="n"/>
      <c r="G103" s="29" t="n"/>
      <c r="H103" s="29" t="n"/>
      <c r="I103" s="57" t="n"/>
      <c r="J103" s="57" t="n"/>
      <c r="K103" s="32" t="n"/>
      <c r="L103" s="29" t="n"/>
      <c r="M103" s="29" t="n"/>
      <c r="N103" s="29" t="n"/>
      <c r="O103" s="57" t="n"/>
      <c r="P103" s="31" t="n"/>
      <c r="Q103" s="31" t="n"/>
      <c r="R103" s="26">
        <f>IFERROR(IF($A103="","",$Q103-$P103),"")</f>
        <v/>
      </c>
      <c r="S103" s="24">
        <f>IFERROR(IF($I103="","",IF(OR($N103="Completed",$N103="Canceled"),MAX(0,$O103-$I103),MAX(0,TODAY()-$I103))),"")</f>
        <v/>
      </c>
      <c r="T103" s="24">
        <f>IFERROR(IF($A103="","",IF($J103="","No Due Date",IF(OR($N103="Completed",$N103="Canceled"),$N103,IF($J103&lt;TODAY(),"Overdue",IF($J103=TODAY(),"Due Today","Upcoming"))))),"")</f>
        <v/>
      </c>
      <c r="U103" s="29" t="n"/>
      <c r="V103" s="29" t="n"/>
      <c r="W103" s="29" t="n"/>
      <c r="X103" s="57" t="n"/>
      <c r="Y103" s="29" t="n"/>
      <c r="Z103" s="24">
        <f>IFERROR(IF(AND($A103&lt;&gt;"",$J103=TODAY(),$N103&lt;&gt;"Completed",$N103&lt;&gt;"Canceled"),COUNTIFS($J$5:$J$103,TODAY(),$N$5:$N$103,"&lt;&gt;Completed",$N$5:$N$103,"&lt;&gt;Canceled"),""),"")</f>
        <v/>
      </c>
      <c r="AA103" s="24">
        <f>IFERROR(IF(AND($A103&lt;&gt;"",$H103="Urgent",$J103&lt;TODAY(),$N103&lt;&gt;"Completed",$N103&lt;&gt;"Canceled"),COUNTIFS($H$5:$H$103,"Urgent",$J$5:$J$103,"&lt;"&amp;TODAY(),$N$5:$N$103,"&lt;&gt;Completed",$N$5:$N$103,"&lt;&gt;Canceled"),""),"")</f>
        <v/>
      </c>
    </row>
    <row r="104">
      <c r="A104" s="29" t="n"/>
      <c r="B104" s="29" t="n"/>
      <c r="C104" s="29" t="n"/>
      <c r="D104" s="29" t="n"/>
      <c r="E104" s="29" t="n"/>
      <c r="F104" s="29" t="n"/>
      <c r="G104" s="29" t="n"/>
      <c r="H104" s="29" t="n"/>
      <c r="I104" s="57" t="n"/>
      <c r="J104" s="57" t="n"/>
      <c r="K104" s="32" t="n"/>
      <c r="L104" s="29" t="n"/>
      <c r="M104" s="29" t="n"/>
      <c r="N104" s="29" t="n"/>
      <c r="O104" s="57" t="n"/>
      <c r="P104" s="31" t="n"/>
      <c r="Q104" s="31" t="n"/>
      <c r="R104" s="26">
        <f>IFERROR(IF($A104="","",$Q104-$P104),"")</f>
        <v/>
      </c>
      <c r="S104" s="24">
        <f>IFERROR(IF($I104="","",IF(OR($N104="Completed",$N104="Canceled"),MAX(0,$O104-$I104),MAX(0,TODAY()-$I104))),"")</f>
        <v/>
      </c>
      <c r="T104" s="24">
        <f>IFERROR(IF($A104="","",IF($J104="","No Due Date",IF(OR($N104="Completed",$N104="Canceled"),$N104,IF($J104&lt;TODAY(),"Overdue",IF($J104=TODAY(),"Due Today","Upcoming"))))),"")</f>
        <v/>
      </c>
      <c r="U104" s="29" t="n"/>
      <c r="V104" s="29" t="n"/>
      <c r="W104" s="29" t="n"/>
      <c r="X104" s="57" t="n"/>
      <c r="Y104" s="29" t="n"/>
      <c r="Z104" s="24">
        <f>IFERROR(IF(AND($A104&lt;&gt;"",$J104=TODAY(),$N104&lt;&gt;"Completed",$N104&lt;&gt;"Canceled"),COUNTIFS($J$5:$J$104,TODAY(),$N$5:$N$104,"&lt;&gt;Completed",$N$5:$N$104,"&lt;&gt;Canceled"),""),"")</f>
        <v/>
      </c>
      <c r="AA104" s="24">
        <f>IFERROR(IF(AND($A104&lt;&gt;"",$H104="Urgent",$J104&lt;TODAY(),$N104&lt;&gt;"Completed",$N104&lt;&gt;"Canceled"),COUNTIFS($H$5:$H$104,"Urgent",$J$5:$J$104,"&lt;"&amp;TODAY(),$N$5:$N$104,"&lt;&gt;Completed",$N$5:$N$104,"&lt;&gt;Canceled"),""),"")</f>
        <v/>
      </c>
    </row>
    <row r="105">
      <c r="A105" s="29" t="n"/>
      <c r="B105" s="29" t="n"/>
      <c r="C105" s="29" t="n"/>
      <c r="D105" s="29" t="n"/>
      <c r="E105" s="29" t="n"/>
      <c r="F105" s="29" t="n"/>
      <c r="G105" s="29" t="n"/>
      <c r="H105" s="29" t="n"/>
      <c r="I105" s="57" t="n"/>
      <c r="J105" s="57" t="n"/>
      <c r="K105" s="32" t="n"/>
      <c r="L105" s="29" t="n"/>
      <c r="M105" s="29" t="n"/>
      <c r="N105" s="29" t="n"/>
      <c r="O105" s="57" t="n"/>
      <c r="P105" s="31" t="n"/>
      <c r="Q105" s="31" t="n"/>
      <c r="R105" s="26">
        <f>IFERROR(IF($A105="","",$Q105-$P105),"")</f>
        <v/>
      </c>
      <c r="S105" s="24">
        <f>IFERROR(IF($I105="","",IF(OR($N105="Completed",$N105="Canceled"),MAX(0,$O105-$I105),MAX(0,TODAY()-$I105))),"")</f>
        <v/>
      </c>
      <c r="T105" s="24">
        <f>IFERROR(IF($A105="","",IF($J105="","No Due Date",IF(OR($N105="Completed",$N105="Canceled"),$N105,IF($J105&lt;TODAY(),"Overdue",IF($J105=TODAY(),"Due Today","Upcoming"))))),"")</f>
        <v/>
      </c>
      <c r="U105" s="29" t="n"/>
      <c r="V105" s="29" t="n"/>
      <c r="W105" s="29" t="n"/>
      <c r="X105" s="57" t="n"/>
      <c r="Y105" s="29" t="n"/>
      <c r="Z105" s="24">
        <f>IFERROR(IF(AND($A105&lt;&gt;"",$J105=TODAY(),$N105&lt;&gt;"Completed",$N105&lt;&gt;"Canceled"),COUNTIFS($J$5:$J$105,TODAY(),$N$5:$N$105,"&lt;&gt;Completed",$N$5:$N$105,"&lt;&gt;Canceled"),""),"")</f>
        <v/>
      </c>
      <c r="AA105" s="24">
        <f>IFERROR(IF(AND($A105&lt;&gt;"",$H105="Urgent",$J105&lt;TODAY(),$N105&lt;&gt;"Completed",$N105&lt;&gt;"Canceled"),COUNTIFS($H$5:$H$105,"Urgent",$J$5:$J$105,"&lt;"&amp;TODAY(),$N$5:$N$105,"&lt;&gt;Completed",$N$5:$N$105,"&lt;&gt;Canceled"),""),"")</f>
        <v/>
      </c>
    </row>
    <row r="106">
      <c r="A106" s="29" t="n"/>
      <c r="B106" s="29" t="n"/>
      <c r="C106" s="29" t="n"/>
      <c r="D106" s="29" t="n"/>
      <c r="E106" s="29" t="n"/>
      <c r="F106" s="29" t="n"/>
      <c r="G106" s="29" t="n"/>
      <c r="H106" s="29" t="n"/>
      <c r="I106" s="57" t="n"/>
      <c r="J106" s="57" t="n"/>
      <c r="K106" s="32" t="n"/>
      <c r="L106" s="29" t="n"/>
      <c r="M106" s="29" t="n"/>
      <c r="N106" s="29" t="n"/>
      <c r="O106" s="57" t="n"/>
      <c r="P106" s="31" t="n"/>
      <c r="Q106" s="31" t="n"/>
      <c r="R106" s="26">
        <f>IFERROR(IF($A106="","",$Q106-$P106),"")</f>
        <v/>
      </c>
      <c r="S106" s="24">
        <f>IFERROR(IF($I106="","",IF(OR($N106="Completed",$N106="Canceled"),MAX(0,$O106-$I106),MAX(0,TODAY()-$I106))),"")</f>
        <v/>
      </c>
      <c r="T106" s="24">
        <f>IFERROR(IF($A106="","",IF($J106="","No Due Date",IF(OR($N106="Completed",$N106="Canceled"),$N106,IF($J106&lt;TODAY(),"Overdue",IF($J106=TODAY(),"Due Today","Upcoming"))))),"")</f>
        <v/>
      </c>
      <c r="U106" s="29" t="n"/>
      <c r="V106" s="29" t="n"/>
      <c r="W106" s="29" t="n"/>
      <c r="X106" s="57" t="n"/>
      <c r="Y106" s="29" t="n"/>
      <c r="Z106" s="24">
        <f>IFERROR(IF(AND($A106&lt;&gt;"",$J106=TODAY(),$N106&lt;&gt;"Completed",$N106&lt;&gt;"Canceled"),COUNTIFS($J$5:$J$106,TODAY(),$N$5:$N$106,"&lt;&gt;Completed",$N$5:$N$106,"&lt;&gt;Canceled"),""),"")</f>
        <v/>
      </c>
      <c r="AA106" s="24">
        <f>IFERROR(IF(AND($A106&lt;&gt;"",$H106="Urgent",$J106&lt;TODAY(),$N106&lt;&gt;"Completed",$N106&lt;&gt;"Canceled"),COUNTIFS($H$5:$H$106,"Urgent",$J$5:$J$106,"&lt;"&amp;TODAY(),$N$5:$N$106,"&lt;&gt;Completed",$N$5:$N$106,"&lt;&gt;Canceled"),""),"")</f>
        <v/>
      </c>
    </row>
    <row r="107">
      <c r="A107" s="29" t="n"/>
      <c r="B107" s="29" t="n"/>
      <c r="C107" s="29" t="n"/>
      <c r="D107" s="29" t="n"/>
      <c r="E107" s="29" t="n"/>
      <c r="F107" s="29" t="n"/>
      <c r="G107" s="29" t="n"/>
      <c r="H107" s="29" t="n"/>
      <c r="I107" s="57" t="n"/>
      <c r="J107" s="57" t="n"/>
      <c r="K107" s="32" t="n"/>
      <c r="L107" s="29" t="n"/>
      <c r="M107" s="29" t="n"/>
      <c r="N107" s="29" t="n"/>
      <c r="O107" s="57" t="n"/>
      <c r="P107" s="31" t="n"/>
      <c r="Q107" s="31" t="n"/>
      <c r="R107" s="26">
        <f>IFERROR(IF($A107="","",$Q107-$P107),"")</f>
        <v/>
      </c>
      <c r="S107" s="24">
        <f>IFERROR(IF($I107="","",IF(OR($N107="Completed",$N107="Canceled"),MAX(0,$O107-$I107),MAX(0,TODAY()-$I107))),"")</f>
        <v/>
      </c>
      <c r="T107" s="24">
        <f>IFERROR(IF($A107="","",IF($J107="","No Due Date",IF(OR($N107="Completed",$N107="Canceled"),$N107,IF($J107&lt;TODAY(),"Overdue",IF($J107=TODAY(),"Due Today","Upcoming"))))),"")</f>
        <v/>
      </c>
      <c r="U107" s="29" t="n"/>
      <c r="V107" s="29" t="n"/>
      <c r="W107" s="29" t="n"/>
      <c r="X107" s="57" t="n"/>
      <c r="Y107" s="29" t="n"/>
      <c r="Z107" s="24">
        <f>IFERROR(IF(AND($A107&lt;&gt;"",$J107=TODAY(),$N107&lt;&gt;"Completed",$N107&lt;&gt;"Canceled"),COUNTIFS($J$5:$J$107,TODAY(),$N$5:$N$107,"&lt;&gt;Completed",$N$5:$N$107,"&lt;&gt;Canceled"),""),"")</f>
        <v/>
      </c>
      <c r="AA107" s="24">
        <f>IFERROR(IF(AND($A107&lt;&gt;"",$H107="Urgent",$J107&lt;TODAY(),$N107&lt;&gt;"Completed",$N107&lt;&gt;"Canceled"),COUNTIFS($H$5:$H$107,"Urgent",$J$5:$J$107,"&lt;"&amp;TODAY(),$N$5:$N$107,"&lt;&gt;Completed",$N$5:$N$107,"&lt;&gt;Canceled"),""),"")</f>
        <v/>
      </c>
    </row>
    <row r="108">
      <c r="A108" s="29" t="n"/>
      <c r="B108" s="29" t="n"/>
      <c r="C108" s="29" t="n"/>
      <c r="D108" s="29" t="n"/>
      <c r="E108" s="29" t="n"/>
      <c r="F108" s="29" t="n"/>
      <c r="G108" s="29" t="n"/>
      <c r="H108" s="29" t="n"/>
      <c r="I108" s="57" t="n"/>
      <c r="J108" s="57" t="n"/>
      <c r="K108" s="32" t="n"/>
      <c r="L108" s="29" t="n"/>
      <c r="M108" s="29" t="n"/>
      <c r="N108" s="29" t="n"/>
      <c r="O108" s="57" t="n"/>
      <c r="P108" s="31" t="n"/>
      <c r="Q108" s="31" t="n"/>
      <c r="R108" s="26">
        <f>IFERROR(IF($A108="","",$Q108-$P108),"")</f>
        <v/>
      </c>
      <c r="S108" s="24">
        <f>IFERROR(IF($I108="","",IF(OR($N108="Completed",$N108="Canceled"),MAX(0,$O108-$I108),MAX(0,TODAY()-$I108))),"")</f>
        <v/>
      </c>
      <c r="T108" s="24">
        <f>IFERROR(IF($A108="","",IF($J108="","No Due Date",IF(OR($N108="Completed",$N108="Canceled"),$N108,IF($J108&lt;TODAY(),"Overdue",IF($J108=TODAY(),"Due Today","Upcoming"))))),"")</f>
        <v/>
      </c>
      <c r="U108" s="29" t="n"/>
      <c r="V108" s="29" t="n"/>
      <c r="W108" s="29" t="n"/>
      <c r="X108" s="57" t="n"/>
      <c r="Y108" s="29" t="n"/>
      <c r="Z108" s="24">
        <f>IFERROR(IF(AND($A108&lt;&gt;"",$J108=TODAY(),$N108&lt;&gt;"Completed",$N108&lt;&gt;"Canceled"),COUNTIFS($J$5:$J$108,TODAY(),$N$5:$N$108,"&lt;&gt;Completed",$N$5:$N$108,"&lt;&gt;Canceled"),""),"")</f>
        <v/>
      </c>
      <c r="AA108" s="24">
        <f>IFERROR(IF(AND($A108&lt;&gt;"",$H108="Urgent",$J108&lt;TODAY(),$N108&lt;&gt;"Completed",$N108&lt;&gt;"Canceled"),COUNTIFS($H$5:$H$108,"Urgent",$J$5:$J$108,"&lt;"&amp;TODAY(),$N$5:$N$108,"&lt;&gt;Completed",$N$5:$N$108,"&lt;&gt;Canceled"),""),"")</f>
        <v/>
      </c>
    </row>
    <row r="109">
      <c r="A109" s="29" t="n"/>
      <c r="B109" s="29" t="n"/>
      <c r="C109" s="29" t="n"/>
      <c r="D109" s="29" t="n"/>
      <c r="E109" s="29" t="n"/>
      <c r="F109" s="29" t="n"/>
      <c r="G109" s="29" t="n"/>
      <c r="H109" s="29" t="n"/>
      <c r="I109" s="57" t="n"/>
      <c r="J109" s="57" t="n"/>
      <c r="K109" s="32" t="n"/>
      <c r="L109" s="29" t="n"/>
      <c r="M109" s="29" t="n"/>
      <c r="N109" s="29" t="n"/>
      <c r="O109" s="57" t="n"/>
      <c r="P109" s="31" t="n"/>
      <c r="Q109" s="31" t="n"/>
      <c r="R109" s="26">
        <f>IFERROR(IF($A109="","",$Q109-$P109),"")</f>
        <v/>
      </c>
      <c r="S109" s="24">
        <f>IFERROR(IF($I109="","",IF(OR($N109="Completed",$N109="Canceled"),MAX(0,$O109-$I109),MAX(0,TODAY()-$I109))),"")</f>
        <v/>
      </c>
      <c r="T109" s="24">
        <f>IFERROR(IF($A109="","",IF($J109="","No Due Date",IF(OR($N109="Completed",$N109="Canceled"),$N109,IF($J109&lt;TODAY(),"Overdue",IF($J109=TODAY(),"Due Today","Upcoming"))))),"")</f>
        <v/>
      </c>
      <c r="U109" s="29" t="n"/>
      <c r="V109" s="29" t="n"/>
      <c r="W109" s="29" t="n"/>
      <c r="X109" s="57" t="n"/>
      <c r="Y109" s="29" t="n"/>
      <c r="Z109" s="24">
        <f>IFERROR(IF(AND($A109&lt;&gt;"",$J109=TODAY(),$N109&lt;&gt;"Completed",$N109&lt;&gt;"Canceled"),COUNTIFS($J$5:$J$109,TODAY(),$N$5:$N$109,"&lt;&gt;Completed",$N$5:$N$109,"&lt;&gt;Canceled"),""),"")</f>
        <v/>
      </c>
      <c r="AA109" s="24">
        <f>IFERROR(IF(AND($A109&lt;&gt;"",$H109="Urgent",$J109&lt;TODAY(),$N109&lt;&gt;"Completed",$N109&lt;&gt;"Canceled"),COUNTIFS($H$5:$H$109,"Urgent",$J$5:$J$109,"&lt;"&amp;TODAY(),$N$5:$N$109,"&lt;&gt;Completed",$N$5:$N$109,"&lt;&gt;Canceled"),""),"")</f>
        <v/>
      </c>
    </row>
    <row r="110">
      <c r="A110" s="29" t="n"/>
      <c r="B110" s="29" t="n"/>
      <c r="C110" s="29" t="n"/>
      <c r="D110" s="29" t="n"/>
      <c r="E110" s="29" t="n"/>
      <c r="F110" s="29" t="n"/>
      <c r="G110" s="29" t="n"/>
      <c r="H110" s="29" t="n"/>
      <c r="I110" s="57" t="n"/>
      <c r="J110" s="57" t="n"/>
      <c r="K110" s="32" t="n"/>
      <c r="L110" s="29" t="n"/>
      <c r="M110" s="29" t="n"/>
      <c r="N110" s="29" t="n"/>
      <c r="O110" s="57" t="n"/>
      <c r="P110" s="31" t="n"/>
      <c r="Q110" s="31" t="n"/>
      <c r="R110" s="26">
        <f>IFERROR(IF($A110="","",$Q110-$P110),"")</f>
        <v/>
      </c>
      <c r="S110" s="24">
        <f>IFERROR(IF($I110="","",IF(OR($N110="Completed",$N110="Canceled"),MAX(0,$O110-$I110),MAX(0,TODAY()-$I110))),"")</f>
        <v/>
      </c>
      <c r="T110" s="24">
        <f>IFERROR(IF($A110="","",IF($J110="","No Due Date",IF(OR($N110="Completed",$N110="Canceled"),$N110,IF($J110&lt;TODAY(),"Overdue",IF($J110=TODAY(),"Due Today","Upcoming"))))),"")</f>
        <v/>
      </c>
      <c r="U110" s="29" t="n"/>
      <c r="V110" s="29" t="n"/>
      <c r="W110" s="29" t="n"/>
      <c r="X110" s="57" t="n"/>
      <c r="Y110" s="29" t="n"/>
      <c r="Z110" s="24">
        <f>IFERROR(IF(AND($A110&lt;&gt;"",$J110=TODAY(),$N110&lt;&gt;"Completed",$N110&lt;&gt;"Canceled"),COUNTIFS($J$5:$J$110,TODAY(),$N$5:$N$110,"&lt;&gt;Completed",$N$5:$N$110,"&lt;&gt;Canceled"),""),"")</f>
        <v/>
      </c>
      <c r="AA110" s="24">
        <f>IFERROR(IF(AND($A110&lt;&gt;"",$H110="Urgent",$J110&lt;TODAY(),$N110&lt;&gt;"Completed",$N110&lt;&gt;"Canceled"),COUNTIFS($H$5:$H$110,"Urgent",$J$5:$J$110,"&lt;"&amp;TODAY(),$N$5:$N$110,"&lt;&gt;Completed",$N$5:$N$110,"&lt;&gt;Canceled"),""),"")</f>
        <v/>
      </c>
    </row>
    <row r="111">
      <c r="A111" s="29" t="n"/>
      <c r="B111" s="29" t="n"/>
      <c r="C111" s="29" t="n"/>
      <c r="D111" s="29" t="n"/>
      <c r="E111" s="29" t="n"/>
      <c r="F111" s="29" t="n"/>
      <c r="G111" s="29" t="n"/>
      <c r="H111" s="29" t="n"/>
      <c r="I111" s="57" t="n"/>
      <c r="J111" s="57" t="n"/>
      <c r="K111" s="32" t="n"/>
      <c r="L111" s="29" t="n"/>
      <c r="M111" s="29" t="n"/>
      <c r="N111" s="29" t="n"/>
      <c r="O111" s="57" t="n"/>
      <c r="P111" s="31" t="n"/>
      <c r="Q111" s="31" t="n"/>
      <c r="R111" s="26">
        <f>IFERROR(IF($A111="","",$Q111-$P111),"")</f>
        <v/>
      </c>
      <c r="S111" s="24">
        <f>IFERROR(IF($I111="","",IF(OR($N111="Completed",$N111="Canceled"),MAX(0,$O111-$I111),MAX(0,TODAY()-$I111))),"")</f>
        <v/>
      </c>
      <c r="T111" s="24">
        <f>IFERROR(IF($A111="","",IF($J111="","No Due Date",IF(OR($N111="Completed",$N111="Canceled"),$N111,IF($J111&lt;TODAY(),"Overdue",IF($J111=TODAY(),"Due Today","Upcoming"))))),"")</f>
        <v/>
      </c>
      <c r="U111" s="29" t="n"/>
      <c r="V111" s="29" t="n"/>
      <c r="W111" s="29" t="n"/>
      <c r="X111" s="57" t="n"/>
      <c r="Y111" s="29" t="n"/>
      <c r="Z111" s="24">
        <f>IFERROR(IF(AND($A111&lt;&gt;"",$J111=TODAY(),$N111&lt;&gt;"Completed",$N111&lt;&gt;"Canceled"),COUNTIFS($J$5:$J$111,TODAY(),$N$5:$N$111,"&lt;&gt;Completed",$N$5:$N$111,"&lt;&gt;Canceled"),""),"")</f>
        <v/>
      </c>
      <c r="AA111" s="24">
        <f>IFERROR(IF(AND($A111&lt;&gt;"",$H111="Urgent",$J111&lt;TODAY(),$N111&lt;&gt;"Completed",$N111&lt;&gt;"Canceled"),COUNTIFS($H$5:$H$111,"Urgent",$J$5:$J$111,"&lt;"&amp;TODAY(),$N$5:$N$111,"&lt;&gt;Completed",$N$5:$N$111,"&lt;&gt;Canceled"),""),"")</f>
        <v/>
      </c>
    </row>
    <row r="112">
      <c r="A112" s="29" t="n"/>
      <c r="B112" s="29" t="n"/>
      <c r="C112" s="29" t="n"/>
      <c r="D112" s="29" t="n"/>
      <c r="E112" s="29" t="n"/>
      <c r="F112" s="29" t="n"/>
      <c r="G112" s="29" t="n"/>
      <c r="H112" s="29" t="n"/>
      <c r="I112" s="57" t="n"/>
      <c r="J112" s="57" t="n"/>
      <c r="K112" s="32" t="n"/>
      <c r="L112" s="29" t="n"/>
      <c r="M112" s="29" t="n"/>
      <c r="N112" s="29" t="n"/>
      <c r="O112" s="57" t="n"/>
      <c r="P112" s="31" t="n"/>
      <c r="Q112" s="31" t="n"/>
      <c r="R112" s="26">
        <f>IFERROR(IF($A112="","",$Q112-$P112),"")</f>
        <v/>
      </c>
      <c r="S112" s="24">
        <f>IFERROR(IF($I112="","",IF(OR($N112="Completed",$N112="Canceled"),MAX(0,$O112-$I112),MAX(0,TODAY()-$I112))),"")</f>
        <v/>
      </c>
      <c r="T112" s="24">
        <f>IFERROR(IF($A112="","",IF($J112="","No Due Date",IF(OR($N112="Completed",$N112="Canceled"),$N112,IF($J112&lt;TODAY(),"Overdue",IF($J112=TODAY(),"Due Today","Upcoming"))))),"")</f>
        <v/>
      </c>
      <c r="U112" s="29" t="n"/>
      <c r="V112" s="29" t="n"/>
      <c r="W112" s="29" t="n"/>
      <c r="X112" s="57" t="n"/>
      <c r="Y112" s="29" t="n"/>
      <c r="Z112" s="24">
        <f>IFERROR(IF(AND($A112&lt;&gt;"",$J112=TODAY(),$N112&lt;&gt;"Completed",$N112&lt;&gt;"Canceled"),COUNTIFS($J$5:$J$112,TODAY(),$N$5:$N$112,"&lt;&gt;Completed",$N$5:$N$112,"&lt;&gt;Canceled"),""),"")</f>
        <v/>
      </c>
      <c r="AA112" s="24">
        <f>IFERROR(IF(AND($A112&lt;&gt;"",$H112="Urgent",$J112&lt;TODAY(),$N112&lt;&gt;"Completed",$N112&lt;&gt;"Canceled"),COUNTIFS($H$5:$H$112,"Urgent",$J$5:$J$112,"&lt;"&amp;TODAY(),$N$5:$N$112,"&lt;&gt;Completed",$N$5:$N$112,"&lt;&gt;Canceled"),""),"")</f>
        <v/>
      </c>
    </row>
    <row r="113">
      <c r="A113" s="29" t="n"/>
      <c r="B113" s="29" t="n"/>
      <c r="C113" s="29" t="n"/>
      <c r="D113" s="29" t="n"/>
      <c r="E113" s="29" t="n"/>
      <c r="F113" s="29" t="n"/>
      <c r="G113" s="29" t="n"/>
      <c r="H113" s="29" t="n"/>
      <c r="I113" s="57" t="n"/>
      <c r="J113" s="57" t="n"/>
      <c r="K113" s="32" t="n"/>
      <c r="L113" s="29" t="n"/>
      <c r="M113" s="29" t="n"/>
      <c r="N113" s="29" t="n"/>
      <c r="O113" s="57" t="n"/>
      <c r="P113" s="31" t="n"/>
      <c r="Q113" s="31" t="n"/>
      <c r="R113" s="26">
        <f>IFERROR(IF($A113="","",$Q113-$P113),"")</f>
        <v/>
      </c>
      <c r="S113" s="24">
        <f>IFERROR(IF($I113="","",IF(OR($N113="Completed",$N113="Canceled"),MAX(0,$O113-$I113),MAX(0,TODAY()-$I113))),"")</f>
        <v/>
      </c>
      <c r="T113" s="24">
        <f>IFERROR(IF($A113="","",IF($J113="","No Due Date",IF(OR($N113="Completed",$N113="Canceled"),$N113,IF($J113&lt;TODAY(),"Overdue",IF($J113=TODAY(),"Due Today","Upcoming"))))),"")</f>
        <v/>
      </c>
      <c r="U113" s="29" t="n"/>
      <c r="V113" s="29" t="n"/>
      <c r="W113" s="29" t="n"/>
      <c r="X113" s="57" t="n"/>
      <c r="Y113" s="29" t="n"/>
      <c r="Z113" s="24">
        <f>IFERROR(IF(AND($A113&lt;&gt;"",$J113=TODAY(),$N113&lt;&gt;"Completed",$N113&lt;&gt;"Canceled"),COUNTIFS($J$5:$J$113,TODAY(),$N$5:$N$113,"&lt;&gt;Completed",$N$5:$N$113,"&lt;&gt;Canceled"),""),"")</f>
        <v/>
      </c>
      <c r="AA113" s="24">
        <f>IFERROR(IF(AND($A113&lt;&gt;"",$H113="Urgent",$J113&lt;TODAY(),$N113&lt;&gt;"Completed",$N113&lt;&gt;"Canceled"),COUNTIFS($H$5:$H$113,"Urgent",$J$5:$J$113,"&lt;"&amp;TODAY(),$N$5:$N$113,"&lt;&gt;Completed",$N$5:$N$113,"&lt;&gt;Canceled"),""),"")</f>
        <v/>
      </c>
    </row>
    <row r="114">
      <c r="A114" s="29" t="n"/>
      <c r="B114" s="29" t="n"/>
      <c r="C114" s="29" t="n"/>
      <c r="D114" s="29" t="n"/>
      <c r="E114" s="29" t="n"/>
      <c r="F114" s="29" t="n"/>
      <c r="G114" s="29" t="n"/>
      <c r="H114" s="29" t="n"/>
      <c r="I114" s="57" t="n"/>
      <c r="J114" s="57" t="n"/>
      <c r="K114" s="32" t="n"/>
      <c r="L114" s="29" t="n"/>
      <c r="M114" s="29" t="n"/>
      <c r="N114" s="29" t="n"/>
      <c r="O114" s="57" t="n"/>
      <c r="P114" s="31" t="n"/>
      <c r="Q114" s="31" t="n"/>
      <c r="R114" s="26">
        <f>IFERROR(IF($A114="","",$Q114-$P114),"")</f>
        <v/>
      </c>
      <c r="S114" s="24">
        <f>IFERROR(IF($I114="","",IF(OR($N114="Completed",$N114="Canceled"),MAX(0,$O114-$I114),MAX(0,TODAY()-$I114))),"")</f>
        <v/>
      </c>
      <c r="T114" s="24">
        <f>IFERROR(IF($A114="","",IF($J114="","No Due Date",IF(OR($N114="Completed",$N114="Canceled"),$N114,IF($J114&lt;TODAY(),"Overdue",IF($J114=TODAY(),"Due Today","Upcoming"))))),"")</f>
        <v/>
      </c>
      <c r="U114" s="29" t="n"/>
      <c r="V114" s="29" t="n"/>
      <c r="W114" s="29" t="n"/>
      <c r="X114" s="57" t="n"/>
      <c r="Y114" s="29" t="n"/>
      <c r="Z114" s="24">
        <f>IFERROR(IF(AND($A114&lt;&gt;"",$J114=TODAY(),$N114&lt;&gt;"Completed",$N114&lt;&gt;"Canceled"),COUNTIFS($J$5:$J$114,TODAY(),$N$5:$N$114,"&lt;&gt;Completed",$N$5:$N$114,"&lt;&gt;Canceled"),""),"")</f>
        <v/>
      </c>
      <c r="AA114" s="24">
        <f>IFERROR(IF(AND($A114&lt;&gt;"",$H114="Urgent",$J114&lt;TODAY(),$N114&lt;&gt;"Completed",$N114&lt;&gt;"Canceled"),COUNTIFS($H$5:$H$114,"Urgent",$J$5:$J$114,"&lt;"&amp;TODAY(),$N$5:$N$114,"&lt;&gt;Completed",$N$5:$N$114,"&lt;&gt;Canceled"),""),"")</f>
        <v/>
      </c>
    </row>
    <row r="115">
      <c r="A115" s="29" t="n"/>
      <c r="B115" s="29" t="n"/>
      <c r="C115" s="29" t="n"/>
      <c r="D115" s="29" t="n"/>
      <c r="E115" s="29" t="n"/>
      <c r="F115" s="29" t="n"/>
      <c r="G115" s="29" t="n"/>
      <c r="H115" s="29" t="n"/>
      <c r="I115" s="57" t="n"/>
      <c r="J115" s="57" t="n"/>
      <c r="K115" s="32" t="n"/>
      <c r="L115" s="29" t="n"/>
      <c r="M115" s="29" t="n"/>
      <c r="N115" s="29" t="n"/>
      <c r="O115" s="57" t="n"/>
      <c r="P115" s="31" t="n"/>
      <c r="Q115" s="31" t="n"/>
      <c r="R115" s="26">
        <f>IFERROR(IF($A115="","",$Q115-$P115),"")</f>
        <v/>
      </c>
      <c r="S115" s="24">
        <f>IFERROR(IF($I115="","",IF(OR($N115="Completed",$N115="Canceled"),MAX(0,$O115-$I115),MAX(0,TODAY()-$I115))),"")</f>
        <v/>
      </c>
      <c r="T115" s="24">
        <f>IFERROR(IF($A115="","",IF($J115="","No Due Date",IF(OR($N115="Completed",$N115="Canceled"),$N115,IF($J115&lt;TODAY(),"Overdue",IF($J115=TODAY(),"Due Today","Upcoming"))))),"")</f>
        <v/>
      </c>
      <c r="U115" s="29" t="n"/>
      <c r="V115" s="29" t="n"/>
      <c r="W115" s="29" t="n"/>
      <c r="X115" s="57" t="n"/>
      <c r="Y115" s="29" t="n"/>
      <c r="Z115" s="24">
        <f>IFERROR(IF(AND($A115&lt;&gt;"",$J115=TODAY(),$N115&lt;&gt;"Completed",$N115&lt;&gt;"Canceled"),COUNTIFS($J$5:$J$115,TODAY(),$N$5:$N$115,"&lt;&gt;Completed",$N$5:$N$115,"&lt;&gt;Canceled"),""),"")</f>
        <v/>
      </c>
      <c r="AA115" s="24">
        <f>IFERROR(IF(AND($A115&lt;&gt;"",$H115="Urgent",$J115&lt;TODAY(),$N115&lt;&gt;"Completed",$N115&lt;&gt;"Canceled"),COUNTIFS($H$5:$H$115,"Urgent",$J$5:$J$115,"&lt;"&amp;TODAY(),$N$5:$N$115,"&lt;&gt;Completed",$N$5:$N$115,"&lt;&gt;Canceled"),""),"")</f>
        <v/>
      </c>
    </row>
    <row r="116">
      <c r="A116" s="29" t="n"/>
      <c r="B116" s="29" t="n"/>
      <c r="C116" s="29" t="n"/>
      <c r="D116" s="29" t="n"/>
      <c r="E116" s="29" t="n"/>
      <c r="F116" s="29" t="n"/>
      <c r="G116" s="29" t="n"/>
      <c r="H116" s="29" t="n"/>
      <c r="I116" s="57" t="n"/>
      <c r="J116" s="57" t="n"/>
      <c r="K116" s="32" t="n"/>
      <c r="L116" s="29" t="n"/>
      <c r="M116" s="29" t="n"/>
      <c r="N116" s="29" t="n"/>
      <c r="O116" s="57" t="n"/>
      <c r="P116" s="31" t="n"/>
      <c r="Q116" s="31" t="n"/>
      <c r="R116" s="26">
        <f>IFERROR(IF($A116="","",$Q116-$P116),"")</f>
        <v/>
      </c>
      <c r="S116" s="24">
        <f>IFERROR(IF($I116="","",IF(OR($N116="Completed",$N116="Canceled"),MAX(0,$O116-$I116),MAX(0,TODAY()-$I116))),"")</f>
        <v/>
      </c>
      <c r="T116" s="24">
        <f>IFERROR(IF($A116="","",IF($J116="","No Due Date",IF(OR($N116="Completed",$N116="Canceled"),$N116,IF($J116&lt;TODAY(),"Overdue",IF($J116=TODAY(),"Due Today","Upcoming"))))),"")</f>
        <v/>
      </c>
      <c r="U116" s="29" t="n"/>
      <c r="V116" s="29" t="n"/>
      <c r="W116" s="29" t="n"/>
      <c r="X116" s="57" t="n"/>
      <c r="Y116" s="29" t="n"/>
      <c r="Z116" s="24">
        <f>IFERROR(IF(AND($A116&lt;&gt;"",$J116=TODAY(),$N116&lt;&gt;"Completed",$N116&lt;&gt;"Canceled"),COUNTIFS($J$5:$J$116,TODAY(),$N$5:$N$116,"&lt;&gt;Completed",$N$5:$N$116,"&lt;&gt;Canceled"),""),"")</f>
        <v/>
      </c>
      <c r="AA116" s="24">
        <f>IFERROR(IF(AND($A116&lt;&gt;"",$H116="Urgent",$J116&lt;TODAY(),$N116&lt;&gt;"Completed",$N116&lt;&gt;"Canceled"),COUNTIFS($H$5:$H$116,"Urgent",$J$5:$J$116,"&lt;"&amp;TODAY(),$N$5:$N$116,"&lt;&gt;Completed",$N$5:$N$116,"&lt;&gt;Canceled"),""),"")</f>
        <v/>
      </c>
    </row>
    <row r="117">
      <c r="A117" s="29" t="n"/>
      <c r="B117" s="29" t="n"/>
      <c r="C117" s="29" t="n"/>
      <c r="D117" s="29" t="n"/>
      <c r="E117" s="29" t="n"/>
      <c r="F117" s="29" t="n"/>
      <c r="G117" s="29" t="n"/>
      <c r="H117" s="29" t="n"/>
      <c r="I117" s="57" t="n"/>
      <c r="J117" s="57" t="n"/>
      <c r="K117" s="32" t="n"/>
      <c r="L117" s="29" t="n"/>
      <c r="M117" s="29" t="n"/>
      <c r="N117" s="29" t="n"/>
      <c r="O117" s="57" t="n"/>
      <c r="P117" s="31" t="n"/>
      <c r="Q117" s="31" t="n"/>
      <c r="R117" s="26">
        <f>IFERROR(IF($A117="","",$Q117-$P117),"")</f>
        <v/>
      </c>
      <c r="S117" s="24">
        <f>IFERROR(IF($I117="","",IF(OR($N117="Completed",$N117="Canceled"),MAX(0,$O117-$I117),MAX(0,TODAY()-$I117))),"")</f>
        <v/>
      </c>
      <c r="T117" s="24">
        <f>IFERROR(IF($A117="","",IF($J117="","No Due Date",IF(OR($N117="Completed",$N117="Canceled"),$N117,IF($J117&lt;TODAY(),"Overdue",IF($J117=TODAY(),"Due Today","Upcoming"))))),"")</f>
        <v/>
      </c>
      <c r="U117" s="29" t="n"/>
      <c r="V117" s="29" t="n"/>
      <c r="W117" s="29" t="n"/>
      <c r="X117" s="57" t="n"/>
      <c r="Y117" s="29" t="n"/>
      <c r="Z117" s="24">
        <f>IFERROR(IF(AND($A117&lt;&gt;"",$J117=TODAY(),$N117&lt;&gt;"Completed",$N117&lt;&gt;"Canceled"),COUNTIFS($J$5:$J$117,TODAY(),$N$5:$N$117,"&lt;&gt;Completed",$N$5:$N$117,"&lt;&gt;Canceled"),""),"")</f>
        <v/>
      </c>
      <c r="AA117" s="24">
        <f>IFERROR(IF(AND($A117&lt;&gt;"",$H117="Urgent",$J117&lt;TODAY(),$N117&lt;&gt;"Completed",$N117&lt;&gt;"Canceled"),COUNTIFS($H$5:$H$117,"Urgent",$J$5:$J$117,"&lt;"&amp;TODAY(),$N$5:$N$117,"&lt;&gt;Completed",$N$5:$N$117,"&lt;&gt;Canceled"),""),"")</f>
        <v/>
      </c>
    </row>
    <row r="118">
      <c r="A118" s="29" t="n"/>
      <c r="B118" s="29" t="n"/>
      <c r="C118" s="29" t="n"/>
      <c r="D118" s="29" t="n"/>
      <c r="E118" s="29" t="n"/>
      <c r="F118" s="29" t="n"/>
      <c r="G118" s="29" t="n"/>
      <c r="H118" s="29" t="n"/>
      <c r="I118" s="57" t="n"/>
      <c r="J118" s="57" t="n"/>
      <c r="K118" s="32" t="n"/>
      <c r="L118" s="29" t="n"/>
      <c r="M118" s="29" t="n"/>
      <c r="N118" s="29" t="n"/>
      <c r="O118" s="57" t="n"/>
      <c r="P118" s="31" t="n"/>
      <c r="Q118" s="31" t="n"/>
      <c r="R118" s="26">
        <f>IFERROR(IF($A118="","",$Q118-$P118),"")</f>
        <v/>
      </c>
      <c r="S118" s="24">
        <f>IFERROR(IF($I118="","",IF(OR($N118="Completed",$N118="Canceled"),MAX(0,$O118-$I118),MAX(0,TODAY()-$I118))),"")</f>
        <v/>
      </c>
      <c r="T118" s="24">
        <f>IFERROR(IF($A118="","",IF($J118="","No Due Date",IF(OR($N118="Completed",$N118="Canceled"),$N118,IF($J118&lt;TODAY(),"Overdue",IF($J118=TODAY(),"Due Today","Upcoming"))))),"")</f>
        <v/>
      </c>
      <c r="U118" s="29" t="n"/>
      <c r="V118" s="29" t="n"/>
      <c r="W118" s="29" t="n"/>
      <c r="X118" s="57" t="n"/>
      <c r="Y118" s="29" t="n"/>
      <c r="Z118" s="24">
        <f>IFERROR(IF(AND($A118&lt;&gt;"",$J118=TODAY(),$N118&lt;&gt;"Completed",$N118&lt;&gt;"Canceled"),COUNTIFS($J$5:$J$118,TODAY(),$N$5:$N$118,"&lt;&gt;Completed",$N$5:$N$118,"&lt;&gt;Canceled"),""),"")</f>
        <v/>
      </c>
      <c r="AA118" s="24">
        <f>IFERROR(IF(AND($A118&lt;&gt;"",$H118="Urgent",$J118&lt;TODAY(),$N118&lt;&gt;"Completed",$N118&lt;&gt;"Canceled"),COUNTIFS($H$5:$H$118,"Urgent",$J$5:$J$118,"&lt;"&amp;TODAY(),$N$5:$N$118,"&lt;&gt;Completed",$N$5:$N$118,"&lt;&gt;Canceled"),""),"")</f>
        <v/>
      </c>
    </row>
    <row r="119">
      <c r="A119" s="29" t="n"/>
      <c r="B119" s="29" t="n"/>
      <c r="C119" s="29" t="n"/>
      <c r="D119" s="29" t="n"/>
      <c r="E119" s="29" t="n"/>
      <c r="F119" s="29" t="n"/>
      <c r="G119" s="29" t="n"/>
      <c r="H119" s="29" t="n"/>
      <c r="I119" s="57" t="n"/>
      <c r="J119" s="57" t="n"/>
      <c r="K119" s="32" t="n"/>
      <c r="L119" s="29" t="n"/>
      <c r="M119" s="29" t="n"/>
      <c r="N119" s="29" t="n"/>
      <c r="O119" s="57" t="n"/>
      <c r="P119" s="31" t="n"/>
      <c r="Q119" s="31" t="n"/>
      <c r="R119" s="26">
        <f>IFERROR(IF($A119="","",$Q119-$P119),"")</f>
        <v/>
      </c>
      <c r="S119" s="24">
        <f>IFERROR(IF($I119="","",IF(OR($N119="Completed",$N119="Canceled"),MAX(0,$O119-$I119),MAX(0,TODAY()-$I119))),"")</f>
        <v/>
      </c>
      <c r="T119" s="24">
        <f>IFERROR(IF($A119="","",IF($J119="","No Due Date",IF(OR($N119="Completed",$N119="Canceled"),$N119,IF($J119&lt;TODAY(),"Overdue",IF($J119=TODAY(),"Due Today","Upcoming"))))),"")</f>
        <v/>
      </c>
      <c r="U119" s="29" t="n"/>
      <c r="V119" s="29" t="n"/>
      <c r="W119" s="29" t="n"/>
      <c r="X119" s="57" t="n"/>
      <c r="Y119" s="29" t="n"/>
      <c r="Z119" s="24">
        <f>IFERROR(IF(AND($A119&lt;&gt;"",$J119=TODAY(),$N119&lt;&gt;"Completed",$N119&lt;&gt;"Canceled"),COUNTIFS($J$5:$J$119,TODAY(),$N$5:$N$119,"&lt;&gt;Completed",$N$5:$N$119,"&lt;&gt;Canceled"),""),"")</f>
        <v/>
      </c>
      <c r="AA119" s="24">
        <f>IFERROR(IF(AND($A119&lt;&gt;"",$H119="Urgent",$J119&lt;TODAY(),$N119&lt;&gt;"Completed",$N119&lt;&gt;"Canceled"),COUNTIFS($H$5:$H$119,"Urgent",$J$5:$J$119,"&lt;"&amp;TODAY(),$N$5:$N$119,"&lt;&gt;Completed",$N$5:$N$119,"&lt;&gt;Canceled"),""),"")</f>
        <v/>
      </c>
    </row>
    <row r="120">
      <c r="A120" s="29" t="n"/>
      <c r="B120" s="29" t="n"/>
      <c r="C120" s="29" t="n"/>
      <c r="D120" s="29" t="n"/>
      <c r="E120" s="29" t="n"/>
      <c r="F120" s="29" t="n"/>
      <c r="G120" s="29" t="n"/>
      <c r="H120" s="29" t="n"/>
      <c r="I120" s="57" t="n"/>
      <c r="J120" s="57" t="n"/>
      <c r="K120" s="32" t="n"/>
      <c r="L120" s="29" t="n"/>
      <c r="M120" s="29" t="n"/>
      <c r="N120" s="29" t="n"/>
      <c r="O120" s="57" t="n"/>
      <c r="P120" s="31" t="n"/>
      <c r="Q120" s="31" t="n"/>
      <c r="R120" s="26">
        <f>IFERROR(IF($A120="","",$Q120-$P120),"")</f>
        <v/>
      </c>
      <c r="S120" s="24">
        <f>IFERROR(IF($I120="","",IF(OR($N120="Completed",$N120="Canceled"),MAX(0,$O120-$I120),MAX(0,TODAY()-$I120))),"")</f>
        <v/>
      </c>
      <c r="T120" s="24">
        <f>IFERROR(IF($A120="","",IF($J120="","No Due Date",IF(OR($N120="Completed",$N120="Canceled"),$N120,IF($J120&lt;TODAY(),"Overdue",IF($J120=TODAY(),"Due Today","Upcoming"))))),"")</f>
        <v/>
      </c>
      <c r="U120" s="29" t="n"/>
      <c r="V120" s="29" t="n"/>
      <c r="W120" s="29" t="n"/>
      <c r="X120" s="57" t="n"/>
      <c r="Y120" s="29" t="n"/>
      <c r="Z120" s="24">
        <f>IFERROR(IF(AND($A120&lt;&gt;"",$J120=TODAY(),$N120&lt;&gt;"Completed",$N120&lt;&gt;"Canceled"),COUNTIFS($J$5:$J$120,TODAY(),$N$5:$N$120,"&lt;&gt;Completed",$N$5:$N$120,"&lt;&gt;Canceled"),""),"")</f>
        <v/>
      </c>
      <c r="AA120" s="24">
        <f>IFERROR(IF(AND($A120&lt;&gt;"",$H120="Urgent",$J120&lt;TODAY(),$N120&lt;&gt;"Completed",$N120&lt;&gt;"Canceled"),COUNTIFS($H$5:$H$120,"Urgent",$J$5:$J$120,"&lt;"&amp;TODAY(),$N$5:$N$120,"&lt;&gt;Completed",$N$5:$N$120,"&lt;&gt;Canceled"),""),"")</f>
        <v/>
      </c>
    </row>
    <row r="121">
      <c r="A121" s="29" t="n"/>
      <c r="B121" s="29" t="n"/>
      <c r="C121" s="29" t="n"/>
      <c r="D121" s="29" t="n"/>
      <c r="E121" s="29" t="n"/>
      <c r="F121" s="29" t="n"/>
      <c r="G121" s="29" t="n"/>
      <c r="H121" s="29" t="n"/>
      <c r="I121" s="57" t="n"/>
      <c r="J121" s="57" t="n"/>
      <c r="K121" s="32" t="n"/>
      <c r="L121" s="29" t="n"/>
      <c r="M121" s="29" t="n"/>
      <c r="N121" s="29" t="n"/>
      <c r="O121" s="57" t="n"/>
      <c r="P121" s="31" t="n"/>
      <c r="Q121" s="31" t="n"/>
      <c r="R121" s="26">
        <f>IFERROR(IF($A121="","",$Q121-$P121),"")</f>
        <v/>
      </c>
      <c r="S121" s="24">
        <f>IFERROR(IF($I121="","",IF(OR($N121="Completed",$N121="Canceled"),MAX(0,$O121-$I121),MAX(0,TODAY()-$I121))),"")</f>
        <v/>
      </c>
      <c r="T121" s="24">
        <f>IFERROR(IF($A121="","",IF($J121="","No Due Date",IF(OR($N121="Completed",$N121="Canceled"),$N121,IF($J121&lt;TODAY(),"Overdue",IF($J121=TODAY(),"Due Today","Upcoming"))))),"")</f>
        <v/>
      </c>
      <c r="U121" s="29" t="n"/>
      <c r="V121" s="29" t="n"/>
      <c r="W121" s="29" t="n"/>
      <c r="X121" s="57" t="n"/>
      <c r="Y121" s="29" t="n"/>
      <c r="Z121" s="24">
        <f>IFERROR(IF(AND($A121&lt;&gt;"",$J121=TODAY(),$N121&lt;&gt;"Completed",$N121&lt;&gt;"Canceled"),COUNTIFS($J$5:$J$121,TODAY(),$N$5:$N$121,"&lt;&gt;Completed",$N$5:$N$121,"&lt;&gt;Canceled"),""),"")</f>
        <v/>
      </c>
      <c r="AA121" s="24">
        <f>IFERROR(IF(AND($A121&lt;&gt;"",$H121="Urgent",$J121&lt;TODAY(),$N121&lt;&gt;"Completed",$N121&lt;&gt;"Canceled"),COUNTIFS($H$5:$H$121,"Urgent",$J$5:$J$121,"&lt;"&amp;TODAY(),$N$5:$N$121,"&lt;&gt;Completed",$N$5:$N$121,"&lt;&gt;Canceled"),""),"")</f>
        <v/>
      </c>
    </row>
    <row r="122">
      <c r="A122" s="29" t="n"/>
      <c r="B122" s="29" t="n"/>
      <c r="C122" s="29" t="n"/>
      <c r="D122" s="29" t="n"/>
      <c r="E122" s="29" t="n"/>
      <c r="F122" s="29" t="n"/>
      <c r="G122" s="29" t="n"/>
      <c r="H122" s="29" t="n"/>
      <c r="I122" s="57" t="n"/>
      <c r="J122" s="57" t="n"/>
      <c r="K122" s="32" t="n"/>
      <c r="L122" s="29" t="n"/>
      <c r="M122" s="29" t="n"/>
      <c r="N122" s="29" t="n"/>
      <c r="O122" s="57" t="n"/>
      <c r="P122" s="31" t="n"/>
      <c r="Q122" s="31" t="n"/>
      <c r="R122" s="26">
        <f>IFERROR(IF($A122="","",$Q122-$P122),"")</f>
        <v/>
      </c>
      <c r="S122" s="24">
        <f>IFERROR(IF($I122="","",IF(OR($N122="Completed",$N122="Canceled"),MAX(0,$O122-$I122),MAX(0,TODAY()-$I122))),"")</f>
        <v/>
      </c>
      <c r="T122" s="24">
        <f>IFERROR(IF($A122="","",IF($J122="","No Due Date",IF(OR($N122="Completed",$N122="Canceled"),$N122,IF($J122&lt;TODAY(),"Overdue",IF($J122=TODAY(),"Due Today","Upcoming"))))),"")</f>
        <v/>
      </c>
      <c r="U122" s="29" t="n"/>
      <c r="V122" s="29" t="n"/>
      <c r="W122" s="29" t="n"/>
      <c r="X122" s="57" t="n"/>
      <c r="Y122" s="29" t="n"/>
      <c r="Z122" s="24">
        <f>IFERROR(IF(AND($A122&lt;&gt;"",$J122=TODAY(),$N122&lt;&gt;"Completed",$N122&lt;&gt;"Canceled"),COUNTIFS($J$5:$J$122,TODAY(),$N$5:$N$122,"&lt;&gt;Completed",$N$5:$N$122,"&lt;&gt;Canceled"),""),"")</f>
        <v/>
      </c>
      <c r="AA122" s="24">
        <f>IFERROR(IF(AND($A122&lt;&gt;"",$H122="Urgent",$J122&lt;TODAY(),$N122&lt;&gt;"Completed",$N122&lt;&gt;"Canceled"),COUNTIFS($H$5:$H$122,"Urgent",$J$5:$J$122,"&lt;"&amp;TODAY(),$N$5:$N$122,"&lt;&gt;Completed",$N$5:$N$122,"&lt;&gt;Canceled"),""),"")</f>
        <v/>
      </c>
    </row>
    <row r="123">
      <c r="A123" s="29" t="n"/>
      <c r="B123" s="29" t="n"/>
      <c r="C123" s="29" t="n"/>
      <c r="D123" s="29" t="n"/>
      <c r="E123" s="29" t="n"/>
      <c r="F123" s="29" t="n"/>
      <c r="G123" s="29" t="n"/>
      <c r="H123" s="29" t="n"/>
      <c r="I123" s="57" t="n"/>
      <c r="J123" s="57" t="n"/>
      <c r="K123" s="32" t="n"/>
      <c r="L123" s="29" t="n"/>
      <c r="M123" s="29" t="n"/>
      <c r="N123" s="29" t="n"/>
      <c r="O123" s="57" t="n"/>
      <c r="P123" s="31" t="n"/>
      <c r="Q123" s="31" t="n"/>
      <c r="R123" s="26">
        <f>IFERROR(IF($A123="","",$Q123-$P123),"")</f>
        <v/>
      </c>
      <c r="S123" s="24">
        <f>IFERROR(IF($I123="","",IF(OR($N123="Completed",$N123="Canceled"),MAX(0,$O123-$I123),MAX(0,TODAY()-$I123))),"")</f>
        <v/>
      </c>
      <c r="T123" s="24">
        <f>IFERROR(IF($A123="","",IF($J123="","No Due Date",IF(OR($N123="Completed",$N123="Canceled"),$N123,IF($J123&lt;TODAY(),"Overdue",IF($J123=TODAY(),"Due Today","Upcoming"))))),"")</f>
        <v/>
      </c>
      <c r="U123" s="29" t="n"/>
      <c r="V123" s="29" t="n"/>
      <c r="W123" s="29" t="n"/>
      <c r="X123" s="57" t="n"/>
      <c r="Y123" s="29" t="n"/>
      <c r="Z123" s="24">
        <f>IFERROR(IF(AND($A123&lt;&gt;"",$J123=TODAY(),$N123&lt;&gt;"Completed",$N123&lt;&gt;"Canceled"),COUNTIFS($J$5:$J$123,TODAY(),$N$5:$N$123,"&lt;&gt;Completed",$N$5:$N$123,"&lt;&gt;Canceled"),""),"")</f>
        <v/>
      </c>
      <c r="AA123" s="24">
        <f>IFERROR(IF(AND($A123&lt;&gt;"",$H123="Urgent",$J123&lt;TODAY(),$N123&lt;&gt;"Completed",$N123&lt;&gt;"Canceled"),COUNTIFS($H$5:$H$123,"Urgent",$J$5:$J$123,"&lt;"&amp;TODAY(),$N$5:$N$123,"&lt;&gt;Completed",$N$5:$N$123,"&lt;&gt;Canceled"),""),"")</f>
        <v/>
      </c>
    </row>
    <row r="124">
      <c r="A124" s="29" t="n"/>
      <c r="B124" s="29" t="n"/>
      <c r="C124" s="29" t="n"/>
      <c r="D124" s="29" t="n"/>
      <c r="E124" s="29" t="n"/>
      <c r="F124" s="29" t="n"/>
      <c r="G124" s="29" t="n"/>
      <c r="H124" s="29" t="n"/>
      <c r="I124" s="57" t="n"/>
      <c r="J124" s="57" t="n"/>
      <c r="K124" s="32" t="n"/>
      <c r="L124" s="29" t="n"/>
      <c r="M124" s="29" t="n"/>
      <c r="N124" s="29" t="n"/>
      <c r="O124" s="57" t="n"/>
      <c r="P124" s="31" t="n"/>
      <c r="Q124" s="31" t="n"/>
      <c r="R124" s="26">
        <f>IFERROR(IF($A124="","",$Q124-$P124),"")</f>
        <v/>
      </c>
      <c r="S124" s="24">
        <f>IFERROR(IF($I124="","",IF(OR($N124="Completed",$N124="Canceled"),MAX(0,$O124-$I124),MAX(0,TODAY()-$I124))),"")</f>
        <v/>
      </c>
      <c r="T124" s="24">
        <f>IFERROR(IF($A124="","",IF($J124="","No Due Date",IF(OR($N124="Completed",$N124="Canceled"),$N124,IF($J124&lt;TODAY(),"Overdue",IF($J124=TODAY(),"Due Today","Upcoming"))))),"")</f>
        <v/>
      </c>
      <c r="U124" s="29" t="n"/>
      <c r="V124" s="29" t="n"/>
      <c r="W124" s="29" t="n"/>
      <c r="X124" s="57" t="n"/>
      <c r="Y124" s="29" t="n"/>
      <c r="Z124" s="24">
        <f>IFERROR(IF(AND($A124&lt;&gt;"",$J124=TODAY(),$N124&lt;&gt;"Completed",$N124&lt;&gt;"Canceled"),COUNTIFS($J$5:$J$124,TODAY(),$N$5:$N$124,"&lt;&gt;Completed",$N$5:$N$124,"&lt;&gt;Canceled"),""),"")</f>
        <v/>
      </c>
      <c r="AA124" s="24">
        <f>IFERROR(IF(AND($A124&lt;&gt;"",$H124="Urgent",$J124&lt;TODAY(),$N124&lt;&gt;"Completed",$N124&lt;&gt;"Canceled"),COUNTIFS($H$5:$H$124,"Urgent",$J$5:$J$124,"&lt;"&amp;TODAY(),$N$5:$N$124,"&lt;&gt;Completed",$N$5:$N$124,"&lt;&gt;Canceled"),""),"")</f>
        <v/>
      </c>
    </row>
    <row r="125">
      <c r="A125" s="29" t="n"/>
      <c r="B125" s="29" t="n"/>
      <c r="C125" s="29" t="n"/>
      <c r="D125" s="29" t="n"/>
      <c r="E125" s="29" t="n"/>
      <c r="F125" s="29" t="n"/>
      <c r="G125" s="29" t="n"/>
      <c r="H125" s="29" t="n"/>
      <c r="I125" s="57" t="n"/>
      <c r="J125" s="57" t="n"/>
      <c r="K125" s="32" t="n"/>
      <c r="L125" s="29" t="n"/>
      <c r="M125" s="29" t="n"/>
      <c r="N125" s="29" t="n"/>
      <c r="O125" s="57" t="n"/>
      <c r="P125" s="31" t="n"/>
      <c r="Q125" s="31" t="n"/>
      <c r="R125" s="26">
        <f>IFERROR(IF($A125="","",$Q125-$P125),"")</f>
        <v/>
      </c>
      <c r="S125" s="24">
        <f>IFERROR(IF($I125="","",IF(OR($N125="Completed",$N125="Canceled"),MAX(0,$O125-$I125),MAX(0,TODAY()-$I125))),"")</f>
        <v/>
      </c>
      <c r="T125" s="24">
        <f>IFERROR(IF($A125="","",IF($J125="","No Due Date",IF(OR($N125="Completed",$N125="Canceled"),$N125,IF($J125&lt;TODAY(),"Overdue",IF($J125=TODAY(),"Due Today","Upcoming"))))),"")</f>
        <v/>
      </c>
      <c r="U125" s="29" t="n"/>
      <c r="V125" s="29" t="n"/>
      <c r="W125" s="29" t="n"/>
      <c r="X125" s="57" t="n"/>
      <c r="Y125" s="29" t="n"/>
      <c r="Z125" s="24">
        <f>IFERROR(IF(AND($A125&lt;&gt;"",$J125=TODAY(),$N125&lt;&gt;"Completed",$N125&lt;&gt;"Canceled"),COUNTIFS($J$5:$J$125,TODAY(),$N$5:$N$125,"&lt;&gt;Completed",$N$5:$N$125,"&lt;&gt;Canceled"),""),"")</f>
        <v/>
      </c>
      <c r="AA125" s="24">
        <f>IFERROR(IF(AND($A125&lt;&gt;"",$H125="Urgent",$J125&lt;TODAY(),$N125&lt;&gt;"Completed",$N125&lt;&gt;"Canceled"),COUNTIFS($H$5:$H$125,"Urgent",$J$5:$J$125,"&lt;"&amp;TODAY(),$N$5:$N$125,"&lt;&gt;Completed",$N$5:$N$125,"&lt;&gt;Canceled"),""),"")</f>
        <v/>
      </c>
    </row>
    <row r="126">
      <c r="A126" s="29" t="n"/>
      <c r="B126" s="29" t="n"/>
      <c r="C126" s="29" t="n"/>
      <c r="D126" s="29" t="n"/>
      <c r="E126" s="29" t="n"/>
      <c r="F126" s="29" t="n"/>
      <c r="G126" s="29" t="n"/>
      <c r="H126" s="29" t="n"/>
      <c r="I126" s="57" t="n"/>
      <c r="J126" s="57" t="n"/>
      <c r="K126" s="32" t="n"/>
      <c r="L126" s="29" t="n"/>
      <c r="M126" s="29" t="n"/>
      <c r="N126" s="29" t="n"/>
      <c r="O126" s="57" t="n"/>
      <c r="P126" s="31" t="n"/>
      <c r="Q126" s="31" t="n"/>
      <c r="R126" s="26">
        <f>IFERROR(IF($A126="","",$Q126-$P126),"")</f>
        <v/>
      </c>
      <c r="S126" s="24">
        <f>IFERROR(IF($I126="","",IF(OR($N126="Completed",$N126="Canceled"),MAX(0,$O126-$I126),MAX(0,TODAY()-$I126))),"")</f>
        <v/>
      </c>
      <c r="T126" s="24">
        <f>IFERROR(IF($A126="","",IF($J126="","No Due Date",IF(OR($N126="Completed",$N126="Canceled"),$N126,IF($J126&lt;TODAY(),"Overdue",IF($J126=TODAY(),"Due Today","Upcoming"))))),"")</f>
        <v/>
      </c>
      <c r="U126" s="29" t="n"/>
      <c r="V126" s="29" t="n"/>
      <c r="W126" s="29" t="n"/>
      <c r="X126" s="57" t="n"/>
      <c r="Y126" s="29" t="n"/>
      <c r="Z126" s="24">
        <f>IFERROR(IF(AND($A126&lt;&gt;"",$J126=TODAY(),$N126&lt;&gt;"Completed",$N126&lt;&gt;"Canceled"),COUNTIFS($J$5:$J$126,TODAY(),$N$5:$N$126,"&lt;&gt;Completed",$N$5:$N$126,"&lt;&gt;Canceled"),""),"")</f>
        <v/>
      </c>
      <c r="AA126" s="24">
        <f>IFERROR(IF(AND($A126&lt;&gt;"",$H126="Urgent",$J126&lt;TODAY(),$N126&lt;&gt;"Completed",$N126&lt;&gt;"Canceled"),COUNTIFS($H$5:$H$126,"Urgent",$J$5:$J$126,"&lt;"&amp;TODAY(),$N$5:$N$126,"&lt;&gt;Completed",$N$5:$N$126,"&lt;&gt;Canceled"),""),"")</f>
        <v/>
      </c>
    </row>
    <row r="127">
      <c r="A127" s="29" t="n"/>
      <c r="B127" s="29" t="n"/>
      <c r="C127" s="29" t="n"/>
      <c r="D127" s="29" t="n"/>
      <c r="E127" s="29" t="n"/>
      <c r="F127" s="29" t="n"/>
      <c r="G127" s="29" t="n"/>
      <c r="H127" s="29" t="n"/>
      <c r="I127" s="57" t="n"/>
      <c r="J127" s="57" t="n"/>
      <c r="K127" s="32" t="n"/>
      <c r="L127" s="29" t="n"/>
      <c r="M127" s="29" t="n"/>
      <c r="N127" s="29" t="n"/>
      <c r="O127" s="57" t="n"/>
      <c r="P127" s="31" t="n"/>
      <c r="Q127" s="31" t="n"/>
      <c r="R127" s="26">
        <f>IFERROR(IF($A127="","",$Q127-$P127),"")</f>
        <v/>
      </c>
      <c r="S127" s="24">
        <f>IFERROR(IF($I127="","",IF(OR($N127="Completed",$N127="Canceled"),MAX(0,$O127-$I127),MAX(0,TODAY()-$I127))),"")</f>
        <v/>
      </c>
      <c r="T127" s="24">
        <f>IFERROR(IF($A127="","",IF($J127="","No Due Date",IF(OR($N127="Completed",$N127="Canceled"),$N127,IF($J127&lt;TODAY(),"Overdue",IF($J127=TODAY(),"Due Today","Upcoming"))))),"")</f>
        <v/>
      </c>
      <c r="U127" s="29" t="n"/>
      <c r="V127" s="29" t="n"/>
      <c r="W127" s="29" t="n"/>
      <c r="X127" s="57" t="n"/>
      <c r="Y127" s="29" t="n"/>
      <c r="Z127" s="24">
        <f>IFERROR(IF(AND($A127&lt;&gt;"",$J127=TODAY(),$N127&lt;&gt;"Completed",$N127&lt;&gt;"Canceled"),COUNTIFS($J$5:$J$127,TODAY(),$N$5:$N$127,"&lt;&gt;Completed",$N$5:$N$127,"&lt;&gt;Canceled"),""),"")</f>
        <v/>
      </c>
      <c r="AA127" s="24">
        <f>IFERROR(IF(AND($A127&lt;&gt;"",$H127="Urgent",$J127&lt;TODAY(),$N127&lt;&gt;"Completed",$N127&lt;&gt;"Canceled"),COUNTIFS($H$5:$H$127,"Urgent",$J$5:$J$127,"&lt;"&amp;TODAY(),$N$5:$N$127,"&lt;&gt;Completed",$N$5:$N$127,"&lt;&gt;Canceled"),""),"")</f>
        <v/>
      </c>
    </row>
    <row r="128">
      <c r="A128" s="29" t="n"/>
      <c r="B128" s="29" t="n"/>
      <c r="C128" s="29" t="n"/>
      <c r="D128" s="29" t="n"/>
      <c r="E128" s="29" t="n"/>
      <c r="F128" s="29" t="n"/>
      <c r="G128" s="29" t="n"/>
      <c r="H128" s="29" t="n"/>
      <c r="I128" s="57" t="n"/>
      <c r="J128" s="57" t="n"/>
      <c r="K128" s="32" t="n"/>
      <c r="L128" s="29" t="n"/>
      <c r="M128" s="29" t="n"/>
      <c r="N128" s="29" t="n"/>
      <c r="O128" s="57" t="n"/>
      <c r="P128" s="31" t="n"/>
      <c r="Q128" s="31" t="n"/>
      <c r="R128" s="26">
        <f>IFERROR(IF($A128="","",$Q128-$P128),"")</f>
        <v/>
      </c>
      <c r="S128" s="24">
        <f>IFERROR(IF($I128="","",IF(OR($N128="Completed",$N128="Canceled"),MAX(0,$O128-$I128),MAX(0,TODAY()-$I128))),"")</f>
        <v/>
      </c>
      <c r="T128" s="24">
        <f>IFERROR(IF($A128="","",IF($J128="","No Due Date",IF(OR($N128="Completed",$N128="Canceled"),$N128,IF($J128&lt;TODAY(),"Overdue",IF($J128=TODAY(),"Due Today","Upcoming"))))),"")</f>
        <v/>
      </c>
      <c r="U128" s="29" t="n"/>
      <c r="V128" s="29" t="n"/>
      <c r="W128" s="29" t="n"/>
      <c r="X128" s="57" t="n"/>
      <c r="Y128" s="29" t="n"/>
      <c r="Z128" s="24">
        <f>IFERROR(IF(AND($A128&lt;&gt;"",$J128=TODAY(),$N128&lt;&gt;"Completed",$N128&lt;&gt;"Canceled"),COUNTIFS($J$5:$J$128,TODAY(),$N$5:$N$128,"&lt;&gt;Completed",$N$5:$N$128,"&lt;&gt;Canceled"),""),"")</f>
        <v/>
      </c>
      <c r="AA128" s="24">
        <f>IFERROR(IF(AND($A128&lt;&gt;"",$H128="Urgent",$J128&lt;TODAY(),$N128&lt;&gt;"Completed",$N128&lt;&gt;"Canceled"),COUNTIFS($H$5:$H$128,"Urgent",$J$5:$J$128,"&lt;"&amp;TODAY(),$N$5:$N$128,"&lt;&gt;Completed",$N$5:$N$128,"&lt;&gt;Canceled"),""),"")</f>
        <v/>
      </c>
    </row>
    <row r="129">
      <c r="A129" s="29" t="n"/>
      <c r="B129" s="29" t="n"/>
      <c r="C129" s="29" t="n"/>
      <c r="D129" s="29" t="n"/>
      <c r="E129" s="29" t="n"/>
      <c r="F129" s="29" t="n"/>
      <c r="G129" s="29" t="n"/>
      <c r="H129" s="29" t="n"/>
      <c r="I129" s="57" t="n"/>
      <c r="J129" s="57" t="n"/>
      <c r="K129" s="32" t="n"/>
      <c r="L129" s="29" t="n"/>
      <c r="M129" s="29" t="n"/>
      <c r="N129" s="29" t="n"/>
      <c r="O129" s="57" t="n"/>
      <c r="P129" s="31" t="n"/>
      <c r="Q129" s="31" t="n"/>
      <c r="R129" s="26">
        <f>IFERROR(IF($A129="","",$Q129-$P129),"")</f>
        <v/>
      </c>
      <c r="S129" s="24">
        <f>IFERROR(IF($I129="","",IF(OR($N129="Completed",$N129="Canceled"),MAX(0,$O129-$I129),MAX(0,TODAY()-$I129))),"")</f>
        <v/>
      </c>
      <c r="T129" s="24">
        <f>IFERROR(IF($A129="","",IF($J129="","No Due Date",IF(OR($N129="Completed",$N129="Canceled"),$N129,IF($J129&lt;TODAY(),"Overdue",IF($J129=TODAY(),"Due Today","Upcoming"))))),"")</f>
        <v/>
      </c>
      <c r="U129" s="29" t="n"/>
      <c r="V129" s="29" t="n"/>
      <c r="W129" s="29" t="n"/>
      <c r="X129" s="57" t="n"/>
      <c r="Y129" s="29" t="n"/>
      <c r="Z129" s="24">
        <f>IFERROR(IF(AND($A129&lt;&gt;"",$J129=TODAY(),$N129&lt;&gt;"Completed",$N129&lt;&gt;"Canceled"),COUNTIFS($J$5:$J$129,TODAY(),$N$5:$N$129,"&lt;&gt;Completed",$N$5:$N$129,"&lt;&gt;Canceled"),""),"")</f>
        <v/>
      </c>
      <c r="AA129" s="24">
        <f>IFERROR(IF(AND($A129&lt;&gt;"",$H129="Urgent",$J129&lt;TODAY(),$N129&lt;&gt;"Completed",$N129&lt;&gt;"Canceled"),COUNTIFS($H$5:$H$129,"Urgent",$J$5:$J$129,"&lt;"&amp;TODAY(),$N$5:$N$129,"&lt;&gt;Completed",$N$5:$N$129,"&lt;&gt;Canceled"),""),"")</f>
        <v/>
      </c>
    </row>
    <row r="130">
      <c r="A130" s="29" t="n"/>
      <c r="B130" s="29" t="n"/>
      <c r="C130" s="29" t="n"/>
      <c r="D130" s="29" t="n"/>
      <c r="E130" s="29" t="n"/>
      <c r="F130" s="29" t="n"/>
      <c r="G130" s="29" t="n"/>
      <c r="H130" s="29" t="n"/>
      <c r="I130" s="57" t="n"/>
      <c r="J130" s="57" t="n"/>
      <c r="K130" s="32" t="n"/>
      <c r="L130" s="29" t="n"/>
      <c r="M130" s="29" t="n"/>
      <c r="N130" s="29" t="n"/>
      <c r="O130" s="57" t="n"/>
      <c r="P130" s="31" t="n"/>
      <c r="Q130" s="31" t="n"/>
      <c r="R130" s="26">
        <f>IFERROR(IF($A130="","",$Q130-$P130),"")</f>
        <v/>
      </c>
      <c r="S130" s="24">
        <f>IFERROR(IF($I130="","",IF(OR($N130="Completed",$N130="Canceled"),MAX(0,$O130-$I130),MAX(0,TODAY()-$I130))),"")</f>
        <v/>
      </c>
      <c r="T130" s="24">
        <f>IFERROR(IF($A130="","",IF($J130="","No Due Date",IF(OR($N130="Completed",$N130="Canceled"),$N130,IF($J130&lt;TODAY(),"Overdue",IF($J130=TODAY(),"Due Today","Upcoming"))))),"")</f>
        <v/>
      </c>
      <c r="U130" s="29" t="n"/>
      <c r="V130" s="29" t="n"/>
      <c r="W130" s="29" t="n"/>
      <c r="X130" s="57" t="n"/>
      <c r="Y130" s="29" t="n"/>
      <c r="Z130" s="24">
        <f>IFERROR(IF(AND($A130&lt;&gt;"",$J130=TODAY(),$N130&lt;&gt;"Completed",$N130&lt;&gt;"Canceled"),COUNTIFS($J$5:$J$130,TODAY(),$N$5:$N$130,"&lt;&gt;Completed",$N$5:$N$130,"&lt;&gt;Canceled"),""),"")</f>
        <v/>
      </c>
      <c r="AA130" s="24">
        <f>IFERROR(IF(AND($A130&lt;&gt;"",$H130="Urgent",$J130&lt;TODAY(),$N130&lt;&gt;"Completed",$N130&lt;&gt;"Canceled"),COUNTIFS($H$5:$H$130,"Urgent",$J$5:$J$130,"&lt;"&amp;TODAY(),$N$5:$N$130,"&lt;&gt;Completed",$N$5:$N$130,"&lt;&gt;Canceled"),""),"")</f>
        <v/>
      </c>
    </row>
    <row r="131">
      <c r="A131" s="29" t="n"/>
      <c r="B131" s="29" t="n"/>
      <c r="C131" s="29" t="n"/>
      <c r="D131" s="29" t="n"/>
      <c r="E131" s="29" t="n"/>
      <c r="F131" s="29" t="n"/>
      <c r="G131" s="29" t="n"/>
      <c r="H131" s="29" t="n"/>
      <c r="I131" s="57" t="n"/>
      <c r="J131" s="57" t="n"/>
      <c r="K131" s="32" t="n"/>
      <c r="L131" s="29" t="n"/>
      <c r="M131" s="29" t="n"/>
      <c r="N131" s="29" t="n"/>
      <c r="O131" s="57" t="n"/>
      <c r="P131" s="31" t="n"/>
      <c r="Q131" s="31" t="n"/>
      <c r="R131" s="26">
        <f>IFERROR(IF($A131="","",$Q131-$P131),"")</f>
        <v/>
      </c>
      <c r="S131" s="24">
        <f>IFERROR(IF($I131="","",IF(OR($N131="Completed",$N131="Canceled"),MAX(0,$O131-$I131),MAX(0,TODAY()-$I131))),"")</f>
        <v/>
      </c>
      <c r="T131" s="24">
        <f>IFERROR(IF($A131="","",IF($J131="","No Due Date",IF(OR($N131="Completed",$N131="Canceled"),$N131,IF($J131&lt;TODAY(),"Overdue",IF($J131=TODAY(),"Due Today","Upcoming"))))),"")</f>
        <v/>
      </c>
      <c r="U131" s="29" t="n"/>
      <c r="V131" s="29" t="n"/>
      <c r="W131" s="29" t="n"/>
      <c r="X131" s="57" t="n"/>
      <c r="Y131" s="29" t="n"/>
      <c r="Z131" s="24">
        <f>IFERROR(IF(AND($A131&lt;&gt;"",$J131=TODAY(),$N131&lt;&gt;"Completed",$N131&lt;&gt;"Canceled"),COUNTIFS($J$5:$J$131,TODAY(),$N$5:$N$131,"&lt;&gt;Completed",$N$5:$N$131,"&lt;&gt;Canceled"),""),"")</f>
        <v/>
      </c>
      <c r="AA131" s="24">
        <f>IFERROR(IF(AND($A131&lt;&gt;"",$H131="Urgent",$J131&lt;TODAY(),$N131&lt;&gt;"Completed",$N131&lt;&gt;"Canceled"),COUNTIFS($H$5:$H$131,"Urgent",$J$5:$J$131,"&lt;"&amp;TODAY(),$N$5:$N$131,"&lt;&gt;Completed",$N$5:$N$131,"&lt;&gt;Canceled"),""),"")</f>
        <v/>
      </c>
    </row>
    <row r="132">
      <c r="A132" s="29" t="n"/>
      <c r="B132" s="29" t="n"/>
      <c r="C132" s="29" t="n"/>
      <c r="D132" s="29" t="n"/>
      <c r="E132" s="29" t="n"/>
      <c r="F132" s="29" t="n"/>
      <c r="G132" s="29" t="n"/>
      <c r="H132" s="29" t="n"/>
      <c r="I132" s="57" t="n"/>
      <c r="J132" s="57" t="n"/>
      <c r="K132" s="32" t="n"/>
      <c r="L132" s="29" t="n"/>
      <c r="M132" s="29" t="n"/>
      <c r="N132" s="29" t="n"/>
      <c r="O132" s="57" t="n"/>
      <c r="P132" s="31" t="n"/>
      <c r="Q132" s="31" t="n"/>
      <c r="R132" s="26">
        <f>IFERROR(IF($A132="","",$Q132-$P132),"")</f>
        <v/>
      </c>
      <c r="S132" s="24">
        <f>IFERROR(IF($I132="","",IF(OR($N132="Completed",$N132="Canceled"),MAX(0,$O132-$I132),MAX(0,TODAY()-$I132))),"")</f>
        <v/>
      </c>
      <c r="T132" s="24">
        <f>IFERROR(IF($A132="","",IF($J132="","No Due Date",IF(OR($N132="Completed",$N132="Canceled"),$N132,IF($J132&lt;TODAY(),"Overdue",IF($J132=TODAY(),"Due Today","Upcoming"))))),"")</f>
        <v/>
      </c>
      <c r="U132" s="29" t="n"/>
      <c r="V132" s="29" t="n"/>
      <c r="W132" s="29" t="n"/>
      <c r="X132" s="57" t="n"/>
      <c r="Y132" s="29" t="n"/>
      <c r="Z132" s="24">
        <f>IFERROR(IF(AND($A132&lt;&gt;"",$J132=TODAY(),$N132&lt;&gt;"Completed",$N132&lt;&gt;"Canceled"),COUNTIFS($J$5:$J$132,TODAY(),$N$5:$N$132,"&lt;&gt;Completed",$N$5:$N$132,"&lt;&gt;Canceled"),""),"")</f>
        <v/>
      </c>
      <c r="AA132" s="24">
        <f>IFERROR(IF(AND($A132&lt;&gt;"",$H132="Urgent",$J132&lt;TODAY(),$N132&lt;&gt;"Completed",$N132&lt;&gt;"Canceled"),COUNTIFS($H$5:$H$132,"Urgent",$J$5:$J$132,"&lt;"&amp;TODAY(),$N$5:$N$132,"&lt;&gt;Completed",$N$5:$N$132,"&lt;&gt;Canceled"),""),"")</f>
        <v/>
      </c>
    </row>
    <row r="133">
      <c r="A133" s="29" t="n"/>
      <c r="B133" s="29" t="n"/>
      <c r="C133" s="29" t="n"/>
      <c r="D133" s="29" t="n"/>
      <c r="E133" s="29" t="n"/>
      <c r="F133" s="29" t="n"/>
      <c r="G133" s="29" t="n"/>
      <c r="H133" s="29" t="n"/>
      <c r="I133" s="57" t="n"/>
      <c r="J133" s="57" t="n"/>
      <c r="K133" s="32" t="n"/>
      <c r="L133" s="29" t="n"/>
      <c r="M133" s="29" t="n"/>
      <c r="N133" s="29" t="n"/>
      <c r="O133" s="57" t="n"/>
      <c r="P133" s="31" t="n"/>
      <c r="Q133" s="31" t="n"/>
      <c r="R133" s="26">
        <f>IFERROR(IF($A133="","",$Q133-$P133),"")</f>
        <v/>
      </c>
      <c r="S133" s="24">
        <f>IFERROR(IF($I133="","",IF(OR($N133="Completed",$N133="Canceled"),MAX(0,$O133-$I133),MAX(0,TODAY()-$I133))),"")</f>
        <v/>
      </c>
      <c r="T133" s="24">
        <f>IFERROR(IF($A133="","",IF($J133="","No Due Date",IF(OR($N133="Completed",$N133="Canceled"),$N133,IF($J133&lt;TODAY(),"Overdue",IF($J133=TODAY(),"Due Today","Upcoming"))))),"")</f>
        <v/>
      </c>
      <c r="U133" s="29" t="n"/>
      <c r="V133" s="29" t="n"/>
      <c r="W133" s="29" t="n"/>
      <c r="X133" s="57" t="n"/>
      <c r="Y133" s="29" t="n"/>
      <c r="Z133" s="24">
        <f>IFERROR(IF(AND($A133&lt;&gt;"",$J133=TODAY(),$N133&lt;&gt;"Completed",$N133&lt;&gt;"Canceled"),COUNTIFS($J$5:$J$133,TODAY(),$N$5:$N$133,"&lt;&gt;Completed",$N$5:$N$133,"&lt;&gt;Canceled"),""),"")</f>
        <v/>
      </c>
      <c r="AA133" s="24">
        <f>IFERROR(IF(AND($A133&lt;&gt;"",$H133="Urgent",$J133&lt;TODAY(),$N133&lt;&gt;"Completed",$N133&lt;&gt;"Canceled"),COUNTIFS($H$5:$H$133,"Urgent",$J$5:$J$133,"&lt;"&amp;TODAY(),$N$5:$N$133,"&lt;&gt;Completed",$N$5:$N$133,"&lt;&gt;Canceled"),""),"")</f>
        <v/>
      </c>
    </row>
    <row r="134">
      <c r="A134" s="29" t="n"/>
      <c r="B134" s="29" t="n"/>
      <c r="C134" s="29" t="n"/>
      <c r="D134" s="29" t="n"/>
      <c r="E134" s="29" t="n"/>
      <c r="F134" s="29" t="n"/>
      <c r="G134" s="29" t="n"/>
      <c r="H134" s="29" t="n"/>
      <c r="I134" s="57" t="n"/>
      <c r="J134" s="57" t="n"/>
      <c r="K134" s="32" t="n"/>
      <c r="L134" s="29" t="n"/>
      <c r="M134" s="29" t="n"/>
      <c r="N134" s="29" t="n"/>
      <c r="O134" s="57" t="n"/>
      <c r="P134" s="31" t="n"/>
      <c r="Q134" s="31" t="n"/>
      <c r="R134" s="26">
        <f>IFERROR(IF($A134="","",$Q134-$P134),"")</f>
        <v/>
      </c>
      <c r="S134" s="24">
        <f>IFERROR(IF($I134="","",IF(OR($N134="Completed",$N134="Canceled"),MAX(0,$O134-$I134),MAX(0,TODAY()-$I134))),"")</f>
        <v/>
      </c>
      <c r="T134" s="24">
        <f>IFERROR(IF($A134="","",IF($J134="","No Due Date",IF(OR($N134="Completed",$N134="Canceled"),$N134,IF($J134&lt;TODAY(),"Overdue",IF($J134=TODAY(),"Due Today","Upcoming"))))),"")</f>
        <v/>
      </c>
      <c r="U134" s="29" t="n"/>
      <c r="V134" s="29" t="n"/>
      <c r="W134" s="29" t="n"/>
      <c r="X134" s="57" t="n"/>
      <c r="Y134" s="29" t="n"/>
      <c r="Z134" s="24">
        <f>IFERROR(IF(AND($A134&lt;&gt;"",$J134=TODAY(),$N134&lt;&gt;"Completed",$N134&lt;&gt;"Canceled"),COUNTIFS($J$5:$J$134,TODAY(),$N$5:$N$134,"&lt;&gt;Completed",$N$5:$N$134,"&lt;&gt;Canceled"),""),"")</f>
        <v/>
      </c>
      <c r="AA134" s="24">
        <f>IFERROR(IF(AND($A134&lt;&gt;"",$H134="Urgent",$J134&lt;TODAY(),$N134&lt;&gt;"Completed",$N134&lt;&gt;"Canceled"),COUNTIFS($H$5:$H$134,"Urgent",$J$5:$J$134,"&lt;"&amp;TODAY(),$N$5:$N$134,"&lt;&gt;Completed",$N$5:$N$134,"&lt;&gt;Canceled"),""),"")</f>
        <v/>
      </c>
    </row>
    <row r="135">
      <c r="A135" s="29" t="n"/>
      <c r="B135" s="29" t="n"/>
      <c r="C135" s="29" t="n"/>
      <c r="D135" s="29" t="n"/>
      <c r="E135" s="29" t="n"/>
      <c r="F135" s="29" t="n"/>
      <c r="G135" s="29" t="n"/>
      <c r="H135" s="29" t="n"/>
      <c r="I135" s="57" t="n"/>
      <c r="J135" s="57" t="n"/>
      <c r="K135" s="32" t="n"/>
      <c r="L135" s="29" t="n"/>
      <c r="M135" s="29" t="n"/>
      <c r="N135" s="29" t="n"/>
      <c r="O135" s="57" t="n"/>
      <c r="P135" s="31" t="n"/>
      <c r="Q135" s="31" t="n"/>
      <c r="R135" s="26">
        <f>IFERROR(IF($A135="","",$Q135-$P135),"")</f>
        <v/>
      </c>
      <c r="S135" s="24">
        <f>IFERROR(IF($I135="","",IF(OR($N135="Completed",$N135="Canceled"),MAX(0,$O135-$I135),MAX(0,TODAY()-$I135))),"")</f>
        <v/>
      </c>
      <c r="T135" s="24">
        <f>IFERROR(IF($A135="","",IF($J135="","No Due Date",IF(OR($N135="Completed",$N135="Canceled"),$N135,IF($J135&lt;TODAY(),"Overdue",IF($J135=TODAY(),"Due Today","Upcoming"))))),"")</f>
        <v/>
      </c>
      <c r="U135" s="29" t="n"/>
      <c r="V135" s="29" t="n"/>
      <c r="W135" s="29" t="n"/>
      <c r="X135" s="57" t="n"/>
      <c r="Y135" s="29" t="n"/>
      <c r="Z135" s="24">
        <f>IFERROR(IF(AND($A135&lt;&gt;"",$J135=TODAY(),$N135&lt;&gt;"Completed",$N135&lt;&gt;"Canceled"),COUNTIFS($J$5:$J$135,TODAY(),$N$5:$N$135,"&lt;&gt;Completed",$N$5:$N$135,"&lt;&gt;Canceled"),""),"")</f>
        <v/>
      </c>
      <c r="AA135" s="24">
        <f>IFERROR(IF(AND($A135&lt;&gt;"",$H135="Urgent",$J135&lt;TODAY(),$N135&lt;&gt;"Completed",$N135&lt;&gt;"Canceled"),COUNTIFS($H$5:$H$135,"Urgent",$J$5:$J$135,"&lt;"&amp;TODAY(),$N$5:$N$135,"&lt;&gt;Completed",$N$5:$N$135,"&lt;&gt;Canceled"),""),"")</f>
        <v/>
      </c>
    </row>
    <row r="136">
      <c r="A136" s="29" t="n"/>
      <c r="B136" s="29" t="n"/>
      <c r="C136" s="29" t="n"/>
      <c r="D136" s="29" t="n"/>
      <c r="E136" s="29" t="n"/>
      <c r="F136" s="29" t="n"/>
      <c r="G136" s="29" t="n"/>
      <c r="H136" s="29" t="n"/>
      <c r="I136" s="57" t="n"/>
      <c r="J136" s="57" t="n"/>
      <c r="K136" s="32" t="n"/>
      <c r="L136" s="29" t="n"/>
      <c r="M136" s="29" t="n"/>
      <c r="N136" s="29" t="n"/>
      <c r="O136" s="57" t="n"/>
      <c r="P136" s="31" t="n"/>
      <c r="Q136" s="31" t="n"/>
      <c r="R136" s="26">
        <f>IFERROR(IF($A136="","",$Q136-$P136),"")</f>
        <v/>
      </c>
      <c r="S136" s="24">
        <f>IFERROR(IF($I136="","",IF(OR($N136="Completed",$N136="Canceled"),MAX(0,$O136-$I136),MAX(0,TODAY()-$I136))),"")</f>
        <v/>
      </c>
      <c r="T136" s="24">
        <f>IFERROR(IF($A136="","",IF($J136="","No Due Date",IF(OR($N136="Completed",$N136="Canceled"),$N136,IF($J136&lt;TODAY(),"Overdue",IF($J136=TODAY(),"Due Today","Upcoming"))))),"")</f>
        <v/>
      </c>
      <c r="U136" s="29" t="n"/>
      <c r="V136" s="29" t="n"/>
      <c r="W136" s="29" t="n"/>
      <c r="X136" s="57" t="n"/>
      <c r="Y136" s="29" t="n"/>
      <c r="Z136" s="24">
        <f>IFERROR(IF(AND($A136&lt;&gt;"",$J136=TODAY(),$N136&lt;&gt;"Completed",$N136&lt;&gt;"Canceled"),COUNTIFS($J$5:$J$136,TODAY(),$N$5:$N$136,"&lt;&gt;Completed",$N$5:$N$136,"&lt;&gt;Canceled"),""),"")</f>
        <v/>
      </c>
      <c r="AA136" s="24">
        <f>IFERROR(IF(AND($A136&lt;&gt;"",$H136="Urgent",$J136&lt;TODAY(),$N136&lt;&gt;"Completed",$N136&lt;&gt;"Canceled"),COUNTIFS($H$5:$H$136,"Urgent",$J$5:$J$136,"&lt;"&amp;TODAY(),$N$5:$N$136,"&lt;&gt;Completed",$N$5:$N$136,"&lt;&gt;Canceled"),""),"")</f>
        <v/>
      </c>
    </row>
    <row r="137">
      <c r="A137" s="29" t="n"/>
      <c r="B137" s="29" t="n"/>
      <c r="C137" s="29" t="n"/>
      <c r="D137" s="29" t="n"/>
      <c r="E137" s="29" t="n"/>
      <c r="F137" s="29" t="n"/>
      <c r="G137" s="29" t="n"/>
      <c r="H137" s="29" t="n"/>
      <c r="I137" s="57" t="n"/>
      <c r="J137" s="57" t="n"/>
      <c r="K137" s="32" t="n"/>
      <c r="L137" s="29" t="n"/>
      <c r="M137" s="29" t="n"/>
      <c r="N137" s="29" t="n"/>
      <c r="O137" s="57" t="n"/>
      <c r="P137" s="31" t="n"/>
      <c r="Q137" s="31" t="n"/>
      <c r="R137" s="26">
        <f>IFERROR(IF($A137="","",$Q137-$P137),"")</f>
        <v/>
      </c>
      <c r="S137" s="24">
        <f>IFERROR(IF($I137="","",IF(OR($N137="Completed",$N137="Canceled"),MAX(0,$O137-$I137),MAX(0,TODAY()-$I137))),"")</f>
        <v/>
      </c>
      <c r="T137" s="24">
        <f>IFERROR(IF($A137="","",IF($J137="","No Due Date",IF(OR($N137="Completed",$N137="Canceled"),$N137,IF($J137&lt;TODAY(),"Overdue",IF($J137=TODAY(),"Due Today","Upcoming"))))),"")</f>
        <v/>
      </c>
      <c r="U137" s="29" t="n"/>
      <c r="V137" s="29" t="n"/>
      <c r="W137" s="29" t="n"/>
      <c r="X137" s="57" t="n"/>
      <c r="Y137" s="29" t="n"/>
      <c r="Z137" s="24">
        <f>IFERROR(IF(AND($A137&lt;&gt;"",$J137=TODAY(),$N137&lt;&gt;"Completed",$N137&lt;&gt;"Canceled"),COUNTIFS($J$5:$J$137,TODAY(),$N$5:$N$137,"&lt;&gt;Completed",$N$5:$N$137,"&lt;&gt;Canceled"),""),"")</f>
        <v/>
      </c>
      <c r="AA137" s="24">
        <f>IFERROR(IF(AND($A137&lt;&gt;"",$H137="Urgent",$J137&lt;TODAY(),$N137&lt;&gt;"Completed",$N137&lt;&gt;"Canceled"),COUNTIFS($H$5:$H$137,"Urgent",$J$5:$J$137,"&lt;"&amp;TODAY(),$N$5:$N$137,"&lt;&gt;Completed",$N$5:$N$137,"&lt;&gt;Canceled"),""),"")</f>
        <v/>
      </c>
    </row>
    <row r="138">
      <c r="A138" s="29" t="n"/>
      <c r="B138" s="29" t="n"/>
      <c r="C138" s="29" t="n"/>
      <c r="D138" s="29" t="n"/>
      <c r="E138" s="29" t="n"/>
      <c r="F138" s="29" t="n"/>
      <c r="G138" s="29" t="n"/>
      <c r="H138" s="29" t="n"/>
      <c r="I138" s="57" t="n"/>
      <c r="J138" s="57" t="n"/>
      <c r="K138" s="32" t="n"/>
      <c r="L138" s="29" t="n"/>
      <c r="M138" s="29" t="n"/>
      <c r="N138" s="29" t="n"/>
      <c r="O138" s="57" t="n"/>
      <c r="P138" s="31" t="n"/>
      <c r="Q138" s="31" t="n"/>
      <c r="R138" s="26">
        <f>IFERROR(IF($A138="","",$Q138-$P138),"")</f>
        <v/>
      </c>
      <c r="S138" s="24">
        <f>IFERROR(IF($I138="","",IF(OR($N138="Completed",$N138="Canceled"),MAX(0,$O138-$I138),MAX(0,TODAY()-$I138))),"")</f>
        <v/>
      </c>
      <c r="T138" s="24">
        <f>IFERROR(IF($A138="","",IF($J138="","No Due Date",IF(OR($N138="Completed",$N138="Canceled"),$N138,IF($J138&lt;TODAY(),"Overdue",IF($J138=TODAY(),"Due Today","Upcoming"))))),"")</f>
        <v/>
      </c>
      <c r="U138" s="29" t="n"/>
      <c r="V138" s="29" t="n"/>
      <c r="W138" s="29" t="n"/>
      <c r="X138" s="57" t="n"/>
      <c r="Y138" s="29" t="n"/>
      <c r="Z138" s="24">
        <f>IFERROR(IF(AND($A138&lt;&gt;"",$J138=TODAY(),$N138&lt;&gt;"Completed",$N138&lt;&gt;"Canceled"),COUNTIFS($J$5:$J$138,TODAY(),$N$5:$N$138,"&lt;&gt;Completed",$N$5:$N$138,"&lt;&gt;Canceled"),""),"")</f>
        <v/>
      </c>
      <c r="AA138" s="24">
        <f>IFERROR(IF(AND($A138&lt;&gt;"",$H138="Urgent",$J138&lt;TODAY(),$N138&lt;&gt;"Completed",$N138&lt;&gt;"Canceled"),COUNTIFS($H$5:$H$138,"Urgent",$J$5:$J$138,"&lt;"&amp;TODAY(),$N$5:$N$138,"&lt;&gt;Completed",$N$5:$N$138,"&lt;&gt;Canceled"),""),"")</f>
        <v/>
      </c>
    </row>
    <row r="139">
      <c r="A139" s="29" t="n"/>
      <c r="B139" s="29" t="n"/>
      <c r="C139" s="29" t="n"/>
      <c r="D139" s="29" t="n"/>
      <c r="E139" s="29" t="n"/>
      <c r="F139" s="29" t="n"/>
      <c r="G139" s="29" t="n"/>
      <c r="H139" s="29" t="n"/>
      <c r="I139" s="57" t="n"/>
      <c r="J139" s="57" t="n"/>
      <c r="K139" s="32" t="n"/>
      <c r="L139" s="29" t="n"/>
      <c r="M139" s="29" t="n"/>
      <c r="N139" s="29" t="n"/>
      <c r="O139" s="57" t="n"/>
      <c r="P139" s="31" t="n"/>
      <c r="Q139" s="31" t="n"/>
      <c r="R139" s="26">
        <f>IFERROR(IF($A139="","",$Q139-$P139),"")</f>
        <v/>
      </c>
      <c r="S139" s="24">
        <f>IFERROR(IF($I139="","",IF(OR($N139="Completed",$N139="Canceled"),MAX(0,$O139-$I139),MAX(0,TODAY()-$I139))),"")</f>
        <v/>
      </c>
      <c r="T139" s="24">
        <f>IFERROR(IF($A139="","",IF($J139="","No Due Date",IF(OR($N139="Completed",$N139="Canceled"),$N139,IF($J139&lt;TODAY(),"Overdue",IF($J139=TODAY(),"Due Today","Upcoming"))))),"")</f>
        <v/>
      </c>
      <c r="U139" s="29" t="n"/>
      <c r="V139" s="29" t="n"/>
      <c r="W139" s="29" t="n"/>
      <c r="X139" s="57" t="n"/>
      <c r="Y139" s="29" t="n"/>
      <c r="Z139" s="24">
        <f>IFERROR(IF(AND($A139&lt;&gt;"",$J139=TODAY(),$N139&lt;&gt;"Completed",$N139&lt;&gt;"Canceled"),COUNTIFS($J$5:$J$139,TODAY(),$N$5:$N$139,"&lt;&gt;Completed",$N$5:$N$139,"&lt;&gt;Canceled"),""),"")</f>
        <v/>
      </c>
      <c r="AA139" s="24">
        <f>IFERROR(IF(AND($A139&lt;&gt;"",$H139="Urgent",$J139&lt;TODAY(),$N139&lt;&gt;"Completed",$N139&lt;&gt;"Canceled"),COUNTIFS($H$5:$H$139,"Urgent",$J$5:$J$139,"&lt;"&amp;TODAY(),$N$5:$N$139,"&lt;&gt;Completed",$N$5:$N$139,"&lt;&gt;Canceled"),""),"")</f>
        <v/>
      </c>
    </row>
    <row r="140">
      <c r="A140" s="29" t="n"/>
      <c r="B140" s="29" t="n"/>
      <c r="C140" s="29" t="n"/>
      <c r="D140" s="29" t="n"/>
      <c r="E140" s="29" t="n"/>
      <c r="F140" s="29" t="n"/>
      <c r="G140" s="29" t="n"/>
      <c r="H140" s="29" t="n"/>
      <c r="I140" s="57" t="n"/>
      <c r="J140" s="57" t="n"/>
      <c r="K140" s="32" t="n"/>
      <c r="L140" s="29" t="n"/>
      <c r="M140" s="29" t="n"/>
      <c r="N140" s="29" t="n"/>
      <c r="O140" s="57" t="n"/>
      <c r="P140" s="31" t="n"/>
      <c r="Q140" s="31" t="n"/>
      <c r="R140" s="26">
        <f>IFERROR(IF($A140="","",$Q140-$P140),"")</f>
        <v/>
      </c>
      <c r="S140" s="24">
        <f>IFERROR(IF($I140="","",IF(OR($N140="Completed",$N140="Canceled"),MAX(0,$O140-$I140),MAX(0,TODAY()-$I140))),"")</f>
        <v/>
      </c>
      <c r="T140" s="24">
        <f>IFERROR(IF($A140="","",IF($J140="","No Due Date",IF(OR($N140="Completed",$N140="Canceled"),$N140,IF($J140&lt;TODAY(),"Overdue",IF($J140=TODAY(),"Due Today","Upcoming"))))),"")</f>
        <v/>
      </c>
      <c r="U140" s="29" t="n"/>
      <c r="V140" s="29" t="n"/>
      <c r="W140" s="29" t="n"/>
      <c r="X140" s="57" t="n"/>
      <c r="Y140" s="29" t="n"/>
      <c r="Z140" s="24">
        <f>IFERROR(IF(AND($A140&lt;&gt;"",$J140=TODAY(),$N140&lt;&gt;"Completed",$N140&lt;&gt;"Canceled"),COUNTIFS($J$5:$J$140,TODAY(),$N$5:$N$140,"&lt;&gt;Completed",$N$5:$N$140,"&lt;&gt;Canceled"),""),"")</f>
        <v/>
      </c>
      <c r="AA140" s="24">
        <f>IFERROR(IF(AND($A140&lt;&gt;"",$H140="Urgent",$J140&lt;TODAY(),$N140&lt;&gt;"Completed",$N140&lt;&gt;"Canceled"),COUNTIFS($H$5:$H$140,"Urgent",$J$5:$J$140,"&lt;"&amp;TODAY(),$N$5:$N$140,"&lt;&gt;Completed",$N$5:$N$140,"&lt;&gt;Canceled"),""),"")</f>
        <v/>
      </c>
    </row>
    <row r="141">
      <c r="A141" s="29" t="n"/>
      <c r="B141" s="29" t="n"/>
      <c r="C141" s="29" t="n"/>
      <c r="D141" s="29" t="n"/>
      <c r="E141" s="29" t="n"/>
      <c r="F141" s="29" t="n"/>
      <c r="G141" s="29" t="n"/>
      <c r="H141" s="29" t="n"/>
      <c r="I141" s="57" t="n"/>
      <c r="J141" s="57" t="n"/>
      <c r="K141" s="32" t="n"/>
      <c r="L141" s="29" t="n"/>
      <c r="M141" s="29" t="n"/>
      <c r="N141" s="29" t="n"/>
      <c r="O141" s="57" t="n"/>
      <c r="P141" s="31" t="n"/>
      <c r="Q141" s="31" t="n"/>
      <c r="R141" s="26">
        <f>IFERROR(IF($A141="","",$Q141-$P141),"")</f>
        <v/>
      </c>
      <c r="S141" s="24">
        <f>IFERROR(IF($I141="","",IF(OR($N141="Completed",$N141="Canceled"),MAX(0,$O141-$I141),MAX(0,TODAY()-$I141))),"")</f>
        <v/>
      </c>
      <c r="T141" s="24">
        <f>IFERROR(IF($A141="","",IF($J141="","No Due Date",IF(OR($N141="Completed",$N141="Canceled"),$N141,IF($J141&lt;TODAY(),"Overdue",IF($J141=TODAY(),"Due Today","Upcoming"))))),"")</f>
        <v/>
      </c>
      <c r="U141" s="29" t="n"/>
      <c r="V141" s="29" t="n"/>
      <c r="W141" s="29" t="n"/>
      <c r="X141" s="57" t="n"/>
      <c r="Y141" s="29" t="n"/>
      <c r="Z141" s="24">
        <f>IFERROR(IF(AND($A141&lt;&gt;"",$J141=TODAY(),$N141&lt;&gt;"Completed",$N141&lt;&gt;"Canceled"),COUNTIFS($J$5:$J$141,TODAY(),$N$5:$N$141,"&lt;&gt;Completed",$N$5:$N$141,"&lt;&gt;Canceled"),""),"")</f>
        <v/>
      </c>
      <c r="AA141" s="24">
        <f>IFERROR(IF(AND($A141&lt;&gt;"",$H141="Urgent",$J141&lt;TODAY(),$N141&lt;&gt;"Completed",$N141&lt;&gt;"Canceled"),COUNTIFS($H$5:$H$141,"Urgent",$J$5:$J$141,"&lt;"&amp;TODAY(),$N$5:$N$141,"&lt;&gt;Completed",$N$5:$N$141,"&lt;&gt;Canceled"),""),"")</f>
        <v/>
      </c>
    </row>
    <row r="142">
      <c r="A142" s="29" t="n"/>
      <c r="B142" s="29" t="n"/>
      <c r="C142" s="29" t="n"/>
      <c r="D142" s="29" t="n"/>
      <c r="E142" s="29" t="n"/>
      <c r="F142" s="29" t="n"/>
      <c r="G142" s="29" t="n"/>
      <c r="H142" s="29" t="n"/>
      <c r="I142" s="57" t="n"/>
      <c r="J142" s="57" t="n"/>
      <c r="K142" s="32" t="n"/>
      <c r="L142" s="29" t="n"/>
      <c r="M142" s="29" t="n"/>
      <c r="N142" s="29" t="n"/>
      <c r="O142" s="57" t="n"/>
      <c r="P142" s="31" t="n"/>
      <c r="Q142" s="31" t="n"/>
      <c r="R142" s="26">
        <f>IFERROR(IF($A142="","",$Q142-$P142),"")</f>
        <v/>
      </c>
      <c r="S142" s="24">
        <f>IFERROR(IF($I142="","",IF(OR($N142="Completed",$N142="Canceled"),MAX(0,$O142-$I142),MAX(0,TODAY()-$I142))),"")</f>
        <v/>
      </c>
      <c r="T142" s="24">
        <f>IFERROR(IF($A142="","",IF($J142="","No Due Date",IF(OR($N142="Completed",$N142="Canceled"),$N142,IF($J142&lt;TODAY(),"Overdue",IF($J142=TODAY(),"Due Today","Upcoming"))))),"")</f>
        <v/>
      </c>
      <c r="U142" s="29" t="n"/>
      <c r="V142" s="29" t="n"/>
      <c r="W142" s="29" t="n"/>
      <c r="X142" s="57" t="n"/>
      <c r="Y142" s="29" t="n"/>
      <c r="Z142" s="24">
        <f>IFERROR(IF(AND($A142&lt;&gt;"",$J142=TODAY(),$N142&lt;&gt;"Completed",$N142&lt;&gt;"Canceled"),COUNTIFS($J$5:$J$142,TODAY(),$N$5:$N$142,"&lt;&gt;Completed",$N$5:$N$142,"&lt;&gt;Canceled"),""),"")</f>
        <v/>
      </c>
      <c r="AA142" s="24">
        <f>IFERROR(IF(AND($A142&lt;&gt;"",$H142="Urgent",$J142&lt;TODAY(),$N142&lt;&gt;"Completed",$N142&lt;&gt;"Canceled"),COUNTIFS($H$5:$H$142,"Urgent",$J$5:$J$142,"&lt;"&amp;TODAY(),$N$5:$N$142,"&lt;&gt;Completed",$N$5:$N$142,"&lt;&gt;Canceled"),""),"")</f>
        <v/>
      </c>
    </row>
    <row r="143">
      <c r="A143" s="29" t="n"/>
      <c r="B143" s="29" t="n"/>
      <c r="C143" s="29" t="n"/>
      <c r="D143" s="29" t="n"/>
      <c r="E143" s="29" t="n"/>
      <c r="F143" s="29" t="n"/>
      <c r="G143" s="29" t="n"/>
      <c r="H143" s="29" t="n"/>
      <c r="I143" s="57" t="n"/>
      <c r="J143" s="57" t="n"/>
      <c r="K143" s="32" t="n"/>
      <c r="L143" s="29" t="n"/>
      <c r="M143" s="29" t="n"/>
      <c r="N143" s="29" t="n"/>
      <c r="O143" s="57" t="n"/>
      <c r="P143" s="31" t="n"/>
      <c r="Q143" s="31" t="n"/>
      <c r="R143" s="26">
        <f>IFERROR(IF($A143="","",$Q143-$P143),"")</f>
        <v/>
      </c>
      <c r="S143" s="24">
        <f>IFERROR(IF($I143="","",IF(OR($N143="Completed",$N143="Canceled"),MAX(0,$O143-$I143),MAX(0,TODAY()-$I143))),"")</f>
        <v/>
      </c>
      <c r="T143" s="24">
        <f>IFERROR(IF($A143="","",IF($J143="","No Due Date",IF(OR($N143="Completed",$N143="Canceled"),$N143,IF($J143&lt;TODAY(),"Overdue",IF($J143=TODAY(),"Due Today","Upcoming"))))),"")</f>
        <v/>
      </c>
      <c r="U143" s="29" t="n"/>
      <c r="V143" s="29" t="n"/>
      <c r="W143" s="29" t="n"/>
      <c r="X143" s="57" t="n"/>
      <c r="Y143" s="29" t="n"/>
      <c r="Z143" s="24">
        <f>IFERROR(IF(AND($A143&lt;&gt;"",$J143=TODAY(),$N143&lt;&gt;"Completed",$N143&lt;&gt;"Canceled"),COUNTIFS($J$5:$J$143,TODAY(),$N$5:$N$143,"&lt;&gt;Completed",$N$5:$N$143,"&lt;&gt;Canceled"),""),"")</f>
        <v/>
      </c>
      <c r="AA143" s="24">
        <f>IFERROR(IF(AND($A143&lt;&gt;"",$H143="Urgent",$J143&lt;TODAY(),$N143&lt;&gt;"Completed",$N143&lt;&gt;"Canceled"),COUNTIFS($H$5:$H$143,"Urgent",$J$5:$J$143,"&lt;"&amp;TODAY(),$N$5:$N$143,"&lt;&gt;Completed",$N$5:$N$143,"&lt;&gt;Canceled"),""),"")</f>
        <v/>
      </c>
    </row>
    <row r="144">
      <c r="A144" s="29" t="n"/>
      <c r="B144" s="29" t="n"/>
      <c r="C144" s="29" t="n"/>
      <c r="D144" s="29" t="n"/>
      <c r="E144" s="29" t="n"/>
      <c r="F144" s="29" t="n"/>
      <c r="G144" s="29" t="n"/>
      <c r="H144" s="29" t="n"/>
      <c r="I144" s="57" t="n"/>
      <c r="J144" s="57" t="n"/>
      <c r="K144" s="32" t="n"/>
      <c r="L144" s="29" t="n"/>
      <c r="M144" s="29" t="n"/>
      <c r="N144" s="29" t="n"/>
      <c r="O144" s="57" t="n"/>
      <c r="P144" s="31" t="n"/>
      <c r="Q144" s="31" t="n"/>
      <c r="R144" s="26">
        <f>IFERROR(IF($A144="","",$Q144-$P144),"")</f>
        <v/>
      </c>
      <c r="S144" s="24">
        <f>IFERROR(IF($I144="","",IF(OR($N144="Completed",$N144="Canceled"),MAX(0,$O144-$I144),MAX(0,TODAY()-$I144))),"")</f>
        <v/>
      </c>
      <c r="T144" s="24">
        <f>IFERROR(IF($A144="","",IF($J144="","No Due Date",IF(OR($N144="Completed",$N144="Canceled"),$N144,IF($J144&lt;TODAY(),"Overdue",IF($J144=TODAY(),"Due Today","Upcoming"))))),"")</f>
        <v/>
      </c>
      <c r="U144" s="29" t="n"/>
      <c r="V144" s="29" t="n"/>
      <c r="W144" s="29" t="n"/>
      <c r="X144" s="57" t="n"/>
      <c r="Y144" s="29" t="n"/>
      <c r="Z144" s="24">
        <f>IFERROR(IF(AND($A144&lt;&gt;"",$J144=TODAY(),$N144&lt;&gt;"Completed",$N144&lt;&gt;"Canceled"),COUNTIFS($J$5:$J$144,TODAY(),$N$5:$N$144,"&lt;&gt;Completed",$N$5:$N$144,"&lt;&gt;Canceled"),""),"")</f>
        <v/>
      </c>
      <c r="AA144" s="24">
        <f>IFERROR(IF(AND($A144&lt;&gt;"",$H144="Urgent",$J144&lt;TODAY(),$N144&lt;&gt;"Completed",$N144&lt;&gt;"Canceled"),COUNTIFS($H$5:$H$144,"Urgent",$J$5:$J$144,"&lt;"&amp;TODAY(),$N$5:$N$144,"&lt;&gt;Completed",$N$5:$N$144,"&lt;&gt;Canceled"),""),"")</f>
        <v/>
      </c>
    </row>
    <row r="145">
      <c r="A145" s="29" t="n"/>
      <c r="B145" s="29" t="n"/>
      <c r="C145" s="29" t="n"/>
      <c r="D145" s="29" t="n"/>
      <c r="E145" s="29" t="n"/>
      <c r="F145" s="29" t="n"/>
      <c r="G145" s="29" t="n"/>
      <c r="H145" s="29" t="n"/>
      <c r="I145" s="57" t="n"/>
      <c r="J145" s="57" t="n"/>
      <c r="K145" s="32" t="n"/>
      <c r="L145" s="29" t="n"/>
      <c r="M145" s="29" t="n"/>
      <c r="N145" s="29" t="n"/>
      <c r="O145" s="57" t="n"/>
      <c r="P145" s="31" t="n"/>
      <c r="Q145" s="31" t="n"/>
      <c r="R145" s="26">
        <f>IFERROR(IF($A145="","",$Q145-$P145),"")</f>
        <v/>
      </c>
      <c r="S145" s="24">
        <f>IFERROR(IF($I145="","",IF(OR($N145="Completed",$N145="Canceled"),MAX(0,$O145-$I145),MAX(0,TODAY()-$I145))),"")</f>
        <v/>
      </c>
      <c r="T145" s="24">
        <f>IFERROR(IF($A145="","",IF($J145="","No Due Date",IF(OR($N145="Completed",$N145="Canceled"),$N145,IF($J145&lt;TODAY(),"Overdue",IF($J145=TODAY(),"Due Today","Upcoming"))))),"")</f>
        <v/>
      </c>
      <c r="U145" s="29" t="n"/>
      <c r="V145" s="29" t="n"/>
      <c r="W145" s="29" t="n"/>
      <c r="X145" s="57" t="n"/>
      <c r="Y145" s="29" t="n"/>
      <c r="Z145" s="24">
        <f>IFERROR(IF(AND($A145&lt;&gt;"",$J145=TODAY(),$N145&lt;&gt;"Completed",$N145&lt;&gt;"Canceled"),COUNTIFS($J$5:$J$145,TODAY(),$N$5:$N$145,"&lt;&gt;Completed",$N$5:$N$145,"&lt;&gt;Canceled"),""),"")</f>
        <v/>
      </c>
      <c r="AA145" s="24">
        <f>IFERROR(IF(AND($A145&lt;&gt;"",$H145="Urgent",$J145&lt;TODAY(),$N145&lt;&gt;"Completed",$N145&lt;&gt;"Canceled"),COUNTIFS($H$5:$H$145,"Urgent",$J$5:$J$145,"&lt;"&amp;TODAY(),$N$5:$N$145,"&lt;&gt;Completed",$N$5:$N$145,"&lt;&gt;Canceled"),""),"")</f>
        <v/>
      </c>
    </row>
    <row r="146">
      <c r="A146" s="29" t="n"/>
      <c r="B146" s="29" t="n"/>
      <c r="C146" s="29" t="n"/>
      <c r="D146" s="29" t="n"/>
      <c r="E146" s="29" t="n"/>
      <c r="F146" s="29" t="n"/>
      <c r="G146" s="29" t="n"/>
      <c r="H146" s="29" t="n"/>
      <c r="I146" s="57" t="n"/>
      <c r="J146" s="57" t="n"/>
      <c r="K146" s="32" t="n"/>
      <c r="L146" s="29" t="n"/>
      <c r="M146" s="29" t="n"/>
      <c r="N146" s="29" t="n"/>
      <c r="O146" s="57" t="n"/>
      <c r="P146" s="31" t="n"/>
      <c r="Q146" s="31" t="n"/>
      <c r="R146" s="26">
        <f>IFERROR(IF($A146="","",$Q146-$P146),"")</f>
        <v/>
      </c>
      <c r="S146" s="24">
        <f>IFERROR(IF($I146="","",IF(OR($N146="Completed",$N146="Canceled"),MAX(0,$O146-$I146),MAX(0,TODAY()-$I146))),"")</f>
        <v/>
      </c>
      <c r="T146" s="24">
        <f>IFERROR(IF($A146="","",IF($J146="","No Due Date",IF(OR($N146="Completed",$N146="Canceled"),$N146,IF($J146&lt;TODAY(),"Overdue",IF($J146=TODAY(),"Due Today","Upcoming"))))),"")</f>
        <v/>
      </c>
      <c r="U146" s="29" t="n"/>
      <c r="V146" s="29" t="n"/>
      <c r="W146" s="29" t="n"/>
      <c r="X146" s="57" t="n"/>
      <c r="Y146" s="29" t="n"/>
      <c r="Z146" s="24">
        <f>IFERROR(IF(AND($A146&lt;&gt;"",$J146=TODAY(),$N146&lt;&gt;"Completed",$N146&lt;&gt;"Canceled"),COUNTIFS($J$5:$J$146,TODAY(),$N$5:$N$146,"&lt;&gt;Completed",$N$5:$N$146,"&lt;&gt;Canceled"),""),"")</f>
        <v/>
      </c>
      <c r="AA146" s="24">
        <f>IFERROR(IF(AND($A146&lt;&gt;"",$H146="Urgent",$J146&lt;TODAY(),$N146&lt;&gt;"Completed",$N146&lt;&gt;"Canceled"),COUNTIFS($H$5:$H$146,"Urgent",$J$5:$J$146,"&lt;"&amp;TODAY(),$N$5:$N$146,"&lt;&gt;Completed",$N$5:$N$146,"&lt;&gt;Canceled"),""),"")</f>
        <v/>
      </c>
    </row>
    <row r="147">
      <c r="A147" s="29" t="n"/>
      <c r="B147" s="29" t="n"/>
      <c r="C147" s="29" t="n"/>
      <c r="D147" s="29" t="n"/>
      <c r="E147" s="29" t="n"/>
      <c r="F147" s="29" t="n"/>
      <c r="G147" s="29" t="n"/>
      <c r="H147" s="29" t="n"/>
      <c r="I147" s="57" t="n"/>
      <c r="J147" s="57" t="n"/>
      <c r="K147" s="32" t="n"/>
      <c r="L147" s="29" t="n"/>
      <c r="M147" s="29" t="n"/>
      <c r="N147" s="29" t="n"/>
      <c r="O147" s="57" t="n"/>
      <c r="P147" s="31" t="n"/>
      <c r="Q147" s="31" t="n"/>
      <c r="R147" s="26">
        <f>IFERROR(IF($A147="","",$Q147-$P147),"")</f>
        <v/>
      </c>
      <c r="S147" s="24">
        <f>IFERROR(IF($I147="","",IF(OR($N147="Completed",$N147="Canceled"),MAX(0,$O147-$I147),MAX(0,TODAY()-$I147))),"")</f>
        <v/>
      </c>
      <c r="T147" s="24">
        <f>IFERROR(IF($A147="","",IF($J147="","No Due Date",IF(OR($N147="Completed",$N147="Canceled"),$N147,IF($J147&lt;TODAY(),"Overdue",IF($J147=TODAY(),"Due Today","Upcoming"))))),"")</f>
        <v/>
      </c>
      <c r="U147" s="29" t="n"/>
      <c r="V147" s="29" t="n"/>
      <c r="W147" s="29" t="n"/>
      <c r="X147" s="57" t="n"/>
      <c r="Y147" s="29" t="n"/>
      <c r="Z147" s="24">
        <f>IFERROR(IF(AND($A147&lt;&gt;"",$J147=TODAY(),$N147&lt;&gt;"Completed",$N147&lt;&gt;"Canceled"),COUNTIFS($J$5:$J$147,TODAY(),$N$5:$N$147,"&lt;&gt;Completed",$N$5:$N$147,"&lt;&gt;Canceled"),""),"")</f>
        <v/>
      </c>
      <c r="AA147" s="24">
        <f>IFERROR(IF(AND($A147&lt;&gt;"",$H147="Urgent",$J147&lt;TODAY(),$N147&lt;&gt;"Completed",$N147&lt;&gt;"Canceled"),COUNTIFS($H$5:$H$147,"Urgent",$J$5:$J$147,"&lt;"&amp;TODAY(),$N$5:$N$147,"&lt;&gt;Completed",$N$5:$N$147,"&lt;&gt;Canceled"),""),"")</f>
        <v/>
      </c>
    </row>
    <row r="148">
      <c r="A148" s="29" t="n"/>
      <c r="B148" s="29" t="n"/>
      <c r="C148" s="29" t="n"/>
      <c r="D148" s="29" t="n"/>
      <c r="E148" s="29" t="n"/>
      <c r="F148" s="29" t="n"/>
      <c r="G148" s="29" t="n"/>
      <c r="H148" s="29" t="n"/>
      <c r="I148" s="57" t="n"/>
      <c r="J148" s="57" t="n"/>
      <c r="K148" s="32" t="n"/>
      <c r="L148" s="29" t="n"/>
      <c r="M148" s="29" t="n"/>
      <c r="N148" s="29" t="n"/>
      <c r="O148" s="57" t="n"/>
      <c r="P148" s="31" t="n"/>
      <c r="Q148" s="31" t="n"/>
      <c r="R148" s="26">
        <f>IFERROR(IF($A148="","",$Q148-$P148),"")</f>
        <v/>
      </c>
      <c r="S148" s="24">
        <f>IFERROR(IF($I148="","",IF(OR($N148="Completed",$N148="Canceled"),MAX(0,$O148-$I148),MAX(0,TODAY()-$I148))),"")</f>
        <v/>
      </c>
      <c r="T148" s="24">
        <f>IFERROR(IF($A148="","",IF($J148="","No Due Date",IF(OR($N148="Completed",$N148="Canceled"),$N148,IF($J148&lt;TODAY(),"Overdue",IF($J148=TODAY(),"Due Today","Upcoming"))))),"")</f>
        <v/>
      </c>
      <c r="U148" s="29" t="n"/>
      <c r="V148" s="29" t="n"/>
      <c r="W148" s="29" t="n"/>
      <c r="X148" s="57" t="n"/>
      <c r="Y148" s="29" t="n"/>
      <c r="Z148" s="24">
        <f>IFERROR(IF(AND($A148&lt;&gt;"",$J148=TODAY(),$N148&lt;&gt;"Completed",$N148&lt;&gt;"Canceled"),COUNTIFS($J$5:$J$148,TODAY(),$N$5:$N$148,"&lt;&gt;Completed",$N$5:$N$148,"&lt;&gt;Canceled"),""),"")</f>
        <v/>
      </c>
      <c r="AA148" s="24">
        <f>IFERROR(IF(AND($A148&lt;&gt;"",$H148="Urgent",$J148&lt;TODAY(),$N148&lt;&gt;"Completed",$N148&lt;&gt;"Canceled"),COUNTIFS($H$5:$H$148,"Urgent",$J$5:$J$148,"&lt;"&amp;TODAY(),$N$5:$N$148,"&lt;&gt;Completed",$N$5:$N$148,"&lt;&gt;Canceled"),""),"")</f>
        <v/>
      </c>
    </row>
    <row r="149">
      <c r="A149" s="29" t="n"/>
      <c r="B149" s="29" t="n"/>
      <c r="C149" s="29" t="n"/>
      <c r="D149" s="29" t="n"/>
      <c r="E149" s="29" t="n"/>
      <c r="F149" s="29" t="n"/>
      <c r="G149" s="29" t="n"/>
      <c r="H149" s="29" t="n"/>
      <c r="I149" s="57" t="n"/>
      <c r="J149" s="57" t="n"/>
      <c r="K149" s="32" t="n"/>
      <c r="L149" s="29" t="n"/>
      <c r="M149" s="29" t="n"/>
      <c r="N149" s="29" t="n"/>
      <c r="O149" s="57" t="n"/>
      <c r="P149" s="31" t="n"/>
      <c r="Q149" s="31" t="n"/>
      <c r="R149" s="26">
        <f>IFERROR(IF($A149="","",$Q149-$P149),"")</f>
        <v/>
      </c>
      <c r="S149" s="24">
        <f>IFERROR(IF($I149="","",IF(OR($N149="Completed",$N149="Canceled"),MAX(0,$O149-$I149),MAX(0,TODAY()-$I149))),"")</f>
        <v/>
      </c>
      <c r="T149" s="24">
        <f>IFERROR(IF($A149="","",IF($J149="","No Due Date",IF(OR($N149="Completed",$N149="Canceled"),$N149,IF($J149&lt;TODAY(),"Overdue",IF($J149=TODAY(),"Due Today","Upcoming"))))),"")</f>
        <v/>
      </c>
      <c r="U149" s="29" t="n"/>
      <c r="V149" s="29" t="n"/>
      <c r="W149" s="29" t="n"/>
      <c r="X149" s="57" t="n"/>
      <c r="Y149" s="29" t="n"/>
      <c r="Z149" s="24">
        <f>IFERROR(IF(AND($A149&lt;&gt;"",$J149=TODAY(),$N149&lt;&gt;"Completed",$N149&lt;&gt;"Canceled"),COUNTIFS($J$5:$J$149,TODAY(),$N$5:$N$149,"&lt;&gt;Completed",$N$5:$N$149,"&lt;&gt;Canceled"),""),"")</f>
        <v/>
      </c>
      <c r="AA149" s="24">
        <f>IFERROR(IF(AND($A149&lt;&gt;"",$H149="Urgent",$J149&lt;TODAY(),$N149&lt;&gt;"Completed",$N149&lt;&gt;"Canceled"),COUNTIFS($H$5:$H$149,"Urgent",$J$5:$J$149,"&lt;"&amp;TODAY(),$N$5:$N$149,"&lt;&gt;Completed",$N$5:$N$149,"&lt;&gt;Canceled"),""),"")</f>
        <v/>
      </c>
    </row>
    <row r="150">
      <c r="A150" s="29" t="n"/>
      <c r="B150" s="29" t="n"/>
      <c r="C150" s="29" t="n"/>
      <c r="D150" s="29" t="n"/>
      <c r="E150" s="29" t="n"/>
      <c r="F150" s="29" t="n"/>
      <c r="G150" s="29" t="n"/>
      <c r="H150" s="29" t="n"/>
      <c r="I150" s="57" t="n"/>
      <c r="J150" s="57" t="n"/>
      <c r="K150" s="32" t="n"/>
      <c r="L150" s="29" t="n"/>
      <c r="M150" s="29" t="n"/>
      <c r="N150" s="29" t="n"/>
      <c r="O150" s="57" t="n"/>
      <c r="P150" s="31" t="n"/>
      <c r="Q150" s="31" t="n"/>
      <c r="R150" s="26">
        <f>IFERROR(IF($A150="","",$Q150-$P150),"")</f>
        <v/>
      </c>
      <c r="S150" s="24">
        <f>IFERROR(IF($I150="","",IF(OR($N150="Completed",$N150="Canceled"),MAX(0,$O150-$I150),MAX(0,TODAY()-$I150))),"")</f>
        <v/>
      </c>
      <c r="T150" s="24">
        <f>IFERROR(IF($A150="","",IF($J150="","No Due Date",IF(OR($N150="Completed",$N150="Canceled"),$N150,IF($J150&lt;TODAY(),"Overdue",IF($J150=TODAY(),"Due Today","Upcoming"))))),"")</f>
        <v/>
      </c>
      <c r="U150" s="29" t="n"/>
      <c r="V150" s="29" t="n"/>
      <c r="W150" s="29" t="n"/>
      <c r="X150" s="57" t="n"/>
      <c r="Y150" s="29" t="n"/>
      <c r="Z150" s="24">
        <f>IFERROR(IF(AND($A150&lt;&gt;"",$J150=TODAY(),$N150&lt;&gt;"Completed",$N150&lt;&gt;"Canceled"),COUNTIFS($J$5:$J$150,TODAY(),$N$5:$N$150,"&lt;&gt;Completed",$N$5:$N$150,"&lt;&gt;Canceled"),""),"")</f>
        <v/>
      </c>
      <c r="AA150" s="24">
        <f>IFERROR(IF(AND($A150&lt;&gt;"",$H150="Urgent",$J150&lt;TODAY(),$N150&lt;&gt;"Completed",$N150&lt;&gt;"Canceled"),COUNTIFS($H$5:$H$150,"Urgent",$J$5:$J$150,"&lt;"&amp;TODAY(),$N$5:$N$150,"&lt;&gt;Completed",$N$5:$N$150,"&lt;&gt;Canceled"),""),"")</f>
        <v/>
      </c>
    </row>
    <row r="151">
      <c r="A151" s="29" t="n"/>
      <c r="B151" s="29" t="n"/>
      <c r="C151" s="29" t="n"/>
      <c r="D151" s="29" t="n"/>
      <c r="E151" s="29" t="n"/>
      <c r="F151" s="29" t="n"/>
      <c r="G151" s="29" t="n"/>
      <c r="H151" s="29" t="n"/>
      <c r="I151" s="57" t="n"/>
      <c r="J151" s="57" t="n"/>
      <c r="K151" s="32" t="n"/>
      <c r="L151" s="29" t="n"/>
      <c r="M151" s="29" t="n"/>
      <c r="N151" s="29" t="n"/>
      <c r="O151" s="57" t="n"/>
      <c r="P151" s="31" t="n"/>
      <c r="Q151" s="31" t="n"/>
      <c r="R151" s="26">
        <f>IFERROR(IF($A151="","",$Q151-$P151),"")</f>
        <v/>
      </c>
      <c r="S151" s="24">
        <f>IFERROR(IF($I151="","",IF(OR($N151="Completed",$N151="Canceled"),MAX(0,$O151-$I151),MAX(0,TODAY()-$I151))),"")</f>
        <v/>
      </c>
      <c r="T151" s="24">
        <f>IFERROR(IF($A151="","",IF($J151="","No Due Date",IF(OR($N151="Completed",$N151="Canceled"),$N151,IF($J151&lt;TODAY(),"Overdue",IF($J151=TODAY(),"Due Today","Upcoming"))))),"")</f>
        <v/>
      </c>
      <c r="U151" s="29" t="n"/>
      <c r="V151" s="29" t="n"/>
      <c r="W151" s="29" t="n"/>
      <c r="X151" s="57" t="n"/>
      <c r="Y151" s="29" t="n"/>
      <c r="Z151" s="24">
        <f>IFERROR(IF(AND($A151&lt;&gt;"",$J151=TODAY(),$N151&lt;&gt;"Completed",$N151&lt;&gt;"Canceled"),COUNTIFS($J$5:$J$151,TODAY(),$N$5:$N$151,"&lt;&gt;Completed",$N$5:$N$151,"&lt;&gt;Canceled"),""),"")</f>
        <v/>
      </c>
      <c r="AA151" s="24">
        <f>IFERROR(IF(AND($A151&lt;&gt;"",$H151="Urgent",$J151&lt;TODAY(),$N151&lt;&gt;"Completed",$N151&lt;&gt;"Canceled"),COUNTIFS($H$5:$H$151,"Urgent",$J$5:$J$151,"&lt;"&amp;TODAY(),$N$5:$N$151,"&lt;&gt;Completed",$N$5:$N$151,"&lt;&gt;Canceled"),""),"")</f>
        <v/>
      </c>
    </row>
    <row r="152">
      <c r="A152" s="29" t="n"/>
      <c r="B152" s="29" t="n"/>
      <c r="C152" s="29" t="n"/>
      <c r="D152" s="29" t="n"/>
      <c r="E152" s="29" t="n"/>
      <c r="F152" s="29" t="n"/>
      <c r="G152" s="29" t="n"/>
      <c r="H152" s="29" t="n"/>
      <c r="I152" s="57" t="n"/>
      <c r="J152" s="57" t="n"/>
      <c r="K152" s="32" t="n"/>
      <c r="L152" s="29" t="n"/>
      <c r="M152" s="29" t="n"/>
      <c r="N152" s="29" t="n"/>
      <c r="O152" s="57" t="n"/>
      <c r="P152" s="31" t="n"/>
      <c r="Q152" s="31" t="n"/>
      <c r="R152" s="26">
        <f>IFERROR(IF($A152="","",$Q152-$P152),"")</f>
        <v/>
      </c>
      <c r="S152" s="24">
        <f>IFERROR(IF($I152="","",IF(OR($N152="Completed",$N152="Canceled"),MAX(0,$O152-$I152),MAX(0,TODAY()-$I152))),"")</f>
        <v/>
      </c>
      <c r="T152" s="24">
        <f>IFERROR(IF($A152="","",IF($J152="","No Due Date",IF(OR($N152="Completed",$N152="Canceled"),$N152,IF($J152&lt;TODAY(),"Overdue",IF($J152=TODAY(),"Due Today","Upcoming"))))),"")</f>
        <v/>
      </c>
      <c r="U152" s="29" t="n"/>
      <c r="V152" s="29" t="n"/>
      <c r="W152" s="29" t="n"/>
      <c r="X152" s="57" t="n"/>
      <c r="Y152" s="29" t="n"/>
      <c r="Z152" s="24">
        <f>IFERROR(IF(AND($A152&lt;&gt;"",$J152=TODAY(),$N152&lt;&gt;"Completed",$N152&lt;&gt;"Canceled"),COUNTIFS($J$5:$J$152,TODAY(),$N$5:$N$152,"&lt;&gt;Completed",$N$5:$N$152,"&lt;&gt;Canceled"),""),"")</f>
        <v/>
      </c>
      <c r="AA152" s="24">
        <f>IFERROR(IF(AND($A152&lt;&gt;"",$H152="Urgent",$J152&lt;TODAY(),$N152&lt;&gt;"Completed",$N152&lt;&gt;"Canceled"),COUNTIFS($H$5:$H$152,"Urgent",$J$5:$J$152,"&lt;"&amp;TODAY(),$N$5:$N$152,"&lt;&gt;Completed",$N$5:$N$152,"&lt;&gt;Canceled"),""),"")</f>
        <v/>
      </c>
    </row>
    <row r="153">
      <c r="A153" s="29" t="n"/>
      <c r="B153" s="29" t="n"/>
      <c r="C153" s="29" t="n"/>
      <c r="D153" s="29" t="n"/>
      <c r="E153" s="29" t="n"/>
      <c r="F153" s="29" t="n"/>
      <c r="G153" s="29" t="n"/>
      <c r="H153" s="29" t="n"/>
      <c r="I153" s="57" t="n"/>
      <c r="J153" s="57" t="n"/>
      <c r="K153" s="32" t="n"/>
      <c r="L153" s="29" t="n"/>
      <c r="M153" s="29" t="n"/>
      <c r="N153" s="29" t="n"/>
      <c r="O153" s="57" t="n"/>
      <c r="P153" s="31" t="n"/>
      <c r="Q153" s="31" t="n"/>
      <c r="R153" s="26">
        <f>IFERROR(IF($A153="","",$Q153-$P153),"")</f>
        <v/>
      </c>
      <c r="S153" s="24">
        <f>IFERROR(IF($I153="","",IF(OR($N153="Completed",$N153="Canceled"),MAX(0,$O153-$I153),MAX(0,TODAY()-$I153))),"")</f>
        <v/>
      </c>
      <c r="T153" s="24">
        <f>IFERROR(IF($A153="","",IF($J153="","No Due Date",IF(OR($N153="Completed",$N153="Canceled"),$N153,IF($J153&lt;TODAY(),"Overdue",IF($J153=TODAY(),"Due Today","Upcoming"))))),"")</f>
        <v/>
      </c>
      <c r="U153" s="29" t="n"/>
      <c r="V153" s="29" t="n"/>
      <c r="W153" s="29" t="n"/>
      <c r="X153" s="57" t="n"/>
      <c r="Y153" s="29" t="n"/>
      <c r="Z153" s="24">
        <f>IFERROR(IF(AND($A153&lt;&gt;"",$J153=TODAY(),$N153&lt;&gt;"Completed",$N153&lt;&gt;"Canceled"),COUNTIFS($J$5:$J$153,TODAY(),$N$5:$N$153,"&lt;&gt;Completed",$N$5:$N$153,"&lt;&gt;Canceled"),""),"")</f>
        <v/>
      </c>
      <c r="AA153" s="24">
        <f>IFERROR(IF(AND($A153&lt;&gt;"",$H153="Urgent",$J153&lt;TODAY(),$N153&lt;&gt;"Completed",$N153&lt;&gt;"Canceled"),COUNTIFS($H$5:$H$153,"Urgent",$J$5:$J$153,"&lt;"&amp;TODAY(),$N$5:$N$153,"&lt;&gt;Completed",$N$5:$N$153,"&lt;&gt;Canceled"),""),"")</f>
        <v/>
      </c>
    </row>
    <row r="154">
      <c r="A154" s="29" t="n"/>
      <c r="B154" s="29" t="n"/>
      <c r="C154" s="29" t="n"/>
      <c r="D154" s="29" t="n"/>
      <c r="E154" s="29" t="n"/>
      <c r="F154" s="29" t="n"/>
      <c r="G154" s="29" t="n"/>
      <c r="H154" s="29" t="n"/>
      <c r="I154" s="57" t="n"/>
      <c r="J154" s="57" t="n"/>
      <c r="K154" s="32" t="n"/>
      <c r="L154" s="29" t="n"/>
      <c r="M154" s="29" t="n"/>
      <c r="N154" s="29" t="n"/>
      <c r="O154" s="57" t="n"/>
      <c r="P154" s="31" t="n"/>
      <c r="Q154" s="31" t="n"/>
      <c r="R154" s="26">
        <f>IFERROR(IF($A154="","",$Q154-$P154),"")</f>
        <v/>
      </c>
      <c r="S154" s="24">
        <f>IFERROR(IF($I154="","",IF(OR($N154="Completed",$N154="Canceled"),MAX(0,$O154-$I154),MAX(0,TODAY()-$I154))),"")</f>
        <v/>
      </c>
      <c r="T154" s="24">
        <f>IFERROR(IF($A154="","",IF($J154="","No Due Date",IF(OR($N154="Completed",$N154="Canceled"),$N154,IF($J154&lt;TODAY(),"Overdue",IF($J154=TODAY(),"Due Today","Upcoming"))))),"")</f>
        <v/>
      </c>
      <c r="U154" s="29" t="n"/>
      <c r="V154" s="29" t="n"/>
      <c r="W154" s="29" t="n"/>
      <c r="X154" s="57" t="n"/>
      <c r="Y154" s="29" t="n"/>
      <c r="Z154" s="24">
        <f>IFERROR(IF(AND($A154&lt;&gt;"",$J154=TODAY(),$N154&lt;&gt;"Completed",$N154&lt;&gt;"Canceled"),COUNTIFS($J$5:$J$154,TODAY(),$N$5:$N$154,"&lt;&gt;Completed",$N$5:$N$154,"&lt;&gt;Canceled"),""),"")</f>
        <v/>
      </c>
      <c r="AA154" s="24">
        <f>IFERROR(IF(AND($A154&lt;&gt;"",$H154="Urgent",$J154&lt;TODAY(),$N154&lt;&gt;"Completed",$N154&lt;&gt;"Canceled"),COUNTIFS($H$5:$H$154,"Urgent",$J$5:$J$154,"&lt;"&amp;TODAY(),$N$5:$N$154,"&lt;&gt;Completed",$N$5:$N$154,"&lt;&gt;Canceled"),""),"")</f>
        <v/>
      </c>
    </row>
  </sheetData>
  <mergeCells count="1">
    <mergeCell ref="A1:AA1"/>
  </mergeCells>
  <conditionalFormatting sqref="A5:A154">
    <cfRule type="duplicateValues" priority="1" dxfId="0"/>
  </conditionalFormatting>
  <conditionalFormatting sqref="H5:H154">
    <cfRule type="expression" priority="2" dxfId="0">
      <formula>AND($H5="Urgent",$N5&lt;&gt;"Completed",$N5&lt;&gt;"Canceled")</formula>
    </cfRule>
  </conditionalFormatting>
  <conditionalFormatting sqref="T5:T154">
    <cfRule type="expression" priority="3" dxfId="0">
      <formula>$T5="Overdue"</formula>
    </cfRule>
  </conditionalFormatting>
  <conditionalFormatting sqref="N5:N154">
    <cfRule type="expression" priority="4" dxfId="3">
      <formula>$N5="Completed"</formula>
    </cfRule>
  </conditionalFormatting>
  <conditionalFormatting sqref="R5:R154">
    <cfRule type="cellIs" priority="5" operator="greaterThan" dxfId="4">
      <formula>0</formula>
    </cfRule>
  </conditionalFormatting>
  <dataValidations count="7">
    <dataValidation sqref="C5:C154" showDropDown="0" showInputMessage="0" showErrorMessage="0" allowBlank="0" type="list" errorStyle="warning">
      <formula1>'Property Setup'!$B$13:$B$21</formula1>
    </dataValidation>
    <dataValidation sqref="E5:E154" showDropDown="0" showInputMessage="0" showErrorMessage="0" allowBlank="0" type="list" errorStyle="warning">
      <formula1>"Turnover Cleaning,Inspection,Maintenance,Guest Request,Supply Restock,Landscaping,Pool or Spa Service,Other"</formula1>
    </dataValidation>
    <dataValidation sqref="H5:H154" showDropDown="0" showInputMessage="0" showErrorMessage="0" allowBlank="0" type="list" errorStyle="warning">
      <formula1>"Low,Normal,High,Urgent"</formula1>
    </dataValidation>
    <dataValidation sqref="N5:N154" showDropDown="0" showInputMessage="0" showErrorMessage="0" allowBlank="0" type="list" errorStyle="warning">
      <formula1>"Not Started,Scheduled,In Progress,On Hold,Completed,Canceled"</formula1>
    </dataValidation>
    <dataValidation sqref="L5:L154" showDropDown="0" showInputMessage="0" showErrorMessage="0" allowBlank="0" type="list" errorStyle="warning">
      <formula1>'Property Setup'!$B$117:$B$125</formula1>
    </dataValidation>
    <dataValidation sqref="W5:W154" showDropDown="0" showInputMessage="0" showErrorMessage="0" allowBlank="0" type="list" errorStyle="warning">
      <formula1>"Yes,No"</formula1>
    </dataValidation>
    <dataValidation sqref="Y5:Y154" showDropDown="0" showInputMessage="0" showErrorMessage="0" allowBlank="0" type="list" errorStyle="warning">
      <formula1>"Not Reviewed,Reviewed,Needs Follow-Up,Not Required"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Z216"/>
  <sheetViews>
    <sheetView showGridLines="0" zoomScale="70" zoomScaleNormal="7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8" customWidth="1" min="1" max="1"/>
    <col width="27" customWidth="1" min="2" max="2"/>
    <col width="14" customWidth="1" min="3" max="3"/>
    <col width="14" customWidth="1" min="4" max="4"/>
    <col width="22" customWidth="1" min="5" max="5"/>
    <col width="22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  <col width="18" customWidth="1" min="21" max="21"/>
    <col width="22" customWidth="1" min="22" max="22"/>
    <col width="22" customWidth="1" min="23" max="23"/>
    <col width="22" customWidth="1" min="24" max="24"/>
    <col width="35" customWidth="1" min="25" max="25"/>
    <col width="35" customWidth="1" min="26" max="26"/>
  </cols>
  <sheetData>
    <row r="1">
      <c r="A1" s="1" t="inlineStr">
        <is>
          <t>Property Setup and Operating Assumptions</t>
        </is>
      </c>
    </row>
    <row r="2" ht="34" customHeight="1">
      <c r="A2" s="21" t="inlineStr">
        <is>
          <t>Review all blue input cells before using the workbook. Rates, taxes, service charges, occupancy limits, and operating targets are editable assumptions and should be confirmed for each property.</t>
        </is>
      </c>
    </row>
    <row r="4">
      <c r="A4" s="10" t="inlineStr">
        <is>
          <t>Portfolio Assumptions</t>
        </is>
      </c>
      <c r="B4" s="34" t="n"/>
    </row>
    <row r="5">
      <c r="A5" s="12" t="inlineStr">
        <is>
          <t>Upcoming Operations Window in Days</t>
        </is>
      </c>
      <c r="B5" s="35" t="n">
        <v>14</v>
      </c>
      <c r="C5" s="33" t="inlineStr">
        <is>
          <t>Whole days used by Dashboard upcoming metrics.</t>
        </is>
      </c>
    </row>
    <row r="6">
      <c r="A6" s="12" t="inlineStr">
        <is>
          <t>Portfolio Occupancy Target</t>
        </is>
      </c>
      <c r="B6" s="58" t="n">
        <v>0.7</v>
      </c>
      <c r="C6" s="33" t="inlineStr">
        <is>
          <t>Operational target for dashboard review.</t>
        </is>
      </c>
    </row>
    <row r="7">
      <c r="A7" s="12" t="inlineStr">
        <is>
          <t>Balance Alert Days Before Arrival</t>
        </is>
      </c>
      <c r="B7" s="35" t="n">
        <v>7</v>
      </c>
      <c r="C7" s="33" t="inlineStr">
        <is>
          <t>Days before arrival for balance attention.</t>
        </is>
      </c>
    </row>
    <row r="8">
      <c r="A8" s="12" t="inlineStr">
        <is>
          <t>Unassigned Turn Alert Days</t>
        </is>
      </c>
      <c r="B8" s="35" t="n">
        <v>2</v>
      </c>
      <c r="C8" s="33" t="inlineStr">
        <is>
          <t>Days before due date for unassigned turn attention.</t>
        </is>
      </c>
    </row>
    <row r="9">
      <c r="A9" s="12" t="inlineStr">
        <is>
          <t>Maintenance Cost Variance Alert</t>
        </is>
      </c>
      <c r="B9" s="58" t="n">
        <v>0.1</v>
      </c>
      <c r="C9" s="33" t="inlineStr">
        <is>
          <t>Operational review threshold only.</t>
        </is>
      </c>
    </row>
    <row r="11">
      <c r="A11" s="10" t="inlineStr">
        <is>
          <t>Property Portfolio</t>
        </is>
      </c>
    </row>
    <row r="12" ht="32" customHeight="1">
      <c r="A12" s="11" t="inlineStr">
        <is>
          <t>Property ID</t>
        </is>
      </c>
      <c r="B12" s="11" t="inlineStr">
        <is>
          <t>Property Name</t>
        </is>
      </c>
      <c r="C12" s="11" t="inlineStr">
        <is>
          <t>Active</t>
        </is>
      </c>
      <c r="D12" s="11" t="inlineStr">
        <is>
          <t>Property Type</t>
        </is>
      </c>
      <c r="E12" s="11" t="inlineStr">
        <is>
          <t>Street Address</t>
        </is>
      </c>
      <c r="F12" s="11" t="inlineStr">
        <is>
          <t>City</t>
        </is>
      </c>
      <c r="G12" s="11" t="inlineStr">
        <is>
          <t>State</t>
        </is>
      </c>
      <c r="H12" s="11" t="inlineStr">
        <is>
          <t>ZIP Code</t>
        </is>
      </c>
      <c r="I12" s="11" t="inlineStr">
        <is>
          <t>Time Zone</t>
        </is>
      </c>
      <c r="J12" s="11" t="inlineStr">
        <is>
          <t>Bedrooms</t>
        </is>
      </c>
      <c r="K12" s="11" t="inlineStr">
        <is>
          <t>Bathrooms</t>
        </is>
      </c>
      <c r="L12" s="11" t="inlineStr">
        <is>
          <t>Maximum Occupancy</t>
        </is>
      </c>
      <c r="M12" s="11" t="inlineStr">
        <is>
          <t>Unit Count</t>
        </is>
      </c>
      <c r="N12" s="11" t="inlineStr">
        <is>
          <t>Standard Check-In Time</t>
        </is>
      </c>
      <c r="O12" s="11" t="inlineStr">
        <is>
          <t>Standard Check-Out Time</t>
        </is>
      </c>
      <c r="P12" s="11" t="inlineStr">
        <is>
          <t>Default Nightly Rate</t>
        </is>
      </c>
      <c r="Q12" s="11" t="inlineStr">
        <is>
          <t>Default Cleaning Fee</t>
        </is>
      </c>
      <c r="R12" s="11" t="inlineStr">
        <is>
          <t>Cleaning Fee Taxable</t>
        </is>
      </c>
      <c r="S12" s="11" t="inlineStr">
        <is>
          <t>Lodging Tax Rate</t>
        </is>
      </c>
      <c r="T12" s="11" t="inlineStr">
        <is>
          <t>Service Charge Rate</t>
        </is>
      </c>
      <c r="U12" s="11" t="inlineStr">
        <is>
          <t>Property Occupancy Target</t>
        </is>
      </c>
      <c r="V12" s="11" t="inlineStr">
        <is>
          <t>Primary Cleaner</t>
        </is>
      </c>
      <c r="W12" s="11" t="inlineStr">
        <is>
          <t>Primary Maintenance Contact</t>
        </is>
      </c>
      <c r="X12" s="11" t="inlineStr">
        <is>
          <t>Property Manager</t>
        </is>
      </c>
      <c r="Y12" s="11" t="inlineStr">
        <is>
          <t>Access Notes</t>
        </is>
      </c>
      <c r="Z12" s="11" t="inlineStr">
        <is>
          <t>Operational Notes</t>
        </is>
      </c>
    </row>
    <row r="13">
      <c r="A13" s="22" t="inlineStr">
        <is>
          <t>PROP-001</t>
        </is>
      </c>
      <c r="B13" s="22" t="inlineStr">
        <is>
          <t>Seabreeze Gulf Cottage</t>
        </is>
      </c>
      <c r="C13" s="22" t="inlineStr">
        <is>
          <t>Yes</t>
        </is>
      </c>
      <c r="D13" s="22" t="inlineStr">
        <is>
          <t>Cottage</t>
        </is>
      </c>
      <c r="E13" s="22" t="inlineStr">
        <is>
          <t>101 Fictional Dune Lane</t>
        </is>
      </c>
      <c r="F13" s="22" t="inlineStr">
        <is>
          <t>Destin</t>
        </is>
      </c>
      <c r="G13" s="22" t="inlineStr">
        <is>
          <t>FL</t>
        </is>
      </c>
      <c r="H13" s="37" t="inlineStr">
        <is>
          <t>32541</t>
        </is>
      </c>
      <c r="I13" s="22" t="inlineStr">
        <is>
          <t>Central</t>
        </is>
      </c>
      <c r="J13" s="22" t="n">
        <v>3</v>
      </c>
      <c r="K13" s="22" t="n">
        <v>2</v>
      </c>
      <c r="L13" s="22" t="n">
        <v>8</v>
      </c>
      <c r="M13" s="22" t="n">
        <v>1</v>
      </c>
      <c r="N13" s="28" t="n">
        <v>0.6666666666666666</v>
      </c>
      <c r="O13" s="28" t="n">
        <v>0.4166666666666667</v>
      </c>
      <c r="P13" s="25" t="n">
        <v>325</v>
      </c>
      <c r="Q13" s="25" t="n">
        <v>185</v>
      </c>
      <c r="R13" s="22" t="inlineStr">
        <is>
          <t>Yes</t>
        </is>
      </c>
      <c r="S13" s="59" t="n">
        <v>0.12</v>
      </c>
      <c r="T13" s="59" t="n">
        <v>0.03</v>
      </c>
      <c r="U13" s="59" t="n">
        <v>0.72</v>
      </c>
      <c r="V13" s="22" t="inlineStr">
        <is>
          <t>Maya Brooks</t>
        </is>
      </c>
      <c r="W13" s="22" t="inlineStr">
        <is>
          <t>Evan Cole</t>
        </is>
      </c>
      <c r="X13" s="22" t="inlineStr">
        <is>
          <t>Jordan Lee</t>
        </is>
      </c>
      <c r="Y13" s="22" t="inlineStr">
        <is>
          <t>Keyless entry instructions are issued before arrival.</t>
        </is>
      </c>
      <c r="Z13" s="22" t="inlineStr">
        <is>
          <t>Beach equipment inventory checked weekly.</t>
        </is>
      </c>
    </row>
    <row r="14">
      <c r="A14" s="39" t="inlineStr">
        <is>
          <t>PROP-002</t>
        </is>
      </c>
      <c r="B14" s="39" t="inlineStr">
        <is>
          <t>Smoky Ridge Cabin</t>
        </is>
      </c>
      <c r="C14" s="39" t="inlineStr">
        <is>
          <t>Yes</t>
        </is>
      </c>
      <c r="D14" s="39" t="inlineStr">
        <is>
          <t>Cabin</t>
        </is>
      </c>
      <c r="E14" s="39" t="inlineStr">
        <is>
          <t>22 Imaginary Pine Trail</t>
        </is>
      </c>
      <c r="F14" s="39" t="inlineStr">
        <is>
          <t>Gatlinburg</t>
        </is>
      </c>
      <c r="G14" s="39" t="inlineStr">
        <is>
          <t>TN</t>
        </is>
      </c>
      <c r="H14" s="40" t="inlineStr">
        <is>
          <t>37738</t>
        </is>
      </c>
      <c r="I14" s="39" t="inlineStr">
        <is>
          <t>Eastern</t>
        </is>
      </c>
      <c r="J14" s="39" t="n">
        <v>4</v>
      </c>
      <c r="K14" s="39" t="n">
        <v>3</v>
      </c>
      <c r="L14" s="39" t="n">
        <v>10</v>
      </c>
      <c r="M14" s="39" t="n">
        <v>1</v>
      </c>
      <c r="N14" s="41" t="n">
        <v>0.6666666666666666</v>
      </c>
      <c r="O14" s="41" t="n">
        <v>0.4166666666666667</v>
      </c>
      <c r="P14" s="42" t="n">
        <v>395</v>
      </c>
      <c r="Q14" s="42" t="n">
        <v>220</v>
      </c>
      <c r="R14" s="39" t="inlineStr">
        <is>
          <t>Yes</t>
        </is>
      </c>
      <c r="S14" s="60" t="n">
        <v>0.125</v>
      </c>
      <c r="T14" s="60" t="n">
        <v>0.025</v>
      </c>
      <c r="U14" s="60" t="n">
        <v>0.68</v>
      </c>
      <c r="V14" s="39" t="inlineStr">
        <is>
          <t>Noah Reed</t>
        </is>
      </c>
      <c r="W14" s="39" t="inlineStr">
        <is>
          <t>Evan Cole</t>
        </is>
      </c>
      <c r="X14" s="39" t="inlineStr">
        <is>
          <t>Jordan Lee</t>
        </is>
      </c>
      <c r="Y14" s="39" t="inlineStr">
        <is>
          <t>Arrival directions are shared separately.</t>
        </is>
      </c>
      <c r="Z14" s="39" t="inlineStr">
        <is>
          <t>Hot tub service scheduled between stays.</t>
        </is>
      </c>
    </row>
    <row r="15">
      <c r="A15" s="22" t="inlineStr">
        <is>
          <t>PROP-003</t>
        </is>
      </c>
      <c r="B15" s="22" t="inlineStr">
        <is>
          <t>Harborlight Beach Condo</t>
        </is>
      </c>
      <c r="C15" s="22" t="inlineStr">
        <is>
          <t>Yes</t>
        </is>
      </c>
      <c r="D15" s="22" t="inlineStr">
        <is>
          <t>Condo</t>
        </is>
      </c>
      <c r="E15" s="22" t="inlineStr">
        <is>
          <t>303 Sample Ocean Boulevard</t>
        </is>
      </c>
      <c r="F15" s="22" t="inlineStr">
        <is>
          <t>Myrtle Beach</t>
        </is>
      </c>
      <c r="G15" s="22" t="inlineStr">
        <is>
          <t>SC</t>
        </is>
      </c>
      <c r="H15" s="37" t="inlineStr">
        <is>
          <t>29577</t>
        </is>
      </c>
      <c r="I15" s="22" t="inlineStr">
        <is>
          <t>Eastern</t>
        </is>
      </c>
      <c r="J15" s="22" t="n">
        <v>2</v>
      </c>
      <c r="K15" s="22" t="n">
        <v>2</v>
      </c>
      <c r="L15" s="22" t="n">
        <v>6</v>
      </c>
      <c r="M15" s="22" t="n">
        <v>1</v>
      </c>
      <c r="N15" s="28" t="n">
        <v>0.625</v>
      </c>
      <c r="O15" s="28" t="n">
        <v>0.4166666666666667</v>
      </c>
      <c r="P15" s="25" t="n">
        <v>275</v>
      </c>
      <c r="Q15" s="25" t="n">
        <v>145</v>
      </c>
      <c r="R15" s="22" t="inlineStr">
        <is>
          <t>Yes</t>
        </is>
      </c>
      <c r="S15" s="59" t="n">
        <v>0.12</v>
      </c>
      <c r="T15" s="59" t="n">
        <v>0.03</v>
      </c>
      <c r="U15" s="59" t="n">
        <v>0.75</v>
      </c>
      <c r="V15" s="22" t="inlineStr">
        <is>
          <t>Maya Brooks</t>
        </is>
      </c>
      <c r="W15" s="22" t="inlineStr">
        <is>
          <t>Avery Grant</t>
        </is>
      </c>
      <c r="X15" s="22" t="inlineStr">
        <is>
          <t>Morgan Price</t>
        </is>
      </c>
      <c r="Y15" s="22" t="inlineStr">
        <is>
          <t>Building access details are sent to confirmed guests.</t>
        </is>
      </c>
      <c r="Z15" s="22" t="inlineStr">
        <is>
          <t>Parking pass count should be verified.</t>
        </is>
      </c>
    </row>
    <row r="16">
      <c r="A16" s="39" t="inlineStr">
        <is>
          <t>PROP-004</t>
        </is>
      </c>
      <c r="B16" s="39" t="inlineStr">
        <is>
          <t>Sonoran Sunset Casita</t>
        </is>
      </c>
      <c r="C16" s="39" t="inlineStr">
        <is>
          <t>Yes</t>
        </is>
      </c>
      <c r="D16" s="39" t="inlineStr">
        <is>
          <t>House</t>
        </is>
      </c>
      <c r="E16" s="39" t="inlineStr">
        <is>
          <t>44 Placeholder Cactus Way</t>
        </is>
      </c>
      <c r="F16" s="39" t="inlineStr">
        <is>
          <t>Scottsdale</t>
        </is>
      </c>
      <c r="G16" s="39" t="inlineStr">
        <is>
          <t>AZ</t>
        </is>
      </c>
      <c r="H16" s="40" t="inlineStr">
        <is>
          <t>85251</t>
        </is>
      </c>
      <c r="I16" s="39" t="inlineStr">
        <is>
          <t>Mountain</t>
        </is>
      </c>
      <c r="J16" s="39" t="n">
        <v>2</v>
      </c>
      <c r="K16" s="39" t="n">
        <v>2</v>
      </c>
      <c r="L16" s="39" t="n">
        <v>4</v>
      </c>
      <c r="M16" s="39" t="n">
        <v>1</v>
      </c>
      <c r="N16" s="41" t="n">
        <v>0.6666666666666666</v>
      </c>
      <c r="O16" s="41" t="n">
        <v>0.4583333333333333</v>
      </c>
      <c r="P16" s="42" t="n">
        <v>290</v>
      </c>
      <c r="Q16" s="42" t="n">
        <v>135</v>
      </c>
      <c r="R16" s="39" t="inlineStr">
        <is>
          <t>No</t>
        </is>
      </c>
      <c r="S16" s="60" t="n">
        <v>0.135</v>
      </c>
      <c r="T16" s="60" t="n">
        <v>0.02</v>
      </c>
      <c r="U16" s="60" t="n">
        <v>0.7</v>
      </c>
      <c r="V16" s="39" t="inlineStr">
        <is>
          <t>Sofia Bennett</t>
        </is>
      </c>
      <c r="W16" s="39" t="inlineStr">
        <is>
          <t>Evan Cole</t>
        </is>
      </c>
      <c r="X16" s="39" t="inlineStr">
        <is>
          <t>Morgan Price</t>
        </is>
      </c>
      <c r="Y16" s="39" t="inlineStr">
        <is>
          <t>Gate arrival notes are sent separately.</t>
        </is>
      </c>
      <c r="Z16" s="39" t="inlineStr">
        <is>
          <t>Review outdoor furniture after wind events.</t>
        </is>
      </c>
    </row>
    <row r="17">
      <c r="A17" s="22" t="inlineStr">
        <is>
          <t>PROP-005</t>
        </is>
      </c>
      <c r="B17" s="22" t="inlineStr">
        <is>
          <t>Blue Heron Lake House</t>
        </is>
      </c>
      <c r="C17" s="22" t="inlineStr">
        <is>
          <t>Yes</t>
        </is>
      </c>
      <c r="D17" s="22" t="inlineStr">
        <is>
          <t>House</t>
        </is>
      </c>
      <c r="E17" s="22" t="inlineStr">
        <is>
          <t>55 Example Shore Drive</t>
        </is>
      </c>
      <c r="F17" s="22" t="inlineStr">
        <is>
          <t>Traverse City</t>
        </is>
      </c>
      <c r="G17" s="22" t="inlineStr">
        <is>
          <t>MI</t>
        </is>
      </c>
      <c r="H17" s="37" t="inlineStr">
        <is>
          <t>49684</t>
        </is>
      </c>
      <c r="I17" s="22" t="inlineStr">
        <is>
          <t>Eastern</t>
        </is>
      </c>
      <c r="J17" s="22" t="n">
        <v>4</v>
      </c>
      <c r="K17" s="22" t="n">
        <v>3.5</v>
      </c>
      <c r="L17" s="22" t="n">
        <v>10</v>
      </c>
      <c r="M17" s="22" t="n">
        <v>1</v>
      </c>
      <c r="N17" s="28" t="n">
        <v>0.6666666666666666</v>
      </c>
      <c r="O17" s="28" t="n">
        <v>0.4166666666666667</v>
      </c>
      <c r="P17" s="25" t="n">
        <v>425</v>
      </c>
      <c r="Q17" s="25" t="n">
        <v>240</v>
      </c>
      <c r="R17" s="22" t="inlineStr">
        <is>
          <t>Yes</t>
        </is>
      </c>
      <c r="S17" s="59" t="n">
        <v>0.11</v>
      </c>
      <c r="T17" s="59" t="n">
        <v>0.025</v>
      </c>
      <c r="U17" s="59" t="n">
        <v>0.67</v>
      </c>
      <c r="V17" s="22" t="inlineStr">
        <is>
          <t>Noah Reed</t>
        </is>
      </c>
      <c r="W17" s="22" t="inlineStr">
        <is>
          <t>Avery Grant</t>
        </is>
      </c>
      <c r="X17" s="22" t="inlineStr">
        <is>
          <t>Jordan Lee</t>
        </is>
      </c>
      <c r="Y17" s="22" t="inlineStr">
        <is>
          <t>Dock guidance is provided seasonally.</t>
        </is>
      </c>
      <c r="Z17" s="22" t="inlineStr">
        <is>
          <t>Kayak inventory maintained by property team.</t>
        </is>
      </c>
    </row>
    <row r="18">
      <c r="A18" s="39" t="inlineStr">
        <is>
          <t>PROP-006</t>
        </is>
      </c>
      <c r="B18" s="39" t="inlineStr">
        <is>
          <t>Aspen View Ski Condo</t>
        </is>
      </c>
      <c r="C18" s="39" t="inlineStr">
        <is>
          <t>Yes</t>
        </is>
      </c>
      <c r="D18" s="39" t="inlineStr">
        <is>
          <t>Condo</t>
        </is>
      </c>
      <c r="E18" s="39" t="inlineStr">
        <is>
          <t>606 Fiction Peak Road</t>
        </is>
      </c>
      <c r="F18" s="39" t="inlineStr">
        <is>
          <t>Breckenridge</t>
        </is>
      </c>
      <c r="G18" s="39" t="inlineStr">
        <is>
          <t>CO</t>
        </is>
      </c>
      <c r="H18" s="40" t="inlineStr">
        <is>
          <t>80424</t>
        </is>
      </c>
      <c r="I18" s="39" t="inlineStr">
        <is>
          <t>Mountain</t>
        </is>
      </c>
      <c r="J18" s="39" t="n">
        <v>3</v>
      </c>
      <c r="K18" s="39" t="n">
        <v>2</v>
      </c>
      <c r="L18" s="39" t="n">
        <v>8</v>
      </c>
      <c r="M18" s="39" t="n">
        <v>1</v>
      </c>
      <c r="N18" s="41" t="n">
        <v>0.6666666666666666</v>
      </c>
      <c r="O18" s="41" t="n">
        <v>0.4166666666666667</v>
      </c>
      <c r="P18" s="42" t="n">
        <v>510</v>
      </c>
      <c r="Q18" s="42" t="n">
        <v>210</v>
      </c>
      <c r="R18" s="39" t="inlineStr">
        <is>
          <t>Yes</t>
        </is>
      </c>
      <c r="S18" s="60" t="n">
        <v>0.124</v>
      </c>
      <c r="T18" s="60" t="n">
        <v>0.03</v>
      </c>
      <c r="U18" s="60" t="n">
        <v>0.73</v>
      </c>
      <c r="V18" s="39" t="inlineStr">
        <is>
          <t>Maya Brooks</t>
        </is>
      </c>
      <c r="W18" s="39" t="inlineStr">
        <is>
          <t>Evan Cole</t>
        </is>
      </c>
      <c r="X18" s="39" t="inlineStr">
        <is>
          <t>Jordan Lee</t>
        </is>
      </c>
      <c r="Y18" s="39" t="inlineStr">
        <is>
          <t>Garage and building instructions are sent before arrival.</t>
        </is>
      </c>
      <c r="Z18" s="39" t="inlineStr">
        <is>
          <t>Ski storage inspected after departures.</t>
        </is>
      </c>
    </row>
    <row r="19">
      <c r="A19" s="22" t="inlineStr">
        <is>
          <t>PROP-007</t>
        </is>
      </c>
      <c r="B19" s="22" t="inlineStr">
        <is>
          <t>Pine Harbor Coastal Cottage</t>
        </is>
      </c>
      <c r="C19" s="22" t="inlineStr">
        <is>
          <t>Yes</t>
        </is>
      </c>
      <c r="D19" s="22" t="inlineStr">
        <is>
          <t>Cottage</t>
        </is>
      </c>
      <c r="E19" s="22" t="inlineStr">
        <is>
          <t>77 Sample Lighthouse Lane</t>
        </is>
      </c>
      <c r="F19" s="22" t="inlineStr">
        <is>
          <t>Bar Harbor</t>
        </is>
      </c>
      <c r="G19" s="22" t="inlineStr">
        <is>
          <t>ME</t>
        </is>
      </c>
      <c r="H19" s="37" t="inlineStr">
        <is>
          <t>04609</t>
        </is>
      </c>
      <c r="I19" s="22" t="inlineStr">
        <is>
          <t>Eastern</t>
        </is>
      </c>
      <c r="J19" s="22" t="n">
        <v>2</v>
      </c>
      <c r="K19" s="22" t="n">
        <v>1.5</v>
      </c>
      <c r="L19" s="22" t="n">
        <v>5</v>
      </c>
      <c r="M19" s="22" t="n">
        <v>1</v>
      </c>
      <c r="N19" s="28" t="n">
        <v>0.625</v>
      </c>
      <c r="O19" s="28" t="n">
        <v>0.4166666666666667</v>
      </c>
      <c r="P19" s="25" t="n">
        <v>310</v>
      </c>
      <c r="Q19" s="25" t="n">
        <v>155</v>
      </c>
      <c r="R19" s="22" t="inlineStr">
        <is>
          <t>Yes</t>
        </is>
      </c>
      <c r="S19" s="59" t="n">
        <v>0.1</v>
      </c>
      <c r="T19" s="59" t="n">
        <v>0.02</v>
      </c>
      <c r="U19" s="59" t="n">
        <v>0.6899999999999999</v>
      </c>
      <c r="V19" s="22" t="inlineStr">
        <is>
          <t>Sofia Bennett</t>
        </is>
      </c>
      <c r="W19" s="22" t="inlineStr">
        <is>
          <t>Avery Grant</t>
        </is>
      </c>
      <c r="X19" s="22" t="inlineStr">
        <is>
          <t>Morgan Price</t>
        </is>
      </c>
      <c r="Y19" s="22" t="inlineStr">
        <is>
          <t>Parking and entry notes are shared separately.</t>
        </is>
      </c>
      <c r="Z19" s="22" t="inlineStr">
        <is>
          <t>Seasonal exterior checks required.</t>
        </is>
      </c>
    </row>
    <row r="20">
      <c r="A20" s="39" t="inlineStr">
        <is>
          <t>PROP-008</t>
        </is>
      </c>
      <c r="B20" s="39" t="inlineStr">
        <is>
          <t>Cypress Hill Country Home</t>
        </is>
      </c>
      <c r="C20" s="39" t="inlineStr">
        <is>
          <t>Yes</t>
        </is>
      </c>
      <c r="D20" s="39" t="inlineStr">
        <is>
          <t>House</t>
        </is>
      </c>
      <c r="E20" s="39" t="inlineStr">
        <is>
          <t>808 Example Creek Road</t>
        </is>
      </c>
      <c r="F20" s="39" t="inlineStr">
        <is>
          <t>Fredericksburg</t>
        </is>
      </c>
      <c r="G20" s="39" t="inlineStr">
        <is>
          <t>TX</t>
        </is>
      </c>
      <c r="H20" s="40" t="inlineStr">
        <is>
          <t>78624</t>
        </is>
      </c>
      <c r="I20" s="39" t="inlineStr">
        <is>
          <t>Central</t>
        </is>
      </c>
      <c r="J20" s="39" t="n">
        <v>3</v>
      </c>
      <c r="K20" s="39" t="n">
        <v>2.5</v>
      </c>
      <c r="L20" s="39" t="n">
        <v>8</v>
      </c>
      <c r="M20" s="39" t="n">
        <v>1</v>
      </c>
      <c r="N20" s="41" t="n">
        <v>0.6666666666666666</v>
      </c>
      <c r="O20" s="41" t="n">
        <v>0.4583333333333333</v>
      </c>
      <c r="P20" s="42" t="n">
        <v>360</v>
      </c>
      <c r="Q20" s="42" t="n">
        <v>190</v>
      </c>
      <c r="R20" s="39" t="inlineStr">
        <is>
          <t>Yes</t>
        </is>
      </c>
      <c r="S20" s="60" t="n">
        <v>0.13</v>
      </c>
      <c r="T20" s="60" t="n">
        <v>0.025</v>
      </c>
      <c r="U20" s="60" t="n">
        <v>0.71</v>
      </c>
      <c r="V20" s="39" t="inlineStr">
        <is>
          <t>Noah Reed</t>
        </is>
      </c>
      <c r="W20" s="39" t="inlineStr">
        <is>
          <t>Evan Cole</t>
        </is>
      </c>
      <c r="X20" s="39" t="inlineStr">
        <is>
          <t>Jordan Lee</t>
        </is>
      </c>
      <c r="Y20" s="39" t="inlineStr">
        <is>
          <t>Rural arrival notes are provided before check-in.</t>
        </is>
      </c>
      <c r="Z20" s="39" t="inlineStr">
        <is>
          <t>Well and landscaping checks scheduled monthly.</t>
        </is>
      </c>
    </row>
    <row r="21">
      <c r="A21" s="22" t="inlineStr">
        <is>
          <t>PROP-009</t>
        </is>
      </c>
      <c r="B21" s="22" t="inlineStr">
        <is>
          <t>Mission Bay Urban Loft</t>
        </is>
      </c>
      <c r="C21" s="22" t="inlineStr">
        <is>
          <t>Yes</t>
        </is>
      </c>
      <c r="D21" s="22" t="inlineStr">
        <is>
          <t>Apartment</t>
        </is>
      </c>
      <c r="E21" s="22" t="inlineStr">
        <is>
          <t>909 Fictional Harbor Street</t>
        </is>
      </c>
      <c r="F21" s="22" t="inlineStr">
        <is>
          <t>San Diego</t>
        </is>
      </c>
      <c r="G21" s="22" t="inlineStr">
        <is>
          <t>CA</t>
        </is>
      </c>
      <c r="H21" s="37" t="inlineStr">
        <is>
          <t>92109</t>
        </is>
      </c>
      <c r="I21" s="22" t="inlineStr">
        <is>
          <t>Pacific</t>
        </is>
      </c>
      <c r="J21" s="22" t="n">
        <v>1</v>
      </c>
      <c r="K21" s="22" t="n">
        <v>1</v>
      </c>
      <c r="L21" s="22" t="n">
        <v>4</v>
      </c>
      <c r="M21" s="22" t="n">
        <v>1</v>
      </c>
      <c r="N21" s="28" t="n">
        <v>0.625</v>
      </c>
      <c r="O21" s="28" t="n">
        <v>0.4583333333333333</v>
      </c>
      <c r="P21" s="25" t="n">
        <v>245</v>
      </c>
      <c r="Q21" s="25" t="n">
        <v>120</v>
      </c>
      <c r="R21" s="22" t="inlineStr">
        <is>
          <t>No</t>
        </is>
      </c>
      <c r="S21" s="59" t="n">
        <v>0.105</v>
      </c>
      <c r="T21" s="59" t="n">
        <v>0.03</v>
      </c>
      <c r="U21" s="59" t="n">
        <v>0.76</v>
      </c>
      <c r="V21" s="22" t="inlineStr">
        <is>
          <t>Maya Brooks</t>
        </is>
      </c>
      <c r="W21" s="22" t="inlineStr">
        <is>
          <t>Avery Grant</t>
        </is>
      </c>
      <c r="X21" s="22" t="inlineStr">
        <is>
          <t>Morgan Price</t>
        </is>
      </c>
      <c r="Y21" s="22" t="inlineStr">
        <is>
          <t>Building access instructions are sent separately.</t>
        </is>
      </c>
      <c r="Z21" s="22" t="inlineStr">
        <is>
          <t>Noise reminder included with arrival information.</t>
        </is>
      </c>
    </row>
    <row r="22">
      <c r="A22" s="44" t="n"/>
      <c r="B22" s="44" t="n"/>
      <c r="C22" s="44" t="n"/>
      <c r="D22" s="44" t="n"/>
      <c r="E22" s="44" t="n"/>
      <c r="F22" s="44" t="n"/>
      <c r="G22" s="44" t="n"/>
      <c r="H22" s="45" t="n"/>
      <c r="I22" s="44" t="n"/>
      <c r="J22" s="44" t="n"/>
      <c r="K22" s="44" t="n"/>
      <c r="L22" s="44" t="n"/>
      <c r="M22" s="44" t="n"/>
      <c r="N22" s="46" t="n"/>
      <c r="O22" s="46" t="n"/>
      <c r="P22" s="47" t="n"/>
      <c r="Q22" s="47" t="n"/>
      <c r="R22" s="44" t="n"/>
      <c r="S22" s="61" t="n"/>
      <c r="T22" s="61" t="n"/>
      <c r="U22" s="61" t="n"/>
      <c r="V22" s="44" t="n"/>
      <c r="W22" s="44" t="n"/>
      <c r="X22" s="44" t="n"/>
      <c r="Y22" s="44" t="n"/>
      <c r="Z22" s="44" t="n"/>
    </row>
    <row r="23">
      <c r="A23" s="29" t="n"/>
      <c r="B23" s="29" t="n"/>
      <c r="C23" s="29" t="n"/>
      <c r="D23" s="29" t="n"/>
      <c r="E23" s="29" t="n"/>
      <c r="F23" s="29" t="n"/>
      <c r="G23" s="29" t="n"/>
      <c r="H23" s="49" t="n"/>
      <c r="I23" s="29" t="n"/>
      <c r="J23" s="29" t="n"/>
      <c r="K23" s="29" t="n"/>
      <c r="L23" s="29" t="n"/>
      <c r="M23" s="29" t="n"/>
      <c r="N23" s="32" t="n"/>
      <c r="O23" s="32" t="n"/>
      <c r="P23" s="31" t="n"/>
      <c r="Q23" s="31" t="n"/>
      <c r="R23" s="29" t="n"/>
      <c r="S23" s="62" t="n"/>
      <c r="T23" s="62" t="n"/>
      <c r="U23" s="62" t="n"/>
      <c r="V23" s="29" t="n"/>
      <c r="W23" s="29" t="n"/>
      <c r="X23" s="29" t="n"/>
      <c r="Y23" s="29" t="n"/>
      <c r="Z23" s="29" t="n"/>
    </row>
    <row r="24">
      <c r="A24" s="44" t="n"/>
      <c r="B24" s="44" t="n"/>
      <c r="C24" s="44" t="n"/>
      <c r="D24" s="44" t="n"/>
      <c r="E24" s="44" t="n"/>
      <c r="F24" s="44" t="n"/>
      <c r="G24" s="44" t="n"/>
      <c r="H24" s="45" t="n"/>
      <c r="I24" s="44" t="n"/>
      <c r="J24" s="44" t="n"/>
      <c r="K24" s="44" t="n"/>
      <c r="L24" s="44" t="n"/>
      <c r="M24" s="44" t="n"/>
      <c r="N24" s="46" t="n"/>
      <c r="O24" s="46" t="n"/>
      <c r="P24" s="47" t="n"/>
      <c r="Q24" s="47" t="n"/>
      <c r="R24" s="44" t="n"/>
      <c r="S24" s="61" t="n"/>
      <c r="T24" s="61" t="n"/>
      <c r="U24" s="61" t="n"/>
      <c r="V24" s="44" t="n"/>
      <c r="W24" s="44" t="n"/>
      <c r="X24" s="44" t="n"/>
      <c r="Y24" s="44" t="n"/>
      <c r="Z24" s="44" t="n"/>
    </row>
    <row r="25">
      <c r="A25" s="29" t="n"/>
      <c r="B25" s="29" t="n"/>
      <c r="C25" s="29" t="n"/>
      <c r="D25" s="29" t="n"/>
      <c r="E25" s="29" t="n"/>
      <c r="F25" s="29" t="n"/>
      <c r="G25" s="29" t="n"/>
      <c r="H25" s="49" t="n"/>
      <c r="I25" s="29" t="n"/>
      <c r="J25" s="29" t="n"/>
      <c r="K25" s="29" t="n"/>
      <c r="L25" s="29" t="n"/>
      <c r="M25" s="29" t="n"/>
      <c r="N25" s="32" t="n"/>
      <c r="O25" s="32" t="n"/>
      <c r="P25" s="31" t="n"/>
      <c r="Q25" s="31" t="n"/>
      <c r="R25" s="29" t="n"/>
      <c r="S25" s="62" t="n"/>
      <c r="T25" s="62" t="n"/>
      <c r="U25" s="62" t="n"/>
      <c r="V25" s="29" t="n"/>
      <c r="W25" s="29" t="n"/>
      <c r="X25" s="29" t="n"/>
      <c r="Y25" s="29" t="n"/>
      <c r="Z25" s="29" t="n"/>
    </row>
    <row r="26">
      <c r="A26" s="44" t="n"/>
      <c r="B26" s="44" t="n"/>
      <c r="C26" s="44" t="n"/>
      <c r="D26" s="44" t="n"/>
      <c r="E26" s="44" t="n"/>
      <c r="F26" s="44" t="n"/>
      <c r="G26" s="44" t="n"/>
      <c r="H26" s="45" t="n"/>
      <c r="I26" s="44" t="n"/>
      <c r="J26" s="44" t="n"/>
      <c r="K26" s="44" t="n"/>
      <c r="L26" s="44" t="n"/>
      <c r="M26" s="44" t="n"/>
      <c r="N26" s="46" t="n"/>
      <c r="O26" s="46" t="n"/>
      <c r="P26" s="47" t="n"/>
      <c r="Q26" s="47" t="n"/>
      <c r="R26" s="44" t="n"/>
      <c r="S26" s="61" t="n"/>
      <c r="T26" s="61" t="n"/>
      <c r="U26" s="61" t="n"/>
      <c r="V26" s="44" t="n"/>
      <c r="W26" s="44" t="n"/>
      <c r="X26" s="44" t="n"/>
      <c r="Y26" s="44" t="n"/>
      <c r="Z26" s="44" t="n"/>
    </row>
    <row r="27">
      <c r="A27" s="29" t="n"/>
      <c r="B27" s="29" t="n"/>
      <c r="C27" s="29" t="n"/>
      <c r="D27" s="29" t="n"/>
      <c r="E27" s="29" t="n"/>
      <c r="F27" s="29" t="n"/>
      <c r="G27" s="29" t="n"/>
      <c r="H27" s="49" t="n"/>
      <c r="I27" s="29" t="n"/>
      <c r="J27" s="29" t="n"/>
      <c r="K27" s="29" t="n"/>
      <c r="L27" s="29" t="n"/>
      <c r="M27" s="29" t="n"/>
      <c r="N27" s="32" t="n"/>
      <c r="O27" s="32" t="n"/>
      <c r="P27" s="31" t="n"/>
      <c r="Q27" s="31" t="n"/>
      <c r="R27" s="29" t="n"/>
      <c r="S27" s="62" t="n"/>
      <c r="T27" s="62" t="n"/>
      <c r="U27" s="62" t="n"/>
      <c r="V27" s="29" t="n"/>
      <c r="W27" s="29" t="n"/>
      <c r="X27" s="29" t="n"/>
      <c r="Y27" s="29" t="n"/>
      <c r="Z27" s="29" t="n"/>
    </row>
    <row r="28">
      <c r="A28" s="44" t="n"/>
      <c r="B28" s="44" t="n"/>
      <c r="C28" s="44" t="n"/>
      <c r="D28" s="44" t="n"/>
      <c r="E28" s="44" t="n"/>
      <c r="F28" s="44" t="n"/>
      <c r="G28" s="44" t="n"/>
      <c r="H28" s="45" t="n"/>
      <c r="I28" s="44" t="n"/>
      <c r="J28" s="44" t="n"/>
      <c r="K28" s="44" t="n"/>
      <c r="L28" s="44" t="n"/>
      <c r="M28" s="44" t="n"/>
      <c r="N28" s="46" t="n"/>
      <c r="O28" s="46" t="n"/>
      <c r="P28" s="47" t="n"/>
      <c r="Q28" s="47" t="n"/>
      <c r="R28" s="44" t="n"/>
      <c r="S28" s="61" t="n"/>
      <c r="T28" s="61" t="n"/>
      <c r="U28" s="61" t="n"/>
      <c r="V28" s="44" t="n"/>
      <c r="W28" s="44" t="n"/>
      <c r="X28" s="44" t="n"/>
      <c r="Y28" s="44" t="n"/>
      <c r="Z28" s="44" t="n"/>
    </row>
    <row r="29">
      <c r="A29" s="29" t="n"/>
      <c r="B29" s="29" t="n"/>
      <c r="C29" s="29" t="n"/>
      <c r="D29" s="29" t="n"/>
      <c r="E29" s="29" t="n"/>
      <c r="F29" s="29" t="n"/>
      <c r="G29" s="29" t="n"/>
      <c r="H29" s="49" t="n"/>
      <c r="I29" s="29" t="n"/>
      <c r="J29" s="29" t="n"/>
      <c r="K29" s="29" t="n"/>
      <c r="L29" s="29" t="n"/>
      <c r="M29" s="29" t="n"/>
      <c r="N29" s="32" t="n"/>
      <c r="O29" s="32" t="n"/>
      <c r="P29" s="31" t="n"/>
      <c r="Q29" s="31" t="n"/>
      <c r="R29" s="29" t="n"/>
      <c r="S29" s="62" t="n"/>
      <c r="T29" s="62" t="n"/>
      <c r="U29" s="62" t="n"/>
      <c r="V29" s="29" t="n"/>
      <c r="W29" s="29" t="n"/>
      <c r="X29" s="29" t="n"/>
      <c r="Y29" s="29" t="n"/>
      <c r="Z29" s="29" t="n"/>
    </row>
    <row r="30">
      <c r="A30" s="44" t="n"/>
      <c r="B30" s="44" t="n"/>
      <c r="C30" s="44" t="n"/>
      <c r="D30" s="44" t="n"/>
      <c r="E30" s="44" t="n"/>
      <c r="F30" s="44" t="n"/>
      <c r="G30" s="44" t="n"/>
      <c r="H30" s="45" t="n"/>
      <c r="I30" s="44" t="n"/>
      <c r="J30" s="44" t="n"/>
      <c r="K30" s="44" t="n"/>
      <c r="L30" s="44" t="n"/>
      <c r="M30" s="44" t="n"/>
      <c r="N30" s="46" t="n"/>
      <c r="O30" s="46" t="n"/>
      <c r="P30" s="47" t="n"/>
      <c r="Q30" s="47" t="n"/>
      <c r="R30" s="44" t="n"/>
      <c r="S30" s="61" t="n"/>
      <c r="T30" s="61" t="n"/>
      <c r="U30" s="61" t="n"/>
      <c r="V30" s="44" t="n"/>
      <c r="W30" s="44" t="n"/>
      <c r="X30" s="44" t="n"/>
      <c r="Y30" s="44" t="n"/>
      <c r="Z30" s="44" t="n"/>
    </row>
    <row r="31">
      <c r="A31" s="29" t="n"/>
      <c r="B31" s="29" t="n"/>
      <c r="C31" s="29" t="n"/>
      <c r="D31" s="29" t="n"/>
      <c r="E31" s="29" t="n"/>
      <c r="F31" s="29" t="n"/>
      <c r="G31" s="29" t="n"/>
      <c r="H31" s="49" t="n"/>
      <c r="I31" s="29" t="n"/>
      <c r="J31" s="29" t="n"/>
      <c r="K31" s="29" t="n"/>
      <c r="L31" s="29" t="n"/>
      <c r="M31" s="29" t="n"/>
      <c r="N31" s="32" t="n"/>
      <c r="O31" s="32" t="n"/>
      <c r="P31" s="31" t="n"/>
      <c r="Q31" s="31" t="n"/>
      <c r="R31" s="29" t="n"/>
      <c r="S31" s="62" t="n"/>
      <c r="T31" s="62" t="n"/>
      <c r="U31" s="62" t="n"/>
      <c r="V31" s="29" t="n"/>
      <c r="W31" s="29" t="n"/>
      <c r="X31" s="29" t="n"/>
      <c r="Y31" s="29" t="n"/>
      <c r="Z31" s="29" t="n"/>
    </row>
    <row r="32">
      <c r="A32" s="44" t="n"/>
      <c r="B32" s="44" t="n"/>
      <c r="C32" s="44" t="n"/>
      <c r="D32" s="44" t="n"/>
      <c r="E32" s="44" t="n"/>
      <c r="F32" s="44" t="n"/>
      <c r="G32" s="44" t="n"/>
      <c r="H32" s="45" t="n"/>
      <c r="I32" s="44" t="n"/>
      <c r="J32" s="44" t="n"/>
      <c r="K32" s="44" t="n"/>
      <c r="L32" s="44" t="n"/>
      <c r="M32" s="44" t="n"/>
      <c r="N32" s="46" t="n"/>
      <c r="O32" s="46" t="n"/>
      <c r="P32" s="47" t="n"/>
      <c r="Q32" s="47" t="n"/>
      <c r="R32" s="44" t="n"/>
      <c r="S32" s="61" t="n"/>
      <c r="T32" s="61" t="n"/>
      <c r="U32" s="61" t="n"/>
      <c r="V32" s="44" t="n"/>
      <c r="W32" s="44" t="n"/>
      <c r="X32" s="44" t="n"/>
      <c r="Y32" s="44" t="n"/>
      <c r="Z32" s="44" t="n"/>
    </row>
    <row r="33">
      <c r="A33" s="29" t="n"/>
      <c r="B33" s="29" t="n"/>
      <c r="C33" s="29" t="n"/>
      <c r="D33" s="29" t="n"/>
      <c r="E33" s="29" t="n"/>
      <c r="F33" s="29" t="n"/>
      <c r="G33" s="29" t="n"/>
      <c r="H33" s="49" t="n"/>
      <c r="I33" s="29" t="n"/>
      <c r="J33" s="29" t="n"/>
      <c r="K33" s="29" t="n"/>
      <c r="L33" s="29" t="n"/>
      <c r="M33" s="29" t="n"/>
      <c r="N33" s="32" t="n"/>
      <c r="O33" s="32" t="n"/>
      <c r="P33" s="31" t="n"/>
      <c r="Q33" s="31" t="n"/>
      <c r="R33" s="29" t="n"/>
      <c r="S33" s="62" t="n"/>
      <c r="T33" s="62" t="n"/>
      <c r="U33" s="62" t="n"/>
      <c r="V33" s="29" t="n"/>
      <c r="W33" s="29" t="n"/>
      <c r="X33" s="29" t="n"/>
      <c r="Y33" s="29" t="n"/>
      <c r="Z33" s="29" t="n"/>
    </row>
    <row r="34">
      <c r="A34" s="44" t="n"/>
      <c r="B34" s="44" t="n"/>
      <c r="C34" s="44" t="n"/>
      <c r="D34" s="44" t="n"/>
      <c r="E34" s="44" t="n"/>
      <c r="F34" s="44" t="n"/>
      <c r="G34" s="44" t="n"/>
      <c r="H34" s="45" t="n"/>
      <c r="I34" s="44" t="n"/>
      <c r="J34" s="44" t="n"/>
      <c r="K34" s="44" t="n"/>
      <c r="L34" s="44" t="n"/>
      <c r="M34" s="44" t="n"/>
      <c r="N34" s="46" t="n"/>
      <c r="O34" s="46" t="n"/>
      <c r="P34" s="47" t="n"/>
      <c r="Q34" s="47" t="n"/>
      <c r="R34" s="44" t="n"/>
      <c r="S34" s="61" t="n"/>
      <c r="T34" s="61" t="n"/>
      <c r="U34" s="61" t="n"/>
      <c r="V34" s="44" t="n"/>
      <c r="W34" s="44" t="n"/>
      <c r="X34" s="44" t="n"/>
      <c r="Y34" s="44" t="n"/>
      <c r="Z34" s="44" t="n"/>
    </row>
    <row r="35">
      <c r="A35" s="29" t="n"/>
      <c r="B35" s="29" t="n"/>
      <c r="C35" s="29" t="n"/>
      <c r="D35" s="29" t="n"/>
      <c r="E35" s="29" t="n"/>
      <c r="F35" s="29" t="n"/>
      <c r="G35" s="29" t="n"/>
      <c r="H35" s="49" t="n"/>
      <c r="I35" s="29" t="n"/>
      <c r="J35" s="29" t="n"/>
      <c r="K35" s="29" t="n"/>
      <c r="L35" s="29" t="n"/>
      <c r="M35" s="29" t="n"/>
      <c r="N35" s="32" t="n"/>
      <c r="O35" s="32" t="n"/>
      <c r="P35" s="31" t="n"/>
      <c r="Q35" s="31" t="n"/>
      <c r="R35" s="29" t="n"/>
      <c r="S35" s="62" t="n"/>
      <c r="T35" s="62" t="n"/>
      <c r="U35" s="62" t="n"/>
      <c r="V35" s="29" t="n"/>
      <c r="W35" s="29" t="n"/>
      <c r="X35" s="29" t="n"/>
      <c r="Y35" s="29" t="n"/>
      <c r="Z35" s="29" t="n"/>
    </row>
    <row r="36">
      <c r="A36" s="44" t="n"/>
      <c r="B36" s="44" t="n"/>
      <c r="C36" s="44" t="n"/>
      <c r="D36" s="44" t="n"/>
      <c r="E36" s="44" t="n"/>
      <c r="F36" s="44" t="n"/>
      <c r="G36" s="44" t="n"/>
      <c r="H36" s="45" t="n"/>
      <c r="I36" s="44" t="n"/>
      <c r="J36" s="44" t="n"/>
      <c r="K36" s="44" t="n"/>
      <c r="L36" s="44" t="n"/>
      <c r="M36" s="44" t="n"/>
      <c r="N36" s="46" t="n"/>
      <c r="O36" s="46" t="n"/>
      <c r="P36" s="47" t="n"/>
      <c r="Q36" s="47" t="n"/>
      <c r="R36" s="44" t="n"/>
      <c r="S36" s="61" t="n"/>
      <c r="T36" s="61" t="n"/>
      <c r="U36" s="61" t="n"/>
      <c r="V36" s="44" t="n"/>
      <c r="W36" s="44" t="n"/>
      <c r="X36" s="44" t="n"/>
      <c r="Y36" s="44" t="n"/>
      <c r="Z36" s="44" t="n"/>
    </row>
    <row r="37">
      <c r="A37" s="29" t="n"/>
      <c r="B37" s="29" t="n"/>
      <c r="C37" s="29" t="n"/>
      <c r="D37" s="29" t="n"/>
      <c r="E37" s="29" t="n"/>
      <c r="F37" s="29" t="n"/>
      <c r="G37" s="29" t="n"/>
      <c r="H37" s="49" t="n"/>
      <c r="I37" s="29" t="n"/>
      <c r="J37" s="29" t="n"/>
      <c r="K37" s="29" t="n"/>
      <c r="L37" s="29" t="n"/>
      <c r="M37" s="29" t="n"/>
      <c r="N37" s="32" t="n"/>
      <c r="O37" s="32" t="n"/>
      <c r="P37" s="31" t="n"/>
      <c r="Q37" s="31" t="n"/>
      <c r="R37" s="29" t="n"/>
      <c r="S37" s="62" t="n"/>
      <c r="T37" s="62" t="n"/>
      <c r="U37" s="62" t="n"/>
      <c r="V37" s="29" t="n"/>
      <c r="W37" s="29" t="n"/>
      <c r="X37" s="29" t="n"/>
      <c r="Y37" s="29" t="n"/>
      <c r="Z37" s="29" t="n"/>
    </row>
    <row r="38">
      <c r="A38" s="44" t="n"/>
      <c r="B38" s="44" t="n"/>
      <c r="C38" s="44" t="n"/>
      <c r="D38" s="44" t="n"/>
      <c r="E38" s="44" t="n"/>
      <c r="F38" s="44" t="n"/>
      <c r="G38" s="44" t="n"/>
      <c r="H38" s="45" t="n"/>
      <c r="I38" s="44" t="n"/>
      <c r="J38" s="44" t="n"/>
      <c r="K38" s="44" t="n"/>
      <c r="L38" s="44" t="n"/>
      <c r="M38" s="44" t="n"/>
      <c r="N38" s="46" t="n"/>
      <c r="O38" s="46" t="n"/>
      <c r="P38" s="47" t="n"/>
      <c r="Q38" s="47" t="n"/>
      <c r="R38" s="44" t="n"/>
      <c r="S38" s="61" t="n"/>
      <c r="T38" s="61" t="n"/>
      <c r="U38" s="61" t="n"/>
      <c r="V38" s="44" t="n"/>
      <c r="W38" s="44" t="n"/>
      <c r="X38" s="44" t="n"/>
      <c r="Y38" s="44" t="n"/>
      <c r="Z38" s="44" t="n"/>
    </row>
    <row r="39">
      <c r="A39" s="29" t="n"/>
      <c r="B39" s="29" t="n"/>
      <c r="C39" s="29" t="n"/>
      <c r="D39" s="29" t="n"/>
      <c r="E39" s="29" t="n"/>
      <c r="F39" s="29" t="n"/>
      <c r="G39" s="29" t="n"/>
      <c r="H39" s="49" t="n"/>
      <c r="I39" s="29" t="n"/>
      <c r="J39" s="29" t="n"/>
      <c r="K39" s="29" t="n"/>
      <c r="L39" s="29" t="n"/>
      <c r="M39" s="29" t="n"/>
      <c r="N39" s="32" t="n"/>
      <c r="O39" s="32" t="n"/>
      <c r="P39" s="31" t="n"/>
      <c r="Q39" s="31" t="n"/>
      <c r="R39" s="29" t="n"/>
      <c r="S39" s="62" t="n"/>
      <c r="T39" s="62" t="n"/>
      <c r="U39" s="62" t="n"/>
      <c r="V39" s="29" t="n"/>
      <c r="W39" s="29" t="n"/>
      <c r="X39" s="29" t="n"/>
      <c r="Y39" s="29" t="n"/>
      <c r="Z39" s="29" t="n"/>
    </row>
    <row r="40">
      <c r="A40" s="44" t="n"/>
      <c r="B40" s="44" t="n"/>
      <c r="C40" s="44" t="n"/>
      <c r="D40" s="44" t="n"/>
      <c r="E40" s="44" t="n"/>
      <c r="F40" s="44" t="n"/>
      <c r="G40" s="44" t="n"/>
      <c r="H40" s="45" t="n"/>
      <c r="I40" s="44" t="n"/>
      <c r="J40" s="44" t="n"/>
      <c r="K40" s="44" t="n"/>
      <c r="L40" s="44" t="n"/>
      <c r="M40" s="44" t="n"/>
      <c r="N40" s="46" t="n"/>
      <c r="O40" s="46" t="n"/>
      <c r="P40" s="47" t="n"/>
      <c r="Q40" s="47" t="n"/>
      <c r="R40" s="44" t="n"/>
      <c r="S40" s="61" t="n"/>
      <c r="T40" s="61" t="n"/>
      <c r="U40" s="61" t="n"/>
      <c r="V40" s="44" t="n"/>
      <c r="W40" s="44" t="n"/>
      <c r="X40" s="44" t="n"/>
      <c r="Y40" s="44" t="n"/>
      <c r="Z40" s="44" t="n"/>
    </row>
    <row r="41">
      <c r="A41" s="29" t="n"/>
      <c r="B41" s="29" t="n"/>
      <c r="C41" s="29" t="n"/>
      <c r="D41" s="29" t="n"/>
      <c r="E41" s="29" t="n"/>
      <c r="F41" s="29" t="n"/>
      <c r="G41" s="29" t="n"/>
      <c r="H41" s="49" t="n"/>
      <c r="I41" s="29" t="n"/>
      <c r="J41" s="29" t="n"/>
      <c r="K41" s="29" t="n"/>
      <c r="L41" s="29" t="n"/>
      <c r="M41" s="29" t="n"/>
      <c r="N41" s="32" t="n"/>
      <c r="O41" s="32" t="n"/>
      <c r="P41" s="31" t="n"/>
      <c r="Q41" s="31" t="n"/>
      <c r="R41" s="29" t="n"/>
      <c r="S41" s="62" t="n"/>
      <c r="T41" s="62" t="n"/>
      <c r="U41" s="62" t="n"/>
      <c r="V41" s="29" t="n"/>
      <c r="W41" s="29" t="n"/>
      <c r="X41" s="29" t="n"/>
      <c r="Y41" s="29" t="n"/>
      <c r="Z41" s="29" t="n"/>
    </row>
    <row r="42">
      <c r="A42" s="44" t="n"/>
      <c r="B42" s="44" t="n"/>
      <c r="C42" s="44" t="n"/>
      <c r="D42" s="44" t="n"/>
      <c r="E42" s="44" t="n"/>
      <c r="F42" s="44" t="n"/>
      <c r="G42" s="44" t="n"/>
      <c r="H42" s="45" t="n"/>
      <c r="I42" s="44" t="n"/>
      <c r="J42" s="44" t="n"/>
      <c r="K42" s="44" t="n"/>
      <c r="L42" s="44" t="n"/>
      <c r="M42" s="44" t="n"/>
      <c r="N42" s="46" t="n"/>
      <c r="O42" s="46" t="n"/>
      <c r="P42" s="47" t="n"/>
      <c r="Q42" s="47" t="n"/>
      <c r="R42" s="44" t="n"/>
      <c r="S42" s="61" t="n"/>
      <c r="T42" s="61" t="n"/>
      <c r="U42" s="61" t="n"/>
      <c r="V42" s="44" t="n"/>
      <c r="W42" s="44" t="n"/>
      <c r="X42" s="44" t="n"/>
      <c r="Y42" s="44" t="n"/>
      <c r="Z42" s="44" t="n"/>
    </row>
    <row r="43">
      <c r="A43" s="29" t="n"/>
      <c r="B43" s="29" t="n"/>
      <c r="C43" s="29" t="n"/>
      <c r="D43" s="29" t="n"/>
      <c r="E43" s="29" t="n"/>
      <c r="F43" s="29" t="n"/>
      <c r="G43" s="29" t="n"/>
      <c r="H43" s="49" t="n"/>
      <c r="I43" s="29" t="n"/>
      <c r="J43" s="29" t="n"/>
      <c r="K43" s="29" t="n"/>
      <c r="L43" s="29" t="n"/>
      <c r="M43" s="29" t="n"/>
      <c r="N43" s="32" t="n"/>
      <c r="O43" s="32" t="n"/>
      <c r="P43" s="31" t="n"/>
      <c r="Q43" s="31" t="n"/>
      <c r="R43" s="29" t="n"/>
      <c r="S43" s="62" t="n"/>
      <c r="T43" s="62" t="n"/>
      <c r="U43" s="62" t="n"/>
      <c r="V43" s="29" t="n"/>
      <c r="W43" s="29" t="n"/>
      <c r="X43" s="29" t="n"/>
      <c r="Y43" s="29" t="n"/>
      <c r="Z43" s="29" t="n"/>
    </row>
    <row r="44">
      <c r="A44" s="44" t="n"/>
      <c r="B44" s="44" t="n"/>
      <c r="C44" s="44" t="n"/>
      <c r="D44" s="44" t="n"/>
      <c r="E44" s="44" t="n"/>
      <c r="F44" s="44" t="n"/>
      <c r="G44" s="44" t="n"/>
      <c r="H44" s="45" t="n"/>
      <c r="I44" s="44" t="n"/>
      <c r="J44" s="44" t="n"/>
      <c r="K44" s="44" t="n"/>
      <c r="L44" s="44" t="n"/>
      <c r="M44" s="44" t="n"/>
      <c r="N44" s="46" t="n"/>
      <c r="O44" s="46" t="n"/>
      <c r="P44" s="47" t="n"/>
      <c r="Q44" s="47" t="n"/>
      <c r="R44" s="44" t="n"/>
      <c r="S44" s="61" t="n"/>
      <c r="T44" s="61" t="n"/>
      <c r="U44" s="61" t="n"/>
      <c r="V44" s="44" t="n"/>
      <c r="W44" s="44" t="n"/>
      <c r="X44" s="44" t="n"/>
      <c r="Y44" s="44" t="n"/>
      <c r="Z44" s="44" t="n"/>
    </row>
    <row r="45">
      <c r="A45" s="29" t="n"/>
      <c r="B45" s="29" t="n"/>
      <c r="C45" s="29" t="n"/>
      <c r="D45" s="29" t="n"/>
      <c r="E45" s="29" t="n"/>
      <c r="F45" s="29" t="n"/>
      <c r="G45" s="29" t="n"/>
      <c r="H45" s="49" t="n"/>
      <c r="I45" s="29" t="n"/>
      <c r="J45" s="29" t="n"/>
      <c r="K45" s="29" t="n"/>
      <c r="L45" s="29" t="n"/>
      <c r="M45" s="29" t="n"/>
      <c r="N45" s="32" t="n"/>
      <c r="O45" s="32" t="n"/>
      <c r="P45" s="31" t="n"/>
      <c r="Q45" s="31" t="n"/>
      <c r="R45" s="29" t="n"/>
      <c r="S45" s="62" t="n"/>
      <c r="T45" s="62" t="n"/>
      <c r="U45" s="62" t="n"/>
      <c r="V45" s="29" t="n"/>
      <c r="W45" s="29" t="n"/>
      <c r="X45" s="29" t="n"/>
      <c r="Y45" s="29" t="n"/>
      <c r="Z45" s="29" t="n"/>
    </row>
    <row r="46">
      <c r="A46" s="44" t="n"/>
      <c r="B46" s="44" t="n"/>
      <c r="C46" s="44" t="n"/>
      <c r="D46" s="44" t="n"/>
      <c r="E46" s="44" t="n"/>
      <c r="F46" s="44" t="n"/>
      <c r="G46" s="44" t="n"/>
      <c r="H46" s="45" t="n"/>
      <c r="I46" s="44" t="n"/>
      <c r="J46" s="44" t="n"/>
      <c r="K46" s="44" t="n"/>
      <c r="L46" s="44" t="n"/>
      <c r="M46" s="44" t="n"/>
      <c r="N46" s="46" t="n"/>
      <c r="O46" s="46" t="n"/>
      <c r="P46" s="47" t="n"/>
      <c r="Q46" s="47" t="n"/>
      <c r="R46" s="44" t="n"/>
      <c r="S46" s="61" t="n"/>
      <c r="T46" s="61" t="n"/>
      <c r="U46" s="61" t="n"/>
      <c r="V46" s="44" t="n"/>
      <c r="W46" s="44" t="n"/>
      <c r="X46" s="44" t="n"/>
      <c r="Y46" s="44" t="n"/>
      <c r="Z46" s="44" t="n"/>
    </row>
    <row r="47">
      <c r="A47" s="29" t="n"/>
      <c r="B47" s="29" t="n"/>
      <c r="C47" s="29" t="n"/>
      <c r="D47" s="29" t="n"/>
      <c r="E47" s="29" t="n"/>
      <c r="F47" s="29" t="n"/>
      <c r="G47" s="29" t="n"/>
      <c r="H47" s="49" t="n"/>
      <c r="I47" s="29" t="n"/>
      <c r="J47" s="29" t="n"/>
      <c r="K47" s="29" t="n"/>
      <c r="L47" s="29" t="n"/>
      <c r="M47" s="29" t="n"/>
      <c r="N47" s="32" t="n"/>
      <c r="O47" s="32" t="n"/>
      <c r="P47" s="31" t="n"/>
      <c r="Q47" s="31" t="n"/>
      <c r="R47" s="29" t="n"/>
      <c r="S47" s="62" t="n"/>
      <c r="T47" s="62" t="n"/>
      <c r="U47" s="62" t="n"/>
      <c r="V47" s="29" t="n"/>
      <c r="W47" s="29" t="n"/>
      <c r="X47" s="29" t="n"/>
      <c r="Y47" s="29" t="n"/>
      <c r="Z47" s="29" t="n"/>
    </row>
    <row r="48">
      <c r="A48" s="44" t="n"/>
      <c r="B48" s="44" t="n"/>
      <c r="C48" s="44" t="n"/>
      <c r="D48" s="44" t="n"/>
      <c r="E48" s="44" t="n"/>
      <c r="F48" s="44" t="n"/>
      <c r="G48" s="44" t="n"/>
      <c r="H48" s="45" t="n"/>
      <c r="I48" s="44" t="n"/>
      <c r="J48" s="44" t="n"/>
      <c r="K48" s="44" t="n"/>
      <c r="L48" s="44" t="n"/>
      <c r="M48" s="44" t="n"/>
      <c r="N48" s="46" t="n"/>
      <c r="O48" s="46" t="n"/>
      <c r="P48" s="47" t="n"/>
      <c r="Q48" s="47" t="n"/>
      <c r="R48" s="44" t="n"/>
      <c r="S48" s="61" t="n"/>
      <c r="T48" s="61" t="n"/>
      <c r="U48" s="61" t="n"/>
      <c r="V48" s="44" t="n"/>
      <c r="W48" s="44" t="n"/>
      <c r="X48" s="44" t="n"/>
      <c r="Y48" s="44" t="n"/>
      <c r="Z48" s="44" t="n"/>
    </row>
    <row r="49">
      <c r="A49" s="29" t="n"/>
      <c r="B49" s="29" t="n"/>
      <c r="C49" s="29" t="n"/>
      <c r="D49" s="29" t="n"/>
      <c r="E49" s="29" t="n"/>
      <c r="F49" s="29" t="n"/>
      <c r="G49" s="29" t="n"/>
      <c r="H49" s="49" t="n"/>
      <c r="I49" s="29" t="n"/>
      <c r="J49" s="29" t="n"/>
      <c r="K49" s="29" t="n"/>
      <c r="L49" s="29" t="n"/>
      <c r="M49" s="29" t="n"/>
      <c r="N49" s="32" t="n"/>
      <c r="O49" s="32" t="n"/>
      <c r="P49" s="31" t="n"/>
      <c r="Q49" s="31" t="n"/>
      <c r="R49" s="29" t="n"/>
      <c r="S49" s="62" t="n"/>
      <c r="T49" s="62" t="n"/>
      <c r="U49" s="62" t="n"/>
      <c r="V49" s="29" t="n"/>
      <c r="W49" s="29" t="n"/>
      <c r="X49" s="29" t="n"/>
      <c r="Y49" s="29" t="n"/>
      <c r="Z49" s="29" t="n"/>
    </row>
    <row r="50">
      <c r="A50" s="44" t="n"/>
      <c r="B50" s="44" t="n"/>
      <c r="C50" s="44" t="n"/>
      <c r="D50" s="44" t="n"/>
      <c r="E50" s="44" t="n"/>
      <c r="F50" s="44" t="n"/>
      <c r="G50" s="44" t="n"/>
      <c r="H50" s="45" t="n"/>
      <c r="I50" s="44" t="n"/>
      <c r="J50" s="44" t="n"/>
      <c r="K50" s="44" t="n"/>
      <c r="L50" s="44" t="n"/>
      <c r="M50" s="44" t="n"/>
      <c r="N50" s="46" t="n"/>
      <c r="O50" s="46" t="n"/>
      <c r="P50" s="47" t="n"/>
      <c r="Q50" s="47" t="n"/>
      <c r="R50" s="44" t="n"/>
      <c r="S50" s="61" t="n"/>
      <c r="T50" s="61" t="n"/>
      <c r="U50" s="61" t="n"/>
      <c r="V50" s="44" t="n"/>
      <c r="W50" s="44" t="n"/>
      <c r="X50" s="44" t="n"/>
      <c r="Y50" s="44" t="n"/>
      <c r="Z50" s="44" t="n"/>
    </row>
    <row r="51">
      <c r="A51" s="29" t="n"/>
      <c r="B51" s="29" t="n"/>
      <c r="C51" s="29" t="n"/>
      <c r="D51" s="29" t="n"/>
      <c r="E51" s="29" t="n"/>
      <c r="F51" s="29" t="n"/>
      <c r="G51" s="29" t="n"/>
      <c r="H51" s="49" t="n"/>
      <c r="I51" s="29" t="n"/>
      <c r="J51" s="29" t="n"/>
      <c r="K51" s="29" t="n"/>
      <c r="L51" s="29" t="n"/>
      <c r="M51" s="29" t="n"/>
      <c r="N51" s="32" t="n"/>
      <c r="O51" s="32" t="n"/>
      <c r="P51" s="31" t="n"/>
      <c r="Q51" s="31" t="n"/>
      <c r="R51" s="29" t="n"/>
      <c r="S51" s="62" t="n"/>
      <c r="T51" s="62" t="n"/>
      <c r="U51" s="62" t="n"/>
      <c r="V51" s="29" t="n"/>
      <c r="W51" s="29" t="n"/>
      <c r="X51" s="29" t="n"/>
      <c r="Y51" s="29" t="n"/>
      <c r="Z51" s="29" t="n"/>
    </row>
    <row r="52">
      <c r="A52" s="44" t="n"/>
      <c r="B52" s="44" t="n"/>
      <c r="C52" s="44" t="n"/>
      <c r="D52" s="44" t="n"/>
      <c r="E52" s="44" t="n"/>
      <c r="F52" s="44" t="n"/>
      <c r="G52" s="44" t="n"/>
      <c r="H52" s="45" t="n"/>
      <c r="I52" s="44" t="n"/>
      <c r="J52" s="44" t="n"/>
      <c r="K52" s="44" t="n"/>
      <c r="L52" s="44" t="n"/>
      <c r="M52" s="44" t="n"/>
      <c r="N52" s="46" t="n"/>
      <c r="O52" s="46" t="n"/>
      <c r="P52" s="47" t="n"/>
      <c r="Q52" s="47" t="n"/>
      <c r="R52" s="44" t="n"/>
      <c r="S52" s="61" t="n"/>
      <c r="T52" s="61" t="n"/>
      <c r="U52" s="61" t="n"/>
      <c r="V52" s="44" t="n"/>
      <c r="W52" s="44" t="n"/>
      <c r="X52" s="44" t="n"/>
      <c r="Y52" s="44" t="n"/>
      <c r="Z52" s="44" t="n"/>
    </row>
    <row r="53">
      <c r="A53" s="29" t="n"/>
      <c r="B53" s="29" t="n"/>
      <c r="C53" s="29" t="n"/>
      <c r="D53" s="29" t="n"/>
      <c r="E53" s="29" t="n"/>
      <c r="F53" s="29" t="n"/>
      <c r="G53" s="29" t="n"/>
      <c r="H53" s="49" t="n"/>
      <c r="I53" s="29" t="n"/>
      <c r="J53" s="29" t="n"/>
      <c r="K53" s="29" t="n"/>
      <c r="L53" s="29" t="n"/>
      <c r="M53" s="29" t="n"/>
      <c r="N53" s="32" t="n"/>
      <c r="O53" s="32" t="n"/>
      <c r="P53" s="31" t="n"/>
      <c r="Q53" s="31" t="n"/>
      <c r="R53" s="29" t="n"/>
      <c r="S53" s="62" t="n"/>
      <c r="T53" s="62" t="n"/>
      <c r="U53" s="62" t="n"/>
      <c r="V53" s="29" t="n"/>
      <c r="W53" s="29" t="n"/>
      <c r="X53" s="29" t="n"/>
      <c r="Y53" s="29" t="n"/>
      <c r="Z53" s="29" t="n"/>
    </row>
    <row r="54">
      <c r="A54" s="44" t="n"/>
      <c r="B54" s="44" t="n"/>
      <c r="C54" s="44" t="n"/>
      <c r="D54" s="44" t="n"/>
      <c r="E54" s="44" t="n"/>
      <c r="F54" s="44" t="n"/>
      <c r="G54" s="44" t="n"/>
      <c r="H54" s="45" t="n"/>
      <c r="I54" s="44" t="n"/>
      <c r="J54" s="44" t="n"/>
      <c r="K54" s="44" t="n"/>
      <c r="L54" s="44" t="n"/>
      <c r="M54" s="44" t="n"/>
      <c r="N54" s="46" t="n"/>
      <c r="O54" s="46" t="n"/>
      <c r="P54" s="47" t="n"/>
      <c r="Q54" s="47" t="n"/>
      <c r="R54" s="44" t="n"/>
      <c r="S54" s="61" t="n"/>
      <c r="T54" s="61" t="n"/>
      <c r="U54" s="61" t="n"/>
      <c r="V54" s="44" t="n"/>
      <c r="W54" s="44" t="n"/>
      <c r="X54" s="44" t="n"/>
      <c r="Y54" s="44" t="n"/>
      <c r="Z54" s="44" t="n"/>
    </row>
    <row r="55">
      <c r="A55" s="29" t="n"/>
      <c r="B55" s="29" t="n"/>
      <c r="C55" s="29" t="n"/>
      <c r="D55" s="29" t="n"/>
      <c r="E55" s="29" t="n"/>
      <c r="F55" s="29" t="n"/>
      <c r="G55" s="29" t="n"/>
      <c r="H55" s="49" t="n"/>
      <c r="I55" s="29" t="n"/>
      <c r="J55" s="29" t="n"/>
      <c r="K55" s="29" t="n"/>
      <c r="L55" s="29" t="n"/>
      <c r="M55" s="29" t="n"/>
      <c r="N55" s="32" t="n"/>
      <c r="O55" s="32" t="n"/>
      <c r="P55" s="31" t="n"/>
      <c r="Q55" s="31" t="n"/>
      <c r="R55" s="29" t="n"/>
      <c r="S55" s="62" t="n"/>
      <c r="T55" s="62" t="n"/>
      <c r="U55" s="62" t="n"/>
      <c r="V55" s="29" t="n"/>
      <c r="W55" s="29" t="n"/>
      <c r="X55" s="29" t="n"/>
      <c r="Y55" s="29" t="n"/>
      <c r="Z55" s="29" t="n"/>
    </row>
    <row r="56">
      <c r="A56" s="44" t="n"/>
      <c r="B56" s="44" t="n"/>
      <c r="C56" s="44" t="n"/>
      <c r="D56" s="44" t="n"/>
      <c r="E56" s="44" t="n"/>
      <c r="F56" s="44" t="n"/>
      <c r="G56" s="44" t="n"/>
      <c r="H56" s="45" t="n"/>
      <c r="I56" s="44" t="n"/>
      <c r="J56" s="44" t="n"/>
      <c r="K56" s="44" t="n"/>
      <c r="L56" s="44" t="n"/>
      <c r="M56" s="44" t="n"/>
      <c r="N56" s="46" t="n"/>
      <c r="O56" s="46" t="n"/>
      <c r="P56" s="47" t="n"/>
      <c r="Q56" s="47" t="n"/>
      <c r="R56" s="44" t="n"/>
      <c r="S56" s="61" t="n"/>
      <c r="T56" s="61" t="n"/>
      <c r="U56" s="61" t="n"/>
      <c r="V56" s="44" t="n"/>
      <c r="W56" s="44" t="n"/>
      <c r="X56" s="44" t="n"/>
      <c r="Y56" s="44" t="n"/>
      <c r="Z56" s="44" t="n"/>
    </row>
    <row r="57">
      <c r="A57" s="29" t="n"/>
      <c r="B57" s="29" t="n"/>
      <c r="C57" s="29" t="n"/>
      <c r="D57" s="29" t="n"/>
      <c r="E57" s="29" t="n"/>
      <c r="F57" s="29" t="n"/>
      <c r="G57" s="29" t="n"/>
      <c r="H57" s="49" t="n"/>
      <c r="I57" s="29" t="n"/>
      <c r="J57" s="29" t="n"/>
      <c r="K57" s="29" t="n"/>
      <c r="L57" s="29" t="n"/>
      <c r="M57" s="29" t="n"/>
      <c r="N57" s="32" t="n"/>
      <c r="O57" s="32" t="n"/>
      <c r="P57" s="31" t="n"/>
      <c r="Q57" s="31" t="n"/>
      <c r="R57" s="29" t="n"/>
      <c r="S57" s="62" t="n"/>
      <c r="T57" s="62" t="n"/>
      <c r="U57" s="62" t="n"/>
      <c r="V57" s="29" t="n"/>
      <c r="W57" s="29" t="n"/>
      <c r="X57" s="29" t="n"/>
      <c r="Y57" s="29" t="n"/>
      <c r="Z57" s="29" t="n"/>
    </row>
    <row r="58">
      <c r="A58" s="44" t="n"/>
      <c r="B58" s="44" t="n"/>
      <c r="C58" s="44" t="n"/>
      <c r="D58" s="44" t="n"/>
      <c r="E58" s="44" t="n"/>
      <c r="F58" s="44" t="n"/>
      <c r="G58" s="44" t="n"/>
      <c r="H58" s="45" t="n"/>
      <c r="I58" s="44" t="n"/>
      <c r="J58" s="44" t="n"/>
      <c r="K58" s="44" t="n"/>
      <c r="L58" s="44" t="n"/>
      <c r="M58" s="44" t="n"/>
      <c r="N58" s="46" t="n"/>
      <c r="O58" s="46" t="n"/>
      <c r="P58" s="47" t="n"/>
      <c r="Q58" s="47" t="n"/>
      <c r="R58" s="44" t="n"/>
      <c r="S58" s="61" t="n"/>
      <c r="T58" s="61" t="n"/>
      <c r="U58" s="61" t="n"/>
      <c r="V58" s="44" t="n"/>
      <c r="W58" s="44" t="n"/>
      <c r="X58" s="44" t="n"/>
      <c r="Y58" s="44" t="n"/>
      <c r="Z58" s="44" t="n"/>
    </row>
    <row r="59">
      <c r="A59" s="29" t="n"/>
      <c r="B59" s="29" t="n"/>
      <c r="C59" s="29" t="n"/>
      <c r="D59" s="29" t="n"/>
      <c r="E59" s="29" t="n"/>
      <c r="F59" s="29" t="n"/>
      <c r="G59" s="29" t="n"/>
      <c r="H59" s="49" t="n"/>
      <c r="I59" s="29" t="n"/>
      <c r="J59" s="29" t="n"/>
      <c r="K59" s="29" t="n"/>
      <c r="L59" s="29" t="n"/>
      <c r="M59" s="29" t="n"/>
      <c r="N59" s="32" t="n"/>
      <c r="O59" s="32" t="n"/>
      <c r="P59" s="31" t="n"/>
      <c r="Q59" s="31" t="n"/>
      <c r="R59" s="29" t="n"/>
      <c r="S59" s="62" t="n"/>
      <c r="T59" s="62" t="n"/>
      <c r="U59" s="62" t="n"/>
      <c r="V59" s="29" t="n"/>
      <c r="W59" s="29" t="n"/>
      <c r="X59" s="29" t="n"/>
      <c r="Y59" s="29" t="n"/>
      <c r="Z59" s="29" t="n"/>
    </row>
    <row r="60">
      <c r="A60" s="44" t="n"/>
      <c r="B60" s="44" t="n"/>
      <c r="C60" s="44" t="n"/>
      <c r="D60" s="44" t="n"/>
      <c r="E60" s="44" t="n"/>
      <c r="F60" s="44" t="n"/>
      <c r="G60" s="44" t="n"/>
      <c r="H60" s="45" t="n"/>
      <c r="I60" s="44" t="n"/>
      <c r="J60" s="44" t="n"/>
      <c r="K60" s="44" t="n"/>
      <c r="L60" s="44" t="n"/>
      <c r="M60" s="44" t="n"/>
      <c r="N60" s="46" t="n"/>
      <c r="O60" s="46" t="n"/>
      <c r="P60" s="47" t="n"/>
      <c r="Q60" s="47" t="n"/>
      <c r="R60" s="44" t="n"/>
      <c r="S60" s="61" t="n"/>
      <c r="T60" s="61" t="n"/>
      <c r="U60" s="61" t="n"/>
      <c r="V60" s="44" t="n"/>
      <c r="W60" s="44" t="n"/>
      <c r="X60" s="44" t="n"/>
      <c r="Y60" s="44" t="n"/>
      <c r="Z60" s="44" t="n"/>
    </row>
    <row r="61">
      <c r="A61" s="29" t="n"/>
      <c r="B61" s="29" t="n"/>
      <c r="C61" s="29" t="n"/>
      <c r="D61" s="29" t="n"/>
      <c r="E61" s="29" t="n"/>
      <c r="F61" s="29" t="n"/>
      <c r="G61" s="29" t="n"/>
      <c r="H61" s="49" t="n"/>
      <c r="I61" s="29" t="n"/>
      <c r="J61" s="29" t="n"/>
      <c r="K61" s="29" t="n"/>
      <c r="L61" s="29" t="n"/>
      <c r="M61" s="29" t="n"/>
      <c r="N61" s="32" t="n"/>
      <c r="O61" s="32" t="n"/>
      <c r="P61" s="31" t="n"/>
      <c r="Q61" s="31" t="n"/>
      <c r="R61" s="29" t="n"/>
      <c r="S61" s="62" t="n"/>
      <c r="T61" s="62" t="n"/>
      <c r="U61" s="62" t="n"/>
      <c r="V61" s="29" t="n"/>
      <c r="W61" s="29" t="n"/>
      <c r="X61" s="29" t="n"/>
      <c r="Y61" s="29" t="n"/>
      <c r="Z61" s="29" t="n"/>
    </row>
    <row r="62">
      <c r="A62" s="44" t="n"/>
      <c r="B62" s="44" t="n"/>
      <c r="C62" s="44" t="n"/>
      <c r="D62" s="44" t="n"/>
      <c r="E62" s="44" t="n"/>
      <c r="F62" s="44" t="n"/>
      <c r="G62" s="44" t="n"/>
      <c r="H62" s="45" t="n"/>
      <c r="I62" s="44" t="n"/>
      <c r="J62" s="44" t="n"/>
      <c r="K62" s="44" t="n"/>
      <c r="L62" s="44" t="n"/>
      <c r="M62" s="44" t="n"/>
      <c r="N62" s="46" t="n"/>
      <c r="O62" s="46" t="n"/>
      <c r="P62" s="47" t="n"/>
      <c r="Q62" s="47" t="n"/>
      <c r="R62" s="44" t="n"/>
      <c r="S62" s="61" t="n"/>
      <c r="T62" s="61" t="n"/>
      <c r="U62" s="61" t="n"/>
      <c r="V62" s="44" t="n"/>
      <c r="W62" s="44" t="n"/>
      <c r="X62" s="44" t="n"/>
      <c r="Y62" s="44" t="n"/>
      <c r="Z62" s="44" t="n"/>
    </row>
    <row r="63">
      <c r="A63" s="29" t="n"/>
      <c r="B63" s="29" t="n"/>
      <c r="C63" s="29" t="n"/>
      <c r="D63" s="29" t="n"/>
      <c r="E63" s="29" t="n"/>
      <c r="F63" s="29" t="n"/>
      <c r="G63" s="29" t="n"/>
      <c r="H63" s="49" t="n"/>
      <c r="I63" s="29" t="n"/>
      <c r="J63" s="29" t="n"/>
      <c r="K63" s="29" t="n"/>
      <c r="L63" s="29" t="n"/>
      <c r="M63" s="29" t="n"/>
      <c r="N63" s="32" t="n"/>
      <c r="O63" s="32" t="n"/>
      <c r="P63" s="31" t="n"/>
      <c r="Q63" s="31" t="n"/>
      <c r="R63" s="29" t="n"/>
      <c r="S63" s="62" t="n"/>
      <c r="T63" s="62" t="n"/>
      <c r="U63" s="62" t="n"/>
      <c r="V63" s="29" t="n"/>
      <c r="W63" s="29" t="n"/>
      <c r="X63" s="29" t="n"/>
      <c r="Y63" s="29" t="n"/>
      <c r="Z63" s="29" t="n"/>
    </row>
    <row r="64">
      <c r="A64" s="44" t="n"/>
      <c r="B64" s="44" t="n"/>
      <c r="C64" s="44" t="n"/>
      <c r="D64" s="44" t="n"/>
      <c r="E64" s="44" t="n"/>
      <c r="F64" s="44" t="n"/>
      <c r="G64" s="44" t="n"/>
      <c r="H64" s="45" t="n"/>
      <c r="I64" s="44" t="n"/>
      <c r="J64" s="44" t="n"/>
      <c r="K64" s="44" t="n"/>
      <c r="L64" s="44" t="n"/>
      <c r="M64" s="44" t="n"/>
      <c r="N64" s="46" t="n"/>
      <c r="O64" s="46" t="n"/>
      <c r="P64" s="47" t="n"/>
      <c r="Q64" s="47" t="n"/>
      <c r="R64" s="44" t="n"/>
      <c r="S64" s="61" t="n"/>
      <c r="T64" s="61" t="n"/>
      <c r="U64" s="61" t="n"/>
      <c r="V64" s="44" t="n"/>
      <c r="W64" s="44" t="n"/>
      <c r="X64" s="44" t="n"/>
      <c r="Y64" s="44" t="n"/>
      <c r="Z64" s="44" t="n"/>
    </row>
    <row r="65">
      <c r="A65" s="29" t="n"/>
      <c r="B65" s="29" t="n"/>
      <c r="C65" s="29" t="n"/>
      <c r="D65" s="29" t="n"/>
      <c r="E65" s="29" t="n"/>
      <c r="F65" s="29" t="n"/>
      <c r="G65" s="29" t="n"/>
      <c r="H65" s="49" t="n"/>
      <c r="I65" s="29" t="n"/>
      <c r="J65" s="29" t="n"/>
      <c r="K65" s="29" t="n"/>
      <c r="L65" s="29" t="n"/>
      <c r="M65" s="29" t="n"/>
      <c r="N65" s="32" t="n"/>
      <c r="O65" s="32" t="n"/>
      <c r="P65" s="31" t="n"/>
      <c r="Q65" s="31" t="n"/>
      <c r="R65" s="29" t="n"/>
      <c r="S65" s="62" t="n"/>
      <c r="T65" s="62" t="n"/>
      <c r="U65" s="62" t="n"/>
      <c r="V65" s="29" t="n"/>
      <c r="W65" s="29" t="n"/>
      <c r="X65" s="29" t="n"/>
      <c r="Y65" s="29" t="n"/>
      <c r="Z65" s="29" t="n"/>
    </row>
    <row r="66">
      <c r="A66" s="44" t="n"/>
      <c r="B66" s="44" t="n"/>
      <c r="C66" s="44" t="n"/>
      <c r="D66" s="44" t="n"/>
      <c r="E66" s="44" t="n"/>
      <c r="F66" s="44" t="n"/>
      <c r="G66" s="44" t="n"/>
      <c r="H66" s="45" t="n"/>
      <c r="I66" s="44" t="n"/>
      <c r="J66" s="44" t="n"/>
      <c r="K66" s="44" t="n"/>
      <c r="L66" s="44" t="n"/>
      <c r="M66" s="44" t="n"/>
      <c r="N66" s="46" t="n"/>
      <c r="O66" s="46" t="n"/>
      <c r="P66" s="47" t="n"/>
      <c r="Q66" s="47" t="n"/>
      <c r="R66" s="44" t="n"/>
      <c r="S66" s="61" t="n"/>
      <c r="T66" s="61" t="n"/>
      <c r="U66" s="61" t="n"/>
      <c r="V66" s="44" t="n"/>
      <c r="W66" s="44" t="n"/>
      <c r="X66" s="44" t="n"/>
      <c r="Y66" s="44" t="n"/>
      <c r="Z66" s="44" t="n"/>
    </row>
    <row r="67">
      <c r="A67" s="29" t="n"/>
      <c r="B67" s="29" t="n"/>
      <c r="C67" s="29" t="n"/>
      <c r="D67" s="29" t="n"/>
      <c r="E67" s="29" t="n"/>
      <c r="F67" s="29" t="n"/>
      <c r="G67" s="29" t="n"/>
      <c r="H67" s="49" t="n"/>
      <c r="I67" s="29" t="n"/>
      <c r="J67" s="29" t="n"/>
      <c r="K67" s="29" t="n"/>
      <c r="L67" s="29" t="n"/>
      <c r="M67" s="29" t="n"/>
      <c r="N67" s="32" t="n"/>
      <c r="O67" s="32" t="n"/>
      <c r="P67" s="31" t="n"/>
      <c r="Q67" s="31" t="n"/>
      <c r="R67" s="29" t="n"/>
      <c r="S67" s="62" t="n"/>
      <c r="T67" s="62" t="n"/>
      <c r="U67" s="62" t="n"/>
      <c r="V67" s="29" t="n"/>
      <c r="W67" s="29" t="n"/>
      <c r="X67" s="29" t="n"/>
      <c r="Y67" s="29" t="n"/>
      <c r="Z67" s="29" t="n"/>
    </row>
    <row r="68">
      <c r="A68" s="44" t="n"/>
      <c r="B68" s="44" t="n"/>
      <c r="C68" s="44" t="n"/>
      <c r="D68" s="44" t="n"/>
      <c r="E68" s="44" t="n"/>
      <c r="F68" s="44" t="n"/>
      <c r="G68" s="44" t="n"/>
      <c r="H68" s="45" t="n"/>
      <c r="I68" s="44" t="n"/>
      <c r="J68" s="44" t="n"/>
      <c r="K68" s="44" t="n"/>
      <c r="L68" s="44" t="n"/>
      <c r="M68" s="44" t="n"/>
      <c r="N68" s="46" t="n"/>
      <c r="O68" s="46" t="n"/>
      <c r="P68" s="47" t="n"/>
      <c r="Q68" s="47" t="n"/>
      <c r="R68" s="44" t="n"/>
      <c r="S68" s="61" t="n"/>
      <c r="T68" s="61" t="n"/>
      <c r="U68" s="61" t="n"/>
      <c r="V68" s="44" t="n"/>
      <c r="W68" s="44" t="n"/>
      <c r="X68" s="44" t="n"/>
      <c r="Y68" s="44" t="n"/>
      <c r="Z68" s="44" t="n"/>
    </row>
    <row r="69">
      <c r="A69" s="29" t="n"/>
      <c r="B69" s="29" t="n"/>
      <c r="C69" s="29" t="n"/>
      <c r="D69" s="29" t="n"/>
      <c r="E69" s="29" t="n"/>
      <c r="F69" s="29" t="n"/>
      <c r="G69" s="29" t="n"/>
      <c r="H69" s="49" t="n"/>
      <c r="I69" s="29" t="n"/>
      <c r="J69" s="29" t="n"/>
      <c r="K69" s="29" t="n"/>
      <c r="L69" s="29" t="n"/>
      <c r="M69" s="29" t="n"/>
      <c r="N69" s="32" t="n"/>
      <c r="O69" s="32" t="n"/>
      <c r="P69" s="31" t="n"/>
      <c r="Q69" s="31" t="n"/>
      <c r="R69" s="29" t="n"/>
      <c r="S69" s="62" t="n"/>
      <c r="T69" s="62" t="n"/>
      <c r="U69" s="62" t="n"/>
      <c r="V69" s="29" t="n"/>
      <c r="W69" s="29" t="n"/>
      <c r="X69" s="29" t="n"/>
      <c r="Y69" s="29" t="n"/>
      <c r="Z69" s="29" t="n"/>
    </row>
    <row r="70">
      <c r="A70" s="44" t="n"/>
      <c r="B70" s="44" t="n"/>
      <c r="C70" s="44" t="n"/>
      <c r="D70" s="44" t="n"/>
      <c r="E70" s="44" t="n"/>
      <c r="F70" s="44" t="n"/>
      <c r="G70" s="44" t="n"/>
      <c r="H70" s="45" t="n"/>
      <c r="I70" s="44" t="n"/>
      <c r="J70" s="44" t="n"/>
      <c r="K70" s="44" t="n"/>
      <c r="L70" s="44" t="n"/>
      <c r="M70" s="44" t="n"/>
      <c r="N70" s="46" t="n"/>
      <c r="O70" s="46" t="n"/>
      <c r="P70" s="47" t="n"/>
      <c r="Q70" s="47" t="n"/>
      <c r="R70" s="44" t="n"/>
      <c r="S70" s="61" t="n"/>
      <c r="T70" s="61" t="n"/>
      <c r="U70" s="61" t="n"/>
      <c r="V70" s="44" t="n"/>
      <c r="W70" s="44" t="n"/>
      <c r="X70" s="44" t="n"/>
      <c r="Y70" s="44" t="n"/>
      <c r="Z70" s="44" t="n"/>
    </row>
    <row r="71">
      <c r="A71" s="29" t="n"/>
      <c r="B71" s="29" t="n"/>
      <c r="C71" s="29" t="n"/>
      <c r="D71" s="29" t="n"/>
      <c r="E71" s="29" t="n"/>
      <c r="F71" s="29" t="n"/>
      <c r="G71" s="29" t="n"/>
      <c r="H71" s="49" t="n"/>
      <c r="I71" s="29" t="n"/>
      <c r="J71" s="29" t="n"/>
      <c r="K71" s="29" t="n"/>
      <c r="L71" s="29" t="n"/>
      <c r="M71" s="29" t="n"/>
      <c r="N71" s="32" t="n"/>
      <c r="O71" s="32" t="n"/>
      <c r="P71" s="31" t="n"/>
      <c r="Q71" s="31" t="n"/>
      <c r="R71" s="29" t="n"/>
      <c r="S71" s="62" t="n"/>
      <c r="T71" s="62" t="n"/>
      <c r="U71" s="62" t="n"/>
      <c r="V71" s="29" t="n"/>
      <c r="W71" s="29" t="n"/>
      <c r="X71" s="29" t="n"/>
      <c r="Y71" s="29" t="n"/>
      <c r="Z71" s="29" t="n"/>
    </row>
    <row r="72">
      <c r="A72" s="44" t="n"/>
      <c r="B72" s="44" t="n"/>
      <c r="C72" s="44" t="n"/>
      <c r="D72" s="44" t="n"/>
      <c r="E72" s="44" t="n"/>
      <c r="F72" s="44" t="n"/>
      <c r="G72" s="44" t="n"/>
      <c r="H72" s="45" t="n"/>
      <c r="I72" s="44" t="n"/>
      <c r="J72" s="44" t="n"/>
      <c r="K72" s="44" t="n"/>
      <c r="L72" s="44" t="n"/>
      <c r="M72" s="44" t="n"/>
      <c r="N72" s="46" t="n"/>
      <c r="O72" s="46" t="n"/>
      <c r="P72" s="47" t="n"/>
      <c r="Q72" s="47" t="n"/>
      <c r="R72" s="44" t="n"/>
      <c r="S72" s="61" t="n"/>
      <c r="T72" s="61" t="n"/>
      <c r="U72" s="61" t="n"/>
      <c r="V72" s="44" t="n"/>
      <c r="W72" s="44" t="n"/>
      <c r="X72" s="44" t="n"/>
      <c r="Y72" s="44" t="n"/>
      <c r="Z72" s="44" t="n"/>
    </row>
    <row r="73">
      <c r="A73" s="29" t="n"/>
      <c r="B73" s="29" t="n"/>
      <c r="C73" s="29" t="n"/>
      <c r="D73" s="29" t="n"/>
      <c r="E73" s="29" t="n"/>
      <c r="F73" s="29" t="n"/>
      <c r="G73" s="29" t="n"/>
      <c r="H73" s="49" t="n"/>
      <c r="I73" s="29" t="n"/>
      <c r="J73" s="29" t="n"/>
      <c r="K73" s="29" t="n"/>
      <c r="L73" s="29" t="n"/>
      <c r="M73" s="29" t="n"/>
      <c r="N73" s="32" t="n"/>
      <c r="O73" s="32" t="n"/>
      <c r="P73" s="31" t="n"/>
      <c r="Q73" s="31" t="n"/>
      <c r="R73" s="29" t="n"/>
      <c r="S73" s="62" t="n"/>
      <c r="T73" s="62" t="n"/>
      <c r="U73" s="62" t="n"/>
      <c r="V73" s="29" t="n"/>
      <c r="W73" s="29" t="n"/>
      <c r="X73" s="29" t="n"/>
      <c r="Y73" s="29" t="n"/>
      <c r="Z73" s="29" t="n"/>
    </row>
    <row r="74">
      <c r="A74" s="44" t="n"/>
      <c r="B74" s="44" t="n"/>
      <c r="C74" s="44" t="n"/>
      <c r="D74" s="44" t="n"/>
      <c r="E74" s="44" t="n"/>
      <c r="F74" s="44" t="n"/>
      <c r="G74" s="44" t="n"/>
      <c r="H74" s="45" t="n"/>
      <c r="I74" s="44" t="n"/>
      <c r="J74" s="44" t="n"/>
      <c r="K74" s="44" t="n"/>
      <c r="L74" s="44" t="n"/>
      <c r="M74" s="44" t="n"/>
      <c r="N74" s="46" t="n"/>
      <c r="O74" s="46" t="n"/>
      <c r="P74" s="47" t="n"/>
      <c r="Q74" s="47" t="n"/>
      <c r="R74" s="44" t="n"/>
      <c r="S74" s="61" t="n"/>
      <c r="T74" s="61" t="n"/>
      <c r="U74" s="61" t="n"/>
      <c r="V74" s="44" t="n"/>
      <c r="W74" s="44" t="n"/>
      <c r="X74" s="44" t="n"/>
      <c r="Y74" s="44" t="n"/>
      <c r="Z74" s="44" t="n"/>
    </row>
    <row r="75">
      <c r="A75" s="29" t="n"/>
      <c r="B75" s="29" t="n"/>
      <c r="C75" s="29" t="n"/>
      <c r="D75" s="29" t="n"/>
      <c r="E75" s="29" t="n"/>
      <c r="F75" s="29" t="n"/>
      <c r="G75" s="29" t="n"/>
      <c r="H75" s="49" t="n"/>
      <c r="I75" s="29" t="n"/>
      <c r="J75" s="29" t="n"/>
      <c r="K75" s="29" t="n"/>
      <c r="L75" s="29" t="n"/>
      <c r="M75" s="29" t="n"/>
      <c r="N75" s="32" t="n"/>
      <c r="O75" s="32" t="n"/>
      <c r="P75" s="31" t="n"/>
      <c r="Q75" s="31" t="n"/>
      <c r="R75" s="29" t="n"/>
      <c r="S75" s="62" t="n"/>
      <c r="T75" s="62" t="n"/>
      <c r="U75" s="62" t="n"/>
      <c r="V75" s="29" t="n"/>
      <c r="W75" s="29" t="n"/>
      <c r="X75" s="29" t="n"/>
      <c r="Y75" s="29" t="n"/>
      <c r="Z75" s="29" t="n"/>
    </row>
    <row r="76">
      <c r="A76" s="44" t="n"/>
      <c r="B76" s="44" t="n"/>
      <c r="C76" s="44" t="n"/>
      <c r="D76" s="44" t="n"/>
      <c r="E76" s="44" t="n"/>
      <c r="F76" s="44" t="n"/>
      <c r="G76" s="44" t="n"/>
      <c r="H76" s="45" t="n"/>
      <c r="I76" s="44" t="n"/>
      <c r="J76" s="44" t="n"/>
      <c r="K76" s="44" t="n"/>
      <c r="L76" s="44" t="n"/>
      <c r="M76" s="44" t="n"/>
      <c r="N76" s="46" t="n"/>
      <c r="O76" s="46" t="n"/>
      <c r="P76" s="47" t="n"/>
      <c r="Q76" s="47" t="n"/>
      <c r="R76" s="44" t="n"/>
      <c r="S76" s="61" t="n"/>
      <c r="T76" s="61" t="n"/>
      <c r="U76" s="61" t="n"/>
      <c r="V76" s="44" t="n"/>
      <c r="W76" s="44" t="n"/>
      <c r="X76" s="44" t="n"/>
      <c r="Y76" s="44" t="n"/>
      <c r="Z76" s="44" t="n"/>
    </row>
    <row r="77">
      <c r="A77" s="29" t="n"/>
      <c r="B77" s="29" t="n"/>
      <c r="C77" s="29" t="n"/>
      <c r="D77" s="29" t="n"/>
      <c r="E77" s="29" t="n"/>
      <c r="F77" s="29" t="n"/>
      <c r="G77" s="29" t="n"/>
      <c r="H77" s="49" t="n"/>
      <c r="I77" s="29" t="n"/>
      <c r="J77" s="29" t="n"/>
      <c r="K77" s="29" t="n"/>
      <c r="L77" s="29" t="n"/>
      <c r="M77" s="29" t="n"/>
      <c r="N77" s="32" t="n"/>
      <c r="O77" s="32" t="n"/>
      <c r="P77" s="31" t="n"/>
      <c r="Q77" s="31" t="n"/>
      <c r="R77" s="29" t="n"/>
      <c r="S77" s="62" t="n"/>
      <c r="T77" s="62" t="n"/>
      <c r="U77" s="62" t="n"/>
      <c r="V77" s="29" t="n"/>
      <c r="W77" s="29" t="n"/>
      <c r="X77" s="29" t="n"/>
      <c r="Y77" s="29" t="n"/>
      <c r="Z77" s="29" t="n"/>
    </row>
    <row r="78">
      <c r="A78" s="44" t="n"/>
      <c r="B78" s="44" t="n"/>
      <c r="C78" s="44" t="n"/>
      <c r="D78" s="44" t="n"/>
      <c r="E78" s="44" t="n"/>
      <c r="F78" s="44" t="n"/>
      <c r="G78" s="44" t="n"/>
      <c r="H78" s="45" t="n"/>
      <c r="I78" s="44" t="n"/>
      <c r="J78" s="44" t="n"/>
      <c r="K78" s="44" t="n"/>
      <c r="L78" s="44" t="n"/>
      <c r="M78" s="44" t="n"/>
      <c r="N78" s="46" t="n"/>
      <c r="O78" s="46" t="n"/>
      <c r="P78" s="47" t="n"/>
      <c r="Q78" s="47" t="n"/>
      <c r="R78" s="44" t="n"/>
      <c r="S78" s="61" t="n"/>
      <c r="T78" s="61" t="n"/>
      <c r="U78" s="61" t="n"/>
      <c r="V78" s="44" t="n"/>
      <c r="W78" s="44" t="n"/>
      <c r="X78" s="44" t="n"/>
      <c r="Y78" s="44" t="n"/>
      <c r="Z78" s="44" t="n"/>
    </row>
    <row r="79">
      <c r="A79" s="29" t="n"/>
      <c r="B79" s="29" t="n"/>
      <c r="C79" s="29" t="n"/>
      <c r="D79" s="29" t="n"/>
      <c r="E79" s="29" t="n"/>
      <c r="F79" s="29" t="n"/>
      <c r="G79" s="29" t="n"/>
      <c r="H79" s="49" t="n"/>
      <c r="I79" s="29" t="n"/>
      <c r="J79" s="29" t="n"/>
      <c r="K79" s="29" t="n"/>
      <c r="L79" s="29" t="n"/>
      <c r="M79" s="29" t="n"/>
      <c r="N79" s="32" t="n"/>
      <c r="O79" s="32" t="n"/>
      <c r="P79" s="31" t="n"/>
      <c r="Q79" s="31" t="n"/>
      <c r="R79" s="29" t="n"/>
      <c r="S79" s="62" t="n"/>
      <c r="T79" s="62" t="n"/>
      <c r="U79" s="62" t="n"/>
      <c r="V79" s="29" t="n"/>
      <c r="W79" s="29" t="n"/>
      <c r="X79" s="29" t="n"/>
      <c r="Y79" s="29" t="n"/>
      <c r="Z79" s="29" t="n"/>
    </row>
    <row r="80">
      <c r="A80" s="44" t="n"/>
      <c r="B80" s="44" t="n"/>
      <c r="C80" s="44" t="n"/>
      <c r="D80" s="44" t="n"/>
      <c r="E80" s="44" t="n"/>
      <c r="F80" s="44" t="n"/>
      <c r="G80" s="44" t="n"/>
      <c r="H80" s="45" t="n"/>
      <c r="I80" s="44" t="n"/>
      <c r="J80" s="44" t="n"/>
      <c r="K80" s="44" t="n"/>
      <c r="L80" s="44" t="n"/>
      <c r="M80" s="44" t="n"/>
      <c r="N80" s="46" t="n"/>
      <c r="O80" s="46" t="n"/>
      <c r="P80" s="47" t="n"/>
      <c r="Q80" s="47" t="n"/>
      <c r="R80" s="44" t="n"/>
      <c r="S80" s="61" t="n"/>
      <c r="T80" s="61" t="n"/>
      <c r="U80" s="61" t="n"/>
      <c r="V80" s="44" t="n"/>
      <c r="W80" s="44" t="n"/>
      <c r="X80" s="44" t="n"/>
      <c r="Y80" s="44" t="n"/>
      <c r="Z80" s="44" t="n"/>
    </row>
    <row r="81">
      <c r="A81" s="29" t="n"/>
      <c r="B81" s="29" t="n"/>
      <c r="C81" s="29" t="n"/>
      <c r="D81" s="29" t="n"/>
      <c r="E81" s="29" t="n"/>
      <c r="F81" s="29" t="n"/>
      <c r="G81" s="29" t="n"/>
      <c r="H81" s="49" t="n"/>
      <c r="I81" s="29" t="n"/>
      <c r="J81" s="29" t="n"/>
      <c r="K81" s="29" t="n"/>
      <c r="L81" s="29" t="n"/>
      <c r="M81" s="29" t="n"/>
      <c r="N81" s="32" t="n"/>
      <c r="O81" s="32" t="n"/>
      <c r="P81" s="31" t="n"/>
      <c r="Q81" s="31" t="n"/>
      <c r="R81" s="29" t="n"/>
      <c r="S81" s="62" t="n"/>
      <c r="T81" s="62" t="n"/>
      <c r="U81" s="62" t="n"/>
      <c r="V81" s="29" t="n"/>
      <c r="W81" s="29" t="n"/>
      <c r="X81" s="29" t="n"/>
      <c r="Y81" s="29" t="n"/>
      <c r="Z81" s="29" t="n"/>
    </row>
    <row r="82">
      <c r="A82" s="44" t="n"/>
      <c r="B82" s="44" t="n"/>
      <c r="C82" s="44" t="n"/>
      <c r="D82" s="44" t="n"/>
      <c r="E82" s="44" t="n"/>
      <c r="F82" s="44" t="n"/>
      <c r="G82" s="44" t="n"/>
      <c r="H82" s="45" t="n"/>
      <c r="I82" s="44" t="n"/>
      <c r="J82" s="44" t="n"/>
      <c r="K82" s="44" t="n"/>
      <c r="L82" s="44" t="n"/>
      <c r="M82" s="44" t="n"/>
      <c r="N82" s="46" t="n"/>
      <c r="O82" s="46" t="n"/>
      <c r="P82" s="47" t="n"/>
      <c r="Q82" s="47" t="n"/>
      <c r="R82" s="44" t="n"/>
      <c r="S82" s="61" t="n"/>
      <c r="T82" s="61" t="n"/>
      <c r="U82" s="61" t="n"/>
      <c r="V82" s="44" t="n"/>
      <c r="W82" s="44" t="n"/>
      <c r="X82" s="44" t="n"/>
      <c r="Y82" s="44" t="n"/>
      <c r="Z82" s="44" t="n"/>
    </row>
    <row r="83">
      <c r="A83" s="29" t="n"/>
      <c r="B83" s="29" t="n"/>
      <c r="C83" s="29" t="n"/>
      <c r="D83" s="29" t="n"/>
      <c r="E83" s="29" t="n"/>
      <c r="F83" s="29" t="n"/>
      <c r="G83" s="29" t="n"/>
      <c r="H83" s="49" t="n"/>
      <c r="I83" s="29" t="n"/>
      <c r="J83" s="29" t="n"/>
      <c r="K83" s="29" t="n"/>
      <c r="L83" s="29" t="n"/>
      <c r="M83" s="29" t="n"/>
      <c r="N83" s="32" t="n"/>
      <c r="O83" s="32" t="n"/>
      <c r="P83" s="31" t="n"/>
      <c r="Q83" s="31" t="n"/>
      <c r="R83" s="29" t="n"/>
      <c r="S83" s="62" t="n"/>
      <c r="T83" s="62" t="n"/>
      <c r="U83" s="62" t="n"/>
      <c r="V83" s="29" t="n"/>
      <c r="W83" s="29" t="n"/>
      <c r="X83" s="29" t="n"/>
      <c r="Y83" s="29" t="n"/>
      <c r="Z83" s="29" t="n"/>
    </row>
    <row r="84">
      <c r="A84" s="44" t="n"/>
      <c r="B84" s="44" t="n"/>
      <c r="C84" s="44" t="n"/>
      <c r="D84" s="44" t="n"/>
      <c r="E84" s="44" t="n"/>
      <c r="F84" s="44" t="n"/>
      <c r="G84" s="44" t="n"/>
      <c r="H84" s="45" t="n"/>
      <c r="I84" s="44" t="n"/>
      <c r="J84" s="44" t="n"/>
      <c r="K84" s="44" t="n"/>
      <c r="L84" s="44" t="n"/>
      <c r="M84" s="44" t="n"/>
      <c r="N84" s="46" t="n"/>
      <c r="O84" s="46" t="n"/>
      <c r="P84" s="47" t="n"/>
      <c r="Q84" s="47" t="n"/>
      <c r="R84" s="44" t="n"/>
      <c r="S84" s="61" t="n"/>
      <c r="T84" s="61" t="n"/>
      <c r="U84" s="61" t="n"/>
      <c r="V84" s="44" t="n"/>
      <c r="W84" s="44" t="n"/>
      <c r="X84" s="44" t="n"/>
      <c r="Y84" s="44" t="n"/>
      <c r="Z84" s="44" t="n"/>
    </row>
    <row r="85">
      <c r="A85" s="29" t="n"/>
      <c r="B85" s="29" t="n"/>
      <c r="C85" s="29" t="n"/>
      <c r="D85" s="29" t="n"/>
      <c r="E85" s="29" t="n"/>
      <c r="F85" s="29" t="n"/>
      <c r="G85" s="29" t="n"/>
      <c r="H85" s="49" t="n"/>
      <c r="I85" s="29" t="n"/>
      <c r="J85" s="29" t="n"/>
      <c r="K85" s="29" t="n"/>
      <c r="L85" s="29" t="n"/>
      <c r="M85" s="29" t="n"/>
      <c r="N85" s="32" t="n"/>
      <c r="O85" s="32" t="n"/>
      <c r="P85" s="31" t="n"/>
      <c r="Q85" s="31" t="n"/>
      <c r="R85" s="29" t="n"/>
      <c r="S85" s="62" t="n"/>
      <c r="T85" s="62" t="n"/>
      <c r="U85" s="62" t="n"/>
      <c r="V85" s="29" t="n"/>
      <c r="W85" s="29" t="n"/>
      <c r="X85" s="29" t="n"/>
      <c r="Y85" s="29" t="n"/>
      <c r="Z85" s="29" t="n"/>
    </row>
    <row r="86">
      <c r="A86" s="44" t="n"/>
      <c r="B86" s="44" t="n"/>
      <c r="C86" s="44" t="n"/>
      <c r="D86" s="44" t="n"/>
      <c r="E86" s="44" t="n"/>
      <c r="F86" s="44" t="n"/>
      <c r="G86" s="44" t="n"/>
      <c r="H86" s="45" t="n"/>
      <c r="I86" s="44" t="n"/>
      <c r="J86" s="44" t="n"/>
      <c r="K86" s="44" t="n"/>
      <c r="L86" s="44" t="n"/>
      <c r="M86" s="44" t="n"/>
      <c r="N86" s="46" t="n"/>
      <c r="O86" s="46" t="n"/>
      <c r="P86" s="47" t="n"/>
      <c r="Q86" s="47" t="n"/>
      <c r="R86" s="44" t="n"/>
      <c r="S86" s="61" t="n"/>
      <c r="T86" s="61" t="n"/>
      <c r="U86" s="61" t="n"/>
      <c r="V86" s="44" t="n"/>
      <c r="W86" s="44" t="n"/>
      <c r="X86" s="44" t="n"/>
      <c r="Y86" s="44" t="n"/>
      <c r="Z86" s="44" t="n"/>
    </row>
    <row r="87">
      <c r="A87" s="29" t="n"/>
      <c r="B87" s="29" t="n"/>
      <c r="C87" s="29" t="n"/>
      <c r="D87" s="29" t="n"/>
      <c r="E87" s="29" t="n"/>
      <c r="F87" s="29" t="n"/>
      <c r="G87" s="29" t="n"/>
      <c r="H87" s="49" t="n"/>
      <c r="I87" s="29" t="n"/>
      <c r="J87" s="29" t="n"/>
      <c r="K87" s="29" t="n"/>
      <c r="L87" s="29" t="n"/>
      <c r="M87" s="29" t="n"/>
      <c r="N87" s="32" t="n"/>
      <c r="O87" s="32" t="n"/>
      <c r="P87" s="31" t="n"/>
      <c r="Q87" s="31" t="n"/>
      <c r="R87" s="29" t="n"/>
      <c r="S87" s="62" t="n"/>
      <c r="T87" s="62" t="n"/>
      <c r="U87" s="62" t="n"/>
      <c r="V87" s="29" t="n"/>
      <c r="W87" s="29" t="n"/>
      <c r="X87" s="29" t="n"/>
      <c r="Y87" s="29" t="n"/>
      <c r="Z87" s="29" t="n"/>
    </row>
    <row r="88">
      <c r="A88" s="44" t="n"/>
      <c r="B88" s="44" t="n"/>
      <c r="C88" s="44" t="n"/>
      <c r="D88" s="44" t="n"/>
      <c r="E88" s="44" t="n"/>
      <c r="F88" s="44" t="n"/>
      <c r="G88" s="44" t="n"/>
      <c r="H88" s="45" t="n"/>
      <c r="I88" s="44" t="n"/>
      <c r="J88" s="44" t="n"/>
      <c r="K88" s="44" t="n"/>
      <c r="L88" s="44" t="n"/>
      <c r="M88" s="44" t="n"/>
      <c r="N88" s="46" t="n"/>
      <c r="O88" s="46" t="n"/>
      <c r="P88" s="47" t="n"/>
      <c r="Q88" s="47" t="n"/>
      <c r="R88" s="44" t="n"/>
      <c r="S88" s="61" t="n"/>
      <c r="T88" s="61" t="n"/>
      <c r="U88" s="61" t="n"/>
      <c r="V88" s="44" t="n"/>
      <c r="W88" s="44" t="n"/>
      <c r="X88" s="44" t="n"/>
      <c r="Y88" s="44" t="n"/>
      <c r="Z88" s="44" t="n"/>
    </row>
    <row r="89">
      <c r="A89" s="29" t="n"/>
      <c r="B89" s="29" t="n"/>
      <c r="C89" s="29" t="n"/>
      <c r="D89" s="29" t="n"/>
      <c r="E89" s="29" t="n"/>
      <c r="F89" s="29" t="n"/>
      <c r="G89" s="29" t="n"/>
      <c r="H89" s="49" t="n"/>
      <c r="I89" s="29" t="n"/>
      <c r="J89" s="29" t="n"/>
      <c r="K89" s="29" t="n"/>
      <c r="L89" s="29" t="n"/>
      <c r="M89" s="29" t="n"/>
      <c r="N89" s="32" t="n"/>
      <c r="O89" s="32" t="n"/>
      <c r="P89" s="31" t="n"/>
      <c r="Q89" s="31" t="n"/>
      <c r="R89" s="29" t="n"/>
      <c r="S89" s="62" t="n"/>
      <c r="T89" s="62" t="n"/>
      <c r="U89" s="62" t="n"/>
      <c r="V89" s="29" t="n"/>
      <c r="W89" s="29" t="n"/>
      <c r="X89" s="29" t="n"/>
      <c r="Y89" s="29" t="n"/>
      <c r="Z89" s="29" t="n"/>
    </row>
    <row r="90">
      <c r="A90" s="44" t="n"/>
      <c r="B90" s="44" t="n"/>
      <c r="C90" s="44" t="n"/>
      <c r="D90" s="44" t="n"/>
      <c r="E90" s="44" t="n"/>
      <c r="F90" s="44" t="n"/>
      <c r="G90" s="44" t="n"/>
      <c r="H90" s="45" t="n"/>
      <c r="I90" s="44" t="n"/>
      <c r="J90" s="44" t="n"/>
      <c r="K90" s="44" t="n"/>
      <c r="L90" s="44" t="n"/>
      <c r="M90" s="44" t="n"/>
      <c r="N90" s="46" t="n"/>
      <c r="O90" s="46" t="n"/>
      <c r="P90" s="47" t="n"/>
      <c r="Q90" s="47" t="n"/>
      <c r="R90" s="44" t="n"/>
      <c r="S90" s="61" t="n"/>
      <c r="T90" s="61" t="n"/>
      <c r="U90" s="61" t="n"/>
      <c r="V90" s="44" t="n"/>
      <c r="W90" s="44" t="n"/>
      <c r="X90" s="44" t="n"/>
      <c r="Y90" s="44" t="n"/>
      <c r="Z90" s="44" t="n"/>
    </row>
    <row r="91">
      <c r="A91" s="29" t="n"/>
      <c r="B91" s="29" t="n"/>
      <c r="C91" s="29" t="n"/>
      <c r="D91" s="29" t="n"/>
      <c r="E91" s="29" t="n"/>
      <c r="F91" s="29" t="n"/>
      <c r="G91" s="29" t="n"/>
      <c r="H91" s="49" t="n"/>
      <c r="I91" s="29" t="n"/>
      <c r="J91" s="29" t="n"/>
      <c r="K91" s="29" t="n"/>
      <c r="L91" s="29" t="n"/>
      <c r="M91" s="29" t="n"/>
      <c r="N91" s="32" t="n"/>
      <c r="O91" s="32" t="n"/>
      <c r="P91" s="31" t="n"/>
      <c r="Q91" s="31" t="n"/>
      <c r="R91" s="29" t="n"/>
      <c r="S91" s="62" t="n"/>
      <c r="T91" s="62" t="n"/>
      <c r="U91" s="62" t="n"/>
      <c r="V91" s="29" t="n"/>
      <c r="W91" s="29" t="n"/>
      <c r="X91" s="29" t="n"/>
      <c r="Y91" s="29" t="n"/>
      <c r="Z91" s="29" t="n"/>
    </row>
    <row r="92">
      <c r="A92" s="44" t="n"/>
      <c r="B92" s="44" t="n"/>
      <c r="C92" s="44" t="n"/>
      <c r="D92" s="44" t="n"/>
      <c r="E92" s="44" t="n"/>
      <c r="F92" s="44" t="n"/>
      <c r="G92" s="44" t="n"/>
      <c r="H92" s="45" t="n"/>
      <c r="I92" s="44" t="n"/>
      <c r="J92" s="44" t="n"/>
      <c r="K92" s="44" t="n"/>
      <c r="L92" s="44" t="n"/>
      <c r="M92" s="44" t="n"/>
      <c r="N92" s="46" t="n"/>
      <c r="O92" s="46" t="n"/>
      <c r="P92" s="47" t="n"/>
      <c r="Q92" s="47" t="n"/>
      <c r="R92" s="44" t="n"/>
      <c r="S92" s="61" t="n"/>
      <c r="T92" s="61" t="n"/>
      <c r="U92" s="61" t="n"/>
      <c r="V92" s="44" t="n"/>
      <c r="W92" s="44" t="n"/>
      <c r="X92" s="44" t="n"/>
      <c r="Y92" s="44" t="n"/>
      <c r="Z92" s="44" t="n"/>
    </row>
    <row r="93">
      <c r="A93" s="29" t="n"/>
      <c r="B93" s="29" t="n"/>
      <c r="C93" s="29" t="n"/>
      <c r="D93" s="29" t="n"/>
      <c r="E93" s="29" t="n"/>
      <c r="F93" s="29" t="n"/>
      <c r="G93" s="29" t="n"/>
      <c r="H93" s="49" t="n"/>
      <c r="I93" s="29" t="n"/>
      <c r="J93" s="29" t="n"/>
      <c r="K93" s="29" t="n"/>
      <c r="L93" s="29" t="n"/>
      <c r="M93" s="29" t="n"/>
      <c r="N93" s="32" t="n"/>
      <c r="O93" s="32" t="n"/>
      <c r="P93" s="31" t="n"/>
      <c r="Q93" s="31" t="n"/>
      <c r="R93" s="29" t="n"/>
      <c r="S93" s="62" t="n"/>
      <c r="T93" s="62" t="n"/>
      <c r="U93" s="62" t="n"/>
      <c r="V93" s="29" t="n"/>
      <c r="W93" s="29" t="n"/>
      <c r="X93" s="29" t="n"/>
      <c r="Y93" s="29" t="n"/>
      <c r="Z93" s="29" t="n"/>
    </row>
    <row r="94">
      <c r="A94" s="44" t="n"/>
      <c r="B94" s="44" t="n"/>
      <c r="C94" s="44" t="n"/>
      <c r="D94" s="44" t="n"/>
      <c r="E94" s="44" t="n"/>
      <c r="F94" s="44" t="n"/>
      <c r="G94" s="44" t="n"/>
      <c r="H94" s="45" t="n"/>
      <c r="I94" s="44" t="n"/>
      <c r="J94" s="44" t="n"/>
      <c r="K94" s="44" t="n"/>
      <c r="L94" s="44" t="n"/>
      <c r="M94" s="44" t="n"/>
      <c r="N94" s="46" t="n"/>
      <c r="O94" s="46" t="n"/>
      <c r="P94" s="47" t="n"/>
      <c r="Q94" s="47" t="n"/>
      <c r="R94" s="44" t="n"/>
      <c r="S94" s="61" t="n"/>
      <c r="T94" s="61" t="n"/>
      <c r="U94" s="61" t="n"/>
      <c r="V94" s="44" t="n"/>
      <c r="W94" s="44" t="n"/>
      <c r="X94" s="44" t="n"/>
      <c r="Y94" s="44" t="n"/>
      <c r="Z94" s="44" t="n"/>
    </row>
    <row r="95">
      <c r="A95" s="29" t="n"/>
      <c r="B95" s="29" t="n"/>
      <c r="C95" s="29" t="n"/>
      <c r="D95" s="29" t="n"/>
      <c r="E95" s="29" t="n"/>
      <c r="F95" s="29" t="n"/>
      <c r="G95" s="29" t="n"/>
      <c r="H95" s="49" t="n"/>
      <c r="I95" s="29" t="n"/>
      <c r="J95" s="29" t="n"/>
      <c r="K95" s="29" t="n"/>
      <c r="L95" s="29" t="n"/>
      <c r="M95" s="29" t="n"/>
      <c r="N95" s="32" t="n"/>
      <c r="O95" s="32" t="n"/>
      <c r="P95" s="31" t="n"/>
      <c r="Q95" s="31" t="n"/>
      <c r="R95" s="29" t="n"/>
      <c r="S95" s="62" t="n"/>
      <c r="T95" s="62" t="n"/>
      <c r="U95" s="62" t="n"/>
      <c r="V95" s="29" t="n"/>
      <c r="W95" s="29" t="n"/>
      <c r="X95" s="29" t="n"/>
      <c r="Y95" s="29" t="n"/>
      <c r="Z95" s="29" t="n"/>
    </row>
    <row r="96">
      <c r="A96" s="44" t="n"/>
      <c r="B96" s="44" t="n"/>
      <c r="C96" s="44" t="n"/>
      <c r="D96" s="44" t="n"/>
      <c r="E96" s="44" t="n"/>
      <c r="F96" s="44" t="n"/>
      <c r="G96" s="44" t="n"/>
      <c r="H96" s="45" t="n"/>
      <c r="I96" s="44" t="n"/>
      <c r="J96" s="44" t="n"/>
      <c r="K96" s="44" t="n"/>
      <c r="L96" s="44" t="n"/>
      <c r="M96" s="44" t="n"/>
      <c r="N96" s="46" t="n"/>
      <c r="O96" s="46" t="n"/>
      <c r="P96" s="47" t="n"/>
      <c r="Q96" s="47" t="n"/>
      <c r="R96" s="44" t="n"/>
      <c r="S96" s="61" t="n"/>
      <c r="T96" s="61" t="n"/>
      <c r="U96" s="61" t="n"/>
      <c r="V96" s="44" t="n"/>
      <c r="W96" s="44" t="n"/>
      <c r="X96" s="44" t="n"/>
      <c r="Y96" s="44" t="n"/>
      <c r="Z96" s="44" t="n"/>
    </row>
    <row r="97">
      <c r="A97" s="29" t="n"/>
      <c r="B97" s="29" t="n"/>
      <c r="C97" s="29" t="n"/>
      <c r="D97" s="29" t="n"/>
      <c r="E97" s="29" t="n"/>
      <c r="F97" s="29" t="n"/>
      <c r="G97" s="29" t="n"/>
      <c r="H97" s="49" t="n"/>
      <c r="I97" s="29" t="n"/>
      <c r="J97" s="29" t="n"/>
      <c r="K97" s="29" t="n"/>
      <c r="L97" s="29" t="n"/>
      <c r="M97" s="29" t="n"/>
      <c r="N97" s="32" t="n"/>
      <c r="O97" s="32" t="n"/>
      <c r="P97" s="31" t="n"/>
      <c r="Q97" s="31" t="n"/>
      <c r="R97" s="29" t="n"/>
      <c r="S97" s="62" t="n"/>
      <c r="T97" s="62" t="n"/>
      <c r="U97" s="62" t="n"/>
      <c r="V97" s="29" t="n"/>
      <c r="W97" s="29" t="n"/>
      <c r="X97" s="29" t="n"/>
      <c r="Y97" s="29" t="n"/>
      <c r="Z97" s="29" t="n"/>
    </row>
    <row r="98">
      <c r="A98" s="44" t="n"/>
      <c r="B98" s="44" t="n"/>
      <c r="C98" s="44" t="n"/>
      <c r="D98" s="44" t="n"/>
      <c r="E98" s="44" t="n"/>
      <c r="F98" s="44" t="n"/>
      <c r="G98" s="44" t="n"/>
      <c r="H98" s="45" t="n"/>
      <c r="I98" s="44" t="n"/>
      <c r="J98" s="44" t="n"/>
      <c r="K98" s="44" t="n"/>
      <c r="L98" s="44" t="n"/>
      <c r="M98" s="44" t="n"/>
      <c r="N98" s="46" t="n"/>
      <c r="O98" s="46" t="n"/>
      <c r="P98" s="47" t="n"/>
      <c r="Q98" s="47" t="n"/>
      <c r="R98" s="44" t="n"/>
      <c r="S98" s="61" t="n"/>
      <c r="T98" s="61" t="n"/>
      <c r="U98" s="61" t="n"/>
      <c r="V98" s="44" t="n"/>
      <c r="W98" s="44" t="n"/>
      <c r="X98" s="44" t="n"/>
      <c r="Y98" s="44" t="n"/>
      <c r="Z98" s="44" t="n"/>
    </row>
    <row r="99">
      <c r="A99" s="29" t="n"/>
      <c r="B99" s="29" t="n"/>
      <c r="C99" s="29" t="n"/>
      <c r="D99" s="29" t="n"/>
      <c r="E99" s="29" t="n"/>
      <c r="F99" s="29" t="n"/>
      <c r="G99" s="29" t="n"/>
      <c r="H99" s="49" t="n"/>
      <c r="I99" s="29" t="n"/>
      <c r="J99" s="29" t="n"/>
      <c r="K99" s="29" t="n"/>
      <c r="L99" s="29" t="n"/>
      <c r="M99" s="29" t="n"/>
      <c r="N99" s="32" t="n"/>
      <c r="O99" s="32" t="n"/>
      <c r="P99" s="31" t="n"/>
      <c r="Q99" s="31" t="n"/>
      <c r="R99" s="29" t="n"/>
      <c r="S99" s="62" t="n"/>
      <c r="T99" s="62" t="n"/>
      <c r="U99" s="62" t="n"/>
      <c r="V99" s="29" t="n"/>
      <c r="W99" s="29" t="n"/>
      <c r="X99" s="29" t="n"/>
      <c r="Y99" s="29" t="n"/>
      <c r="Z99" s="29" t="n"/>
    </row>
    <row r="100">
      <c r="A100" s="44" t="n"/>
      <c r="B100" s="44" t="n"/>
      <c r="C100" s="44" t="n"/>
      <c r="D100" s="44" t="n"/>
      <c r="E100" s="44" t="n"/>
      <c r="F100" s="44" t="n"/>
      <c r="G100" s="44" t="n"/>
      <c r="H100" s="45" t="n"/>
      <c r="I100" s="44" t="n"/>
      <c r="J100" s="44" t="n"/>
      <c r="K100" s="44" t="n"/>
      <c r="L100" s="44" t="n"/>
      <c r="M100" s="44" t="n"/>
      <c r="N100" s="46" t="n"/>
      <c r="O100" s="46" t="n"/>
      <c r="P100" s="47" t="n"/>
      <c r="Q100" s="47" t="n"/>
      <c r="R100" s="44" t="n"/>
      <c r="S100" s="61" t="n"/>
      <c r="T100" s="61" t="n"/>
      <c r="U100" s="61" t="n"/>
      <c r="V100" s="44" t="n"/>
      <c r="W100" s="44" t="n"/>
      <c r="X100" s="44" t="n"/>
      <c r="Y100" s="44" t="n"/>
      <c r="Z100" s="44" t="n"/>
    </row>
    <row r="101">
      <c r="A101" s="29" t="n"/>
      <c r="B101" s="29" t="n"/>
      <c r="C101" s="29" t="n"/>
      <c r="D101" s="29" t="n"/>
      <c r="E101" s="29" t="n"/>
      <c r="F101" s="29" t="n"/>
      <c r="G101" s="29" t="n"/>
      <c r="H101" s="49" t="n"/>
      <c r="I101" s="29" t="n"/>
      <c r="J101" s="29" t="n"/>
      <c r="K101" s="29" t="n"/>
      <c r="L101" s="29" t="n"/>
      <c r="M101" s="29" t="n"/>
      <c r="N101" s="32" t="n"/>
      <c r="O101" s="32" t="n"/>
      <c r="P101" s="31" t="n"/>
      <c r="Q101" s="31" t="n"/>
      <c r="R101" s="29" t="n"/>
      <c r="S101" s="62" t="n"/>
      <c r="T101" s="62" t="n"/>
      <c r="U101" s="62" t="n"/>
      <c r="V101" s="29" t="n"/>
      <c r="W101" s="29" t="n"/>
      <c r="X101" s="29" t="n"/>
      <c r="Y101" s="29" t="n"/>
      <c r="Z101" s="29" t="n"/>
    </row>
    <row r="102">
      <c r="A102" s="44" t="n"/>
      <c r="B102" s="44" t="n"/>
      <c r="C102" s="44" t="n"/>
      <c r="D102" s="44" t="n"/>
      <c r="E102" s="44" t="n"/>
      <c r="F102" s="44" t="n"/>
      <c r="G102" s="44" t="n"/>
      <c r="H102" s="45" t="n"/>
      <c r="I102" s="44" t="n"/>
      <c r="J102" s="44" t="n"/>
      <c r="K102" s="44" t="n"/>
      <c r="L102" s="44" t="n"/>
      <c r="M102" s="44" t="n"/>
      <c r="N102" s="46" t="n"/>
      <c r="O102" s="46" t="n"/>
      <c r="P102" s="47" t="n"/>
      <c r="Q102" s="47" t="n"/>
      <c r="R102" s="44" t="n"/>
      <c r="S102" s="61" t="n"/>
      <c r="T102" s="61" t="n"/>
      <c r="U102" s="61" t="n"/>
      <c r="V102" s="44" t="n"/>
      <c r="W102" s="44" t="n"/>
      <c r="X102" s="44" t="n"/>
      <c r="Y102" s="44" t="n"/>
      <c r="Z102" s="44" t="n"/>
    </row>
    <row r="103">
      <c r="A103" s="29" t="n"/>
      <c r="B103" s="29" t="n"/>
      <c r="C103" s="29" t="n"/>
      <c r="D103" s="29" t="n"/>
      <c r="E103" s="29" t="n"/>
      <c r="F103" s="29" t="n"/>
      <c r="G103" s="29" t="n"/>
      <c r="H103" s="49" t="n"/>
      <c r="I103" s="29" t="n"/>
      <c r="J103" s="29" t="n"/>
      <c r="K103" s="29" t="n"/>
      <c r="L103" s="29" t="n"/>
      <c r="M103" s="29" t="n"/>
      <c r="N103" s="32" t="n"/>
      <c r="O103" s="32" t="n"/>
      <c r="P103" s="31" t="n"/>
      <c r="Q103" s="31" t="n"/>
      <c r="R103" s="29" t="n"/>
      <c r="S103" s="62" t="n"/>
      <c r="T103" s="62" t="n"/>
      <c r="U103" s="62" t="n"/>
      <c r="V103" s="29" t="n"/>
      <c r="W103" s="29" t="n"/>
      <c r="X103" s="29" t="n"/>
      <c r="Y103" s="29" t="n"/>
      <c r="Z103" s="29" t="n"/>
    </row>
    <row r="104">
      <c r="A104" s="44" t="n"/>
      <c r="B104" s="44" t="n"/>
      <c r="C104" s="44" t="n"/>
      <c r="D104" s="44" t="n"/>
      <c r="E104" s="44" t="n"/>
      <c r="F104" s="44" t="n"/>
      <c r="G104" s="44" t="n"/>
      <c r="H104" s="45" t="n"/>
      <c r="I104" s="44" t="n"/>
      <c r="J104" s="44" t="n"/>
      <c r="K104" s="44" t="n"/>
      <c r="L104" s="44" t="n"/>
      <c r="M104" s="44" t="n"/>
      <c r="N104" s="46" t="n"/>
      <c r="O104" s="46" t="n"/>
      <c r="P104" s="47" t="n"/>
      <c r="Q104" s="47" t="n"/>
      <c r="R104" s="44" t="n"/>
      <c r="S104" s="61" t="n"/>
      <c r="T104" s="61" t="n"/>
      <c r="U104" s="61" t="n"/>
      <c r="V104" s="44" t="n"/>
      <c r="W104" s="44" t="n"/>
      <c r="X104" s="44" t="n"/>
      <c r="Y104" s="44" t="n"/>
      <c r="Z104" s="44" t="n"/>
    </row>
    <row r="105">
      <c r="A105" s="29" t="n"/>
      <c r="B105" s="29" t="n"/>
      <c r="C105" s="29" t="n"/>
      <c r="D105" s="29" t="n"/>
      <c r="E105" s="29" t="n"/>
      <c r="F105" s="29" t="n"/>
      <c r="G105" s="29" t="n"/>
      <c r="H105" s="49" t="n"/>
      <c r="I105" s="29" t="n"/>
      <c r="J105" s="29" t="n"/>
      <c r="K105" s="29" t="n"/>
      <c r="L105" s="29" t="n"/>
      <c r="M105" s="29" t="n"/>
      <c r="N105" s="32" t="n"/>
      <c r="O105" s="32" t="n"/>
      <c r="P105" s="31" t="n"/>
      <c r="Q105" s="31" t="n"/>
      <c r="R105" s="29" t="n"/>
      <c r="S105" s="62" t="n"/>
      <c r="T105" s="62" t="n"/>
      <c r="U105" s="62" t="n"/>
      <c r="V105" s="29" t="n"/>
      <c r="W105" s="29" t="n"/>
      <c r="X105" s="29" t="n"/>
      <c r="Y105" s="29" t="n"/>
      <c r="Z105" s="29" t="n"/>
    </row>
    <row r="106">
      <c r="A106" s="44" t="n"/>
      <c r="B106" s="44" t="n"/>
      <c r="C106" s="44" t="n"/>
      <c r="D106" s="44" t="n"/>
      <c r="E106" s="44" t="n"/>
      <c r="F106" s="44" t="n"/>
      <c r="G106" s="44" t="n"/>
      <c r="H106" s="45" t="n"/>
      <c r="I106" s="44" t="n"/>
      <c r="J106" s="44" t="n"/>
      <c r="K106" s="44" t="n"/>
      <c r="L106" s="44" t="n"/>
      <c r="M106" s="44" t="n"/>
      <c r="N106" s="46" t="n"/>
      <c r="O106" s="46" t="n"/>
      <c r="P106" s="47" t="n"/>
      <c r="Q106" s="47" t="n"/>
      <c r="R106" s="44" t="n"/>
      <c r="S106" s="61" t="n"/>
      <c r="T106" s="61" t="n"/>
      <c r="U106" s="61" t="n"/>
      <c r="V106" s="44" t="n"/>
      <c r="W106" s="44" t="n"/>
      <c r="X106" s="44" t="n"/>
      <c r="Y106" s="44" t="n"/>
      <c r="Z106" s="44" t="n"/>
    </row>
    <row r="107">
      <c r="A107" s="29" t="n"/>
      <c r="B107" s="29" t="n"/>
      <c r="C107" s="29" t="n"/>
      <c r="D107" s="29" t="n"/>
      <c r="E107" s="29" t="n"/>
      <c r="F107" s="29" t="n"/>
      <c r="G107" s="29" t="n"/>
      <c r="H107" s="49" t="n"/>
      <c r="I107" s="29" t="n"/>
      <c r="J107" s="29" t="n"/>
      <c r="K107" s="29" t="n"/>
      <c r="L107" s="29" t="n"/>
      <c r="M107" s="29" t="n"/>
      <c r="N107" s="32" t="n"/>
      <c r="O107" s="32" t="n"/>
      <c r="P107" s="31" t="n"/>
      <c r="Q107" s="31" t="n"/>
      <c r="R107" s="29" t="n"/>
      <c r="S107" s="62" t="n"/>
      <c r="T107" s="62" t="n"/>
      <c r="U107" s="62" t="n"/>
      <c r="V107" s="29" t="n"/>
      <c r="W107" s="29" t="n"/>
      <c r="X107" s="29" t="n"/>
      <c r="Y107" s="29" t="n"/>
      <c r="Z107" s="29" t="n"/>
    </row>
    <row r="108">
      <c r="A108" s="44" t="n"/>
      <c r="B108" s="44" t="n"/>
      <c r="C108" s="44" t="n"/>
      <c r="D108" s="44" t="n"/>
      <c r="E108" s="44" t="n"/>
      <c r="F108" s="44" t="n"/>
      <c r="G108" s="44" t="n"/>
      <c r="H108" s="45" t="n"/>
      <c r="I108" s="44" t="n"/>
      <c r="J108" s="44" t="n"/>
      <c r="K108" s="44" t="n"/>
      <c r="L108" s="44" t="n"/>
      <c r="M108" s="44" t="n"/>
      <c r="N108" s="46" t="n"/>
      <c r="O108" s="46" t="n"/>
      <c r="P108" s="47" t="n"/>
      <c r="Q108" s="47" t="n"/>
      <c r="R108" s="44" t="n"/>
      <c r="S108" s="61" t="n"/>
      <c r="T108" s="61" t="n"/>
      <c r="U108" s="61" t="n"/>
      <c r="V108" s="44" t="n"/>
      <c r="W108" s="44" t="n"/>
      <c r="X108" s="44" t="n"/>
      <c r="Y108" s="44" t="n"/>
      <c r="Z108" s="44" t="n"/>
    </row>
    <row r="109">
      <c r="A109" s="29" t="n"/>
      <c r="B109" s="29" t="n"/>
      <c r="C109" s="29" t="n"/>
      <c r="D109" s="29" t="n"/>
      <c r="E109" s="29" t="n"/>
      <c r="F109" s="29" t="n"/>
      <c r="G109" s="29" t="n"/>
      <c r="H109" s="49" t="n"/>
      <c r="I109" s="29" t="n"/>
      <c r="J109" s="29" t="n"/>
      <c r="K109" s="29" t="n"/>
      <c r="L109" s="29" t="n"/>
      <c r="M109" s="29" t="n"/>
      <c r="N109" s="32" t="n"/>
      <c r="O109" s="32" t="n"/>
      <c r="P109" s="31" t="n"/>
      <c r="Q109" s="31" t="n"/>
      <c r="R109" s="29" t="n"/>
      <c r="S109" s="62" t="n"/>
      <c r="T109" s="62" t="n"/>
      <c r="U109" s="62" t="n"/>
      <c r="V109" s="29" t="n"/>
      <c r="W109" s="29" t="n"/>
      <c r="X109" s="29" t="n"/>
      <c r="Y109" s="29" t="n"/>
      <c r="Z109" s="29" t="n"/>
    </row>
    <row r="110">
      <c r="A110" s="44" t="n"/>
      <c r="B110" s="44" t="n"/>
      <c r="C110" s="44" t="n"/>
      <c r="D110" s="44" t="n"/>
      <c r="E110" s="44" t="n"/>
      <c r="F110" s="44" t="n"/>
      <c r="G110" s="44" t="n"/>
      <c r="H110" s="45" t="n"/>
      <c r="I110" s="44" t="n"/>
      <c r="J110" s="44" t="n"/>
      <c r="K110" s="44" t="n"/>
      <c r="L110" s="44" t="n"/>
      <c r="M110" s="44" t="n"/>
      <c r="N110" s="46" t="n"/>
      <c r="O110" s="46" t="n"/>
      <c r="P110" s="47" t="n"/>
      <c r="Q110" s="47" t="n"/>
      <c r="R110" s="44" t="n"/>
      <c r="S110" s="61" t="n"/>
      <c r="T110" s="61" t="n"/>
      <c r="U110" s="61" t="n"/>
      <c r="V110" s="44" t="n"/>
      <c r="W110" s="44" t="n"/>
      <c r="X110" s="44" t="n"/>
      <c r="Y110" s="44" t="n"/>
      <c r="Z110" s="44" t="n"/>
    </row>
    <row r="111">
      <c r="A111" s="29" t="n"/>
      <c r="B111" s="29" t="n"/>
      <c r="C111" s="29" t="n"/>
      <c r="D111" s="29" t="n"/>
      <c r="E111" s="29" t="n"/>
      <c r="F111" s="29" t="n"/>
      <c r="G111" s="29" t="n"/>
      <c r="H111" s="49" t="n"/>
      <c r="I111" s="29" t="n"/>
      <c r="J111" s="29" t="n"/>
      <c r="K111" s="29" t="n"/>
      <c r="L111" s="29" t="n"/>
      <c r="M111" s="29" t="n"/>
      <c r="N111" s="32" t="n"/>
      <c r="O111" s="32" t="n"/>
      <c r="P111" s="31" t="n"/>
      <c r="Q111" s="31" t="n"/>
      <c r="R111" s="29" t="n"/>
      <c r="S111" s="62" t="n"/>
      <c r="T111" s="62" t="n"/>
      <c r="U111" s="62" t="n"/>
      <c r="V111" s="29" t="n"/>
      <c r="W111" s="29" t="n"/>
      <c r="X111" s="29" t="n"/>
      <c r="Y111" s="29" t="n"/>
      <c r="Z111" s="29" t="n"/>
    </row>
    <row r="112">
      <c r="A112" s="44" t="n"/>
      <c r="B112" s="44" t="n"/>
      <c r="C112" s="44" t="n"/>
      <c r="D112" s="44" t="n"/>
      <c r="E112" s="44" t="n"/>
      <c r="F112" s="44" t="n"/>
      <c r="G112" s="44" t="n"/>
      <c r="H112" s="45" t="n"/>
      <c r="I112" s="44" t="n"/>
      <c r="J112" s="44" t="n"/>
      <c r="K112" s="44" t="n"/>
      <c r="L112" s="44" t="n"/>
      <c r="M112" s="44" t="n"/>
      <c r="N112" s="46" t="n"/>
      <c r="O112" s="46" t="n"/>
      <c r="P112" s="47" t="n"/>
      <c r="Q112" s="47" t="n"/>
      <c r="R112" s="44" t="n"/>
      <c r="S112" s="61" t="n"/>
      <c r="T112" s="61" t="n"/>
      <c r="U112" s="61" t="n"/>
      <c r="V112" s="44" t="n"/>
      <c r="W112" s="44" t="n"/>
      <c r="X112" s="44" t="n"/>
      <c r="Y112" s="44" t="n"/>
      <c r="Z112" s="44" t="n"/>
    </row>
    <row r="115">
      <c r="A115" s="10" t="inlineStr">
        <is>
          <t>Operations Contacts</t>
        </is>
      </c>
    </row>
    <row r="116">
      <c r="A116" s="11" t="inlineStr">
        <is>
          <t>Contact ID</t>
        </is>
      </c>
      <c r="B116" s="11" t="inlineStr">
        <is>
          <t>Contact Name</t>
        </is>
      </c>
      <c r="C116" s="11" t="inlineStr">
        <is>
          <t>Company</t>
        </is>
      </c>
      <c r="D116" s="11" t="inlineStr">
        <is>
          <t>Role</t>
        </is>
      </c>
      <c r="E116" s="11" t="inlineStr">
        <is>
          <t>Primary Property</t>
        </is>
      </c>
      <c r="F116" s="11" t="inlineStr">
        <is>
          <t>Phone</t>
        </is>
      </c>
      <c r="G116" s="11" t="inlineStr">
        <is>
          <t>Email</t>
        </is>
      </c>
      <c r="H116" s="11" t="inlineStr">
        <is>
          <t>Active</t>
        </is>
      </c>
      <c r="I116" s="11" t="inlineStr">
        <is>
          <t>Notes</t>
        </is>
      </c>
    </row>
    <row r="117">
      <c r="A117" s="22" t="inlineStr">
        <is>
          <t>CON-001</t>
        </is>
      </c>
      <c r="B117" s="22" t="inlineStr">
        <is>
          <t>Jordan Lee</t>
        </is>
      </c>
      <c r="C117" s="22" t="inlineStr">
        <is>
          <t>Northstar Stay Services</t>
        </is>
      </c>
      <c r="D117" s="22" t="inlineStr">
        <is>
          <t>Property Manager</t>
        </is>
      </c>
      <c r="E117" s="22" t="inlineStr">
        <is>
          <t>Seabreeze Gulf Cottage</t>
        </is>
      </c>
      <c r="F117" s="22" t="inlineStr">
        <is>
          <t>(555) 210-1001</t>
        </is>
      </c>
      <c r="G117" s="22" t="inlineStr">
        <is>
          <t>jordan.lee@example.com</t>
        </is>
      </c>
      <c r="H117" s="22" t="inlineStr">
        <is>
          <t>Yes</t>
        </is>
      </c>
      <c r="I117" s="22" t="inlineStr">
        <is>
          <t>Portfolio operations lead.</t>
        </is>
      </c>
    </row>
    <row r="118">
      <c r="A118" s="22" t="inlineStr">
        <is>
          <t>CON-002</t>
        </is>
      </c>
      <c r="B118" s="22" t="inlineStr">
        <is>
          <t>Morgan Price</t>
        </is>
      </c>
      <c r="C118" s="22" t="inlineStr">
        <is>
          <t>Coastal Key Management</t>
        </is>
      </c>
      <c r="D118" s="22" t="inlineStr">
        <is>
          <t>Property Manager</t>
        </is>
      </c>
      <c r="E118" s="22" t="inlineStr">
        <is>
          <t>Harborlight Beach Condo</t>
        </is>
      </c>
      <c r="F118" s="22" t="inlineStr">
        <is>
          <t>(555) 210-1002</t>
        </is>
      </c>
      <c r="G118" s="22" t="inlineStr">
        <is>
          <t>morgan.price@example.com</t>
        </is>
      </c>
      <c r="H118" s="22" t="inlineStr">
        <is>
          <t>Yes</t>
        </is>
      </c>
      <c r="I118" s="22" t="inlineStr">
        <is>
          <t>Regional property manager.</t>
        </is>
      </c>
    </row>
    <row r="119">
      <c r="A119" s="22" t="inlineStr">
        <is>
          <t>CON-003</t>
        </is>
      </c>
      <c r="B119" s="22" t="inlineStr">
        <is>
          <t>Maya Brooks</t>
        </is>
      </c>
      <c r="C119" s="22" t="inlineStr">
        <is>
          <t>Fresh Turn Crew</t>
        </is>
      </c>
      <c r="D119" s="22" t="inlineStr">
        <is>
          <t>Cleaner</t>
        </is>
      </c>
      <c r="E119" s="22" t="inlineStr">
        <is>
          <t>Seabreeze Gulf Cottage</t>
        </is>
      </c>
      <c r="F119" s="22" t="inlineStr">
        <is>
          <t>(555) 210-1003</t>
        </is>
      </c>
      <c r="G119" s="22" t="inlineStr">
        <is>
          <t>maya.brooks@example.com</t>
        </is>
      </c>
      <c r="H119" s="22" t="inlineStr">
        <is>
          <t>Yes</t>
        </is>
      </c>
      <c r="I119" s="22" t="inlineStr">
        <is>
          <t>Primary cleaner for coastal units.</t>
        </is>
      </c>
    </row>
    <row r="120">
      <c r="A120" s="22" t="inlineStr">
        <is>
          <t>CON-004</t>
        </is>
      </c>
      <c r="B120" s="22" t="inlineStr">
        <is>
          <t>Noah Reed</t>
        </is>
      </c>
      <c r="C120" s="22" t="inlineStr">
        <is>
          <t>Summit Turn Services</t>
        </is>
      </c>
      <c r="D120" s="22" t="inlineStr">
        <is>
          <t>Cleaner</t>
        </is>
      </c>
      <c r="E120" s="22" t="inlineStr">
        <is>
          <t>Smoky Ridge Cabin</t>
        </is>
      </c>
      <c r="F120" s="22" t="inlineStr">
        <is>
          <t>(555) 210-1004</t>
        </is>
      </c>
      <c r="G120" s="22" t="inlineStr">
        <is>
          <t>noah.reed@example.com</t>
        </is>
      </c>
      <c r="H120" s="22" t="inlineStr">
        <is>
          <t>Yes</t>
        </is>
      </c>
      <c r="I120" s="22" t="inlineStr">
        <is>
          <t>Cabin and rural home turns.</t>
        </is>
      </c>
    </row>
    <row r="121">
      <c r="A121" s="22" t="inlineStr">
        <is>
          <t>CON-005</t>
        </is>
      </c>
      <c r="B121" s="22" t="inlineStr">
        <is>
          <t>Sofia Bennett</t>
        </is>
      </c>
      <c r="C121" s="22" t="inlineStr">
        <is>
          <t>Desert and Coast Cleaning</t>
        </is>
      </c>
      <c r="D121" s="22" t="inlineStr">
        <is>
          <t>Cleaner</t>
        </is>
      </c>
      <c r="E121" s="22" t="inlineStr">
        <is>
          <t>Sonoran Sunset Casita</t>
        </is>
      </c>
      <c r="F121" s="22" t="inlineStr">
        <is>
          <t>(555) 210-1005</t>
        </is>
      </c>
      <c r="G121" s="22" t="inlineStr">
        <is>
          <t>sofia.bennett@example.com</t>
        </is>
      </c>
      <c r="H121" s="22" t="inlineStr">
        <is>
          <t>Yes</t>
        </is>
      </c>
      <c r="I121" s="22" t="inlineStr">
        <is>
          <t>Cleaning and restock support.</t>
        </is>
      </c>
    </row>
    <row r="122">
      <c r="A122" s="22" t="inlineStr">
        <is>
          <t>CON-006</t>
        </is>
      </c>
      <c r="B122" s="22" t="inlineStr">
        <is>
          <t>Evan Cole</t>
        </is>
      </c>
      <c r="C122" s="22" t="inlineStr">
        <is>
          <t>Reliable Home Works</t>
        </is>
      </c>
      <c r="D122" s="22" t="inlineStr">
        <is>
          <t>Maintenance</t>
        </is>
      </c>
      <c r="E122" s="22" t="inlineStr">
        <is>
          <t>Smoky Ridge Cabin</t>
        </is>
      </c>
      <c r="F122" s="22" t="inlineStr">
        <is>
          <t>(555) 210-1006</t>
        </is>
      </c>
      <c r="G122" s="22" t="inlineStr">
        <is>
          <t>evan.cole@example.com</t>
        </is>
      </c>
      <c r="H122" s="22" t="inlineStr">
        <is>
          <t>Yes</t>
        </is>
      </c>
      <c r="I122" s="22" t="inlineStr">
        <is>
          <t>General maintenance coordination.</t>
        </is>
      </c>
    </row>
    <row r="123">
      <c r="A123" s="22" t="inlineStr">
        <is>
          <t>CON-007</t>
        </is>
      </c>
      <c r="B123" s="22" t="inlineStr">
        <is>
          <t>Avery Grant</t>
        </is>
      </c>
      <c r="C123" s="22" t="inlineStr">
        <is>
          <t>Clearview Inspections</t>
        </is>
      </c>
      <c r="D123" s="22" t="inlineStr">
        <is>
          <t>Inspector</t>
        </is>
      </c>
      <c r="E123" s="22" t="inlineStr">
        <is>
          <t>Harborlight Beach Condo</t>
        </is>
      </c>
      <c r="F123" s="22" t="inlineStr">
        <is>
          <t>(555) 210-1007</t>
        </is>
      </c>
      <c r="G123" s="22" t="inlineStr">
        <is>
          <t>avery.grant@example.com</t>
        </is>
      </c>
      <c r="H123" s="22" t="inlineStr">
        <is>
          <t>Yes</t>
        </is>
      </c>
      <c r="I123" s="22" t="inlineStr">
        <is>
          <t>Pre-arrival and post-clean inspections.</t>
        </is>
      </c>
    </row>
    <row r="124">
      <c r="A124" s="22" t="inlineStr">
        <is>
          <t>CON-008</t>
        </is>
      </c>
      <c r="B124" s="22" t="inlineStr">
        <is>
          <t>Riley Parker</t>
        </is>
      </c>
      <c r="C124" s="22" t="inlineStr">
        <is>
          <t>Bluewater Pool Care</t>
        </is>
      </c>
      <c r="D124" s="22" t="inlineStr">
        <is>
          <t>Pool or Spa Service</t>
        </is>
      </c>
      <c r="E124" s="22" t="inlineStr">
        <is>
          <t>Smoky Ridge Cabin</t>
        </is>
      </c>
      <c r="F124" s="22" t="inlineStr">
        <is>
          <t>(555) 210-1008</t>
        </is>
      </c>
      <c r="G124" s="22" t="inlineStr">
        <is>
          <t>riley.parker@example.com</t>
        </is>
      </c>
      <c r="H124" s="22" t="inlineStr">
        <is>
          <t>Yes</t>
        </is>
      </c>
      <c r="I124" s="22" t="inlineStr">
        <is>
          <t>Pool and spa service.</t>
        </is>
      </c>
    </row>
    <row r="125">
      <c r="A125" s="22" t="inlineStr">
        <is>
          <t>CON-009</t>
        </is>
      </c>
      <c r="B125" s="22" t="inlineStr">
        <is>
          <t>Casey Morgan</t>
        </is>
      </c>
      <c r="C125" s="22" t="inlineStr">
        <is>
          <t>Greenline Grounds</t>
        </is>
      </c>
      <c r="D125" s="22" t="inlineStr">
        <is>
          <t>Landscaper</t>
        </is>
      </c>
      <c r="E125" s="22" t="inlineStr">
        <is>
          <t>Cypress Hill Country Home</t>
        </is>
      </c>
      <c r="F125" s="22" t="inlineStr">
        <is>
          <t>(555) 210-1009</t>
        </is>
      </c>
      <c r="G125" s="22" t="inlineStr">
        <is>
          <t>casey.morgan@example.com</t>
        </is>
      </c>
      <c r="H125" s="22" t="inlineStr">
        <is>
          <t>Yes</t>
        </is>
      </c>
      <c r="I125" s="22" t="inlineStr">
        <is>
          <t>Landscaping and exterior visits.</t>
        </is>
      </c>
    </row>
    <row r="126">
      <c r="A126" s="29" t="n"/>
      <c r="B126" s="29" t="n"/>
      <c r="C126" s="29" t="n"/>
      <c r="D126" s="29" t="n"/>
      <c r="E126" s="29" t="n"/>
      <c r="F126" s="29" t="n"/>
      <c r="G126" s="29" t="n"/>
      <c r="H126" s="29" t="n"/>
      <c r="I126" s="29" t="n"/>
    </row>
    <row r="127">
      <c r="A127" s="29" t="n"/>
      <c r="B127" s="29" t="n"/>
      <c r="C127" s="29" t="n"/>
      <c r="D127" s="29" t="n"/>
      <c r="E127" s="29" t="n"/>
      <c r="F127" s="29" t="n"/>
      <c r="G127" s="29" t="n"/>
      <c r="H127" s="29" t="n"/>
      <c r="I127" s="29" t="n"/>
    </row>
    <row r="128">
      <c r="A128" s="29" t="n"/>
      <c r="B128" s="29" t="n"/>
      <c r="C128" s="29" t="n"/>
      <c r="D128" s="29" t="n"/>
      <c r="E128" s="29" t="n"/>
      <c r="F128" s="29" t="n"/>
      <c r="G128" s="29" t="n"/>
      <c r="H128" s="29" t="n"/>
      <c r="I128" s="29" t="n"/>
    </row>
    <row r="129">
      <c r="A129" s="29" t="n"/>
      <c r="B129" s="29" t="n"/>
      <c r="C129" s="29" t="n"/>
      <c r="D129" s="29" t="n"/>
      <c r="E129" s="29" t="n"/>
      <c r="F129" s="29" t="n"/>
      <c r="G129" s="29" t="n"/>
      <c r="H129" s="29" t="n"/>
      <c r="I129" s="29" t="n"/>
    </row>
    <row r="130">
      <c r="A130" s="29" t="n"/>
      <c r="B130" s="29" t="n"/>
      <c r="C130" s="29" t="n"/>
      <c r="D130" s="29" t="n"/>
      <c r="E130" s="29" t="n"/>
      <c r="F130" s="29" t="n"/>
      <c r="G130" s="29" t="n"/>
      <c r="H130" s="29" t="n"/>
      <c r="I130" s="29" t="n"/>
    </row>
    <row r="131">
      <c r="A131" s="29" t="n"/>
      <c r="B131" s="29" t="n"/>
      <c r="C131" s="29" t="n"/>
      <c r="D131" s="29" t="n"/>
      <c r="E131" s="29" t="n"/>
      <c r="F131" s="29" t="n"/>
      <c r="G131" s="29" t="n"/>
      <c r="H131" s="29" t="n"/>
      <c r="I131" s="29" t="n"/>
    </row>
    <row r="132">
      <c r="A132" s="29" t="n"/>
      <c r="B132" s="29" t="n"/>
      <c r="C132" s="29" t="n"/>
      <c r="D132" s="29" t="n"/>
      <c r="E132" s="29" t="n"/>
      <c r="F132" s="29" t="n"/>
      <c r="G132" s="29" t="n"/>
      <c r="H132" s="29" t="n"/>
      <c r="I132" s="29" t="n"/>
    </row>
    <row r="133">
      <c r="A133" s="29" t="n"/>
      <c r="B133" s="29" t="n"/>
      <c r="C133" s="29" t="n"/>
      <c r="D133" s="29" t="n"/>
      <c r="E133" s="29" t="n"/>
      <c r="F133" s="29" t="n"/>
      <c r="G133" s="29" t="n"/>
      <c r="H133" s="29" t="n"/>
      <c r="I133" s="29" t="n"/>
    </row>
    <row r="134">
      <c r="A134" s="29" t="n"/>
      <c r="B134" s="29" t="n"/>
      <c r="C134" s="29" t="n"/>
      <c r="D134" s="29" t="n"/>
      <c r="E134" s="29" t="n"/>
      <c r="F134" s="29" t="n"/>
      <c r="G134" s="29" t="n"/>
      <c r="H134" s="29" t="n"/>
      <c r="I134" s="29" t="n"/>
    </row>
    <row r="135">
      <c r="A135" s="29" t="n"/>
      <c r="B135" s="29" t="n"/>
      <c r="C135" s="29" t="n"/>
      <c r="D135" s="29" t="n"/>
      <c r="E135" s="29" t="n"/>
      <c r="F135" s="29" t="n"/>
      <c r="G135" s="29" t="n"/>
      <c r="H135" s="29" t="n"/>
      <c r="I135" s="29" t="n"/>
    </row>
    <row r="136">
      <c r="A136" s="29" t="n"/>
      <c r="B136" s="29" t="n"/>
      <c r="C136" s="29" t="n"/>
      <c r="D136" s="29" t="n"/>
      <c r="E136" s="29" t="n"/>
      <c r="F136" s="29" t="n"/>
      <c r="G136" s="29" t="n"/>
      <c r="H136" s="29" t="n"/>
      <c r="I136" s="29" t="n"/>
    </row>
    <row r="137">
      <c r="A137" s="29" t="n"/>
      <c r="B137" s="29" t="n"/>
      <c r="C137" s="29" t="n"/>
      <c r="D137" s="29" t="n"/>
      <c r="E137" s="29" t="n"/>
      <c r="F137" s="29" t="n"/>
      <c r="G137" s="29" t="n"/>
      <c r="H137" s="29" t="n"/>
      <c r="I137" s="29" t="n"/>
    </row>
    <row r="138">
      <c r="A138" s="29" t="n"/>
      <c r="B138" s="29" t="n"/>
      <c r="C138" s="29" t="n"/>
      <c r="D138" s="29" t="n"/>
      <c r="E138" s="29" t="n"/>
      <c r="F138" s="29" t="n"/>
      <c r="G138" s="29" t="n"/>
      <c r="H138" s="29" t="n"/>
      <c r="I138" s="29" t="n"/>
    </row>
    <row r="139">
      <c r="A139" s="29" t="n"/>
      <c r="B139" s="29" t="n"/>
      <c r="C139" s="29" t="n"/>
      <c r="D139" s="29" t="n"/>
      <c r="E139" s="29" t="n"/>
      <c r="F139" s="29" t="n"/>
      <c r="G139" s="29" t="n"/>
      <c r="H139" s="29" t="n"/>
      <c r="I139" s="29" t="n"/>
    </row>
    <row r="140">
      <c r="A140" s="29" t="n"/>
      <c r="B140" s="29" t="n"/>
      <c r="C140" s="29" t="n"/>
      <c r="D140" s="29" t="n"/>
      <c r="E140" s="29" t="n"/>
      <c r="F140" s="29" t="n"/>
      <c r="G140" s="29" t="n"/>
      <c r="H140" s="29" t="n"/>
      <c r="I140" s="29" t="n"/>
    </row>
    <row r="141">
      <c r="A141" s="29" t="n"/>
      <c r="B141" s="29" t="n"/>
      <c r="C141" s="29" t="n"/>
      <c r="D141" s="29" t="n"/>
      <c r="E141" s="29" t="n"/>
      <c r="F141" s="29" t="n"/>
      <c r="G141" s="29" t="n"/>
      <c r="H141" s="29" t="n"/>
      <c r="I141" s="29" t="n"/>
    </row>
    <row r="142">
      <c r="A142" s="29" t="n"/>
      <c r="B142" s="29" t="n"/>
      <c r="C142" s="29" t="n"/>
      <c r="D142" s="29" t="n"/>
      <c r="E142" s="29" t="n"/>
      <c r="F142" s="29" t="n"/>
      <c r="G142" s="29" t="n"/>
      <c r="H142" s="29" t="n"/>
      <c r="I142" s="29" t="n"/>
    </row>
    <row r="143">
      <c r="A143" s="29" t="n"/>
      <c r="B143" s="29" t="n"/>
      <c r="C143" s="29" t="n"/>
      <c r="D143" s="29" t="n"/>
      <c r="E143" s="29" t="n"/>
      <c r="F143" s="29" t="n"/>
      <c r="G143" s="29" t="n"/>
      <c r="H143" s="29" t="n"/>
      <c r="I143" s="29" t="n"/>
    </row>
    <row r="144">
      <c r="A144" s="29" t="n"/>
      <c r="B144" s="29" t="n"/>
      <c r="C144" s="29" t="n"/>
      <c r="D144" s="29" t="n"/>
      <c r="E144" s="29" t="n"/>
      <c r="F144" s="29" t="n"/>
      <c r="G144" s="29" t="n"/>
      <c r="H144" s="29" t="n"/>
      <c r="I144" s="29" t="n"/>
    </row>
    <row r="145">
      <c r="A145" s="29" t="n"/>
      <c r="B145" s="29" t="n"/>
      <c r="C145" s="29" t="n"/>
      <c r="D145" s="29" t="n"/>
      <c r="E145" s="29" t="n"/>
      <c r="F145" s="29" t="n"/>
      <c r="G145" s="29" t="n"/>
      <c r="H145" s="29" t="n"/>
      <c r="I145" s="29" t="n"/>
    </row>
    <row r="146">
      <c r="A146" s="29" t="n"/>
      <c r="B146" s="29" t="n"/>
      <c r="C146" s="29" t="n"/>
      <c r="D146" s="29" t="n"/>
      <c r="E146" s="29" t="n"/>
      <c r="F146" s="29" t="n"/>
      <c r="G146" s="29" t="n"/>
      <c r="H146" s="29" t="n"/>
      <c r="I146" s="29" t="n"/>
    </row>
    <row r="147">
      <c r="A147" s="29" t="n"/>
      <c r="B147" s="29" t="n"/>
      <c r="C147" s="29" t="n"/>
      <c r="D147" s="29" t="n"/>
      <c r="E147" s="29" t="n"/>
      <c r="F147" s="29" t="n"/>
      <c r="G147" s="29" t="n"/>
      <c r="H147" s="29" t="n"/>
      <c r="I147" s="29" t="n"/>
    </row>
    <row r="148">
      <c r="A148" s="29" t="n"/>
      <c r="B148" s="29" t="n"/>
      <c r="C148" s="29" t="n"/>
      <c r="D148" s="29" t="n"/>
      <c r="E148" s="29" t="n"/>
      <c r="F148" s="29" t="n"/>
      <c r="G148" s="29" t="n"/>
      <c r="H148" s="29" t="n"/>
      <c r="I148" s="29" t="n"/>
    </row>
    <row r="149">
      <c r="A149" s="29" t="n"/>
      <c r="B149" s="29" t="n"/>
      <c r="C149" s="29" t="n"/>
      <c r="D149" s="29" t="n"/>
      <c r="E149" s="29" t="n"/>
      <c r="F149" s="29" t="n"/>
      <c r="G149" s="29" t="n"/>
      <c r="H149" s="29" t="n"/>
      <c r="I149" s="29" t="n"/>
    </row>
    <row r="150">
      <c r="A150" s="29" t="n"/>
      <c r="B150" s="29" t="n"/>
      <c r="C150" s="29" t="n"/>
      <c r="D150" s="29" t="n"/>
      <c r="E150" s="29" t="n"/>
      <c r="F150" s="29" t="n"/>
      <c r="G150" s="29" t="n"/>
      <c r="H150" s="29" t="n"/>
      <c r="I150" s="29" t="n"/>
    </row>
    <row r="151">
      <c r="A151" s="29" t="n"/>
      <c r="B151" s="29" t="n"/>
      <c r="C151" s="29" t="n"/>
      <c r="D151" s="29" t="n"/>
      <c r="E151" s="29" t="n"/>
      <c r="F151" s="29" t="n"/>
      <c r="G151" s="29" t="n"/>
      <c r="H151" s="29" t="n"/>
      <c r="I151" s="29" t="n"/>
    </row>
    <row r="152">
      <c r="A152" s="29" t="n"/>
      <c r="B152" s="29" t="n"/>
      <c r="C152" s="29" t="n"/>
      <c r="D152" s="29" t="n"/>
      <c r="E152" s="29" t="n"/>
      <c r="F152" s="29" t="n"/>
      <c r="G152" s="29" t="n"/>
      <c r="H152" s="29" t="n"/>
      <c r="I152" s="29" t="n"/>
    </row>
    <row r="153">
      <c r="A153" s="29" t="n"/>
      <c r="B153" s="29" t="n"/>
      <c r="C153" s="29" t="n"/>
      <c r="D153" s="29" t="n"/>
      <c r="E153" s="29" t="n"/>
      <c r="F153" s="29" t="n"/>
      <c r="G153" s="29" t="n"/>
      <c r="H153" s="29" t="n"/>
      <c r="I153" s="29" t="n"/>
    </row>
    <row r="154">
      <c r="A154" s="29" t="n"/>
      <c r="B154" s="29" t="n"/>
      <c r="C154" s="29" t="n"/>
      <c r="D154" s="29" t="n"/>
      <c r="E154" s="29" t="n"/>
      <c r="F154" s="29" t="n"/>
      <c r="G154" s="29" t="n"/>
      <c r="H154" s="29" t="n"/>
      <c r="I154" s="29" t="n"/>
    </row>
    <row r="155">
      <c r="A155" s="29" t="n"/>
      <c r="B155" s="29" t="n"/>
      <c r="C155" s="29" t="n"/>
      <c r="D155" s="29" t="n"/>
      <c r="E155" s="29" t="n"/>
      <c r="F155" s="29" t="n"/>
      <c r="G155" s="29" t="n"/>
      <c r="H155" s="29" t="n"/>
      <c r="I155" s="29" t="n"/>
    </row>
    <row r="156">
      <c r="A156" s="29" t="n"/>
      <c r="B156" s="29" t="n"/>
      <c r="C156" s="29" t="n"/>
      <c r="D156" s="29" t="n"/>
      <c r="E156" s="29" t="n"/>
      <c r="F156" s="29" t="n"/>
      <c r="G156" s="29" t="n"/>
      <c r="H156" s="29" t="n"/>
      <c r="I156" s="29" t="n"/>
    </row>
    <row r="157">
      <c r="A157" s="29" t="n"/>
      <c r="B157" s="29" t="n"/>
      <c r="C157" s="29" t="n"/>
      <c r="D157" s="29" t="n"/>
      <c r="E157" s="29" t="n"/>
      <c r="F157" s="29" t="n"/>
      <c r="G157" s="29" t="n"/>
      <c r="H157" s="29" t="n"/>
      <c r="I157" s="29" t="n"/>
    </row>
    <row r="158">
      <c r="A158" s="29" t="n"/>
      <c r="B158" s="29" t="n"/>
      <c r="C158" s="29" t="n"/>
      <c r="D158" s="29" t="n"/>
      <c r="E158" s="29" t="n"/>
      <c r="F158" s="29" t="n"/>
      <c r="G158" s="29" t="n"/>
      <c r="H158" s="29" t="n"/>
      <c r="I158" s="29" t="n"/>
    </row>
    <row r="159">
      <c r="A159" s="29" t="n"/>
      <c r="B159" s="29" t="n"/>
      <c r="C159" s="29" t="n"/>
      <c r="D159" s="29" t="n"/>
      <c r="E159" s="29" t="n"/>
      <c r="F159" s="29" t="n"/>
      <c r="G159" s="29" t="n"/>
      <c r="H159" s="29" t="n"/>
      <c r="I159" s="29" t="n"/>
    </row>
    <row r="160">
      <c r="A160" s="29" t="n"/>
      <c r="B160" s="29" t="n"/>
      <c r="C160" s="29" t="n"/>
      <c r="D160" s="29" t="n"/>
      <c r="E160" s="29" t="n"/>
      <c r="F160" s="29" t="n"/>
      <c r="G160" s="29" t="n"/>
      <c r="H160" s="29" t="n"/>
      <c r="I160" s="29" t="n"/>
    </row>
    <row r="161">
      <c r="A161" s="29" t="n"/>
      <c r="B161" s="29" t="n"/>
      <c r="C161" s="29" t="n"/>
      <c r="D161" s="29" t="n"/>
      <c r="E161" s="29" t="n"/>
      <c r="F161" s="29" t="n"/>
      <c r="G161" s="29" t="n"/>
      <c r="H161" s="29" t="n"/>
      <c r="I161" s="29" t="n"/>
    </row>
    <row r="162">
      <c r="A162" s="29" t="n"/>
      <c r="B162" s="29" t="n"/>
      <c r="C162" s="29" t="n"/>
      <c r="D162" s="29" t="n"/>
      <c r="E162" s="29" t="n"/>
      <c r="F162" s="29" t="n"/>
      <c r="G162" s="29" t="n"/>
      <c r="H162" s="29" t="n"/>
      <c r="I162" s="29" t="n"/>
    </row>
    <row r="163">
      <c r="A163" s="29" t="n"/>
      <c r="B163" s="29" t="n"/>
      <c r="C163" s="29" t="n"/>
      <c r="D163" s="29" t="n"/>
      <c r="E163" s="29" t="n"/>
      <c r="F163" s="29" t="n"/>
      <c r="G163" s="29" t="n"/>
      <c r="H163" s="29" t="n"/>
      <c r="I163" s="29" t="n"/>
    </row>
    <row r="164">
      <c r="A164" s="29" t="n"/>
      <c r="B164" s="29" t="n"/>
      <c r="C164" s="29" t="n"/>
      <c r="D164" s="29" t="n"/>
      <c r="E164" s="29" t="n"/>
      <c r="F164" s="29" t="n"/>
      <c r="G164" s="29" t="n"/>
      <c r="H164" s="29" t="n"/>
      <c r="I164" s="29" t="n"/>
    </row>
    <row r="165">
      <c r="A165" s="29" t="n"/>
      <c r="B165" s="29" t="n"/>
      <c r="C165" s="29" t="n"/>
      <c r="D165" s="29" t="n"/>
      <c r="E165" s="29" t="n"/>
      <c r="F165" s="29" t="n"/>
      <c r="G165" s="29" t="n"/>
      <c r="H165" s="29" t="n"/>
      <c r="I165" s="29" t="n"/>
    </row>
    <row r="166">
      <c r="A166" s="29" t="n"/>
      <c r="B166" s="29" t="n"/>
      <c r="C166" s="29" t="n"/>
      <c r="D166" s="29" t="n"/>
      <c r="E166" s="29" t="n"/>
      <c r="F166" s="29" t="n"/>
      <c r="G166" s="29" t="n"/>
      <c r="H166" s="29" t="n"/>
      <c r="I166" s="29" t="n"/>
    </row>
    <row r="167">
      <c r="A167" s="29" t="n"/>
      <c r="B167" s="29" t="n"/>
      <c r="C167" s="29" t="n"/>
      <c r="D167" s="29" t="n"/>
      <c r="E167" s="29" t="n"/>
      <c r="F167" s="29" t="n"/>
      <c r="G167" s="29" t="n"/>
      <c r="H167" s="29" t="n"/>
      <c r="I167" s="29" t="n"/>
    </row>
    <row r="168">
      <c r="A168" s="29" t="n"/>
      <c r="B168" s="29" t="n"/>
      <c r="C168" s="29" t="n"/>
      <c r="D168" s="29" t="n"/>
      <c r="E168" s="29" t="n"/>
      <c r="F168" s="29" t="n"/>
      <c r="G168" s="29" t="n"/>
      <c r="H168" s="29" t="n"/>
      <c r="I168" s="29" t="n"/>
    </row>
    <row r="169">
      <c r="A169" s="29" t="n"/>
      <c r="B169" s="29" t="n"/>
      <c r="C169" s="29" t="n"/>
      <c r="D169" s="29" t="n"/>
      <c r="E169" s="29" t="n"/>
      <c r="F169" s="29" t="n"/>
      <c r="G169" s="29" t="n"/>
      <c r="H169" s="29" t="n"/>
      <c r="I169" s="29" t="n"/>
    </row>
    <row r="170">
      <c r="A170" s="29" t="n"/>
      <c r="B170" s="29" t="n"/>
      <c r="C170" s="29" t="n"/>
      <c r="D170" s="29" t="n"/>
      <c r="E170" s="29" t="n"/>
      <c r="F170" s="29" t="n"/>
      <c r="G170" s="29" t="n"/>
      <c r="H170" s="29" t="n"/>
      <c r="I170" s="29" t="n"/>
    </row>
    <row r="171">
      <c r="A171" s="29" t="n"/>
      <c r="B171" s="29" t="n"/>
      <c r="C171" s="29" t="n"/>
      <c r="D171" s="29" t="n"/>
      <c r="E171" s="29" t="n"/>
      <c r="F171" s="29" t="n"/>
      <c r="G171" s="29" t="n"/>
      <c r="H171" s="29" t="n"/>
      <c r="I171" s="29" t="n"/>
    </row>
    <row r="172">
      <c r="A172" s="29" t="n"/>
      <c r="B172" s="29" t="n"/>
      <c r="C172" s="29" t="n"/>
      <c r="D172" s="29" t="n"/>
      <c r="E172" s="29" t="n"/>
      <c r="F172" s="29" t="n"/>
      <c r="G172" s="29" t="n"/>
      <c r="H172" s="29" t="n"/>
      <c r="I172" s="29" t="n"/>
    </row>
    <row r="173">
      <c r="A173" s="29" t="n"/>
      <c r="B173" s="29" t="n"/>
      <c r="C173" s="29" t="n"/>
      <c r="D173" s="29" t="n"/>
      <c r="E173" s="29" t="n"/>
      <c r="F173" s="29" t="n"/>
      <c r="G173" s="29" t="n"/>
      <c r="H173" s="29" t="n"/>
      <c r="I173" s="29" t="n"/>
    </row>
    <row r="174">
      <c r="A174" s="29" t="n"/>
      <c r="B174" s="29" t="n"/>
      <c r="C174" s="29" t="n"/>
      <c r="D174" s="29" t="n"/>
      <c r="E174" s="29" t="n"/>
      <c r="F174" s="29" t="n"/>
      <c r="G174" s="29" t="n"/>
      <c r="H174" s="29" t="n"/>
      <c r="I174" s="29" t="n"/>
    </row>
    <row r="175">
      <c r="A175" s="29" t="n"/>
      <c r="B175" s="29" t="n"/>
      <c r="C175" s="29" t="n"/>
      <c r="D175" s="29" t="n"/>
      <c r="E175" s="29" t="n"/>
      <c r="F175" s="29" t="n"/>
      <c r="G175" s="29" t="n"/>
      <c r="H175" s="29" t="n"/>
      <c r="I175" s="29" t="n"/>
    </row>
    <row r="176">
      <c r="A176" s="29" t="n"/>
      <c r="B176" s="29" t="n"/>
      <c r="C176" s="29" t="n"/>
      <c r="D176" s="29" t="n"/>
      <c r="E176" s="29" t="n"/>
      <c r="F176" s="29" t="n"/>
      <c r="G176" s="29" t="n"/>
      <c r="H176" s="29" t="n"/>
      <c r="I176" s="29" t="n"/>
    </row>
    <row r="177">
      <c r="A177" s="29" t="n"/>
      <c r="B177" s="29" t="n"/>
      <c r="C177" s="29" t="n"/>
      <c r="D177" s="29" t="n"/>
      <c r="E177" s="29" t="n"/>
      <c r="F177" s="29" t="n"/>
      <c r="G177" s="29" t="n"/>
      <c r="H177" s="29" t="n"/>
      <c r="I177" s="29" t="n"/>
    </row>
    <row r="178">
      <c r="A178" s="29" t="n"/>
      <c r="B178" s="29" t="n"/>
      <c r="C178" s="29" t="n"/>
      <c r="D178" s="29" t="n"/>
      <c r="E178" s="29" t="n"/>
      <c r="F178" s="29" t="n"/>
      <c r="G178" s="29" t="n"/>
      <c r="H178" s="29" t="n"/>
      <c r="I178" s="29" t="n"/>
    </row>
    <row r="179">
      <c r="A179" s="29" t="n"/>
      <c r="B179" s="29" t="n"/>
      <c r="C179" s="29" t="n"/>
      <c r="D179" s="29" t="n"/>
      <c r="E179" s="29" t="n"/>
      <c r="F179" s="29" t="n"/>
      <c r="G179" s="29" t="n"/>
      <c r="H179" s="29" t="n"/>
      <c r="I179" s="29" t="n"/>
    </row>
    <row r="180">
      <c r="A180" s="29" t="n"/>
      <c r="B180" s="29" t="n"/>
      <c r="C180" s="29" t="n"/>
      <c r="D180" s="29" t="n"/>
      <c r="E180" s="29" t="n"/>
      <c r="F180" s="29" t="n"/>
      <c r="G180" s="29" t="n"/>
      <c r="H180" s="29" t="n"/>
      <c r="I180" s="29" t="n"/>
    </row>
    <row r="181">
      <c r="A181" s="29" t="n"/>
      <c r="B181" s="29" t="n"/>
      <c r="C181" s="29" t="n"/>
      <c r="D181" s="29" t="n"/>
      <c r="E181" s="29" t="n"/>
      <c r="F181" s="29" t="n"/>
      <c r="G181" s="29" t="n"/>
      <c r="H181" s="29" t="n"/>
      <c r="I181" s="29" t="n"/>
    </row>
    <row r="182">
      <c r="A182" s="29" t="n"/>
      <c r="B182" s="29" t="n"/>
      <c r="C182" s="29" t="n"/>
      <c r="D182" s="29" t="n"/>
      <c r="E182" s="29" t="n"/>
      <c r="F182" s="29" t="n"/>
      <c r="G182" s="29" t="n"/>
      <c r="H182" s="29" t="n"/>
      <c r="I182" s="29" t="n"/>
    </row>
    <row r="183">
      <c r="A183" s="29" t="n"/>
      <c r="B183" s="29" t="n"/>
      <c r="C183" s="29" t="n"/>
      <c r="D183" s="29" t="n"/>
      <c r="E183" s="29" t="n"/>
      <c r="F183" s="29" t="n"/>
      <c r="G183" s="29" t="n"/>
      <c r="H183" s="29" t="n"/>
      <c r="I183" s="29" t="n"/>
    </row>
    <row r="184">
      <c r="A184" s="29" t="n"/>
      <c r="B184" s="29" t="n"/>
      <c r="C184" s="29" t="n"/>
      <c r="D184" s="29" t="n"/>
      <c r="E184" s="29" t="n"/>
      <c r="F184" s="29" t="n"/>
      <c r="G184" s="29" t="n"/>
      <c r="H184" s="29" t="n"/>
      <c r="I184" s="29" t="n"/>
    </row>
    <row r="185">
      <c r="A185" s="29" t="n"/>
      <c r="B185" s="29" t="n"/>
      <c r="C185" s="29" t="n"/>
      <c r="D185" s="29" t="n"/>
      <c r="E185" s="29" t="n"/>
      <c r="F185" s="29" t="n"/>
      <c r="G185" s="29" t="n"/>
      <c r="H185" s="29" t="n"/>
      <c r="I185" s="29" t="n"/>
    </row>
    <row r="186">
      <c r="A186" s="29" t="n"/>
      <c r="B186" s="29" t="n"/>
      <c r="C186" s="29" t="n"/>
      <c r="D186" s="29" t="n"/>
      <c r="E186" s="29" t="n"/>
      <c r="F186" s="29" t="n"/>
      <c r="G186" s="29" t="n"/>
      <c r="H186" s="29" t="n"/>
      <c r="I186" s="29" t="n"/>
    </row>
    <row r="187">
      <c r="A187" s="29" t="n"/>
      <c r="B187" s="29" t="n"/>
      <c r="C187" s="29" t="n"/>
      <c r="D187" s="29" t="n"/>
      <c r="E187" s="29" t="n"/>
      <c r="F187" s="29" t="n"/>
      <c r="G187" s="29" t="n"/>
      <c r="H187" s="29" t="n"/>
      <c r="I187" s="29" t="n"/>
    </row>
    <row r="188">
      <c r="A188" s="29" t="n"/>
      <c r="B188" s="29" t="n"/>
      <c r="C188" s="29" t="n"/>
      <c r="D188" s="29" t="n"/>
      <c r="E188" s="29" t="n"/>
      <c r="F188" s="29" t="n"/>
      <c r="G188" s="29" t="n"/>
      <c r="H188" s="29" t="n"/>
      <c r="I188" s="29" t="n"/>
    </row>
    <row r="189">
      <c r="A189" s="29" t="n"/>
      <c r="B189" s="29" t="n"/>
      <c r="C189" s="29" t="n"/>
      <c r="D189" s="29" t="n"/>
      <c r="E189" s="29" t="n"/>
      <c r="F189" s="29" t="n"/>
      <c r="G189" s="29" t="n"/>
      <c r="H189" s="29" t="n"/>
      <c r="I189" s="29" t="n"/>
    </row>
    <row r="190">
      <c r="A190" s="29" t="n"/>
      <c r="B190" s="29" t="n"/>
      <c r="C190" s="29" t="n"/>
      <c r="D190" s="29" t="n"/>
      <c r="E190" s="29" t="n"/>
      <c r="F190" s="29" t="n"/>
      <c r="G190" s="29" t="n"/>
      <c r="H190" s="29" t="n"/>
      <c r="I190" s="29" t="n"/>
    </row>
    <row r="191">
      <c r="A191" s="29" t="n"/>
      <c r="B191" s="29" t="n"/>
      <c r="C191" s="29" t="n"/>
      <c r="D191" s="29" t="n"/>
      <c r="E191" s="29" t="n"/>
      <c r="F191" s="29" t="n"/>
      <c r="G191" s="29" t="n"/>
      <c r="H191" s="29" t="n"/>
      <c r="I191" s="29" t="n"/>
    </row>
    <row r="192">
      <c r="A192" s="29" t="n"/>
      <c r="B192" s="29" t="n"/>
      <c r="C192" s="29" t="n"/>
      <c r="D192" s="29" t="n"/>
      <c r="E192" s="29" t="n"/>
      <c r="F192" s="29" t="n"/>
      <c r="G192" s="29" t="n"/>
      <c r="H192" s="29" t="n"/>
      <c r="I192" s="29" t="n"/>
    </row>
    <row r="193">
      <c r="A193" s="29" t="n"/>
      <c r="B193" s="29" t="n"/>
      <c r="C193" s="29" t="n"/>
      <c r="D193" s="29" t="n"/>
      <c r="E193" s="29" t="n"/>
      <c r="F193" s="29" t="n"/>
      <c r="G193" s="29" t="n"/>
      <c r="H193" s="29" t="n"/>
      <c r="I193" s="29" t="n"/>
    </row>
    <row r="194">
      <c r="A194" s="29" t="n"/>
      <c r="B194" s="29" t="n"/>
      <c r="C194" s="29" t="n"/>
      <c r="D194" s="29" t="n"/>
      <c r="E194" s="29" t="n"/>
      <c r="F194" s="29" t="n"/>
      <c r="G194" s="29" t="n"/>
      <c r="H194" s="29" t="n"/>
      <c r="I194" s="29" t="n"/>
    </row>
    <row r="195">
      <c r="A195" s="29" t="n"/>
      <c r="B195" s="29" t="n"/>
      <c r="C195" s="29" t="n"/>
      <c r="D195" s="29" t="n"/>
      <c r="E195" s="29" t="n"/>
      <c r="F195" s="29" t="n"/>
      <c r="G195" s="29" t="n"/>
      <c r="H195" s="29" t="n"/>
      <c r="I195" s="29" t="n"/>
    </row>
    <row r="196">
      <c r="A196" s="29" t="n"/>
      <c r="B196" s="29" t="n"/>
      <c r="C196" s="29" t="n"/>
      <c r="D196" s="29" t="n"/>
      <c r="E196" s="29" t="n"/>
      <c r="F196" s="29" t="n"/>
      <c r="G196" s="29" t="n"/>
      <c r="H196" s="29" t="n"/>
      <c r="I196" s="29" t="n"/>
    </row>
    <row r="197">
      <c r="A197" s="29" t="n"/>
      <c r="B197" s="29" t="n"/>
      <c r="C197" s="29" t="n"/>
      <c r="D197" s="29" t="n"/>
      <c r="E197" s="29" t="n"/>
      <c r="F197" s="29" t="n"/>
      <c r="G197" s="29" t="n"/>
      <c r="H197" s="29" t="n"/>
      <c r="I197" s="29" t="n"/>
    </row>
    <row r="198">
      <c r="A198" s="29" t="n"/>
      <c r="B198" s="29" t="n"/>
      <c r="C198" s="29" t="n"/>
      <c r="D198" s="29" t="n"/>
      <c r="E198" s="29" t="n"/>
      <c r="F198" s="29" t="n"/>
      <c r="G198" s="29" t="n"/>
      <c r="H198" s="29" t="n"/>
      <c r="I198" s="29" t="n"/>
    </row>
    <row r="199">
      <c r="A199" s="29" t="n"/>
      <c r="B199" s="29" t="n"/>
      <c r="C199" s="29" t="n"/>
      <c r="D199" s="29" t="n"/>
      <c r="E199" s="29" t="n"/>
      <c r="F199" s="29" t="n"/>
      <c r="G199" s="29" t="n"/>
      <c r="H199" s="29" t="n"/>
      <c r="I199" s="29" t="n"/>
    </row>
    <row r="200">
      <c r="A200" s="29" t="n"/>
      <c r="B200" s="29" t="n"/>
      <c r="C200" s="29" t="n"/>
      <c r="D200" s="29" t="n"/>
      <c r="E200" s="29" t="n"/>
      <c r="F200" s="29" t="n"/>
      <c r="G200" s="29" t="n"/>
      <c r="H200" s="29" t="n"/>
      <c r="I200" s="29" t="n"/>
    </row>
    <row r="201">
      <c r="A201" s="29" t="n"/>
      <c r="B201" s="29" t="n"/>
      <c r="C201" s="29" t="n"/>
      <c r="D201" s="29" t="n"/>
      <c r="E201" s="29" t="n"/>
      <c r="F201" s="29" t="n"/>
      <c r="G201" s="29" t="n"/>
      <c r="H201" s="29" t="n"/>
      <c r="I201" s="29" t="n"/>
    </row>
    <row r="202">
      <c r="A202" s="29" t="n"/>
      <c r="B202" s="29" t="n"/>
      <c r="C202" s="29" t="n"/>
      <c r="D202" s="29" t="n"/>
      <c r="E202" s="29" t="n"/>
      <c r="F202" s="29" t="n"/>
      <c r="G202" s="29" t="n"/>
      <c r="H202" s="29" t="n"/>
      <c r="I202" s="29" t="n"/>
    </row>
    <row r="203">
      <c r="A203" s="29" t="n"/>
      <c r="B203" s="29" t="n"/>
      <c r="C203" s="29" t="n"/>
      <c r="D203" s="29" t="n"/>
      <c r="E203" s="29" t="n"/>
      <c r="F203" s="29" t="n"/>
      <c r="G203" s="29" t="n"/>
      <c r="H203" s="29" t="n"/>
      <c r="I203" s="29" t="n"/>
    </row>
    <row r="204">
      <c r="A204" s="29" t="n"/>
      <c r="B204" s="29" t="n"/>
      <c r="C204" s="29" t="n"/>
      <c r="D204" s="29" t="n"/>
      <c r="E204" s="29" t="n"/>
      <c r="F204" s="29" t="n"/>
      <c r="G204" s="29" t="n"/>
      <c r="H204" s="29" t="n"/>
      <c r="I204" s="29" t="n"/>
    </row>
    <row r="205">
      <c r="A205" s="29" t="n"/>
      <c r="B205" s="29" t="n"/>
      <c r="C205" s="29" t="n"/>
      <c r="D205" s="29" t="n"/>
      <c r="E205" s="29" t="n"/>
      <c r="F205" s="29" t="n"/>
      <c r="G205" s="29" t="n"/>
      <c r="H205" s="29" t="n"/>
      <c r="I205" s="29" t="n"/>
    </row>
    <row r="206">
      <c r="A206" s="29" t="n"/>
      <c r="B206" s="29" t="n"/>
      <c r="C206" s="29" t="n"/>
      <c r="D206" s="29" t="n"/>
      <c r="E206" s="29" t="n"/>
      <c r="F206" s="29" t="n"/>
      <c r="G206" s="29" t="n"/>
      <c r="H206" s="29" t="n"/>
      <c r="I206" s="29" t="n"/>
    </row>
    <row r="207">
      <c r="A207" s="29" t="n"/>
      <c r="B207" s="29" t="n"/>
      <c r="C207" s="29" t="n"/>
      <c r="D207" s="29" t="n"/>
      <c r="E207" s="29" t="n"/>
      <c r="F207" s="29" t="n"/>
      <c r="G207" s="29" t="n"/>
      <c r="H207" s="29" t="n"/>
      <c r="I207" s="29" t="n"/>
    </row>
    <row r="208">
      <c r="A208" s="29" t="n"/>
      <c r="B208" s="29" t="n"/>
      <c r="C208" s="29" t="n"/>
      <c r="D208" s="29" t="n"/>
      <c r="E208" s="29" t="n"/>
      <c r="F208" s="29" t="n"/>
      <c r="G208" s="29" t="n"/>
      <c r="H208" s="29" t="n"/>
      <c r="I208" s="29" t="n"/>
    </row>
    <row r="209">
      <c r="A209" s="29" t="n"/>
      <c r="B209" s="29" t="n"/>
      <c r="C209" s="29" t="n"/>
      <c r="D209" s="29" t="n"/>
      <c r="E209" s="29" t="n"/>
      <c r="F209" s="29" t="n"/>
      <c r="G209" s="29" t="n"/>
      <c r="H209" s="29" t="n"/>
      <c r="I209" s="29" t="n"/>
    </row>
    <row r="210">
      <c r="A210" s="29" t="n"/>
      <c r="B210" s="29" t="n"/>
      <c r="C210" s="29" t="n"/>
      <c r="D210" s="29" t="n"/>
      <c r="E210" s="29" t="n"/>
      <c r="F210" s="29" t="n"/>
      <c r="G210" s="29" t="n"/>
      <c r="H210" s="29" t="n"/>
      <c r="I210" s="29" t="n"/>
    </row>
    <row r="211">
      <c r="A211" s="29" t="n"/>
      <c r="B211" s="29" t="n"/>
      <c r="C211" s="29" t="n"/>
      <c r="D211" s="29" t="n"/>
      <c r="E211" s="29" t="n"/>
      <c r="F211" s="29" t="n"/>
      <c r="G211" s="29" t="n"/>
      <c r="H211" s="29" t="n"/>
      <c r="I211" s="29" t="n"/>
    </row>
    <row r="212">
      <c r="A212" s="29" t="n"/>
      <c r="B212" s="29" t="n"/>
      <c r="C212" s="29" t="n"/>
      <c r="D212" s="29" t="n"/>
      <c r="E212" s="29" t="n"/>
      <c r="F212" s="29" t="n"/>
      <c r="G212" s="29" t="n"/>
      <c r="H212" s="29" t="n"/>
      <c r="I212" s="29" t="n"/>
    </row>
    <row r="213">
      <c r="A213" s="29" t="n"/>
      <c r="B213" s="29" t="n"/>
      <c r="C213" s="29" t="n"/>
      <c r="D213" s="29" t="n"/>
      <c r="E213" s="29" t="n"/>
      <c r="F213" s="29" t="n"/>
      <c r="G213" s="29" t="n"/>
      <c r="H213" s="29" t="n"/>
      <c r="I213" s="29" t="n"/>
    </row>
    <row r="214">
      <c r="A214" s="29" t="n"/>
      <c r="B214" s="29" t="n"/>
      <c r="C214" s="29" t="n"/>
      <c r="D214" s="29" t="n"/>
      <c r="E214" s="29" t="n"/>
      <c r="F214" s="29" t="n"/>
      <c r="G214" s="29" t="n"/>
      <c r="H214" s="29" t="n"/>
      <c r="I214" s="29" t="n"/>
    </row>
    <row r="215">
      <c r="A215" s="29" t="n"/>
      <c r="B215" s="29" t="n"/>
      <c r="C215" s="29" t="n"/>
      <c r="D215" s="29" t="n"/>
      <c r="E215" s="29" t="n"/>
      <c r="F215" s="29" t="n"/>
      <c r="G215" s="29" t="n"/>
      <c r="H215" s="29" t="n"/>
      <c r="I215" s="29" t="n"/>
    </row>
    <row r="216">
      <c r="A216" s="29" t="n"/>
      <c r="B216" s="29" t="n"/>
      <c r="C216" s="29" t="n"/>
      <c r="D216" s="29" t="n"/>
      <c r="E216" s="29" t="n"/>
      <c r="F216" s="29" t="n"/>
      <c r="G216" s="29" t="n"/>
      <c r="H216" s="29" t="n"/>
      <c r="I216" s="29" t="n"/>
    </row>
  </sheetData>
  <mergeCells count="1">
    <mergeCell ref="A1:Z1"/>
  </mergeCells>
  <conditionalFormatting sqref="A13:A112">
    <cfRule type="duplicateValues" priority="1" dxfId="0"/>
  </conditionalFormatting>
  <conditionalFormatting sqref="B13:B112">
    <cfRule type="duplicateValues" priority="2" dxfId="0"/>
  </conditionalFormatting>
  <conditionalFormatting sqref="L13:L112">
    <cfRule type="expression" priority="3" dxfId="0">
      <formula>AND($C13="Yes",$L13="")</formula>
    </cfRule>
  </conditionalFormatting>
  <dataValidations count="14">
    <dataValidation sqref="B5" showDropDown="0" showInputMessage="0" showErrorMessage="0" allowBlank="0" type="whole" errorStyle="stop" operator="between">
      <formula1>1</formula1>
      <formula2>90</formula2>
    </dataValidation>
    <dataValidation sqref="B6" showDropDown="0" showInputMessage="0" showErrorMessage="0" allowBlank="0" type="decimal" errorStyle="stop" operator="between">
      <formula1>0</formula1>
      <formula2>1</formula2>
    </dataValidation>
    <dataValidation sqref="B7" showDropDown="0" showInputMessage="0" showErrorMessage="0" allowBlank="0" type="whole" errorStyle="stop" operator="between">
      <formula1>0</formula1>
      <formula2>60</formula2>
    </dataValidation>
    <dataValidation sqref="B8" showDropDown="0" showInputMessage="0" showErrorMessage="0" allowBlank="0" type="whole" errorStyle="stop" operator="between">
      <formula1>0</formula1>
      <formula2>14</formula2>
    </dataValidation>
    <dataValidation sqref="B9" showDropDown="0" showInputMessage="0" showErrorMessage="0" allowBlank="0" type="decimal" errorStyle="stop" operator="between">
      <formula1>0</formula1>
      <formula2>1</formula2>
    </dataValidation>
    <dataValidation sqref="C13:C112 R13:R112" showDropDown="0" showInputMessage="0" showErrorMessage="0" allowBlank="0" type="list" errorStyle="warning">
      <formula1>"Yes,No"</formula1>
    </dataValidation>
    <dataValidation sqref="D13:D112" showDropDown="0" showInputMessage="0" showErrorMessage="0" allowBlank="0" type="list" errorStyle="warning">
      <formula1>"House,Condo,Cabin,Cottage,Townhome,Apartment,Villa,Other"</formula1>
    </dataValidation>
    <dataValidation sqref="I13:I112" showDropDown="0" showInputMessage="0" showErrorMessage="0" allowBlank="0" type="list" errorStyle="warning">
      <formula1>"Eastern,Central,Mountain,Pacific,Alaska,Hawaii"</formula1>
    </dataValidation>
    <dataValidation sqref="L13:L112" showDropDown="0" showInputMessage="0" showErrorMessage="0" allowBlank="0" type="whole" operator="between">
      <formula1>1</formula1>
      <formula2>50</formula2>
    </dataValidation>
    <dataValidation sqref="M13:M112" showDropDown="0" showInputMessage="0" showErrorMessage="0" allowBlank="0" type="whole" operator="between">
      <formula1>1</formula1>
      <formula2>100</formula2>
    </dataValidation>
    <dataValidation sqref="S13:U112" showDropDown="0" showInputMessage="0" showErrorMessage="0" allowBlank="0" type="decimal" operator="between">
      <formula1>0</formula1>
      <formula2>1</formula2>
    </dataValidation>
    <dataValidation sqref="D117:D216" showDropDown="0" showInputMessage="0" showErrorMessage="0" allowBlank="0" type="list" errorStyle="warning">
      <formula1>"Property Manager,Cleaner,Inspector,Maintenance,Landscaper,Pool or Spa Service,Electrician,Plumber,HVAC,Other"</formula1>
    </dataValidation>
    <dataValidation sqref="E117:E216" showDropDown="0" showInputMessage="0" showErrorMessage="0" allowBlank="0" type="list" errorStyle="warning">
      <formula1>'Property Setup'!$B$13:$B$21</formula1>
    </dataValidation>
    <dataValidation sqref="H117:H216" showDropDown="0" showInputMessage="0" showErrorMessage="0" allowBlank="0" type="list" errorStyle="warning">
      <formula1>"Yes,No"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2026-09-06T06:27:00Z</dcterms:created>
  <dcterms:modified xmlns:dcterms="http://purl.org/dc/terms/" xmlns:xsi="http://www.w3.org/2001/XMLSchema-instance" xsi:type="dcterms:W3CDTF">2026-09-06T06:27:03+00:00Z</dcterms:modified>
</cp:coreProperties>
</file>