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ctivity Bookings" sheetId="2" state="visible" r:id="rId2"/>
    <sheet xmlns:r="http://schemas.openxmlformats.org/officeDocument/2006/relationships" name="Activity Setup" sheetId="3" state="visible" r:id="rId3"/>
  </sheets>
  <definedNames>
    <definedName name="_xlnm.Print_Area" localSheetId="0">'Dashboard'!$A$1:$R$47</definedName>
    <definedName name="_xlnm._FilterDatabase" localSheetId="1" hidden="1">'Activity Bookings'!$A$4:$AS$154</definedName>
    <definedName name="_xlnm._FilterDatabase" localSheetId="2" hidden="1">'Activity Setup'!$A$11:$N$111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/d/yyyy"/>
    <numFmt numFmtId="165" formatCode="$#,##0.00"/>
    <numFmt numFmtId="166" formatCode="0.0%"/>
    <numFmt numFmtId="167" formatCode="m/d/yyyy h:mm AM/PM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243746"/>
      <sz val="10"/>
    </font>
    <font>
      <name val="Aptos"/>
      <b val="1"/>
      <color rgb="00FFFFFF"/>
      <sz val="11"/>
    </font>
    <font>
      <name val="Aptos"/>
      <b val="1"/>
      <color rgb="0017324D"/>
      <sz val="12"/>
    </font>
    <font>
      <name val="Aptos"/>
      <b val="1"/>
      <color rgb="00FFFFFF"/>
      <sz val="12"/>
    </font>
    <font>
      <name val="Aptos Display"/>
      <b val="1"/>
      <color rgb="0017324D"/>
      <sz val="18"/>
    </font>
  </fonts>
  <fills count="9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2F7F8"/>
      </patternFill>
    </fill>
    <fill>
      <patternFill patternType="solid">
        <fgColor rgb="00DDEBF7"/>
      </patternFill>
    </fill>
    <fill>
      <patternFill patternType="solid">
        <fgColor rgb="00FFFFFF"/>
      </patternFill>
    </fill>
    <fill>
      <patternFill patternType="solid">
        <fgColor rgb="00FFF1CE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3" fillId="3" borderId="0" pivotButton="0" quotePrefix="0" xfId="0"/>
    <xf numFmtId="0" fontId="4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164" fontId="0" fillId="7" borderId="1" applyAlignment="1" applyProtection="1" pivotButton="0" quotePrefix="0" xfId="0">
      <alignment horizontal="center" vertical="center"/>
      <protection locked="0" hidden="0"/>
    </xf>
    <xf numFmtId="0" fontId="0" fillId="7" borderId="1" applyAlignment="1" applyProtection="1" pivotButton="0" quotePrefix="0" xfId="0">
      <alignment horizontal="center" vertical="center"/>
      <protection locked="0" hidden="0"/>
    </xf>
    <xf numFmtId="164" fontId="0" fillId="8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2" fillId="4" borderId="1" pivotButton="0" quotePrefix="0" xfId="0"/>
    <xf numFmtId="166" fontId="2" fillId="4" borderId="1" pivotButton="0" quotePrefix="0" xfId="0"/>
    <xf numFmtId="165" fontId="2" fillId="4" borderId="1" pivotButton="0" quotePrefix="0" xfId="0"/>
    <xf numFmtId="0" fontId="2" fillId="6" borderId="1" pivotButton="0" quotePrefix="0" xfId="0"/>
    <xf numFmtId="166" fontId="2" fillId="6" borderId="1" pivotButton="0" quotePrefix="0" xfId="0"/>
    <xf numFmtId="165" fontId="2" fillId="6" borderId="1" pivotButton="0" quotePrefix="0" xfId="0"/>
    <xf numFmtId="0" fontId="3" fillId="2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4" borderId="1" pivotButton="0" quotePrefix="0" xfId="0"/>
    <xf numFmtId="0" fontId="0" fillId="6" borderId="1" pivotButton="0" quotePrefix="0" xfId="0"/>
    <xf numFmtId="0" fontId="2" fillId="7" borderId="1" applyAlignment="1" applyProtection="1" pivotButton="0" quotePrefix="0" xfId="0">
      <alignment horizontal="center" vertical="center"/>
      <protection locked="0" hidden="0"/>
    </xf>
    <xf numFmtId="164" fontId="2" fillId="7" borderId="1" applyAlignment="1" applyProtection="1" pivotButton="0" quotePrefix="0" xfId="0">
      <alignment horizontal="center" vertical="center"/>
      <protection locked="0" hidden="0"/>
    </xf>
    <xf numFmtId="18" fontId="2" fillId="7" borderId="1" applyAlignment="1" applyProtection="1" pivotButton="0" quotePrefix="0" xfId="0">
      <alignment horizontal="center" vertical="center"/>
      <protection locked="0" hidden="0"/>
    </xf>
    <xf numFmtId="18" fontId="2" fillId="8" borderId="1" applyAlignment="1" pivotButton="0" quotePrefix="0" xfId="0">
      <alignment horizontal="center" vertical="center"/>
    </xf>
    <xf numFmtId="0" fontId="2" fillId="7" borderId="1" applyAlignment="1" applyProtection="1" pivotButton="0" quotePrefix="0" xfId="0">
      <alignment horizontal="left" vertical="top" wrapText="1"/>
      <protection locked="0" hidden="0"/>
    </xf>
    <xf numFmtId="0" fontId="2" fillId="8" borderId="1" applyAlignment="1" pivotButton="0" quotePrefix="0" xfId="0">
      <alignment horizontal="left" vertical="top" wrapText="1"/>
    </xf>
    <xf numFmtId="165" fontId="2" fillId="8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165" fontId="2" fillId="7" borderId="1" applyAlignment="1" applyProtection="1" pivotButton="0" quotePrefix="0" xfId="0">
      <alignment horizontal="center" vertical="center"/>
      <protection locked="0" hidden="0"/>
    </xf>
    <xf numFmtId="166" fontId="2" fillId="8" borderId="1" applyAlignment="1" pivotButton="0" quotePrefix="0" xfId="0">
      <alignment horizontal="center" vertical="center"/>
    </xf>
    <xf numFmtId="167" fontId="2" fillId="8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applyProtection="1" pivotButton="0" quotePrefix="0" xfId="0">
      <alignment horizontal="center" vertical="center"/>
      <protection locked="0" hidden="0"/>
    </xf>
    <xf numFmtId="0" fontId="2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166" fontId="2" fillId="5" borderId="1" applyAlignment="1" applyProtection="1" pivotButton="0" quotePrefix="0" xfId="0">
      <alignment horizontal="center" vertical="center"/>
      <protection locked="0" hidden="0"/>
    </xf>
    <xf numFmtId="0" fontId="2" fillId="6" borderId="1" applyAlignment="1" pivotButton="0" quotePrefix="0" xfId="0">
      <alignment horizontal="center" vertical="center"/>
    </xf>
    <xf numFmtId="0" fontId="2" fillId="5" borderId="1" applyAlignment="1" applyProtection="1" pivotButton="0" quotePrefix="0" xfId="0">
      <alignment horizontal="left" vertical="top" wrapText="1"/>
      <protection locked="0" hidden="0"/>
    </xf>
    <xf numFmtId="165" fontId="2" fillId="5" borderId="1" applyAlignment="1" applyProtection="1" pivotButton="0" quotePrefix="0" xfId="0">
      <alignment horizontal="center" vertical="center"/>
      <protection locked="0" hidden="0"/>
    </xf>
    <xf numFmtId="2" fontId="2" fillId="5" borderId="1" applyAlignment="1" applyProtection="1" pivotButton="0" quotePrefix="0" xfId="0">
      <alignment horizontal="center" vertical="center"/>
      <protection locked="0" hidden="0"/>
    </xf>
    <xf numFmtId="164" fontId="0" fillId="7" borderId="1" applyAlignment="1" applyProtection="1" pivotButton="0" quotePrefix="0" xfId="0">
      <alignment horizontal="center" vertical="center"/>
      <protection locked="0" hidden="0"/>
    </xf>
    <xf numFmtId="164" fontId="0" fillId="8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6" fontId="2" fillId="4" borderId="1" pivotButton="0" quotePrefix="0" xfId="0"/>
    <xf numFmtId="166" fontId="2" fillId="6" borderId="1" pivotButton="0" quotePrefix="0" xfId="0"/>
    <xf numFmtId="164" fontId="2" fillId="7" borderId="1" applyAlignment="1" applyProtection="1" pivotButton="0" quotePrefix="0" xfId="0">
      <alignment horizontal="center" vertical="center"/>
      <protection locked="0" hidden="0"/>
    </xf>
    <xf numFmtId="166" fontId="2" fillId="8" borderId="1" applyAlignment="1" pivotButton="0" quotePrefix="0" xfId="0">
      <alignment horizontal="center" vertical="center"/>
    </xf>
    <xf numFmtId="167" fontId="2" fillId="8" borderId="1" applyAlignment="1" pivotButton="0" quotePrefix="0" xfId="0">
      <alignment horizontal="center" vertical="center"/>
    </xf>
    <xf numFmtId="166" fontId="2" fillId="5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5">
    <dxf>
      <font>
        <name val="Aptos"/>
        <b val="1"/>
        <color rgb="00C73939"/>
        <sz val="10"/>
      </font>
      <fill>
        <patternFill patternType="solid">
          <fgColor rgb="00FCE4D6"/>
        </patternFill>
      </fill>
    </dxf>
    <dxf>
      <fill>
        <patternFill patternType="solid">
          <fgColor rgb="00F4B183"/>
        </patternFill>
      </fill>
    </dxf>
    <dxf>
      <font>
        <name val="Aptos"/>
        <b val="1"/>
        <color rgb="00147D64"/>
        <sz val="10"/>
      </font>
      <fill>
        <patternFill patternType="solid">
          <fgColor rgb="00E2F0D9"/>
        </patternFill>
      </fill>
    </dxf>
    <dxf>
      <font>
        <name val="Aptos"/>
        <color rgb="007F7F7F"/>
        <sz val="10"/>
      </font>
      <fill>
        <patternFill patternType="solid">
          <fgColor rgb="00D9E1F2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Participants by Activity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'Dashboard'!C16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solidFill>
                <a:srgbClr val="2B5D74"/>
              </a:solidFill>
              <a:prstDash val="solid"/>
            </a:ln>
          </spPr>
          <cat>
            <numRef>
              <f>'Dashboard'!$A$17:$A$24</f>
            </numRef>
          </cat>
          <val>
            <numRef>
              <f>'Dashboard'!$C$17:$C$24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Participants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Activity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Projected Revenue by Activity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'Dashboard'!F16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solidFill>
                <a:srgbClr val="147D64"/>
              </a:solidFill>
              <a:prstDash val="solid"/>
            </a:ln>
          </spPr>
          <cat>
            <numRef>
              <f>'Dashboard'!$A$17:$A$24</f>
            </numRef>
          </cat>
          <val>
            <numRef>
              <f>'Dashboard'!$F$17:$F$24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Activity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Projected Revenue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15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31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ctivityBookings" displayName="tblActivityBookings" ref="A4:AS154" headerRowCount="1">
  <autoFilter ref="A4:AS154"/>
  <tableColumns count="45">
    <tableColumn id="1" name="Booking ID"/>
    <tableColumn id="2" name="Booking Date"/>
    <tableColumn id="3" name="Activity Date"/>
    <tableColumn id="4" name="Start Time"/>
    <tableColumn id="5" name="End Time"/>
    <tableColumn id="6" name="Activity Name"/>
    <tableColumn id="7" name="Guest Last Name"/>
    <tableColumn id="8" name="Guest First Name"/>
    <tableColumn id="9" name="Guest Type"/>
    <tableColumn id="10" name="Lodging or Group Reference"/>
    <tableColumn id="11" name="Phone"/>
    <tableColumn id="12" name="Email"/>
    <tableColumn id="13" name="Participant Count"/>
    <tableColumn id="14" name="Youngest Participant Age"/>
    <tableColumn id="15" name="Booking Status"/>
    <tableColumn id="16" name="Booking Source"/>
    <tableColumn id="17" name="Assigned Staff"/>
    <tableColumn id="18" name="Default Meeting Point"/>
    <tableColumn id="19" name="Meeting Point Override"/>
    <tableColumn id="20" name="Final Meeting Point"/>
    <tableColumn id="21" name="Unit Price"/>
    <tableColumn id="22" name="Pricing Basis"/>
    <tableColumn id="23" name="Base Charge"/>
    <tableColumn id="24" name="Discount"/>
    <tableColumn id="25" name="Tax Rate"/>
    <tableColumn id="26" name="Service Charge Rate"/>
    <tableColumn id="27" name="Taxable Amount"/>
    <tableColumn id="28" name="Tax Amount"/>
    <tableColumn id="29" name="Service Charge"/>
    <tableColumn id="30" name="Total Charge"/>
    <tableColumn id="31" name="Amount Paid"/>
    <tableColumn id="32" name="Balance Due"/>
    <tableColumn id="33" name="Payment Status"/>
    <tableColumn id="34" name="Payment Method"/>
    <tableColumn id="35" name="Waiver Required"/>
    <tableColumn id="36" name="Waiver Status"/>
    <tableColumn id="37" name="Minimum Age"/>
    <tableColumn id="38" name="Slot Capacity"/>
    <tableColumn id="39" name="Participants Booked in Slot"/>
    <tableColumn id="40" name="Capacity Remaining"/>
    <tableColumn id="41" name="Capacity Utilization"/>
    <tableColumn id="42" name="Cancellation Deadline"/>
    <tableColumn id="43" name="External Reference"/>
    <tableColumn id="44" name="Internal Notes"/>
    <tableColumn id="45" name="Operational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ActivitySetup" displayName="tblActivitySetup" ref="A11:N111" headerRowCount="1">
  <autoFilter ref="A11:N111"/>
  <tableColumns count="14">
    <tableColumn id="1" name="Activity Code"/>
    <tableColumn id="2" name="Activity Name"/>
    <tableColumn id="3" name="Activity Category"/>
    <tableColumn id="4" name="Active"/>
    <tableColumn id="5" name="Pricing Basis"/>
    <tableColumn id="6" name="Unit Price"/>
    <tableColumn id="7" name="Tax Rate"/>
    <tableColumn id="8" name="Service Charge Rate"/>
    <tableColumn id="9" name="Slot Capacity"/>
    <tableColumn id="10" name="Default Duration Hours"/>
    <tableColumn id="11" name="Default Meeting Point"/>
    <tableColumn id="12" name="Waiver Required"/>
    <tableColumn id="13" name="Minimum Age"/>
    <tableColumn id="14" name="Cancellation Notice Hou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F154"/>
  <sheetViews>
    <sheetView showGridLines="0"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20" customWidth="1" min="3" max="3"/>
    <col width="17" customWidth="1" min="4" max="4"/>
    <col width="25" customWidth="1" min="5" max="5"/>
    <col width="19" customWidth="1" min="6" max="6"/>
    <col width="24" customWidth="1" min="7" max="7"/>
    <col width="19" customWidth="1" min="8" max="8"/>
    <col width="20" customWidth="1" min="9" max="9"/>
    <col width="17" customWidth="1" min="10" max="10"/>
    <col width="17" customWidth="1" min="11" max="11"/>
    <col width="3" customWidth="1" min="12" max="12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2" max="32"/>
  </cols>
  <sheetData>
    <row r="1" ht="30" customHeight="1">
      <c r="A1" s="1" t="inlineStr">
        <is>
          <t>Resort Activity Booking Dashboard</t>
        </is>
      </c>
    </row>
    <row r="2" ht="32" customHeight="1">
      <c r="A2" s="2" t="inlineStr">
        <is>
          <t>Use the date filters below to review activity dates. Update bookings on the Activity Bookings worksheet and rates or policies on the Activity Setup worksheet.</t>
        </is>
      </c>
      <c r="AF2" t="inlineStr">
        <is>
          <t>All Activities</t>
        </is>
      </c>
    </row>
    <row r="3">
      <c r="A3" s="3" t="inlineStr">
        <is>
          <t>Property</t>
        </is>
      </c>
      <c r="B3" s="4">
        <f>IFERROR(VLOOKUP("Property Name",'Activity Setup'!$A$5:$B$10,2,0),"")</f>
        <v/>
      </c>
      <c r="AF3">
        <f>IFERROR('Activity Setup'!B12,"")</f>
        <v/>
      </c>
    </row>
    <row r="4">
      <c r="A4" s="5" t="inlineStr">
        <is>
          <t>Activity Date From</t>
        </is>
      </c>
      <c r="B4" s="45" t="n">
        <v>46174</v>
      </c>
      <c r="C4" s="5" t="inlineStr">
        <is>
          <t>Activity Date Through</t>
        </is>
      </c>
      <c r="D4" s="45" t="n">
        <v>46203</v>
      </c>
      <c r="E4" s="5" t="inlineStr">
        <is>
          <t>Activity Filter</t>
        </is>
      </c>
      <c r="F4" s="7" t="inlineStr">
        <is>
          <t>All Activities</t>
        </is>
      </c>
      <c r="G4" s="5" t="inlineStr">
        <is>
          <t>Booking Status Filter</t>
        </is>
      </c>
      <c r="H4" s="7" t="inlineStr">
        <is>
          <t>All Statuses</t>
        </is>
      </c>
      <c r="I4" s="5" t="inlineStr">
        <is>
          <t>Dashboard Updated</t>
        </is>
      </c>
      <c r="J4" s="46">
        <f>IFERROR(TODAY(),"")</f>
        <v/>
      </c>
      <c r="N4" t="inlineStr">
        <is>
          <t>Match</t>
        </is>
      </c>
      <c r="O4" t="inlineStr">
        <is>
          <t>Activity</t>
        </is>
      </c>
      <c r="P4" t="inlineStr">
        <is>
          <t>Participants</t>
        </is>
      </c>
      <c r="Q4" t="inlineStr">
        <is>
          <t>Revenue</t>
        </is>
      </c>
      <c r="R4" t="inlineStr">
        <is>
          <t>Balance</t>
        </is>
      </c>
      <c r="S4" t="inlineStr">
        <is>
          <t>Distinct Capacity</t>
        </is>
      </c>
      <c r="T4" t="inlineStr">
        <is>
          <t>Utilization</t>
        </is>
      </c>
      <c r="U4" t="inlineStr">
        <is>
          <t>Attention</t>
        </is>
      </c>
      <c r="V4" t="inlineStr">
        <is>
          <t>Over Capacity</t>
        </is>
      </c>
      <c r="W4" t="inlineStr">
        <is>
          <t>Payment Due</t>
        </is>
      </c>
      <c r="X4" t="inlineStr">
        <is>
          <t>Waiver Follow-Up</t>
        </is>
      </c>
      <c r="Y4" t="inlineStr">
        <is>
          <t>Minimum Age Review</t>
        </is>
      </c>
      <c r="Z4" t="inlineStr">
        <is>
          <t>Missing Meeting Point</t>
        </is>
      </c>
      <c r="AA4" t="inlineStr">
        <is>
          <t>Unassigned Staff</t>
        </is>
      </c>
      <c r="AB4" t="inlineStr">
        <is>
          <t>Duplicate ID</t>
        </is>
      </c>
      <c r="AC4" t="inlineStr">
        <is>
          <t>Past Still Open</t>
        </is>
      </c>
      <c r="AD4" t="inlineStr">
        <is>
          <t>Next 7 Days</t>
        </is>
      </c>
      <c r="AF4">
        <f>IFERROR('Activity Setup'!B13,"")</f>
        <v/>
      </c>
    </row>
    <row r="5">
      <c r="N5">
        <f>IFERROR(IF(AND('Activity Bookings'!$A5&lt;&gt;"",'Activity Bookings'!$C5&gt;=$B$4,'Activity Bookings'!$C5&lt;=$D$4,IF($F$4="All Activities",1,'Activity Bookings'!$F5=$F$4),IF($H$4="All Statuses",'Activity Bookings'!$O5&lt;&gt;"Canceled",'Activity Bookings'!$O5=$H$4)),1,0),0)</f>
        <v/>
      </c>
      <c r="O5">
        <f>IFERROR(IF($N5=1,'Activity Bookings'!$F5,""),"")</f>
        <v/>
      </c>
      <c r="P5">
        <f>IFERROR(IF($N5=1,'Activity Bookings'!$M5,0),0)</f>
        <v/>
      </c>
      <c r="Q5">
        <f>IFERROR(IF($N5=1,'Activity Bookings'!$AD5,0),0)</f>
        <v/>
      </c>
      <c r="R5">
        <f>IFERROR(IF($N5=1,'Activity Bookings'!$AF5,0),0)</f>
        <v/>
      </c>
      <c r="S5">
        <f>IFERROR(IF(AND($N5=1,COUNTIFS('Activity Bookings'!$F$5:'Activity Bookings'!$F5,'Activity Bookings'!$F5,'Activity Bookings'!$C$5:'Activity Bookings'!$C5,'Activity Bookings'!$C5,'Activity Bookings'!$D$5:'Activity Bookings'!$D5,'Activity Bookings'!$D5)=1),'Activity Bookings'!$AL5,0),0)</f>
        <v/>
      </c>
      <c r="T5">
        <f>IFERROR(IF($N5=1,'Activity Bookings'!$AO5,""),"")</f>
        <v/>
      </c>
      <c r="U5">
        <f>IFERROR(IF(AND($N5=1,'Activity Bookings'!$AS5&lt;&gt;"Ready"),1,0),0)</f>
        <v/>
      </c>
      <c r="V5">
        <f>IFERROR(IF(AND($N5=1,'Activity Bookings'!$AO5&gt;1),1,0),0)</f>
        <v/>
      </c>
      <c r="W5">
        <f>IFERROR(IF(AND($N5=1,'Activity Bookings'!$AF5&gt;0,'Activity Bookings'!$O5&lt;&gt;"Canceled"),1,0),0)</f>
        <v/>
      </c>
      <c r="X5">
        <f>IFERROR(IF(AND($N5=1,'Activity Bookings'!$AI5="Yes",'Activity Bookings'!$AJ5&lt;&gt;"Received",'Activity Bookings'!$AJ5&lt;&gt;"Verify On Arrival"),1,0),0)</f>
        <v/>
      </c>
      <c r="Y5">
        <f>IFERROR(IF(AND($N5=1,'Activity Bookings'!$N5&lt;&gt;"",'Activity Bookings'!$AK5&lt;&gt;"",'Activity Bookings'!$N5&lt;'Activity Bookings'!$AK5),1,0),0)</f>
        <v/>
      </c>
      <c r="Z5">
        <f>IFERROR(IF(AND($N5=1,'Activity Bookings'!$T5=""),1,0),0)</f>
        <v/>
      </c>
      <c r="AA5">
        <f>IFERROR(IF(AND($N5=1,'Activity Bookings'!$Q5=""),1,0),0)</f>
        <v/>
      </c>
      <c r="AB5">
        <f>IFERROR(IF(AND($N5=1,COUNTIF('Activity Bookings'!$A$5:$A$154,'Activity Bookings'!$A5)&gt;1),1,0),0)</f>
        <v/>
      </c>
      <c r="AC5">
        <f>IFERROR(IF(AND($N5=1,('Activity Bookings'!$C5+'Activity Bookings'!$D5)&lt;NOW(),OR('Activity Bookings'!$O5="Inquiry",'Activity Bookings'!$O5="Pending",'Activity Bookings'!$O5="Confirmed")),1,0),0)</f>
        <v/>
      </c>
      <c r="AD5">
        <f>IFERROR(IF(AND('Activity Bookings'!$A5&lt;&gt;"",'Activity Bookings'!$C5&gt;=TODAY(),'Activity Bookings'!$C5&lt;=TODAY()+7,OR('Activity Bookings'!$O5="Confirmed",'Activity Bookings'!$O5="Pending")),1,0),0)</f>
        <v/>
      </c>
      <c r="AF5">
        <f>IFERROR('Activity Setup'!B14,"")</f>
        <v/>
      </c>
    </row>
    <row r="6" ht="35" customHeight="1">
      <c r="A6" s="9" t="inlineStr">
        <is>
          <t>Active Bookings</t>
        </is>
      </c>
      <c r="D6" s="9" t="inlineStr">
        <is>
          <t>Booked Participants</t>
        </is>
      </c>
      <c r="G6" s="9" t="inlineStr">
        <is>
          <t>Projected Booking Revenue</t>
        </is>
      </c>
      <c r="J6" s="9" t="inlineStr">
        <is>
          <t>Outstanding Balance</t>
        </is>
      </c>
      <c r="N6">
        <f>IFERROR(IF(AND('Activity Bookings'!$A6&lt;&gt;"",'Activity Bookings'!$C6&gt;=$B$4,'Activity Bookings'!$C6&lt;=$D$4,IF($F$4="All Activities",1,'Activity Bookings'!$F6=$F$4),IF($H$4="All Statuses",'Activity Bookings'!$O6&lt;&gt;"Canceled",'Activity Bookings'!$O6=$H$4)),1,0),0)</f>
        <v/>
      </c>
      <c r="O6">
        <f>IFERROR(IF($N6=1,'Activity Bookings'!$F6,""),"")</f>
        <v/>
      </c>
      <c r="P6">
        <f>IFERROR(IF($N6=1,'Activity Bookings'!$M6,0),0)</f>
        <v/>
      </c>
      <c r="Q6">
        <f>IFERROR(IF($N6=1,'Activity Bookings'!$AD6,0),0)</f>
        <v/>
      </c>
      <c r="R6">
        <f>IFERROR(IF($N6=1,'Activity Bookings'!$AF6,0),0)</f>
        <v/>
      </c>
      <c r="S6">
        <f>IFERROR(IF(AND($N6=1,COUNTIFS('Activity Bookings'!$F$5:'Activity Bookings'!$F6,'Activity Bookings'!$F6,'Activity Bookings'!$C$5:'Activity Bookings'!$C6,'Activity Bookings'!$C6,'Activity Bookings'!$D$5:'Activity Bookings'!$D6,'Activity Bookings'!$D6)=1),'Activity Bookings'!$AL6,0),0)</f>
        <v/>
      </c>
      <c r="T6">
        <f>IFERROR(IF($N6=1,'Activity Bookings'!$AO6,""),"")</f>
        <v/>
      </c>
      <c r="U6">
        <f>IFERROR(IF(AND($N6=1,'Activity Bookings'!$AS6&lt;&gt;"Ready"),1,0),0)</f>
        <v/>
      </c>
      <c r="V6">
        <f>IFERROR(IF(AND($N6=1,'Activity Bookings'!$AO6&gt;1),1,0),0)</f>
        <v/>
      </c>
      <c r="W6">
        <f>IFERROR(IF(AND($N6=1,'Activity Bookings'!$AF6&gt;0,'Activity Bookings'!$O6&lt;&gt;"Canceled"),1,0),0)</f>
        <v/>
      </c>
      <c r="X6">
        <f>IFERROR(IF(AND($N6=1,'Activity Bookings'!$AI6="Yes",'Activity Bookings'!$AJ6&lt;&gt;"Received",'Activity Bookings'!$AJ6&lt;&gt;"Verify On Arrival"),1,0),0)</f>
        <v/>
      </c>
      <c r="Y6">
        <f>IFERROR(IF(AND($N6=1,'Activity Bookings'!$N6&lt;&gt;"",'Activity Bookings'!$AK6&lt;&gt;"",'Activity Bookings'!$N6&lt;'Activity Bookings'!$AK6),1,0),0)</f>
        <v/>
      </c>
      <c r="Z6">
        <f>IFERROR(IF(AND($N6=1,'Activity Bookings'!$T6=""),1,0),0)</f>
        <v/>
      </c>
      <c r="AA6">
        <f>IFERROR(IF(AND($N6=1,'Activity Bookings'!$Q6=""),1,0),0)</f>
        <v/>
      </c>
      <c r="AB6">
        <f>IFERROR(IF(AND($N6=1,COUNTIF('Activity Bookings'!$A$5:$A$154,'Activity Bookings'!$A6)&gt;1),1,0),0)</f>
        <v/>
      </c>
      <c r="AC6">
        <f>IFERROR(IF(AND($N6=1,('Activity Bookings'!$C6+'Activity Bookings'!$D6)&lt;NOW(),OR('Activity Bookings'!$O6="Inquiry",'Activity Bookings'!$O6="Pending",'Activity Bookings'!$O6="Confirmed")),1,0),0)</f>
        <v/>
      </c>
      <c r="AD6">
        <f>IFERROR(IF(AND('Activity Bookings'!$A6&lt;&gt;"",'Activity Bookings'!$C6&gt;=TODAY(),'Activity Bookings'!$C6&lt;=TODAY()+7,OR('Activity Bookings'!$O6="Confirmed",'Activity Bookings'!$O6="Pending")),1,0),0)</f>
        <v/>
      </c>
      <c r="AF6">
        <f>IFERROR('Activity Setup'!B15,"")</f>
        <v/>
      </c>
    </row>
    <row r="7" ht="42" customHeight="1">
      <c r="B7" s="10">
        <f>IFERROR(SUM($N$5:$N$154),0)</f>
        <v/>
      </c>
      <c r="E7" s="10">
        <f>IFERROR(SUM($P$5:$P$154),0)</f>
        <v/>
      </c>
      <c r="H7" s="11">
        <f>IFERROR(SUM($Q$5:$Q$154),0)</f>
        <v/>
      </c>
      <c r="K7" s="11">
        <f>IFERROR(SUM($R$5:$R$154),0)</f>
        <v/>
      </c>
      <c r="N7">
        <f>IFERROR(IF(AND('Activity Bookings'!$A7&lt;&gt;"",'Activity Bookings'!$C7&gt;=$B$4,'Activity Bookings'!$C7&lt;=$D$4,IF($F$4="All Activities",1,'Activity Bookings'!$F7=$F$4),IF($H$4="All Statuses",'Activity Bookings'!$O7&lt;&gt;"Canceled",'Activity Bookings'!$O7=$H$4)),1,0),0)</f>
        <v/>
      </c>
      <c r="O7">
        <f>IFERROR(IF($N7=1,'Activity Bookings'!$F7,""),"")</f>
        <v/>
      </c>
      <c r="P7">
        <f>IFERROR(IF($N7=1,'Activity Bookings'!$M7,0),0)</f>
        <v/>
      </c>
      <c r="Q7">
        <f>IFERROR(IF($N7=1,'Activity Bookings'!$AD7,0),0)</f>
        <v/>
      </c>
      <c r="R7">
        <f>IFERROR(IF($N7=1,'Activity Bookings'!$AF7,0),0)</f>
        <v/>
      </c>
      <c r="S7">
        <f>IFERROR(IF(AND($N7=1,COUNTIFS('Activity Bookings'!$F$5:'Activity Bookings'!$F7,'Activity Bookings'!$F7,'Activity Bookings'!$C$5:'Activity Bookings'!$C7,'Activity Bookings'!$C7,'Activity Bookings'!$D$5:'Activity Bookings'!$D7,'Activity Bookings'!$D7)=1),'Activity Bookings'!$AL7,0),0)</f>
        <v/>
      </c>
      <c r="T7">
        <f>IFERROR(IF($N7=1,'Activity Bookings'!$AO7,""),"")</f>
        <v/>
      </c>
      <c r="U7">
        <f>IFERROR(IF(AND($N7=1,'Activity Bookings'!$AS7&lt;&gt;"Ready"),1,0),0)</f>
        <v/>
      </c>
      <c r="V7">
        <f>IFERROR(IF(AND($N7=1,'Activity Bookings'!$AO7&gt;1),1,0),0)</f>
        <v/>
      </c>
      <c r="W7">
        <f>IFERROR(IF(AND($N7=1,'Activity Bookings'!$AF7&gt;0,'Activity Bookings'!$O7&lt;&gt;"Canceled"),1,0),0)</f>
        <v/>
      </c>
      <c r="X7">
        <f>IFERROR(IF(AND($N7=1,'Activity Bookings'!$AI7="Yes",'Activity Bookings'!$AJ7&lt;&gt;"Received",'Activity Bookings'!$AJ7&lt;&gt;"Verify On Arrival"),1,0),0)</f>
        <v/>
      </c>
      <c r="Y7">
        <f>IFERROR(IF(AND($N7=1,'Activity Bookings'!$N7&lt;&gt;"",'Activity Bookings'!$AK7&lt;&gt;"",'Activity Bookings'!$N7&lt;'Activity Bookings'!$AK7),1,0),0)</f>
        <v/>
      </c>
      <c r="Z7">
        <f>IFERROR(IF(AND($N7=1,'Activity Bookings'!$T7=""),1,0),0)</f>
        <v/>
      </c>
      <c r="AA7">
        <f>IFERROR(IF(AND($N7=1,'Activity Bookings'!$Q7=""),1,0),0)</f>
        <v/>
      </c>
      <c r="AB7">
        <f>IFERROR(IF(AND($N7=1,COUNTIF('Activity Bookings'!$A$5:$A$154,'Activity Bookings'!$A7)&gt;1),1,0),0)</f>
        <v/>
      </c>
      <c r="AC7">
        <f>IFERROR(IF(AND($N7=1,('Activity Bookings'!$C7+'Activity Bookings'!$D7)&lt;NOW(),OR('Activity Bookings'!$O7="Inquiry",'Activity Bookings'!$O7="Pending",'Activity Bookings'!$O7="Confirmed")),1,0),0)</f>
        <v/>
      </c>
      <c r="AD7">
        <f>IFERROR(IF(AND('Activity Bookings'!$A7&lt;&gt;"",'Activity Bookings'!$C7&gt;=TODAY(),'Activity Bookings'!$C7&lt;=TODAY()+7,OR('Activity Bookings'!$O7="Confirmed",'Activity Bookings'!$O7="Pending")),1,0),0)</f>
        <v/>
      </c>
      <c r="AF7">
        <f>IFERROR('Activity Setup'!B16,"")</f>
        <v/>
      </c>
    </row>
    <row r="8">
      <c r="N8">
        <f>IFERROR(IF(AND('Activity Bookings'!$A8&lt;&gt;"",'Activity Bookings'!$C8&gt;=$B$4,'Activity Bookings'!$C8&lt;=$D$4,IF($F$4="All Activities",1,'Activity Bookings'!$F8=$F$4),IF($H$4="All Statuses",'Activity Bookings'!$O8&lt;&gt;"Canceled",'Activity Bookings'!$O8=$H$4)),1,0),0)</f>
        <v/>
      </c>
      <c r="O8">
        <f>IFERROR(IF($N8=1,'Activity Bookings'!$F8,""),"")</f>
        <v/>
      </c>
      <c r="P8">
        <f>IFERROR(IF($N8=1,'Activity Bookings'!$M8,0),0)</f>
        <v/>
      </c>
      <c r="Q8">
        <f>IFERROR(IF($N8=1,'Activity Bookings'!$AD8,0),0)</f>
        <v/>
      </c>
      <c r="R8">
        <f>IFERROR(IF($N8=1,'Activity Bookings'!$AF8,0),0)</f>
        <v/>
      </c>
      <c r="S8">
        <f>IFERROR(IF(AND($N8=1,COUNTIFS('Activity Bookings'!$F$5:'Activity Bookings'!$F8,'Activity Bookings'!$F8,'Activity Bookings'!$C$5:'Activity Bookings'!$C8,'Activity Bookings'!$C8,'Activity Bookings'!$D$5:'Activity Bookings'!$D8,'Activity Bookings'!$D8)=1),'Activity Bookings'!$AL8,0),0)</f>
        <v/>
      </c>
      <c r="T8">
        <f>IFERROR(IF($N8=1,'Activity Bookings'!$AO8,""),"")</f>
        <v/>
      </c>
      <c r="U8">
        <f>IFERROR(IF(AND($N8=1,'Activity Bookings'!$AS8&lt;&gt;"Ready"),1,0),0)</f>
        <v/>
      </c>
      <c r="V8">
        <f>IFERROR(IF(AND($N8=1,'Activity Bookings'!$AO8&gt;1),1,0),0)</f>
        <v/>
      </c>
      <c r="W8">
        <f>IFERROR(IF(AND($N8=1,'Activity Bookings'!$AF8&gt;0,'Activity Bookings'!$O8&lt;&gt;"Canceled"),1,0),0)</f>
        <v/>
      </c>
      <c r="X8">
        <f>IFERROR(IF(AND($N8=1,'Activity Bookings'!$AI8="Yes",'Activity Bookings'!$AJ8&lt;&gt;"Received",'Activity Bookings'!$AJ8&lt;&gt;"Verify On Arrival"),1,0),0)</f>
        <v/>
      </c>
      <c r="Y8">
        <f>IFERROR(IF(AND($N8=1,'Activity Bookings'!$N8&lt;&gt;"",'Activity Bookings'!$AK8&lt;&gt;"",'Activity Bookings'!$N8&lt;'Activity Bookings'!$AK8),1,0),0)</f>
        <v/>
      </c>
      <c r="Z8">
        <f>IFERROR(IF(AND($N8=1,'Activity Bookings'!$T8=""),1,0),0)</f>
        <v/>
      </c>
      <c r="AA8">
        <f>IFERROR(IF(AND($N8=1,'Activity Bookings'!$Q8=""),1,0),0)</f>
        <v/>
      </c>
      <c r="AB8">
        <f>IFERROR(IF(AND($N8=1,COUNTIF('Activity Bookings'!$A$5:$A$154,'Activity Bookings'!$A8)&gt;1),1,0),0)</f>
        <v/>
      </c>
      <c r="AC8">
        <f>IFERROR(IF(AND($N8=1,('Activity Bookings'!$C8+'Activity Bookings'!$D8)&lt;NOW(),OR('Activity Bookings'!$O8="Inquiry",'Activity Bookings'!$O8="Pending",'Activity Bookings'!$O8="Confirmed")),1,0),0)</f>
        <v/>
      </c>
      <c r="AD8">
        <f>IFERROR(IF(AND('Activity Bookings'!$A8&lt;&gt;"",'Activity Bookings'!$C8&gt;=TODAY(),'Activity Bookings'!$C8&lt;=TODAY()+7,OR('Activity Bookings'!$O8="Confirmed",'Activity Bookings'!$O8="Pending")),1,0),0)</f>
        <v/>
      </c>
      <c r="AF8">
        <f>IFERROR('Activity Setup'!B17,"")</f>
        <v/>
      </c>
    </row>
    <row r="9">
      <c r="N9">
        <f>IFERROR(IF(AND('Activity Bookings'!$A9&lt;&gt;"",'Activity Bookings'!$C9&gt;=$B$4,'Activity Bookings'!$C9&lt;=$D$4,IF($F$4="All Activities",1,'Activity Bookings'!$F9=$F$4),IF($H$4="All Statuses",'Activity Bookings'!$O9&lt;&gt;"Canceled",'Activity Bookings'!$O9=$H$4)),1,0),0)</f>
        <v/>
      </c>
      <c r="O9">
        <f>IFERROR(IF($N9=1,'Activity Bookings'!$F9,""),"")</f>
        <v/>
      </c>
      <c r="P9">
        <f>IFERROR(IF($N9=1,'Activity Bookings'!$M9,0),0)</f>
        <v/>
      </c>
      <c r="Q9">
        <f>IFERROR(IF($N9=1,'Activity Bookings'!$AD9,0),0)</f>
        <v/>
      </c>
      <c r="R9">
        <f>IFERROR(IF($N9=1,'Activity Bookings'!$AF9,0),0)</f>
        <v/>
      </c>
      <c r="S9">
        <f>IFERROR(IF(AND($N9=1,COUNTIFS('Activity Bookings'!$F$5:'Activity Bookings'!$F9,'Activity Bookings'!$F9,'Activity Bookings'!$C$5:'Activity Bookings'!$C9,'Activity Bookings'!$C9,'Activity Bookings'!$D$5:'Activity Bookings'!$D9,'Activity Bookings'!$D9)=1),'Activity Bookings'!$AL9,0),0)</f>
        <v/>
      </c>
      <c r="T9">
        <f>IFERROR(IF($N9=1,'Activity Bookings'!$AO9,""),"")</f>
        <v/>
      </c>
      <c r="U9">
        <f>IFERROR(IF(AND($N9=1,'Activity Bookings'!$AS9&lt;&gt;"Ready"),1,0),0)</f>
        <v/>
      </c>
      <c r="V9">
        <f>IFERROR(IF(AND($N9=1,'Activity Bookings'!$AO9&gt;1),1,0),0)</f>
        <v/>
      </c>
      <c r="W9">
        <f>IFERROR(IF(AND($N9=1,'Activity Bookings'!$AF9&gt;0,'Activity Bookings'!$O9&lt;&gt;"Canceled"),1,0),0)</f>
        <v/>
      </c>
      <c r="X9">
        <f>IFERROR(IF(AND($N9=1,'Activity Bookings'!$AI9="Yes",'Activity Bookings'!$AJ9&lt;&gt;"Received",'Activity Bookings'!$AJ9&lt;&gt;"Verify On Arrival"),1,0),0)</f>
        <v/>
      </c>
      <c r="Y9">
        <f>IFERROR(IF(AND($N9=1,'Activity Bookings'!$N9&lt;&gt;"",'Activity Bookings'!$AK9&lt;&gt;"",'Activity Bookings'!$N9&lt;'Activity Bookings'!$AK9),1,0),0)</f>
        <v/>
      </c>
      <c r="Z9">
        <f>IFERROR(IF(AND($N9=1,'Activity Bookings'!$T9=""),1,0),0)</f>
        <v/>
      </c>
      <c r="AA9">
        <f>IFERROR(IF(AND($N9=1,'Activity Bookings'!$Q9=""),1,0),0)</f>
        <v/>
      </c>
      <c r="AB9">
        <f>IFERROR(IF(AND($N9=1,COUNTIF('Activity Bookings'!$A$5:$A$154,'Activity Bookings'!$A9)&gt;1),1,0),0)</f>
        <v/>
      </c>
      <c r="AC9">
        <f>IFERROR(IF(AND($N9=1,('Activity Bookings'!$C9+'Activity Bookings'!$D9)&lt;NOW(),OR('Activity Bookings'!$O9="Inquiry",'Activity Bookings'!$O9="Pending",'Activity Bookings'!$O9="Confirmed")),1,0),0)</f>
        <v/>
      </c>
      <c r="AD9">
        <f>IFERROR(IF(AND('Activity Bookings'!$A9&lt;&gt;"",'Activity Bookings'!$C9&gt;=TODAY(),'Activity Bookings'!$C9&lt;=TODAY()+7,OR('Activity Bookings'!$O9="Confirmed",'Activity Bookings'!$O9="Pending")),1,0),0)</f>
        <v/>
      </c>
      <c r="AF9">
        <f>IFERROR('Activity Setup'!B18,"")</f>
        <v/>
      </c>
    </row>
    <row r="10" ht="35" customHeight="1">
      <c r="A10" s="9" t="inlineStr">
        <is>
          <t>Average Revenue per Participant</t>
        </is>
      </c>
      <c r="D10" s="9" t="inlineStr">
        <is>
          <t>Average Booking-Slot Utilization</t>
        </is>
      </c>
      <c r="G10" s="9" t="inlineStr">
        <is>
          <t>Bookings Needing Attention</t>
        </is>
      </c>
      <c r="J10" s="9" t="inlineStr">
        <is>
          <t>Arrivals in the Next 7 Days</t>
        </is>
      </c>
      <c r="N10">
        <f>IFERROR(IF(AND('Activity Bookings'!$A10&lt;&gt;"",'Activity Bookings'!$C10&gt;=$B$4,'Activity Bookings'!$C10&lt;=$D$4,IF($F$4="All Activities",1,'Activity Bookings'!$F10=$F$4),IF($H$4="All Statuses",'Activity Bookings'!$O10&lt;&gt;"Canceled",'Activity Bookings'!$O10=$H$4)),1,0),0)</f>
        <v/>
      </c>
      <c r="O10">
        <f>IFERROR(IF($N10=1,'Activity Bookings'!$F10,""),"")</f>
        <v/>
      </c>
      <c r="P10">
        <f>IFERROR(IF($N10=1,'Activity Bookings'!$M10,0),0)</f>
        <v/>
      </c>
      <c r="Q10">
        <f>IFERROR(IF($N10=1,'Activity Bookings'!$AD10,0),0)</f>
        <v/>
      </c>
      <c r="R10">
        <f>IFERROR(IF($N10=1,'Activity Bookings'!$AF10,0),0)</f>
        <v/>
      </c>
      <c r="S10">
        <f>IFERROR(IF(AND($N10=1,COUNTIFS('Activity Bookings'!$F$5:'Activity Bookings'!$F10,'Activity Bookings'!$F10,'Activity Bookings'!$C$5:'Activity Bookings'!$C10,'Activity Bookings'!$C10,'Activity Bookings'!$D$5:'Activity Bookings'!$D10,'Activity Bookings'!$D10)=1),'Activity Bookings'!$AL10,0),0)</f>
        <v/>
      </c>
      <c r="T10">
        <f>IFERROR(IF($N10=1,'Activity Bookings'!$AO10,""),"")</f>
        <v/>
      </c>
      <c r="U10">
        <f>IFERROR(IF(AND($N10=1,'Activity Bookings'!$AS10&lt;&gt;"Ready"),1,0),0)</f>
        <v/>
      </c>
      <c r="V10">
        <f>IFERROR(IF(AND($N10=1,'Activity Bookings'!$AO10&gt;1),1,0),0)</f>
        <v/>
      </c>
      <c r="W10">
        <f>IFERROR(IF(AND($N10=1,'Activity Bookings'!$AF10&gt;0,'Activity Bookings'!$O10&lt;&gt;"Canceled"),1,0),0)</f>
        <v/>
      </c>
      <c r="X10">
        <f>IFERROR(IF(AND($N10=1,'Activity Bookings'!$AI10="Yes",'Activity Bookings'!$AJ10&lt;&gt;"Received",'Activity Bookings'!$AJ10&lt;&gt;"Verify On Arrival"),1,0),0)</f>
        <v/>
      </c>
      <c r="Y10">
        <f>IFERROR(IF(AND($N10=1,'Activity Bookings'!$N10&lt;&gt;"",'Activity Bookings'!$AK10&lt;&gt;"",'Activity Bookings'!$N10&lt;'Activity Bookings'!$AK10),1,0),0)</f>
        <v/>
      </c>
      <c r="Z10">
        <f>IFERROR(IF(AND($N10=1,'Activity Bookings'!$T10=""),1,0),0)</f>
        <v/>
      </c>
      <c r="AA10">
        <f>IFERROR(IF(AND($N10=1,'Activity Bookings'!$Q10=""),1,0),0)</f>
        <v/>
      </c>
      <c r="AB10">
        <f>IFERROR(IF(AND($N10=1,COUNTIF('Activity Bookings'!$A$5:$A$154,'Activity Bookings'!$A10)&gt;1),1,0),0)</f>
        <v/>
      </c>
      <c r="AC10">
        <f>IFERROR(IF(AND($N10=1,('Activity Bookings'!$C10+'Activity Bookings'!$D10)&lt;NOW(),OR('Activity Bookings'!$O10="Inquiry",'Activity Bookings'!$O10="Pending",'Activity Bookings'!$O10="Confirmed")),1,0),0)</f>
        <v/>
      </c>
      <c r="AD10">
        <f>IFERROR(IF(AND('Activity Bookings'!$A10&lt;&gt;"",'Activity Bookings'!$C10&gt;=TODAY(),'Activity Bookings'!$C10&lt;=TODAY()+7,OR('Activity Bookings'!$O10="Confirmed",'Activity Bookings'!$O10="Pending")),1,0),0)</f>
        <v/>
      </c>
      <c r="AF10">
        <f>IFERROR('Activity Setup'!B19,"")</f>
        <v/>
      </c>
    </row>
    <row r="11" ht="42" customHeight="1">
      <c r="B11" s="11">
        <f>IFERROR($H$7/$E$7,0)</f>
        <v/>
      </c>
      <c r="E11" s="47">
        <f>IFERROR(AVERAGE($T$5:$T$154),0)</f>
        <v/>
      </c>
      <c r="H11" s="10">
        <f>IFERROR(SUM($U$5:$U$154),0)</f>
        <v/>
      </c>
      <c r="K11" s="10">
        <f>IFERROR(SUM($AD$5:$AD$154),0)</f>
        <v/>
      </c>
      <c r="N11">
        <f>IFERROR(IF(AND('Activity Bookings'!$A11&lt;&gt;"",'Activity Bookings'!$C11&gt;=$B$4,'Activity Bookings'!$C11&lt;=$D$4,IF($F$4="All Activities",1,'Activity Bookings'!$F11=$F$4),IF($H$4="All Statuses",'Activity Bookings'!$O11&lt;&gt;"Canceled",'Activity Bookings'!$O11=$H$4)),1,0),0)</f>
        <v/>
      </c>
      <c r="O11">
        <f>IFERROR(IF($N11=1,'Activity Bookings'!$F11,""),"")</f>
        <v/>
      </c>
      <c r="P11">
        <f>IFERROR(IF($N11=1,'Activity Bookings'!$M11,0),0)</f>
        <v/>
      </c>
      <c r="Q11">
        <f>IFERROR(IF($N11=1,'Activity Bookings'!$AD11,0),0)</f>
        <v/>
      </c>
      <c r="R11">
        <f>IFERROR(IF($N11=1,'Activity Bookings'!$AF11,0),0)</f>
        <v/>
      </c>
      <c r="S11">
        <f>IFERROR(IF(AND($N11=1,COUNTIFS('Activity Bookings'!$F$5:'Activity Bookings'!$F11,'Activity Bookings'!$F11,'Activity Bookings'!$C$5:'Activity Bookings'!$C11,'Activity Bookings'!$C11,'Activity Bookings'!$D$5:'Activity Bookings'!$D11,'Activity Bookings'!$D11)=1),'Activity Bookings'!$AL11,0),0)</f>
        <v/>
      </c>
      <c r="T11">
        <f>IFERROR(IF($N11=1,'Activity Bookings'!$AO11,""),"")</f>
        <v/>
      </c>
      <c r="U11">
        <f>IFERROR(IF(AND($N11=1,'Activity Bookings'!$AS11&lt;&gt;"Ready"),1,0),0)</f>
        <v/>
      </c>
      <c r="V11">
        <f>IFERROR(IF(AND($N11=1,'Activity Bookings'!$AO11&gt;1),1,0),0)</f>
        <v/>
      </c>
      <c r="W11">
        <f>IFERROR(IF(AND($N11=1,'Activity Bookings'!$AF11&gt;0,'Activity Bookings'!$O11&lt;&gt;"Canceled"),1,0),0)</f>
        <v/>
      </c>
      <c r="X11">
        <f>IFERROR(IF(AND($N11=1,'Activity Bookings'!$AI11="Yes",'Activity Bookings'!$AJ11&lt;&gt;"Received",'Activity Bookings'!$AJ11&lt;&gt;"Verify On Arrival"),1,0),0)</f>
        <v/>
      </c>
      <c r="Y11">
        <f>IFERROR(IF(AND($N11=1,'Activity Bookings'!$N11&lt;&gt;"",'Activity Bookings'!$AK11&lt;&gt;"",'Activity Bookings'!$N11&lt;'Activity Bookings'!$AK11),1,0),0)</f>
        <v/>
      </c>
      <c r="Z11">
        <f>IFERROR(IF(AND($N11=1,'Activity Bookings'!$T11=""),1,0),0)</f>
        <v/>
      </c>
      <c r="AA11">
        <f>IFERROR(IF(AND($N11=1,'Activity Bookings'!$Q11=""),1,0),0)</f>
        <v/>
      </c>
      <c r="AB11">
        <f>IFERROR(IF(AND($N11=1,COUNTIF('Activity Bookings'!$A$5:$A$154,'Activity Bookings'!$A11)&gt;1),1,0),0)</f>
        <v/>
      </c>
      <c r="AC11">
        <f>IFERROR(IF(AND($N11=1,('Activity Bookings'!$C11+'Activity Bookings'!$D11)&lt;NOW(),OR('Activity Bookings'!$O11="Inquiry",'Activity Bookings'!$O11="Pending",'Activity Bookings'!$O11="Confirmed")),1,0),0)</f>
        <v/>
      </c>
      <c r="AD11">
        <f>IFERROR(IF(AND('Activity Bookings'!$A11&lt;&gt;"",'Activity Bookings'!$C11&gt;=TODAY(),'Activity Bookings'!$C11&lt;=TODAY()+7,OR('Activity Bookings'!$O11="Confirmed",'Activity Bookings'!$O11="Pending")),1,0),0)</f>
        <v/>
      </c>
      <c r="AF11">
        <f>IFERROR('Activity Setup'!B20,"")</f>
        <v/>
      </c>
    </row>
    <row r="12">
      <c r="N12">
        <f>IFERROR(IF(AND('Activity Bookings'!$A12&lt;&gt;"",'Activity Bookings'!$C12&gt;=$B$4,'Activity Bookings'!$C12&lt;=$D$4,IF($F$4="All Activities",1,'Activity Bookings'!$F12=$F$4),IF($H$4="All Statuses",'Activity Bookings'!$O12&lt;&gt;"Canceled",'Activity Bookings'!$O12=$H$4)),1,0),0)</f>
        <v/>
      </c>
      <c r="O12">
        <f>IFERROR(IF($N12=1,'Activity Bookings'!$F12,""),"")</f>
        <v/>
      </c>
      <c r="P12">
        <f>IFERROR(IF($N12=1,'Activity Bookings'!$M12,0),0)</f>
        <v/>
      </c>
      <c r="Q12">
        <f>IFERROR(IF($N12=1,'Activity Bookings'!$AD12,0),0)</f>
        <v/>
      </c>
      <c r="R12">
        <f>IFERROR(IF($N12=1,'Activity Bookings'!$AF12,0),0)</f>
        <v/>
      </c>
      <c r="S12">
        <f>IFERROR(IF(AND($N12=1,COUNTIFS('Activity Bookings'!$F$5:'Activity Bookings'!$F12,'Activity Bookings'!$F12,'Activity Bookings'!$C$5:'Activity Bookings'!$C12,'Activity Bookings'!$C12,'Activity Bookings'!$D$5:'Activity Bookings'!$D12,'Activity Bookings'!$D12)=1),'Activity Bookings'!$AL12,0),0)</f>
        <v/>
      </c>
      <c r="T12">
        <f>IFERROR(IF($N12=1,'Activity Bookings'!$AO12,""),"")</f>
        <v/>
      </c>
      <c r="U12">
        <f>IFERROR(IF(AND($N12=1,'Activity Bookings'!$AS12&lt;&gt;"Ready"),1,0),0)</f>
        <v/>
      </c>
      <c r="V12">
        <f>IFERROR(IF(AND($N12=1,'Activity Bookings'!$AO12&gt;1),1,0),0)</f>
        <v/>
      </c>
      <c r="W12">
        <f>IFERROR(IF(AND($N12=1,'Activity Bookings'!$AF12&gt;0,'Activity Bookings'!$O12&lt;&gt;"Canceled"),1,0),0)</f>
        <v/>
      </c>
      <c r="X12">
        <f>IFERROR(IF(AND($N12=1,'Activity Bookings'!$AI12="Yes",'Activity Bookings'!$AJ12&lt;&gt;"Received",'Activity Bookings'!$AJ12&lt;&gt;"Verify On Arrival"),1,0),0)</f>
        <v/>
      </c>
      <c r="Y12">
        <f>IFERROR(IF(AND($N12=1,'Activity Bookings'!$N12&lt;&gt;"",'Activity Bookings'!$AK12&lt;&gt;"",'Activity Bookings'!$N12&lt;'Activity Bookings'!$AK12),1,0),0)</f>
        <v/>
      </c>
      <c r="Z12">
        <f>IFERROR(IF(AND($N12=1,'Activity Bookings'!$T12=""),1,0),0)</f>
        <v/>
      </c>
      <c r="AA12">
        <f>IFERROR(IF(AND($N12=1,'Activity Bookings'!$Q12=""),1,0),0)</f>
        <v/>
      </c>
      <c r="AB12">
        <f>IFERROR(IF(AND($N12=1,COUNTIF('Activity Bookings'!$A$5:$A$154,'Activity Bookings'!$A12)&gt;1),1,0),0)</f>
        <v/>
      </c>
      <c r="AC12">
        <f>IFERROR(IF(AND($N12=1,('Activity Bookings'!$C12+'Activity Bookings'!$D12)&lt;NOW(),OR('Activity Bookings'!$O12="Inquiry",'Activity Bookings'!$O12="Pending",'Activity Bookings'!$O12="Confirmed")),1,0),0)</f>
        <v/>
      </c>
      <c r="AD12">
        <f>IFERROR(IF(AND('Activity Bookings'!$A12&lt;&gt;"",'Activity Bookings'!$C12&gt;=TODAY(),'Activity Bookings'!$C12&lt;=TODAY()+7,OR('Activity Bookings'!$O12="Confirmed",'Activity Bookings'!$O12="Pending")),1,0),0)</f>
        <v/>
      </c>
      <c r="AF12">
        <f>IFERROR('Activity Setup'!B21,"")</f>
        <v/>
      </c>
    </row>
    <row r="13">
      <c r="N13">
        <f>IFERROR(IF(AND('Activity Bookings'!$A13&lt;&gt;"",'Activity Bookings'!$C13&gt;=$B$4,'Activity Bookings'!$C13&lt;=$D$4,IF($F$4="All Activities",1,'Activity Bookings'!$F13=$F$4),IF($H$4="All Statuses",'Activity Bookings'!$O13&lt;&gt;"Canceled",'Activity Bookings'!$O13=$H$4)),1,0),0)</f>
        <v/>
      </c>
      <c r="O13">
        <f>IFERROR(IF($N13=1,'Activity Bookings'!$F13,""),"")</f>
        <v/>
      </c>
      <c r="P13">
        <f>IFERROR(IF($N13=1,'Activity Bookings'!$M13,0),0)</f>
        <v/>
      </c>
      <c r="Q13">
        <f>IFERROR(IF($N13=1,'Activity Bookings'!$AD13,0),0)</f>
        <v/>
      </c>
      <c r="R13">
        <f>IFERROR(IF($N13=1,'Activity Bookings'!$AF13,0),0)</f>
        <v/>
      </c>
      <c r="S13">
        <f>IFERROR(IF(AND($N13=1,COUNTIFS('Activity Bookings'!$F$5:'Activity Bookings'!$F13,'Activity Bookings'!$F13,'Activity Bookings'!$C$5:'Activity Bookings'!$C13,'Activity Bookings'!$C13,'Activity Bookings'!$D$5:'Activity Bookings'!$D13,'Activity Bookings'!$D13)=1),'Activity Bookings'!$AL13,0),0)</f>
        <v/>
      </c>
      <c r="T13">
        <f>IFERROR(IF($N13=1,'Activity Bookings'!$AO13,""),"")</f>
        <v/>
      </c>
      <c r="U13">
        <f>IFERROR(IF(AND($N13=1,'Activity Bookings'!$AS13&lt;&gt;"Ready"),1,0),0)</f>
        <v/>
      </c>
      <c r="V13">
        <f>IFERROR(IF(AND($N13=1,'Activity Bookings'!$AO13&gt;1),1,0),0)</f>
        <v/>
      </c>
      <c r="W13">
        <f>IFERROR(IF(AND($N13=1,'Activity Bookings'!$AF13&gt;0,'Activity Bookings'!$O13&lt;&gt;"Canceled"),1,0),0)</f>
        <v/>
      </c>
      <c r="X13">
        <f>IFERROR(IF(AND($N13=1,'Activity Bookings'!$AI13="Yes",'Activity Bookings'!$AJ13&lt;&gt;"Received",'Activity Bookings'!$AJ13&lt;&gt;"Verify On Arrival"),1,0),0)</f>
        <v/>
      </c>
      <c r="Y13">
        <f>IFERROR(IF(AND($N13=1,'Activity Bookings'!$N13&lt;&gt;"",'Activity Bookings'!$AK13&lt;&gt;"",'Activity Bookings'!$N13&lt;'Activity Bookings'!$AK13),1,0),0)</f>
        <v/>
      </c>
      <c r="Z13">
        <f>IFERROR(IF(AND($N13=1,'Activity Bookings'!$T13=""),1,0),0)</f>
        <v/>
      </c>
      <c r="AA13">
        <f>IFERROR(IF(AND($N13=1,'Activity Bookings'!$Q13=""),1,0),0)</f>
        <v/>
      </c>
      <c r="AB13">
        <f>IFERROR(IF(AND($N13=1,COUNTIF('Activity Bookings'!$A$5:$A$154,'Activity Bookings'!$A13)&gt;1),1,0),0)</f>
        <v/>
      </c>
      <c r="AC13">
        <f>IFERROR(IF(AND($N13=1,('Activity Bookings'!$C13+'Activity Bookings'!$D13)&lt;NOW(),OR('Activity Bookings'!$O13="Inquiry",'Activity Bookings'!$O13="Pending",'Activity Bookings'!$O13="Confirmed")),1,0),0)</f>
        <v/>
      </c>
      <c r="AD13">
        <f>IFERROR(IF(AND('Activity Bookings'!$A13&lt;&gt;"",'Activity Bookings'!$C13&gt;=TODAY(),'Activity Bookings'!$C13&lt;=TODAY()+7,OR('Activity Bookings'!$O13="Confirmed",'Activity Bookings'!$O13="Pending")),1,0),0)</f>
        <v/>
      </c>
      <c r="AF13">
        <f>IFERROR('Activity Setup'!B22,"")</f>
        <v/>
      </c>
    </row>
    <row r="14">
      <c r="A14" s="13" t="inlineStr">
        <is>
          <t>Activity Summary</t>
        </is>
      </c>
      <c r="N14">
        <f>IFERROR(IF(AND('Activity Bookings'!$A14&lt;&gt;"",'Activity Bookings'!$C14&gt;=$B$4,'Activity Bookings'!$C14&lt;=$D$4,IF($F$4="All Activities",1,'Activity Bookings'!$F14=$F$4),IF($H$4="All Statuses",'Activity Bookings'!$O14&lt;&gt;"Canceled",'Activity Bookings'!$O14=$H$4)),1,0),0)</f>
        <v/>
      </c>
      <c r="O14">
        <f>IFERROR(IF($N14=1,'Activity Bookings'!$F14,""),"")</f>
        <v/>
      </c>
      <c r="P14">
        <f>IFERROR(IF($N14=1,'Activity Bookings'!$M14,0),0)</f>
        <v/>
      </c>
      <c r="Q14">
        <f>IFERROR(IF($N14=1,'Activity Bookings'!$AD14,0),0)</f>
        <v/>
      </c>
      <c r="R14">
        <f>IFERROR(IF($N14=1,'Activity Bookings'!$AF14,0),0)</f>
        <v/>
      </c>
      <c r="S14">
        <f>IFERROR(IF(AND($N14=1,COUNTIFS('Activity Bookings'!$F$5:'Activity Bookings'!$F14,'Activity Bookings'!$F14,'Activity Bookings'!$C$5:'Activity Bookings'!$C14,'Activity Bookings'!$C14,'Activity Bookings'!$D$5:'Activity Bookings'!$D14,'Activity Bookings'!$D14)=1),'Activity Bookings'!$AL14,0),0)</f>
        <v/>
      </c>
      <c r="T14">
        <f>IFERROR(IF($N14=1,'Activity Bookings'!$AO14,""),"")</f>
        <v/>
      </c>
      <c r="U14">
        <f>IFERROR(IF(AND($N14=1,'Activity Bookings'!$AS14&lt;&gt;"Ready"),1,0),0)</f>
        <v/>
      </c>
      <c r="V14">
        <f>IFERROR(IF(AND($N14=1,'Activity Bookings'!$AO14&gt;1),1,0),0)</f>
        <v/>
      </c>
      <c r="W14">
        <f>IFERROR(IF(AND($N14=1,'Activity Bookings'!$AF14&gt;0,'Activity Bookings'!$O14&lt;&gt;"Canceled"),1,0),0)</f>
        <v/>
      </c>
      <c r="X14">
        <f>IFERROR(IF(AND($N14=1,'Activity Bookings'!$AI14="Yes",'Activity Bookings'!$AJ14&lt;&gt;"Received",'Activity Bookings'!$AJ14&lt;&gt;"Verify On Arrival"),1,0),0)</f>
        <v/>
      </c>
      <c r="Y14">
        <f>IFERROR(IF(AND($N14=1,'Activity Bookings'!$N14&lt;&gt;"",'Activity Bookings'!$AK14&lt;&gt;"",'Activity Bookings'!$N14&lt;'Activity Bookings'!$AK14),1,0),0)</f>
        <v/>
      </c>
      <c r="Z14">
        <f>IFERROR(IF(AND($N14=1,'Activity Bookings'!$T14=""),1,0),0)</f>
        <v/>
      </c>
      <c r="AA14">
        <f>IFERROR(IF(AND($N14=1,'Activity Bookings'!$Q14=""),1,0),0)</f>
        <v/>
      </c>
      <c r="AB14">
        <f>IFERROR(IF(AND($N14=1,COUNTIF('Activity Bookings'!$A$5:$A$154,'Activity Bookings'!$A14)&gt;1),1,0),0)</f>
        <v/>
      </c>
      <c r="AC14">
        <f>IFERROR(IF(AND($N14=1,('Activity Bookings'!$C14+'Activity Bookings'!$D14)&lt;NOW(),OR('Activity Bookings'!$O14="Inquiry",'Activity Bookings'!$O14="Pending",'Activity Bookings'!$O14="Confirmed")),1,0),0)</f>
        <v/>
      </c>
      <c r="AD14">
        <f>IFERROR(IF(AND('Activity Bookings'!$A14&lt;&gt;"",'Activity Bookings'!$C14&gt;=TODAY(),'Activity Bookings'!$C14&lt;=TODAY()+7,OR('Activity Bookings'!$O14="Confirmed",'Activity Bookings'!$O14="Pending")),1,0),0)</f>
        <v/>
      </c>
      <c r="AF14">
        <f>IFERROR('Activity Setup'!B23,"")</f>
        <v/>
      </c>
    </row>
    <row r="15">
      <c r="N15">
        <f>IFERROR(IF(AND('Activity Bookings'!$A15&lt;&gt;"",'Activity Bookings'!$C15&gt;=$B$4,'Activity Bookings'!$C15&lt;=$D$4,IF($F$4="All Activities",1,'Activity Bookings'!$F15=$F$4),IF($H$4="All Statuses",'Activity Bookings'!$O15&lt;&gt;"Canceled",'Activity Bookings'!$O15=$H$4)),1,0),0)</f>
        <v/>
      </c>
      <c r="O15">
        <f>IFERROR(IF($N15=1,'Activity Bookings'!$F15,""),"")</f>
        <v/>
      </c>
      <c r="P15">
        <f>IFERROR(IF($N15=1,'Activity Bookings'!$M15,0),0)</f>
        <v/>
      </c>
      <c r="Q15">
        <f>IFERROR(IF($N15=1,'Activity Bookings'!$AD15,0),0)</f>
        <v/>
      </c>
      <c r="R15">
        <f>IFERROR(IF($N15=1,'Activity Bookings'!$AF15,0),0)</f>
        <v/>
      </c>
      <c r="S15">
        <f>IFERROR(IF(AND($N15=1,COUNTIFS('Activity Bookings'!$F$5:'Activity Bookings'!$F15,'Activity Bookings'!$F15,'Activity Bookings'!$C$5:'Activity Bookings'!$C15,'Activity Bookings'!$C15,'Activity Bookings'!$D$5:'Activity Bookings'!$D15,'Activity Bookings'!$D15)=1),'Activity Bookings'!$AL15,0),0)</f>
        <v/>
      </c>
      <c r="T15">
        <f>IFERROR(IF($N15=1,'Activity Bookings'!$AO15,""),"")</f>
        <v/>
      </c>
      <c r="U15">
        <f>IFERROR(IF(AND($N15=1,'Activity Bookings'!$AS15&lt;&gt;"Ready"),1,0),0)</f>
        <v/>
      </c>
      <c r="V15">
        <f>IFERROR(IF(AND($N15=1,'Activity Bookings'!$AO15&gt;1),1,0),0)</f>
        <v/>
      </c>
      <c r="W15">
        <f>IFERROR(IF(AND($N15=1,'Activity Bookings'!$AF15&gt;0,'Activity Bookings'!$O15&lt;&gt;"Canceled"),1,0),0)</f>
        <v/>
      </c>
      <c r="X15">
        <f>IFERROR(IF(AND($N15=1,'Activity Bookings'!$AI15="Yes",'Activity Bookings'!$AJ15&lt;&gt;"Received",'Activity Bookings'!$AJ15&lt;&gt;"Verify On Arrival"),1,0),0)</f>
        <v/>
      </c>
      <c r="Y15">
        <f>IFERROR(IF(AND($N15=1,'Activity Bookings'!$N15&lt;&gt;"",'Activity Bookings'!$AK15&lt;&gt;"",'Activity Bookings'!$N15&lt;'Activity Bookings'!$AK15),1,0),0)</f>
        <v/>
      </c>
      <c r="Z15">
        <f>IFERROR(IF(AND($N15=1,'Activity Bookings'!$T15=""),1,0),0)</f>
        <v/>
      </c>
      <c r="AA15">
        <f>IFERROR(IF(AND($N15=1,'Activity Bookings'!$Q15=""),1,0),0)</f>
        <v/>
      </c>
      <c r="AB15">
        <f>IFERROR(IF(AND($N15=1,COUNTIF('Activity Bookings'!$A$5:$A$154,'Activity Bookings'!$A15)&gt;1),1,0),0)</f>
        <v/>
      </c>
      <c r="AC15">
        <f>IFERROR(IF(AND($N15=1,('Activity Bookings'!$C15+'Activity Bookings'!$D15)&lt;NOW(),OR('Activity Bookings'!$O15="Inquiry",'Activity Bookings'!$O15="Pending",'Activity Bookings'!$O15="Confirmed")),1,0),0)</f>
        <v/>
      </c>
      <c r="AD15">
        <f>IFERROR(IF(AND('Activity Bookings'!$A15&lt;&gt;"",'Activity Bookings'!$C15&gt;=TODAY(),'Activity Bookings'!$C15&lt;=TODAY()+7,OR('Activity Bookings'!$O15="Confirmed",'Activity Bookings'!$O15="Pending")),1,0),0)</f>
        <v/>
      </c>
      <c r="AF15">
        <f>IFERROR('Activity Setup'!B24,"")</f>
        <v/>
      </c>
    </row>
    <row r="16">
      <c r="A16" s="14" t="inlineStr">
        <is>
          <t>Activity</t>
        </is>
      </c>
      <c r="B16" s="14" t="inlineStr">
        <is>
          <t>Active Bookings</t>
        </is>
      </c>
      <c r="C16" s="14" t="inlineStr">
        <is>
          <t>Participants</t>
        </is>
      </c>
      <c r="D16" s="14" t="inlineStr">
        <is>
          <t>Scheduled Capacity</t>
        </is>
      </c>
      <c r="E16" s="14" t="inlineStr">
        <is>
          <t>Capacity Utilization</t>
        </is>
      </c>
      <c r="F16" s="14" t="inlineStr">
        <is>
          <t>Projected Revenue</t>
        </is>
      </c>
      <c r="G16" s="14" t="inlineStr">
        <is>
          <t>Outstanding Balance</t>
        </is>
      </c>
      <c r="N16">
        <f>IFERROR(IF(AND('Activity Bookings'!$A16&lt;&gt;"",'Activity Bookings'!$C16&gt;=$B$4,'Activity Bookings'!$C16&lt;=$D$4,IF($F$4="All Activities",1,'Activity Bookings'!$F16=$F$4),IF($H$4="All Statuses",'Activity Bookings'!$O16&lt;&gt;"Canceled",'Activity Bookings'!$O16=$H$4)),1,0),0)</f>
        <v/>
      </c>
      <c r="O16">
        <f>IFERROR(IF($N16=1,'Activity Bookings'!$F16,""),"")</f>
        <v/>
      </c>
      <c r="P16">
        <f>IFERROR(IF($N16=1,'Activity Bookings'!$M16,0),0)</f>
        <v/>
      </c>
      <c r="Q16">
        <f>IFERROR(IF($N16=1,'Activity Bookings'!$AD16,0),0)</f>
        <v/>
      </c>
      <c r="R16">
        <f>IFERROR(IF($N16=1,'Activity Bookings'!$AF16,0),0)</f>
        <v/>
      </c>
      <c r="S16">
        <f>IFERROR(IF(AND($N16=1,COUNTIFS('Activity Bookings'!$F$5:'Activity Bookings'!$F16,'Activity Bookings'!$F16,'Activity Bookings'!$C$5:'Activity Bookings'!$C16,'Activity Bookings'!$C16,'Activity Bookings'!$D$5:'Activity Bookings'!$D16,'Activity Bookings'!$D16)=1),'Activity Bookings'!$AL16,0),0)</f>
        <v/>
      </c>
      <c r="T16">
        <f>IFERROR(IF($N16=1,'Activity Bookings'!$AO16,""),"")</f>
        <v/>
      </c>
      <c r="U16">
        <f>IFERROR(IF(AND($N16=1,'Activity Bookings'!$AS16&lt;&gt;"Ready"),1,0),0)</f>
        <v/>
      </c>
      <c r="V16">
        <f>IFERROR(IF(AND($N16=1,'Activity Bookings'!$AO16&gt;1),1,0),0)</f>
        <v/>
      </c>
      <c r="W16">
        <f>IFERROR(IF(AND($N16=1,'Activity Bookings'!$AF16&gt;0,'Activity Bookings'!$O16&lt;&gt;"Canceled"),1,0),0)</f>
        <v/>
      </c>
      <c r="X16">
        <f>IFERROR(IF(AND($N16=1,'Activity Bookings'!$AI16="Yes",'Activity Bookings'!$AJ16&lt;&gt;"Received",'Activity Bookings'!$AJ16&lt;&gt;"Verify On Arrival"),1,0),0)</f>
        <v/>
      </c>
      <c r="Y16">
        <f>IFERROR(IF(AND($N16=1,'Activity Bookings'!$N16&lt;&gt;"",'Activity Bookings'!$AK16&lt;&gt;"",'Activity Bookings'!$N16&lt;'Activity Bookings'!$AK16),1,0),0)</f>
        <v/>
      </c>
      <c r="Z16">
        <f>IFERROR(IF(AND($N16=1,'Activity Bookings'!$T16=""),1,0),0)</f>
        <v/>
      </c>
      <c r="AA16">
        <f>IFERROR(IF(AND($N16=1,'Activity Bookings'!$Q16=""),1,0),0)</f>
        <v/>
      </c>
      <c r="AB16">
        <f>IFERROR(IF(AND($N16=1,COUNTIF('Activity Bookings'!$A$5:$A$154,'Activity Bookings'!$A16)&gt;1),1,0),0)</f>
        <v/>
      </c>
      <c r="AC16">
        <f>IFERROR(IF(AND($N16=1,('Activity Bookings'!$C16+'Activity Bookings'!$D16)&lt;NOW(),OR('Activity Bookings'!$O16="Inquiry",'Activity Bookings'!$O16="Pending",'Activity Bookings'!$O16="Confirmed")),1,0),0)</f>
        <v/>
      </c>
      <c r="AD16">
        <f>IFERROR(IF(AND('Activity Bookings'!$A16&lt;&gt;"",'Activity Bookings'!$C16&gt;=TODAY(),'Activity Bookings'!$C16&lt;=TODAY()+7,OR('Activity Bookings'!$O16="Confirmed",'Activity Bookings'!$O16="Pending")),1,0),0)</f>
        <v/>
      </c>
      <c r="AF16">
        <f>IFERROR('Activity Setup'!B25,"")</f>
        <v/>
      </c>
    </row>
    <row r="17">
      <c r="A17" s="15">
        <f>IFERROR('Activity Setup'!$B$12,"")</f>
        <v/>
      </c>
      <c r="B17" s="15">
        <f>IFERROR(COUNTIF($O$5:$O$154,$A17),0)</f>
        <v/>
      </c>
      <c r="C17" s="15">
        <f>IFERROR(SUMIF($O$5:$O$154,$A17,$P$5:$P$154),0)</f>
        <v/>
      </c>
      <c r="D17" s="15">
        <f>IFERROR(SUMIF($O$5:$O$154,$A17,$S$5:$S$154),0)</f>
        <v/>
      </c>
      <c r="E17" s="48">
        <f>IFERROR($C17/$D17,0)</f>
        <v/>
      </c>
      <c r="F17" s="17">
        <f>IFERROR(SUMIF($O$5:$O$154,$A17,$Q$5:$Q$154),0)</f>
        <v/>
      </c>
      <c r="G17" s="17">
        <f>IFERROR(SUMIF($O$5:$O$154,$A17,$R$5:$R$154),0)</f>
        <v/>
      </c>
      <c r="N17">
        <f>IFERROR(IF(AND('Activity Bookings'!$A17&lt;&gt;"",'Activity Bookings'!$C17&gt;=$B$4,'Activity Bookings'!$C17&lt;=$D$4,IF($F$4="All Activities",1,'Activity Bookings'!$F17=$F$4),IF($H$4="All Statuses",'Activity Bookings'!$O17&lt;&gt;"Canceled",'Activity Bookings'!$O17=$H$4)),1,0),0)</f>
        <v/>
      </c>
      <c r="O17">
        <f>IFERROR(IF($N17=1,'Activity Bookings'!$F17,""),"")</f>
        <v/>
      </c>
      <c r="P17">
        <f>IFERROR(IF($N17=1,'Activity Bookings'!$M17,0),0)</f>
        <v/>
      </c>
      <c r="Q17">
        <f>IFERROR(IF($N17=1,'Activity Bookings'!$AD17,0),0)</f>
        <v/>
      </c>
      <c r="R17">
        <f>IFERROR(IF($N17=1,'Activity Bookings'!$AF17,0),0)</f>
        <v/>
      </c>
      <c r="S17">
        <f>IFERROR(IF(AND($N17=1,COUNTIFS('Activity Bookings'!$F$5:'Activity Bookings'!$F17,'Activity Bookings'!$F17,'Activity Bookings'!$C$5:'Activity Bookings'!$C17,'Activity Bookings'!$C17,'Activity Bookings'!$D$5:'Activity Bookings'!$D17,'Activity Bookings'!$D17)=1),'Activity Bookings'!$AL17,0),0)</f>
        <v/>
      </c>
      <c r="T17">
        <f>IFERROR(IF($N17=1,'Activity Bookings'!$AO17,""),"")</f>
        <v/>
      </c>
      <c r="U17">
        <f>IFERROR(IF(AND($N17=1,'Activity Bookings'!$AS17&lt;&gt;"Ready"),1,0),0)</f>
        <v/>
      </c>
      <c r="V17">
        <f>IFERROR(IF(AND($N17=1,'Activity Bookings'!$AO17&gt;1),1,0),0)</f>
        <v/>
      </c>
      <c r="W17">
        <f>IFERROR(IF(AND($N17=1,'Activity Bookings'!$AF17&gt;0,'Activity Bookings'!$O17&lt;&gt;"Canceled"),1,0),0)</f>
        <v/>
      </c>
      <c r="X17">
        <f>IFERROR(IF(AND($N17=1,'Activity Bookings'!$AI17="Yes",'Activity Bookings'!$AJ17&lt;&gt;"Received",'Activity Bookings'!$AJ17&lt;&gt;"Verify On Arrival"),1,0),0)</f>
        <v/>
      </c>
      <c r="Y17">
        <f>IFERROR(IF(AND($N17=1,'Activity Bookings'!$N17&lt;&gt;"",'Activity Bookings'!$AK17&lt;&gt;"",'Activity Bookings'!$N17&lt;'Activity Bookings'!$AK17),1,0),0)</f>
        <v/>
      </c>
      <c r="Z17">
        <f>IFERROR(IF(AND($N17=1,'Activity Bookings'!$T17=""),1,0),0)</f>
        <v/>
      </c>
      <c r="AA17">
        <f>IFERROR(IF(AND($N17=1,'Activity Bookings'!$Q17=""),1,0),0)</f>
        <v/>
      </c>
      <c r="AB17">
        <f>IFERROR(IF(AND($N17=1,COUNTIF('Activity Bookings'!$A$5:$A$154,'Activity Bookings'!$A17)&gt;1),1,0),0)</f>
        <v/>
      </c>
      <c r="AC17">
        <f>IFERROR(IF(AND($N17=1,('Activity Bookings'!$C17+'Activity Bookings'!$D17)&lt;NOW(),OR('Activity Bookings'!$O17="Inquiry",'Activity Bookings'!$O17="Pending",'Activity Bookings'!$O17="Confirmed")),1,0),0)</f>
        <v/>
      </c>
      <c r="AD17">
        <f>IFERROR(IF(AND('Activity Bookings'!$A17&lt;&gt;"",'Activity Bookings'!$C17&gt;=TODAY(),'Activity Bookings'!$C17&lt;=TODAY()+7,OR('Activity Bookings'!$O17="Confirmed",'Activity Bookings'!$O17="Pending")),1,0),0)</f>
        <v/>
      </c>
      <c r="AF17">
        <f>IFERROR('Activity Setup'!B26,"")</f>
        <v/>
      </c>
    </row>
    <row r="18">
      <c r="A18" s="18">
        <f>IFERROR('Activity Setup'!$B$13,"")</f>
        <v/>
      </c>
      <c r="B18" s="18">
        <f>IFERROR(COUNTIF($O$5:$O$154,$A18),0)</f>
        <v/>
      </c>
      <c r="C18" s="18">
        <f>IFERROR(SUMIF($O$5:$O$154,$A18,$P$5:$P$154),0)</f>
        <v/>
      </c>
      <c r="D18" s="18">
        <f>IFERROR(SUMIF($O$5:$O$154,$A18,$S$5:$S$154),0)</f>
        <v/>
      </c>
      <c r="E18" s="49">
        <f>IFERROR($C18/$D18,0)</f>
        <v/>
      </c>
      <c r="F18" s="20">
        <f>IFERROR(SUMIF($O$5:$O$154,$A18,$Q$5:$Q$154),0)</f>
        <v/>
      </c>
      <c r="G18" s="20">
        <f>IFERROR(SUMIF($O$5:$O$154,$A18,$R$5:$R$154),0)</f>
        <v/>
      </c>
      <c r="N18">
        <f>IFERROR(IF(AND('Activity Bookings'!$A18&lt;&gt;"",'Activity Bookings'!$C18&gt;=$B$4,'Activity Bookings'!$C18&lt;=$D$4,IF($F$4="All Activities",1,'Activity Bookings'!$F18=$F$4),IF($H$4="All Statuses",'Activity Bookings'!$O18&lt;&gt;"Canceled",'Activity Bookings'!$O18=$H$4)),1,0),0)</f>
        <v/>
      </c>
      <c r="O18">
        <f>IFERROR(IF($N18=1,'Activity Bookings'!$F18,""),"")</f>
        <v/>
      </c>
      <c r="P18">
        <f>IFERROR(IF($N18=1,'Activity Bookings'!$M18,0),0)</f>
        <v/>
      </c>
      <c r="Q18">
        <f>IFERROR(IF($N18=1,'Activity Bookings'!$AD18,0),0)</f>
        <v/>
      </c>
      <c r="R18">
        <f>IFERROR(IF($N18=1,'Activity Bookings'!$AF18,0),0)</f>
        <v/>
      </c>
      <c r="S18">
        <f>IFERROR(IF(AND($N18=1,COUNTIFS('Activity Bookings'!$F$5:'Activity Bookings'!$F18,'Activity Bookings'!$F18,'Activity Bookings'!$C$5:'Activity Bookings'!$C18,'Activity Bookings'!$C18,'Activity Bookings'!$D$5:'Activity Bookings'!$D18,'Activity Bookings'!$D18)=1),'Activity Bookings'!$AL18,0),0)</f>
        <v/>
      </c>
      <c r="T18">
        <f>IFERROR(IF($N18=1,'Activity Bookings'!$AO18,""),"")</f>
        <v/>
      </c>
      <c r="U18">
        <f>IFERROR(IF(AND($N18=1,'Activity Bookings'!$AS18&lt;&gt;"Ready"),1,0),0)</f>
        <v/>
      </c>
      <c r="V18">
        <f>IFERROR(IF(AND($N18=1,'Activity Bookings'!$AO18&gt;1),1,0),0)</f>
        <v/>
      </c>
      <c r="W18">
        <f>IFERROR(IF(AND($N18=1,'Activity Bookings'!$AF18&gt;0,'Activity Bookings'!$O18&lt;&gt;"Canceled"),1,0),0)</f>
        <v/>
      </c>
      <c r="X18">
        <f>IFERROR(IF(AND($N18=1,'Activity Bookings'!$AI18="Yes",'Activity Bookings'!$AJ18&lt;&gt;"Received",'Activity Bookings'!$AJ18&lt;&gt;"Verify On Arrival"),1,0),0)</f>
        <v/>
      </c>
      <c r="Y18">
        <f>IFERROR(IF(AND($N18=1,'Activity Bookings'!$N18&lt;&gt;"",'Activity Bookings'!$AK18&lt;&gt;"",'Activity Bookings'!$N18&lt;'Activity Bookings'!$AK18),1,0),0)</f>
        <v/>
      </c>
      <c r="Z18">
        <f>IFERROR(IF(AND($N18=1,'Activity Bookings'!$T18=""),1,0),0)</f>
        <v/>
      </c>
      <c r="AA18">
        <f>IFERROR(IF(AND($N18=1,'Activity Bookings'!$Q18=""),1,0),0)</f>
        <v/>
      </c>
      <c r="AB18">
        <f>IFERROR(IF(AND($N18=1,COUNTIF('Activity Bookings'!$A$5:$A$154,'Activity Bookings'!$A18)&gt;1),1,0),0)</f>
        <v/>
      </c>
      <c r="AC18">
        <f>IFERROR(IF(AND($N18=1,('Activity Bookings'!$C18+'Activity Bookings'!$D18)&lt;NOW(),OR('Activity Bookings'!$O18="Inquiry",'Activity Bookings'!$O18="Pending",'Activity Bookings'!$O18="Confirmed")),1,0),0)</f>
        <v/>
      </c>
      <c r="AD18">
        <f>IFERROR(IF(AND('Activity Bookings'!$A18&lt;&gt;"",'Activity Bookings'!$C18&gt;=TODAY(),'Activity Bookings'!$C18&lt;=TODAY()+7,OR('Activity Bookings'!$O18="Confirmed",'Activity Bookings'!$O18="Pending")),1,0),0)</f>
        <v/>
      </c>
      <c r="AF18">
        <f>IFERROR('Activity Setup'!B27,"")</f>
        <v/>
      </c>
    </row>
    <row r="19">
      <c r="A19" s="15">
        <f>IFERROR('Activity Setup'!$B$14,"")</f>
        <v/>
      </c>
      <c r="B19" s="15">
        <f>IFERROR(COUNTIF($O$5:$O$154,$A19),0)</f>
        <v/>
      </c>
      <c r="C19" s="15">
        <f>IFERROR(SUMIF($O$5:$O$154,$A19,$P$5:$P$154),0)</f>
        <v/>
      </c>
      <c r="D19" s="15">
        <f>IFERROR(SUMIF($O$5:$O$154,$A19,$S$5:$S$154),0)</f>
        <v/>
      </c>
      <c r="E19" s="48">
        <f>IFERROR($C19/$D19,0)</f>
        <v/>
      </c>
      <c r="F19" s="17">
        <f>IFERROR(SUMIF($O$5:$O$154,$A19,$Q$5:$Q$154),0)</f>
        <v/>
      </c>
      <c r="G19" s="17">
        <f>IFERROR(SUMIF($O$5:$O$154,$A19,$R$5:$R$154),0)</f>
        <v/>
      </c>
      <c r="N19">
        <f>IFERROR(IF(AND('Activity Bookings'!$A19&lt;&gt;"",'Activity Bookings'!$C19&gt;=$B$4,'Activity Bookings'!$C19&lt;=$D$4,IF($F$4="All Activities",1,'Activity Bookings'!$F19=$F$4),IF($H$4="All Statuses",'Activity Bookings'!$O19&lt;&gt;"Canceled",'Activity Bookings'!$O19=$H$4)),1,0),0)</f>
        <v/>
      </c>
      <c r="O19">
        <f>IFERROR(IF($N19=1,'Activity Bookings'!$F19,""),"")</f>
        <v/>
      </c>
      <c r="P19">
        <f>IFERROR(IF($N19=1,'Activity Bookings'!$M19,0),0)</f>
        <v/>
      </c>
      <c r="Q19">
        <f>IFERROR(IF($N19=1,'Activity Bookings'!$AD19,0),0)</f>
        <v/>
      </c>
      <c r="R19">
        <f>IFERROR(IF($N19=1,'Activity Bookings'!$AF19,0),0)</f>
        <v/>
      </c>
      <c r="S19">
        <f>IFERROR(IF(AND($N19=1,COUNTIFS('Activity Bookings'!$F$5:'Activity Bookings'!$F19,'Activity Bookings'!$F19,'Activity Bookings'!$C$5:'Activity Bookings'!$C19,'Activity Bookings'!$C19,'Activity Bookings'!$D$5:'Activity Bookings'!$D19,'Activity Bookings'!$D19)=1),'Activity Bookings'!$AL19,0),0)</f>
        <v/>
      </c>
      <c r="T19">
        <f>IFERROR(IF($N19=1,'Activity Bookings'!$AO19,""),"")</f>
        <v/>
      </c>
      <c r="U19">
        <f>IFERROR(IF(AND($N19=1,'Activity Bookings'!$AS19&lt;&gt;"Ready"),1,0),0)</f>
        <v/>
      </c>
      <c r="V19">
        <f>IFERROR(IF(AND($N19=1,'Activity Bookings'!$AO19&gt;1),1,0),0)</f>
        <v/>
      </c>
      <c r="W19">
        <f>IFERROR(IF(AND($N19=1,'Activity Bookings'!$AF19&gt;0,'Activity Bookings'!$O19&lt;&gt;"Canceled"),1,0),0)</f>
        <v/>
      </c>
      <c r="X19">
        <f>IFERROR(IF(AND($N19=1,'Activity Bookings'!$AI19="Yes",'Activity Bookings'!$AJ19&lt;&gt;"Received",'Activity Bookings'!$AJ19&lt;&gt;"Verify On Arrival"),1,0),0)</f>
        <v/>
      </c>
      <c r="Y19">
        <f>IFERROR(IF(AND($N19=1,'Activity Bookings'!$N19&lt;&gt;"",'Activity Bookings'!$AK19&lt;&gt;"",'Activity Bookings'!$N19&lt;'Activity Bookings'!$AK19),1,0),0)</f>
        <v/>
      </c>
      <c r="Z19">
        <f>IFERROR(IF(AND($N19=1,'Activity Bookings'!$T19=""),1,0),0)</f>
        <v/>
      </c>
      <c r="AA19">
        <f>IFERROR(IF(AND($N19=1,'Activity Bookings'!$Q19=""),1,0),0)</f>
        <v/>
      </c>
      <c r="AB19">
        <f>IFERROR(IF(AND($N19=1,COUNTIF('Activity Bookings'!$A$5:$A$154,'Activity Bookings'!$A19)&gt;1),1,0),0)</f>
        <v/>
      </c>
      <c r="AC19">
        <f>IFERROR(IF(AND($N19=1,('Activity Bookings'!$C19+'Activity Bookings'!$D19)&lt;NOW(),OR('Activity Bookings'!$O19="Inquiry",'Activity Bookings'!$O19="Pending",'Activity Bookings'!$O19="Confirmed")),1,0),0)</f>
        <v/>
      </c>
      <c r="AD19">
        <f>IFERROR(IF(AND('Activity Bookings'!$A19&lt;&gt;"",'Activity Bookings'!$C19&gt;=TODAY(),'Activity Bookings'!$C19&lt;=TODAY()+7,OR('Activity Bookings'!$O19="Confirmed",'Activity Bookings'!$O19="Pending")),1,0),0)</f>
        <v/>
      </c>
      <c r="AF19">
        <f>IFERROR('Activity Setup'!B28,"")</f>
        <v/>
      </c>
    </row>
    <row r="20">
      <c r="A20" s="18">
        <f>IFERROR('Activity Setup'!$B$15,"")</f>
        <v/>
      </c>
      <c r="B20" s="18">
        <f>IFERROR(COUNTIF($O$5:$O$154,$A20),0)</f>
        <v/>
      </c>
      <c r="C20" s="18">
        <f>IFERROR(SUMIF($O$5:$O$154,$A20,$P$5:$P$154),0)</f>
        <v/>
      </c>
      <c r="D20" s="18">
        <f>IFERROR(SUMIF($O$5:$O$154,$A20,$S$5:$S$154),0)</f>
        <v/>
      </c>
      <c r="E20" s="49">
        <f>IFERROR($C20/$D20,0)</f>
        <v/>
      </c>
      <c r="F20" s="20">
        <f>IFERROR(SUMIF($O$5:$O$154,$A20,$Q$5:$Q$154),0)</f>
        <v/>
      </c>
      <c r="G20" s="20">
        <f>IFERROR(SUMIF($O$5:$O$154,$A20,$R$5:$R$154),0)</f>
        <v/>
      </c>
      <c r="N20">
        <f>IFERROR(IF(AND('Activity Bookings'!$A20&lt;&gt;"",'Activity Bookings'!$C20&gt;=$B$4,'Activity Bookings'!$C20&lt;=$D$4,IF($F$4="All Activities",1,'Activity Bookings'!$F20=$F$4),IF($H$4="All Statuses",'Activity Bookings'!$O20&lt;&gt;"Canceled",'Activity Bookings'!$O20=$H$4)),1,0),0)</f>
        <v/>
      </c>
      <c r="O20">
        <f>IFERROR(IF($N20=1,'Activity Bookings'!$F20,""),"")</f>
        <v/>
      </c>
      <c r="P20">
        <f>IFERROR(IF($N20=1,'Activity Bookings'!$M20,0),0)</f>
        <v/>
      </c>
      <c r="Q20">
        <f>IFERROR(IF($N20=1,'Activity Bookings'!$AD20,0),0)</f>
        <v/>
      </c>
      <c r="R20">
        <f>IFERROR(IF($N20=1,'Activity Bookings'!$AF20,0),0)</f>
        <v/>
      </c>
      <c r="S20">
        <f>IFERROR(IF(AND($N20=1,COUNTIFS('Activity Bookings'!$F$5:'Activity Bookings'!$F20,'Activity Bookings'!$F20,'Activity Bookings'!$C$5:'Activity Bookings'!$C20,'Activity Bookings'!$C20,'Activity Bookings'!$D$5:'Activity Bookings'!$D20,'Activity Bookings'!$D20)=1),'Activity Bookings'!$AL20,0),0)</f>
        <v/>
      </c>
      <c r="T20">
        <f>IFERROR(IF($N20=1,'Activity Bookings'!$AO20,""),"")</f>
        <v/>
      </c>
      <c r="U20">
        <f>IFERROR(IF(AND($N20=1,'Activity Bookings'!$AS20&lt;&gt;"Ready"),1,0),0)</f>
        <v/>
      </c>
      <c r="V20">
        <f>IFERROR(IF(AND($N20=1,'Activity Bookings'!$AO20&gt;1),1,0),0)</f>
        <v/>
      </c>
      <c r="W20">
        <f>IFERROR(IF(AND($N20=1,'Activity Bookings'!$AF20&gt;0,'Activity Bookings'!$O20&lt;&gt;"Canceled"),1,0),0)</f>
        <v/>
      </c>
      <c r="X20">
        <f>IFERROR(IF(AND($N20=1,'Activity Bookings'!$AI20="Yes",'Activity Bookings'!$AJ20&lt;&gt;"Received",'Activity Bookings'!$AJ20&lt;&gt;"Verify On Arrival"),1,0),0)</f>
        <v/>
      </c>
      <c r="Y20">
        <f>IFERROR(IF(AND($N20=1,'Activity Bookings'!$N20&lt;&gt;"",'Activity Bookings'!$AK20&lt;&gt;"",'Activity Bookings'!$N20&lt;'Activity Bookings'!$AK20),1,0),0)</f>
        <v/>
      </c>
      <c r="Z20">
        <f>IFERROR(IF(AND($N20=1,'Activity Bookings'!$T20=""),1,0),0)</f>
        <v/>
      </c>
      <c r="AA20">
        <f>IFERROR(IF(AND($N20=1,'Activity Bookings'!$Q20=""),1,0),0)</f>
        <v/>
      </c>
      <c r="AB20">
        <f>IFERROR(IF(AND($N20=1,COUNTIF('Activity Bookings'!$A$5:$A$154,'Activity Bookings'!$A20)&gt;1),1,0),0)</f>
        <v/>
      </c>
      <c r="AC20">
        <f>IFERROR(IF(AND($N20=1,('Activity Bookings'!$C20+'Activity Bookings'!$D20)&lt;NOW(),OR('Activity Bookings'!$O20="Inquiry",'Activity Bookings'!$O20="Pending",'Activity Bookings'!$O20="Confirmed")),1,0),0)</f>
        <v/>
      </c>
      <c r="AD20">
        <f>IFERROR(IF(AND('Activity Bookings'!$A20&lt;&gt;"",'Activity Bookings'!$C20&gt;=TODAY(),'Activity Bookings'!$C20&lt;=TODAY()+7,OR('Activity Bookings'!$O20="Confirmed",'Activity Bookings'!$O20="Pending")),1,0),0)</f>
        <v/>
      </c>
      <c r="AF20">
        <f>IFERROR('Activity Setup'!B29,"")</f>
        <v/>
      </c>
    </row>
    <row r="21">
      <c r="A21" s="15">
        <f>IFERROR('Activity Setup'!$B$16,"")</f>
        <v/>
      </c>
      <c r="B21" s="15">
        <f>IFERROR(COUNTIF($O$5:$O$154,$A21),0)</f>
        <v/>
      </c>
      <c r="C21" s="15">
        <f>IFERROR(SUMIF($O$5:$O$154,$A21,$P$5:$P$154),0)</f>
        <v/>
      </c>
      <c r="D21" s="15">
        <f>IFERROR(SUMIF($O$5:$O$154,$A21,$S$5:$S$154),0)</f>
        <v/>
      </c>
      <c r="E21" s="48">
        <f>IFERROR($C21/$D21,0)</f>
        <v/>
      </c>
      <c r="F21" s="17">
        <f>IFERROR(SUMIF($O$5:$O$154,$A21,$Q$5:$Q$154),0)</f>
        <v/>
      </c>
      <c r="G21" s="17">
        <f>IFERROR(SUMIF($O$5:$O$154,$A21,$R$5:$R$154),0)</f>
        <v/>
      </c>
      <c r="N21">
        <f>IFERROR(IF(AND('Activity Bookings'!$A21&lt;&gt;"",'Activity Bookings'!$C21&gt;=$B$4,'Activity Bookings'!$C21&lt;=$D$4,IF($F$4="All Activities",1,'Activity Bookings'!$F21=$F$4),IF($H$4="All Statuses",'Activity Bookings'!$O21&lt;&gt;"Canceled",'Activity Bookings'!$O21=$H$4)),1,0),0)</f>
        <v/>
      </c>
      <c r="O21">
        <f>IFERROR(IF($N21=1,'Activity Bookings'!$F21,""),"")</f>
        <v/>
      </c>
      <c r="P21">
        <f>IFERROR(IF($N21=1,'Activity Bookings'!$M21,0),0)</f>
        <v/>
      </c>
      <c r="Q21">
        <f>IFERROR(IF($N21=1,'Activity Bookings'!$AD21,0),0)</f>
        <v/>
      </c>
      <c r="R21">
        <f>IFERROR(IF($N21=1,'Activity Bookings'!$AF21,0),0)</f>
        <v/>
      </c>
      <c r="S21">
        <f>IFERROR(IF(AND($N21=1,COUNTIFS('Activity Bookings'!$F$5:'Activity Bookings'!$F21,'Activity Bookings'!$F21,'Activity Bookings'!$C$5:'Activity Bookings'!$C21,'Activity Bookings'!$C21,'Activity Bookings'!$D$5:'Activity Bookings'!$D21,'Activity Bookings'!$D21)=1),'Activity Bookings'!$AL21,0),0)</f>
        <v/>
      </c>
      <c r="T21">
        <f>IFERROR(IF($N21=1,'Activity Bookings'!$AO21,""),"")</f>
        <v/>
      </c>
      <c r="U21">
        <f>IFERROR(IF(AND($N21=1,'Activity Bookings'!$AS21&lt;&gt;"Ready"),1,0),0)</f>
        <v/>
      </c>
      <c r="V21">
        <f>IFERROR(IF(AND($N21=1,'Activity Bookings'!$AO21&gt;1),1,0),0)</f>
        <v/>
      </c>
      <c r="W21">
        <f>IFERROR(IF(AND($N21=1,'Activity Bookings'!$AF21&gt;0,'Activity Bookings'!$O21&lt;&gt;"Canceled"),1,0),0)</f>
        <v/>
      </c>
      <c r="X21">
        <f>IFERROR(IF(AND($N21=1,'Activity Bookings'!$AI21="Yes",'Activity Bookings'!$AJ21&lt;&gt;"Received",'Activity Bookings'!$AJ21&lt;&gt;"Verify On Arrival"),1,0),0)</f>
        <v/>
      </c>
      <c r="Y21">
        <f>IFERROR(IF(AND($N21=1,'Activity Bookings'!$N21&lt;&gt;"",'Activity Bookings'!$AK21&lt;&gt;"",'Activity Bookings'!$N21&lt;'Activity Bookings'!$AK21),1,0),0)</f>
        <v/>
      </c>
      <c r="Z21">
        <f>IFERROR(IF(AND($N21=1,'Activity Bookings'!$T21=""),1,0),0)</f>
        <v/>
      </c>
      <c r="AA21">
        <f>IFERROR(IF(AND($N21=1,'Activity Bookings'!$Q21=""),1,0),0)</f>
        <v/>
      </c>
      <c r="AB21">
        <f>IFERROR(IF(AND($N21=1,COUNTIF('Activity Bookings'!$A$5:$A$154,'Activity Bookings'!$A21)&gt;1),1,0),0)</f>
        <v/>
      </c>
      <c r="AC21">
        <f>IFERROR(IF(AND($N21=1,('Activity Bookings'!$C21+'Activity Bookings'!$D21)&lt;NOW(),OR('Activity Bookings'!$O21="Inquiry",'Activity Bookings'!$O21="Pending",'Activity Bookings'!$O21="Confirmed")),1,0),0)</f>
        <v/>
      </c>
      <c r="AD21">
        <f>IFERROR(IF(AND('Activity Bookings'!$A21&lt;&gt;"",'Activity Bookings'!$C21&gt;=TODAY(),'Activity Bookings'!$C21&lt;=TODAY()+7,OR('Activity Bookings'!$O21="Confirmed",'Activity Bookings'!$O21="Pending")),1,0),0)</f>
        <v/>
      </c>
      <c r="AF21">
        <f>IFERROR('Activity Setup'!B30,"")</f>
        <v/>
      </c>
    </row>
    <row r="22">
      <c r="A22" s="18">
        <f>IFERROR('Activity Setup'!$B$17,"")</f>
        <v/>
      </c>
      <c r="B22" s="18">
        <f>IFERROR(COUNTIF($O$5:$O$154,$A22),0)</f>
        <v/>
      </c>
      <c r="C22" s="18">
        <f>IFERROR(SUMIF($O$5:$O$154,$A22,$P$5:$P$154),0)</f>
        <v/>
      </c>
      <c r="D22" s="18">
        <f>IFERROR(SUMIF($O$5:$O$154,$A22,$S$5:$S$154),0)</f>
        <v/>
      </c>
      <c r="E22" s="49">
        <f>IFERROR($C22/$D22,0)</f>
        <v/>
      </c>
      <c r="F22" s="20">
        <f>IFERROR(SUMIF($O$5:$O$154,$A22,$Q$5:$Q$154),0)</f>
        <v/>
      </c>
      <c r="G22" s="20">
        <f>IFERROR(SUMIF($O$5:$O$154,$A22,$R$5:$R$154),0)</f>
        <v/>
      </c>
      <c r="N22">
        <f>IFERROR(IF(AND('Activity Bookings'!$A22&lt;&gt;"",'Activity Bookings'!$C22&gt;=$B$4,'Activity Bookings'!$C22&lt;=$D$4,IF($F$4="All Activities",1,'Activity Bookings'!$F22=$F$4),IF($H$4="All Statuses",'Activity Bookings'!$O22&lt;&gt;"Canceled",'Activity Bookings'!$O22=$H$4)),1,0),0)</f>
        <v/>
      </c>
      <c r="O22">
        <f>IFERROR(IF($N22=1,'Activity Bookings'!$F22,""),"")</f>
        <v/>
      </c>
      <c r="P22">
        <f>IFERROR(IF($N22=1,'Activity Bookings'!$M22,0),0)</f>
        <v/>
      </c>
      <c r="Q22">
        <f>IFERROR(IF($N22=1,'Activity Bookings'!$AD22,0),0)</f>
        <v/>
      </c>
      <c r="R22">
        <f>IFERROR(IF($N22=1,'Activity Bookings'!$AF22,0),0)</f>
        <v/>
      </c>
      <c r="S22">
        <f>IFERROR(IF(AND($N22=1,COUNTIFS('Activity Bookings'!$F$5:'Activity Bookings'!$F22,'Activity Bookings'!$F22,'Activity Bookings'!$C$5:'Activity Bookings'!$C22,'Activity Bookings'!$C22,'Activity Bookings'!$D$5:'Activity Bookings'!$D22,'Activity Bookings'!$D22)=1),'Activity Bookings'!$AL22,0),0)</f>
        <v/>
      </c>
      <c r="T22">
        <f>IFERROR(IF($N22=1,'Activity Bookings'!$AO22,""),"")</f>
        <v/>
      </c>
      <c r="U22">
        <f>IFERROR(IF(AND($N22=1,'Activity Bookings'!$AS22&lt;&gt;"Ready"),1,0),0)</f>
        <v/>
      </c>
      <c r="V22">
        <f>IFERROR(IF(AND($N22=1,'Activity Bookings'!$AO22&gt;1),1,0),0)</f>
        <v/>
      </c>
      <c r="W22">
        <f>IFERROR(IF(AND($N22=1,'Activity Bookings'!$AF22&gt;0,'Activity Bookings'!$O22&lt;&gt;"Canceled"),1,0),0)</f>
        <v/>
      </c>
      <c r="X22">
        <f>IFERROR(IF(AND($N22=1,'Activity Bookings'!$AI22="Yes",'Activity Bookings'!$AJ22&lt;&gt;"Received",'Activity Bookings'!$AJ22&lt;&gt;"Verify On Arrival"),1,0),0)</f>
        <v/>
      </c>
      <c r="Y22">
        <f>IFERROR(IF(AND($N22=1,'Activity Bookings'!$N22&lt;&gt;"",'Activity Bookings'!$AK22&lt;&gt;"",'Activity Bookings'!$N22&lt;'Activity Bookings'!$AK22),1,0),0)</f>
        <v/>
      </c>
      <c r="Z22">
        <f>IFERROR(IF(AND($N22=1,'Activity Bookings'!$T22=""),1,0),0)</f>
        <v/>
      </c>
      <c r="AA22">
        <f>IFERROR(IF(AND($N22=1,'Activity Bookings'!$Q22=""),1,0),0)</f>
        <v/>
      </c>
      <c r="AB22">
        <f>IFERROR(IF(AND($N22=1,COUNTIF('Activity Bookings'!$A$5:$A$154,'Activity Bookings'!$A22)&gt;1),1,0),0)</f>
        <v/>
      </c>
      <c r="AC22">
        <f>IFERROR(IF(AND($N22=1,('Activity Bookings'!$C22+'Activity Bookings'!$D22)&lt;NOW(),OR('Activity Bookings'!$O22="Inquiry",'Activity Bookings'!$O22="Pending",'Activity Bookings'!$O22="Confirmed")),1,0),0)</f>
        <v/>
      </c>
      <c r="AD22">
        <f>IFERROR(IF(AND('Activity Bookings'!$A22&lt;&gt;"",'Activity Bookings'!$C22&gt;=TODAY(),'Activity Bookings'!$C22&lt;=TODAY()+7,OR('Activity Bookings'!$O22="Confirmed",'Activity Bookings'!$O22="Pending")),1,0),0)</f>
        <v/>
      </c>
      <c r="AF22">
        <f>IFERROR('Activity Setup'!B31,"")</f>
        <v/>
      </c>
    </row>
    <row r="23">
      <c r="A23" s="15">
        <f>IFERROR('Activity Setup'!$B$18,"")</f>
        <v/>
      </c>
      <c r="B23" s="15">
        <f>IFERROR(COUNTIF($O$5:$O$154,$A23),0)</f>
        <v/>
      </c>
      <c r="C23" s="15">
        <f>IFERROR(SUMIF($O$5:$O$154,$A23,$P$5:$P$154),0)</f>
        <v/>
      </c>
      <c r="D23" s="15">
        <f>IFERROR(SUMIF($O$5:$O$154,$A23,$S$5:$S$154),0)</f>
        <v/>
      </c>
      <c r="E23" s="48">
        <f>IFERROR($C23/$D23,0)</f>
        <v/>
      </c>
      <c r="F23" s="17">
        <f>IFERROR(SUMIF($O$5:$O$154,$A23,$Q$5:$Q$154),0)</f>
        <v/>
      </c>
      <c r="G23" s="17">
        <f>IFERROR(SUMIF($O$5:$O$154,$A23,$R$5:$R$154),0)</f>
        <v/>
      </c>
      <c r="N23">
        <f>IFERROR(IF(AND('Activity Bookings'!$A23&lt;&gt;"",'Activity Bookings'!$C23&gt;=$B$4,'Activity Bookings'!$C23&lt;=$D$4,IF($F$4="All Activities",1,'Activity Bookings'!$F23=$F$4),IF($H$4="All Statuses",'Activity Bookings'!$O23&lt;&gt;"Canceled",'Activity Bookings'!$O23=$H$4)),1,0),0)</f>
        <v/>
      </c>
      <c r="O23">
        <f>IFERROR(IF($N23=1,'Activity Bookings'!$F23,""),"")</f>
        <v/>
      </c>
      <c r="P23">
        <f>IFERROR(IF($N23=1,'Activity Bookings'!$M23,0),0)</f>
        <v/>
      </c>
      <c r="Q23">
        <f>IFERROR(IF($N23=1,'Activity Bookings'!$AD23,0),0)</f>
        <v/>
      </c>
      <c r="R23">
        <f>IFERROR(IF($N23=1,'Activity Bookings'!$AF23,0),0)</f>
        <v/>
      </c>
      <c r="S23">
        <f>IFERROR(IF(AND($N23=1,COUNTIFS('Activity Bookings'!$F$5:'Activity Bookings'!$F23,'Activity Bookings'!$F23,'Activity Bookings'!$C$5:'Activity Bookings'!$C23,'Activity Bookings'!$C23,'Activity Bookings'!$D$5:'Activity Bookings'!$D23,'Activity Bookings'!$D23)=1),'Activity Bookings'!$AL23,0),0)</f>
        <v/>
      </c>
      <c r="T23">
        <f>IFERROR(IF($N23=1,'Activity Bookings'!$AO23,""),"")</f>
        <v/>
      </c>
      <c r="U23">
        <f>IFERROR(IF(AND($N23=1,'Activity Bookings'!$AS23&lt;&gt;"Ready"),1,0),0)</f>
        <v/>
      </c>
      <c r="V23">
        <f>IFERROR(IF(AND($N23=1,'Activity Bookings'!$AO23&gt;1),1,0),0)</f>
        <v/>
      </c>
      <c r="W23">
        <f>IFERROR(IF(AND($N23=1,'Activity Bookings'!$AF23&gt;0,'Activity Bookings'!$O23&lt;&gt;"Canceled"),1,0),0)</f>
        <v/>
      </c>
      <c r="X23">
        <f>IFERROR(IF(AND($N23=1,'Activity Bookings'!$AI23="Yes",'Activity Bookings'!$AJ23&lt;&gt;"Received",'Activity Bookings'!$AJ23&lt;&gt;"Verify On Arrival"),1,0),0)</f>
        <v/>
      </c>
      <c r="Y23">
        <f>IFERROR(IF(AND($N23=1,'Activity Bookings'!$N23&lt;&gt;"",'Activity Bookings'!$AK23&lt;&gt;"",'Activity Bookings'!$N23&lt;'Activity Bookings'!$AK23),1,0),0)</f>
        <v/>
      </c>
      <c r="Z23">
        <f>IFERROR(IF(AND($N23=1,'Activity Bookings'!$T23=""),1,0),0)</f>
        <v/>
      </c>
      <c r="AA23">
        <f>IFERROR(IF(AND($N23=1,'Activity Bookings'!$Q23=""),1,0),0)</f>
        <v/>
      </c>
      <c r="AB23">
        <f>IFERROR(IF(AND($N23=1,COUNTIF('Activity Bookings'!$A$5:$A$154,'Activity Bookings'!$A23)&gt;1),1,0),0)</f>
        <v/>
      </c>
      <c r="AC23">
        <f>IFERROR(IF(AND($N23=1,('Activity Bookings'!$C23+'Activity Bookings'!$D23)&lt;NOW(),OR('Activity Bookings'!$O23="Inquiry",'Activity Bookings'!$O23="Pending",'Activity Bookings'!$O23="Confirmed")),1,0),0)</f>
        <v/>
      </c>
      <c r="AD23">
        <f>IFERROR(IF(AND('Activity Bookings'!$A23&lt;&gt;"",'Activity Bookings'!$C23&gt;=TODAY(),'Activity Bookings'!$C23&lt;=TODAY()+7,OR('Activity Bookings'!$O23="Confirmed",'Activity Bookings'!$O23="Pending")),1,0),0)</f>
        <v/>
      </c>
      <c r="AF23">
        <f>IFERROR('Activity Setup'!B32,"")</f>
        <v/>
      </c>
    </row>
    <row r="24">
      <c r="A24" s="18">
        <f>IFERROR('Activity Setup'!$B$19,"")</f>
        <v/>
      </c>
      <c r="B24" s="18">
        <f>IFERROR(COUNTIF($O$5:$O$154,$A24),0)</f>
        <v/>
      </c>
      <c r="C24" s="18">
        <f>IFERROR(SUMIF($O$5:$O$154,$A24,$P$5:$P$154),0)</f>
        <v/>
      </c>
      <c r="D24" s="18">
        <f>IFERROR(SUMIF($O$5:$O$154,$A24,$S$5:$S$154),0)</f>
        <v/>
      </c>
      <c r="E24" s="49">
        <f>IFERROR($C24/$D24,0)</f>
        <v/>
      </c>
      <c r="F24" s="20">
        <f>IFERROR(SUMIF($O$5:$O$154,$A24,$Q$5:$Q$154),0)</f>
        <v/>
      </c>
      <c r="G24" s="20">
        <f>IFERROR(SUMIF($O$5:$O$154,$A24,$R$5:$R$154),0)</f>
        <v/>
      </c>
      <c r="N24">
        <f>IFERROR(IF(AND('Activity Bookings'!$A24&lt;&gt;"",'Activity Bookings'!$C24&gt;=$B$4,'Activity Bookings'!$C24&lt;=$D$4,IF($F$4="All Activities",1,'Activity Bookings'!$F24=$F$4),IF($H$4="All Statuses",'Activity Bookings'!$O24&lt;&gt;"Canceled",'Activity Bookings'!$O24=$H$4)),1,0),0)</f>
        <v/>
      </c>
      <c r="O24">
        <f>IFERROR(IF($N24=1,'Activity Bookings'!$F24,""),"")</f>
        <v/>
      </c>
      <c r="P24">
        <f>IFERROR(IF($N24=1,'Activity Bookings'!$M24,0),0)</f>
        <v/>
      </c>
      <c r="Q24">
        <f>IFERROR(IF($N24=1,'Activity Bookings'!$AD24,0),0)</f>
        <v/>
      </c>
      <c r="R24">
        <f>IFERROR(IF($N24=1,'Activity Bookings'!$AF24,0),0)</f>
        <v/>
      </c>
      <c r="S24">
        <f>IFERROR(IF(AND($N24=1,COUNTIFS('Activity Bookings'!$F$5:'Activity Bookings'!$F24,'Activity Bookings'!$F24,'Activity Bookings'!$C$5:'Activity Bookings'!$C24,'Activity Bookings'!$C24,'Activity Bookings'!$D$5:'Activity Bookings'!$D24,'Activity Bookings'!$D24)=1),'Activity Bookings'!$AL24,0),0)</f>
        <v/>
      </c>
      <c r="T24">
        <f>IFERROR(IF($N24=1,'Activity Bookings'!$AO24,""),"")</f>
        <v/>
      </c>
      <c r="U24">
        <f>IFERROR(IF(AND($N24=1,'Activity Bookings'!$AS24&lt;&gt;"Ready"),1,0),0)</f>
        <v/>
      </c>
      <c r="V24">
        <f>IFERROR(IF(AND($N24=1,'Activity Bookings'!$AO24&gt;1),1,0),0)</f>
        <v/>
      </c>
      <c r="W24">
        <f>IFERROR(IF(AND($N24=1,'Activity Bookings'!$AF24&gt;0,'Activity Bookings'!$O24&lt;&gt;"Canceled"),1,0),0)</f>
        <v/>
      </c>
      <c r="X24">
        <f>IFERROR(IF(AND($N24=1,'Activity Bookings'!$AI24="Yes",'Activity Bookings'!$AJ24&lt;&gt;"Received",'Activity Bookings'!$AJ24&lt;&gt;"Verify On Arrival"),1,0),0)</f>
        <v/>
      </c>
      <c r="Y24">
        <f>IFERROR(IF(AND($N24=1,'Activity Bookings'!$N24&lt;&gt;"",'Activity Bookings'!$AK24&lt;&gt;"",'Activity Bookings'!$N24&lt;'Activity Bookings'!$AK24),1,0),0)</f>
        <v/>
      </c>
      <c r="Z24">
        <f>IFERROR(IF(AND($N24=1,'Activity Bookings'!$T24=""),1,0),0)</f>
        <v/>
      </c>
      <c r="AA24">
        <f>IFERROR(IF(AND($N24=1,'Activity Bookings'!$Q24=""),1,0),0)</f>
        <v/>
      </c>
      <c r="AB24">
        <f>IFERROR(IF(AND($N24=1,COUNTIF('Activity Bookings'!$A$5:$A$154,'Activity Bookings'!$A24)&gt;1),1,0),0)</f>
        <v/>
      </c>
      <c r="AC24">
        <f>IFERROR(IF(AND($N24=1,('Activity Bookings'!$C24+'Activity Bookings'!$D24)&lt;NOW(),OR('Activity Bookings'!$O24="Inquiry",'Activity Bookings'!$O24="Pending",'Activity Bookings'!$O24="Confirmed")),1,0),0)</f>
        <v/>
      </c>
      <c r="AD24">
        <f>IFERROR(IF(AND('Activity Bookings'!$A24&lt;&gt;"",'Activity Bookings'!$C24&gt;=TODAY(),'Activity Bookings'!$C24&lt;=TODAY()+7,OR('Activity Bookings'!$O24="Confirmed",'Activity Bookings'!$O24="Pending")),1,0),0)</f>
        <v/>
      </c>
      <c r="AF24">
        <f>IFERROR('Activity Setup'!B33,"")</f>
        <v/>
      </c>
    </row>
    <row r="25">
      <c r="A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  <c r="G25">
        <f>""</f>
        <v/>
      </c>
      <c r="N25">
        <f>IFERROR(IF(AND('Activity Bookings'!$A25&lt;&gt;"",'Activity Bookings'!$C25&gt;=$B$4,'Activity Bookings'!$C25&lt;=$D$4,IF($F$4="All Activities",1,'Activity Bookings'!$F25=$F$4),IF($H$4="All Statuses",'Activity Bookings'!$O25&lt;&gt;"Canceled",'Activity Bookings'!$O25=$H$4)),1,0),0)</f>
        <v/>
      </c>
      <c r="O25">
        <f>IFERROR(IF($N25=1,'Activity Bookings'!$F25,""),"")</f>
        <v/>
      </c>
      <c r="P25">
        <f>IFERROR(IF($N25=1,'Activity Bookings'!$M25,0),0)</f>
        <v/>
      </c>
      <c r="Q25">
        <f>IFERROR(IF($N25=1,'Activity Bookings'!$AD25,0),0)</f>
        <v/>
      </c>
      <c r="R25">
        <f>IFERROR(IF($N25=1,'Activity Bookings'!$AF25,0),0)</f>
        <v/>
      </c>
      <c r="S25">
        <f>IFERROR(IF(AND($N25=1,COUNTIFS('Activity Bookings'!$F$5:'Activity Bookings'!$F25,'Activity Bookings'!$F25,'Activity Bookings'!$C$5:'Activity Bookings'!$C25,'Activity Bookings'!$C25,'Activity Bookings'!$D$5:'Activity Bookings'!$D25,'Activity Bookings'!$D25)=1),'Activity Bookings'!$AL25,0),0)</f>
        <v/>
      </c>
      <c r="T25">
        <f>IFERROR(IF($N25=1,'Activity Bookings'!$AO25,""),"")</f>
        <v/>
      </c>
      <c r="U25">
        <f>IFERROR(IF(AND($N25=1,'Activity Bookings'!$AS25&lt;&gt;"Ready"),1,0),0)</f>
        <v/>
      </c>
      <c r="V25">
        <f>IFERROR(IF(AND($N25=1,'Activity Bookings'!$AO25&gt;1),1,0),0)</f>
        <v/>
      </c>
      <c r="W25">
        <f>IFERROR(IF(AND($N25=1,'Activity Bookings'!$AF25&gt;0,'Activity Bookings'!$O25&lt;&gt;"Canceled"),1,0),0)</f>
        <v/>
      </c>
      <c r="X25">
        <f>IFERROR(IF(AND($N25=1,'Activity Bookings'!$AI25="Yes",'Activity Bookings'!$AJ25&lt;&gt;"Received",'Activity Bookings'!$AJ25&lt;&gt;"Verify On Arrival"),1,0),0)</f>
        <v/>
      </c>
      <c r="Y25">
        <f>IFERROR(IF(AND($N25=1,'Activity Bookings'!$N25&lt;&gt;"",'Activity Bookings'!$AK25&lt;&gt;"",'Activity Bookings'!$N25&lt;'Activity Bookings'!$AK25),1,0),0)</f>
        <v/>
      </c>
      <c r="Z25">
        <f>IFERROR(IF(AND($N25=1,'Activity Bookings'!$T25=""),1,0),0)</f>
        <v/>
      </c>
      <c r="AA25">
        <f>IFERROR(IF(AND($N25=1,'Activity Bookings'!$Q25=""),1,0),0)</f>
        <v/>
      </c>
      <c r="AB25">
        <f>IFERROR(IF(AND($N25=1,COUNTIF('Activity Bookings'!$A$5:$A$154,'Activity Bookings'!$A25)&gt;1),1,0),0)</f>
        <v/>
      </c>
      <c r="AC25">
        <f>IFERROR(IF(AND($N25=1,('Activity Bookings'!$C25+'Activity Bookings'!$D25)&lt;NOW(),OR('Activity Bookings'!$O25="Inquiry",'Activity Bookings'!$O25="Pending",'Activity Bookings'!$O25="Confirmed")),1,0),0)</f>
        <v/>
      </c>
      <c r="AD25">
        <f>IFERROR(IF(AND('Activity Bookings'!$A25&lt;&gt;"",'Activity Bookings'!$C25&gt;=TODAY(),'Activity Bookings'!$C25&lt;=TODAY()+7,OR('Activity Bookings'!$O25="Confirmed",'Activity Bookings'!$O25="Pending")),1,0),0)</f>
        <v/>
      </c>
      <c r="AF25">
        <f>IFERROR('Activity Setup'!B34,"")</f>
        <v/>
      </c>
    </row>
    <row r="26">
      <c r="A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  <c r="G26">
        <f>""</f>
        <v/>
      </c>
      <c r="N26">
        <f>IFERROR(IF(AND('Activity Bookings'!$A26&lt;&gt;"",'Activity Bookings'!$C26&gt;=$B$4,'Activity Bookings'!$C26&lt;=$D$4,IF($F$4="All Activities",1,'Activity Bookings'!$F26=$F$4),IF($H$4="All Statuses",'Activity Bookings'!$O26&lt;&gt;"Canceled",'Activity Bookings'!$O26=$H$4)),1,0),0)</f>
        <v/>
      </c>
      <c r="O26">
        <f>IFERROR(IF($N26=1,'Activity Bookings'!$F26,""),"")</f>
        <v/>
      </c>
      <c r="P26">
        <f>IFERROR(IF($N26=1,'Activity Bookings'!$M26,0),0)</f>
        <v/>
      </c>
      <c r="Q26">
        <f>IFERROR(IF($N26=1,'Activity Bookings'!$AD26,0),0)</f>
        <v/>
      </c>
      <c r="R26">
        <f>IFERROR(IF($N26=1,'Activity Bookings'!$AF26,0),0)</f>
        <v/>
      </c>
      <c r="S26">
        <f>IFERROR(IF(AND($N26=1,COUNTIFS('Activity Bookings'!$F$5:'Activity Bookings'!$F26,'Activity Bookings'!$F26,'Activity Bookings'!$C$5:'Activity Bookings'!$C26,'Activity Bookings'!$C26,'Activity Bookings'!$D$5:'Activity Bookings'!$D26,'Activity Bookings'!$D26)=1),'Activity Bookings'!$AL26,0),0)</f>
        <v/>
      </c>
      <c r="T26">
        <f>IFERROR(IF($N26=1,'Activity Bookings'!$AO26,""),"")</f>
        <v/>
      </c>
      <c r="U26">
        <f>IFERROR(IF(AND($N26=1,'Activity Bookings'!$AS26&lt;&gt;"Ready"),1,0),0)</f>
        <v/>
      </c>
      <c r="V26">
        <f>IFERROR(IF(AND($N26=1,'Activity Bookings'!$AO26&gt;1),1,0),0)</f>
        <v/>
      </c>
      <c r="W26">
        <f>IFERROR(IF(AND($N26=1,'Activity Bookings'!$AF26&gt;0,'Activity Bookings'!$O26&lt;&gt;"Canceled"),1,0),0)</f>
        <v/>
      </c>
      <c r="X26">
        <f>IFERROR(IF(AND($N26=1,'Activity Bookings'!$AI26="Yes",'Activity Bookings'!$AJ26&lt;&gt;"Received",'Activity Bookings'!$AJ26&lt;&gt;"Verify On Arrival"),1,0),0)</f>
        <v/>
      </c>
      <c r="Y26">
        <f>IFERROR(IF(AND($N26=1,'Activity Bookings'!$N26&lt;&gt;"",'Activity Bookings'!$AK26&lt;&gt;"",'Activity Bookings'!$N26&lt;'Activity Bookings'!$AK26),1,0),0)</f>
        <v/>
      </c>
      <c r="Z26">
        <f>IFERROR(IF(AND($N26=1,'Activity Bookings'!$T26=""),1,0),0)</f>
        <v/>
      </c>
      <c r="AA26">
        <f>IFERROR(IF(AND($N26=1,'Activity Bookings'!$Q26=""),1,0),0)</f>
        <v/>
      </c>
      <c r="AB26">
        <f>IFERROR(IF(AND($N26=1,COUNTIF('Activity Bookings'!$A$5:$A$154,'Activity Bookings'!$A26)&gt;1),1,0),0)</f>
        <v/>
      </c>
      <c r="AC26">
        <f>IFERROR(IF(AND($N26=1,('Activity Bookings'!$C26+'Activity Bookings'!$D26)&lt;NOW(),OR('Activity Bookings'!$O26="Inquiry",'Activity Bookings'!$O26="Pending",'Activity Bookings'!$O26="Confirmed")),1,0),0)</f>
        <v/>
      </c>
      <c r="AD26">
        <f>IFERROR(IF(AND('Activity Bookings'!$A26&lt;&gt;"",'Activity Bookings'!$C26&gt;=TODAY(),'Activity Bookings'!$C26&lt;=TODAY()+7,OR('Activity Bookings'!$O26="Confirmed",'Activity Bookings'!$O26="Pending")),1,0),0)</f>
        <v/>
      </c>
      <c r="AF26">
        <f>IFERROR('Activity Setup'!B35,"")</f>
        <v/>
      </c>
    </row>
    <row r="27">
      <c r="A27" s="21" t="inlineStr">
        <is>
          <t>Operational Attention</t>
        </is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  <c r="N27">
        <f>IFERROR(IF(AND('Activity Bookings'!$A27&lt;&gt;"",'Activity Bookings'!$C27&gt;=$B$4,'Activity Bookings'!$C27&lt;=$D$4,IF($F$4="All Activities",1,'Activity Bookings'!$F27=$F$4),IF($H$4="All Statuses",'Activity Bookings'!$O27&lt;&gt;"Canceled",'Activity Bookings'!$O27=$H$4)),1,0),0)</f>
        <v/>
      </c>
      <c r="O27">
        <f>IFERROR(IF($N27=1,'Activity Bookings'!$F27,""),"")</f>
        <v/>
      </c>
      <c r="P27">
        <f>IFERROR(IF($N27=1,'Activity Bookings'!$M27,0),0)</f>
        <v/>
      </c>
      <c r="Q27">
        <f>IFERROR(IF($N27=1,'Activity Bookings'!$AD27,0),0)</f>
        <v/>
      </c>
      <c r="R27">
        <f>IFERROR(IF($N27=1,'Activity Bookings'!$AF27,0),0)</f>
        <v/>
      </c>
      <c r="S27">
        <f>IFERROR(IF(AND($N27=1,COUNTIFS('Activity Bookings'!$F$5:'Activity Bookings'!$F27,'Activity Bookings'!$F27,'Activity Bookings'!$C$5:'Activity Bookings'!$C27,'Activity Bookings'!$C27,'Activity Bookings'!$D$5:'Activity Bookings'!$D27,'Activity Bookings'!$D27)=1),'Activity Bookings'!$AL27,0),0)</f>
        <v/>
      </c>
      <c r="T27">
        <f>IFERROR(IF($N27=1,'Activity Bookings'!$AO27,""),"")</f>
        <v/>
      </c>
      <c r="U27">
        <f>IFERROR(IF(AND($N27=1,'Activity Bookings'!$AS27&lt;&gt;"Ready"),1,0),0)</f>
        <v/>
      </c>
      <c r="V27">
        <f>IFERROR(IF(AND($N27=1,'Activity Bookings'!$AO27&gt;1),1,0),0)</f>
        <v/>
      </c>
      <c r="W27">
        <f>IFERROR(IF(AND($N27=1,'Activity Bookings'!$AF27&gt;0,'Activity Bookings'!$O27&lt;&gt;"Canceled"),1,0),0)</f>
        <v/>
      </c>
      <c r="X27">
        <f>IFERROR(IF(AND($N27=1,'Activity Bookings'!$AI27="Yes",'Activity Bookings'!$AJ27&lt;&gt;"Received",'Activity Bookings'!$AJ27&lt;&gt;"Verify On Arrival"),1,0),0)</f>
        <v/>
      </c>
      <c r="Y27">
        <f>IFERROR(IF(AND($N27=1,'Activity Bookings'!$N27&lt;&gt;"",'Activity Bookings'!$AK27&lt;&gt;"",'Activity Bookings'!$N27&lt;'Activity Bookings'!$AK27),1,0),0)</f>
        <v/>
      </c>
      <c r="Z27">
        <f>IFERROR(IF(AND($N27=1,'Activity Bookings'!$T27=""),1,0),0)</f>
        <v/>
      </c>
      <c r="AA27">
        <f>IFERROR(IF(AND($N27=1,'Activity Bookings'!$Q27=""),1,0),0)</f>
        <v/>
      </c>
      <c r="AB27">
        <f>IFERROR(IF(AND($N27=1,COUNTIF('Activity Bookings'!$A$5:$A$154,'Activity Bookings'!$A27)&gt;1),1,0),0)</f>
        <v/>
      </c>
      <c r="AC27">
        <f>IFERROR(IF(AND($N27=1,('Activity Bookings'!$C27+'Activity Bookings'!$D27)&lt;NOW(),OR('Activity Bookings'!$O27="Inquiry",'Activity Bookings'!$O27="Pending",'Activity Bookings'!$O27="Confirmed")),1,0),0)</f>
        <v/>
      </c>
      <c r="AD27">
        <f>IFERROR(IF(AND('Activity Bookings'!$A27&lt;&gt;"",'Activity Bookings'!$C27&gt;=TODAY(),'Activity Bookings'!$C27&lt;=TODAY()+7,OR('Activity Bookings'!$O27="Confirmed",'Activity Bookings'!$O27="Pending")),1,0),0)</f>
        <v/>
      </c>
      <c r="AF27">
        <f>IFERROR('Activity Setup'!B36,"")</f>
        <v/>
      </c>
    </row>
    <row r="28">
      <c r="A28" s="22" t="inlineStr">
        <is>
          <t>Issue</t>
        </is>
      </c>
      <c r="B28" s="22" t="inlineStr">
        <is>
          <t>Count</t>
        </is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N28">
        <f>IFERROR(IF(AND('Activity Bookings'!$A28&lt;&gt;"",'Activity Bookings'!$C28&gt;=$B$4,'Activity Bookings'!$C28&lt;=$D$4,IF($F$4="All Activities",1,'Activity Bookings'!$F28=$F$4),IF($H$4="All Statuses",'Activity Bookings'!$O28&lt;&gt;"Canceled",'Activity Bookings'!$O28=$H$4)),1,0),0)</f>
        <v/>
      </c>
      <c r="O28">
        <f>IFERROR(IF($N28=1,'Activity Bookings'!$F28,""),"")</f>
        <v/>
      </c>
      <c r="P28">
        <f>IFERROR(IF($N28=1,'Activity Bookings'!$M28,0),0)</f>
        <v/>
      </c>
      <c r="Q28">
        <f>IFERROR(IF($N28=1,'Activity Bookings'!$AD28,0),0)</f>
        <v/>
      </c>
      <c r="R28">
        <f>IFERROR(IF($N28=1,'Activity Bookings'!$AF28,0),0)</f>
        <v/>
      </c>
      <c r="S28">
        <f>IFERROR(IF(AND($N28=1,COUNTIFS('Activity Bookings'!$F$5:'Activity Bookings'!$F28,'Activity Bookings'!$F28,'Activity Bookings'!$C$5:'Activity Bookings'!$C28,'Activity Bookings'!$C28,'Activity Bookings'!$D$5:'Activity Bookings'!$D28,'Activity Bookings'!$D28)=1),'Activity Bookings'!$AL28,0),0)</f>
        <v/>
      </c>
      <c r="T28">
        <f>IFERROR(IF($N28=1,'Activity Bookings'!$AO28,""),"")</f>
        <v/>
      </c>
      <c r="U28">
        <f>IFERROR(IF(AND($N28=1,'Activity Bookings'!$AS28&lt;&gt;"Ready"),1,0),0)</f>
        <v/>
      </c>
      <c r="V28">
        <f>IFERROR(IF(AND($N28=1,'Activity Bookings'!$AO28&gt;1),1,0),0)</f>
        <v/>
      </c>
      <c r="W28">
        <f>IFERROR(IF(AND($N28=1,'Activity Bookings'!$AF28&gt;0,'Activity Bookings'!$O28&lt;&gt;"Canceled"),1,0),0)</f>
        <v/>
      </c>
      <c r="X28">
        <f>IFERROR(IF(AND($N28=1,'Activity Bookings'!$AI28="Yes",'Activity Bookings'!$AJ28&lt;&gt;"Received",'Activity Bookings'!$AJ28&lt;&gt;"Verify On Arrival"),1,0),0)</f>
        <v/>
      </c>
      <c r="Y28">
        <f>IFERROR(IF(AND($N28=1,'Activity Bookings'!$N28&lt;&gt;"",'Activity Bookings'!$AK28&lt;&gt;"",'Activity Bookings'!$N28&lt;'Activity Bookings'!$AK28),1,0),0)</f>
        <v/>
      </c>
      <c r="Z28">
        <f>IFERROR(IF(AND($N28=1,'Activity Bookings'!$T28=""),1,0),0)</f>
        <v/>
      </c>
      <c r="AA28">
        <f>IFERROR(IF(AND($N28=1,'Activity Bookings'!$Q28=""),1,0),0)</f>
        <v/>
      </c>
      <c r="AB28">
        <f>IFERROR(IF(AND($N28=1,COUNTIF('Activity Bookings'!$A$5:$A$154,'Activity Bookings'!$A28)&gt;1),1,0),0)</f>
        <v/>
      </c>
      <c r="AC28">
        <f>IFERROR(IF(AND($N28=1,('Activity Bookings'!$C28+'Activity Bookings'!$D28)&lt;NOW(),OR('Activity Bookings'!$O28="Inquiry",'Activity Bookings'!$O28="Pending",'Activity Bookings'!$O28="Confirmed")),1,0),0)</f>
        <v/>
      </c>
      <c r="AD28">
        <f>IFERROR(IF(AND('Activity Bookings'!$A28&lt;&gt;"",'Activity Bookings'!$C28&gt;=TODAY(),'Activity Bookings'!$C28&lt;=TODAY()+7,OR('Activity Bookings'!$O28="Confirmed",'Activity Bookings'!$O28="Pending")),1,0),0)</f>
        <v/>
      </c>
      <c r="AF28">
        <f>IFERROR('Activity Setup'!B37,"")</f>
        <v/>
      </c>
    </row>
    <row r="29">
      <c r="A29" s="23" t="inlineStr">
        <is>
          <t>Over Capacity</t>
        </is>
      </c>
      <c r="B29" s="23">
        <f>IFERROR(SUM($V$5:$V$154),0)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N29">
        <f>IFERROR(IF(AND('Activity Bookings'!$A29&lt;&gt;"",'Activity Bookings'!$C29&gt;=$B$4,'Activity Bookings'!$C29&lt;=$D$4,IF($F$4="All Activities",1,'Activity Bookings'!$F29=$F$4),IF($H$4="All Statuses",'Activity Bookings'!$O29&lt;&gt;"Canceled",'Activity Bookings'!$O29=$H$4)),1,0),0)</f>
        <v/>
      </c>
      <c r="O29">
        <f>IFERROR(IF($N29=1,'Activity Bookings'!$F29,""),"")</f>
        <v/>
      </c>
      <c r="P29">
        <f>IFERROR(IF($N29=1,'Activity Bookings'!$M29,0),0)</f>
        <v/>
      </c>
      <c r="Q29">
        <f>IFERROR(IF($N29=1,'Activity Bookings'!$AD29,0),0)</f>
        <v/>
      </c>
      <c r="R29">
        <f>IFERROR(IF($N29=1,'Activity Bookings'!$AF29,0),0)</f>
        <v/>
      </c>
      <c r="S29">
        <f>IFERROR(IF(AND($N29=1,COUNTIFS('Activity Bookings'!$F$5:'Activity Bookings'!$F29,'Activity Bookings'!$F29,'Activity Bookings'!$C$5:'Activity Bookings'!$C29,'Activity Bookings'!$C29,'Activity Bookings'!$D$5:'Activity Bookings'!$D29,'Activity Bookings'!$D29)=1),'Activity Bookings'!$AL29,0),0)</f>
        <v/>
      </c>
      <c r="T29">
        <f>IFERROR(IF($N29=1,'Activity Bookings'!$AO29,""),"")</f>
        <v/>
      </c>
      <c r="U29">
        <f>IFERROR(IF(AND($N29=1,'Activity Bookings'!$AS29&lt;&gt;"Ready"),1,0),0)</f>
        <v/>
      </c>
      <c r="V29">
        <f>IFERROR(IF(AND($N29=1,'Activity Bookings'!$AO29&gt;1),1,0),0)</f>
        <v/>
      </c>
      <c r="W29">
        <f>IFERROR(IF(AND($N29=1,'Activity Bookings'!$AF29&gt;0,'Activity Bookings'!$O29&lt;&gt;"Canceled"),1,0),0)</f>
        <v/>
      </c>
      <c r="X29">
        <f>IFERROR(IF(AND($N29=1,'Activity Bookings'!$AI29="Yes",'Activity Bookings'!$AJ29&lt;&gt;"Received",'Activity Bookings'!$AJ29&lt;&gt;"Verify On Arrival"),1,0),0)</f>
        <v/>
      </c>
      <c r="Y29">
        <f>IFERROR(IF(AND($N29=1,'Activity Bookings'!$N29&lt;&gt;"",'Activity Bookings'!$AK29&lt;&gt;"",'Activity Bookings'!$N29&lt;'Activity Bookings'!$AK29),1,0),0)</f>
        <v/>
      </c>
      <c r="Z29">
        <f>IFERROR(IF(AND($N29=1,'Activity Bookings'!$T29=""),1,0),0)</f>
        <v/>
      </c>
      <c r="AA29">
        <f>IFERROR(IF(AND($N29=1,'Activity Bookings'!$Q29=""),1,0),0)</f>
        <v/>
      </c>
      <c r="AB29">
        <f>IFERROR(IF(AND($N29=1,COUNTIF('Activity Bookings'!$A$5:$A$154,'Activity Bookings'!$A29)&gt;1),1,0),0)</f>
        <v/>
      </c>
      <c r="AC29">
        <f>IFERROR(IF(AND($N29=1,('Activity Bookings'!$C29+'Activity Bookings'!$D29)&lt;NOW(),OR('Activity Bookings'!$O29="Inquiry",'Activity Bookings'!$O29="Pending",'Activity Bookings'!$O29="Confirmed")),1,0),0)</f>
        <v/>
      </c>
      <c r="AD29">
        <f>IFERROR(IF(AND('Activity Bookings'!$A29&lt;&gt;"",'Activity Bookings'!$C29&gt;=TODAY(),'Activity Bookings'!$C29&lt;=TODAY()+7,OR('Activity Bookings'!$O29="Confirmed",'Activity Bookings'!$O29="Pending")),1,0),0)</f>
        <v/>
      </c>
      <c r="AF29">
        <f>IFERROR('Activity Setup'!B38,"")</f>
        <v/>
      </c>
    </row>
    <row r="30">
      <c r="A30" s="24" t="inlineStr">
        <is>
          <t>Payment Due</t>
        </is>
      </c>
      <c r="B30" s="24">
        <f>IFERROR(SUM($W$5:$W$154),0)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N30">
        <f>IFERROR(IF(AND('Activity Bookings'!$A30&lt;&gt;"",'Activity Bookings'!$C30&gt;=$B$4,'Activity Bookings'!$C30&lt;=$D$4,IF($F$4="All Activities",1,'Activity Bookings'!$F30=$F$4),IF($H$4="All Statuses",'Activity Bookings'!$O30&lt;&gt;"Canceled",'Activity Bookings'!$O30=$H$4)),1,0),0)</f>
        <v/>
      </c>
      <c r="O30">
        <f>IFERROR(IF($N30=1,'Activity Bookings'!$F30,""),"")</f>
        <v/>
      </c>
      <c r="P30">
        <f>IFERROR(IF($N30=1,'Activity Bookings'!$M30,0),0)</f>
        <v/>
      </c>
      <c r="Q30">
        <f>IFERROR(IF($N30=1,'Activity Bookings'!$AD30,0),0)</f>
        <v/>
      </c>
      <c r="R30">
        <f>IFERROR(IF($N30=1,'Activity Bookings'!$AF30,0),0)</f>
        <v/>
      </c>
      <c r="S30">
        <f>IFERROR(IF(AND($N30=1,COUNTIFS('Activity Bookings'!$F$5:'Activity Bookings'!$F30,'Activity Bookings'!$F30,'Activity Bookings'!$C$5:'Activity Bookings'!$C30,'Activity Bookings'!$C30,'Activity Bookings'!$D$5:'Activity Bookings'!$D30,'Activity Bookings'!$D30)=1),'Activity Bookings'!$AL30,0),0)</f>
        <v/>
      </c>
      <c r="T30">
        <f>IFERROR(IF($N30=1,'Activity Bookings'!$AO30,""),"")</f>
        <v/>
      </c>
      <c r="U30">
        <f>IFERROR(IF(AND($N30=1,'Activity Bookings'!$AS30&lt;&gt;"Ready"),1,0),0)</f>
        <v/>
      </c>
      <c r="V30">
        <f>IFERROR(IF(AND($N30=1,'Activity Bookings'!$AO30&gt;1),1,0),0)</f>
        <v/>
      </c>
      <c r="W30">
        <f>IFERROR(IF(AND($N30=1,'Activity Bookings'!$AF30&gt;0,'Activity Bookings'!$O30&lt;&gt;"Canceled"),1,0),0)</f>
        <v/>
      </c>
      <c r="X30">
        <f>IFERROR(IF(AND($N30=1,'Activity Bookings'!$AI30="Yes",'Activity Bookings'!$AJ30&lt;&gt;"Received",'Activity Bookings'!$AJ30&lt;&gt;"Verify On Arrival"),1,0),0)</f>
        <v/>
      </c>
      <c r="Y30">
        <f>IFERROR(IF(AND($N30=1,'Activity Bookings'!$N30&lt;&gt;"",'Activity Bookings'!$AK30&lt;&gt;"",'Activity Bookings'!$N30&lt;'Activity Bookings'!$AK30),1,0),0)</f>
        <v/>
      </c>
      <c r="Z30">
        <f>IFERROR(IF(AND($N30=1,'Activity Bookings'!$T30=""),1,0),0)</f>
        <v/>
      </c>
      <c r="AA30">
        <f>IFERROR(IF(AND($N30=1,'Activity Bookings'!$Q30=""),1,0),0)</f>
        <v/>
      </c>
      <c r="AB30">
        <f>IFERROR(IF(AND($N30=1,COUNTIF('Activity Bookings'!$A$5:$A$154,'Activity Bookings'!$A30)&gt;1),1,0),0)</f>
        <v/>
      </c>
      <c r="AC30">
        <f>IFERROR(IF(AND($N30=1,('Activity Bookings'!$C30+'Activity Bookings'!$D30)&lt;NOW(),OR('Activity Bookings'!$O30="Inquiry",'Activity Bookings'!$O30="Pending",'Activity Bookings'!$O30="Confirmed")),1,0),0)</f>
        <v/>
      </c>
      <c r="AD30">
        <f>IFERROR(IF(AND('Activity Bookings'!$A30&lt;&gt;"",'Activity Bookings'!$C30&gt;=TODAY(),'Activity Bookings'!$C30&lt;=TODAY()+7,OR('Activity Bookings'!$O30="Confirmed",'Activity Bookings'!$O30="Pending")),1,0),0)</f>
        <v/>
      </c>
      <c r="AF30">
        <f>IFERROR('Activity Setup'!B39,"")</f>
        <v/>
      </c>
    </row>
    <row r="31">
      <c r="A31" s="23" t="inlineStr">
        <is>
          <t>Waiver Follow-Up</t>
        </is>
      </c>
      <c r="B31" s="23">
        <f>IFERROR(SUM($X$5:$X$154),0)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N31">
        <f>IFERROR(IF(AND('Activity Bookings'!$A31&lt;&gt;"",'Activity Bookings'!$C31&gt;=$B$4,'Activity Bookings'!$C31&lt;=$D$4,IF($F$4="All Activities",1,'Activity Bookings'!$F31=$F$4),IF($H$4="All Statuses",'Activity Bookings'!$O31&lt;&gt;"Canceled",'Activity Bookings'!$O31=$H$4)),1,0),0)</f>
        <v/>
      </c>
      <c r="O31">
        <f>IFERROR(IF($N31=1,'Activity Bookings'!$F31,""),"")</f>
        <v/>
      </c>
      <c r="P31">
        <f>IFERROR(IF($N31=1,'Activity Bookings'!$M31,0),0)</f>
        <v/>
      </c>
      <c r="Q31">
        <f>IFERROR(IF($N31=1,'Activity Bookings'!$AD31,0),0)</f>
        <v/>
      </c>
      <c r="R31">
        <f>IFERROR(IF($N31=1,'Activity Bookings'!$AF31,0),0)</f>
        <v/>
      </c>
      <c r="S31">
        <f>IFERROR(IF(AND($N31=1,COUNTIFS('Activity Bookings'!$F$5:'Activity Bookings'!$F31,'Activity Bookings'!$F31,'Activity Bookings'!$C$5:'Activity Bookings'!$C31,'Activity Bookings'!$C31,'Activity Bookings'!$D$5:'Activity Bookings'!$D31,'Activity Bookings'!$D31)=1),'Activity Bookings'!$AL31,0),0)</f>
        <v/>
      </c>
      <c r="T31">
        <f>IFERROR(IF($N31=1,'Activity Bookings'!$AO31,""),"")</f>
        <v/>
      </c>
      <c r="U31">
        <f>IFERROR(IF(AND($N31=1,'Activity Bookings'!$AS31&lt;&gt;"Ready"),1,0),0)</f>
        <v/>
      </c>
      <c r="V31">
        <f>IFERROR(IF(AND($N31=1,'Activity Bookings'!$AO31&gt;1),1,0),0)</f>
        <v/>
      </c>
      <c r="W31">
        <f>IFERROR(IF(AND($N31=1,'Activity Bookings'!$AF31&gt;0,'Activity Bookings'!$O31&lt;&gt;"Canceled"),1,0),0)</f>
        <v/>
      </c>
      <c r="X31">
        <f>IFERROR(IF(AND($N31=1,'Activity Bookings'!$AI31="Yes",'Activity Bookings'!$AJ31&lt;&gt;"Received",'Activity Bookings'!$AJ31&lt;&gt;"Verify On Arrival"),1,0),0)</f>
        <v/>
      </c>
      <c r="Y31">
        <f>IFERROR(IF(AND($N31=1,'Activity Bookings'!$N31&lt;&gt;"",'Activity Bookings'!$AK31&lt;&gt;"",'Activity Bookings'!$N31&lt;'Activity Bookings'!$AK31),1,0),0)</f>
        <v/>
      </c>
      <c r="Z31">
        <f>IFERROR(IF(AND($N31=1,'Activity Bookings'!$T31=""),1,0),0)</f>
        <v/>
      </c>
      <c r="AA31">
        <f>IFERROR(IF(AND($N31=1,'Activity Bookings'!$Q31=""),1,0),0)</f>
        <v/>
      </c>
      <c r="AB31">
        <f>IFERROR(IF(AND($N31=1,COUNTIF('Activity Bookings'!$A$5:$A$154,'Activity Bookings'!$A31)&gt;1),1,0),0)</f>
        <v/>
      </c>
      <c r="AC31">
        <f>IFERROR(IF(AND($N31=1,('Activity Bookings'!$C31+'Activity Bookings'!$D31)&lt;NOW(),OR('Activity Bookings'!$O31="Inquiry",'Activity Bookings'!$O31="Pending",'Activity Bookings'!$O31="Confirmed")),1,0),0)</f>
        <v/>
      </c>
      <c r="AD31">
        <f>IFERROR(IF(AND('Activity Bookings'!$A31&lt;&gt;"",'Activity Bookings'!$C31&gt;=TODAY(),'Activity Bookings'!$C31&lt;=TODAY()+7,OR('Activity Bookings'!$O31="Confirmed",'Activity Bookings'!$O31="Pending")),1,0),0)</f>
        <v/>
      </c>
      <c r="AF31">
        <f>IFERROR('Activity Setup'!B40,"")</f>
        <v/>
      </c>
    </row>
    <row r="32">
      <c r="A32" s="24" t="inlineStr">
        <is>
          <t>Minimum Age Review</t>
        </is>
      </c>
      <c r="B32" s="24">
        <f>IFERROR(SUM($Y$5:$Y$154),0)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N32">
        <f>IFERROR(IF(AND('Activity Bookings'!$A32&lt;&gt;"",'Activity Bookings'!$C32&gt;=$B$4,'Activity Bookings'!$C32&lt;=$D$4,IF($F$4="All Activities",1,'Activity Bookings'!$F32=$F$4),IF($H$4="All Statuses",'Activity Bookings'!$O32&lt;&gt;"Canceled",'Activity Bookings'!$O32=$H$4)),1,0),0)</f>
        <v/>
      </c>
      <c r="O32">
        <f>IFERROR(IF($N32=1,'Activity Bookings'!$F32,""),"")</f>
        <v/>
      </c>
      <c r="P32">
        <f>IFERROR(IF($N32=1,'Activity Bookings'!$M32,0),0)</f>
        <v/>
      </c>
      <c r="Q32">
        <f>IFERROR(IF($N32=1,'Activity Bookings'!$AD32,0),0)</f>
        <v/>
      </c>
      <c r="R32">
        <f>IFERROR(IF($N32=1,'Activity Bookings'!$AF32,0),0)</f>
        <v/>
      </c>
      <c r="S32">
        <f>IFERROR(IF(AND($N32=1,COUNTIFS('Activity Bookings'!$F$5:'Activity Bookings'!$F32,'Activity Bookings'!$F32,'Activity Bookings'!$C$5:'Activity Bookings'!$C32,'Activity Bookings'!$C32,'Activity Bookings'!$D$5:'Activity Bookings'!$D32,'Activity Bookings'!$D32)=1),'Activity Bookings'!$AL32,0),0)</f>
        <v/>
      </c>
      <c r="T32">
        <f>IFERROR(IF($N32=1,'Activity Bookings'!$AO32,""),"")</f>
        <v/>
      </c>
      <c r="U32">
        <f>IFERROR(IF(AND($N32=1,'Activity Bookings'!$AS32&lt;&gt;"Ready"),1,0),0)</f>
        <v/>
      </c>
      <c r="V32">
        <f>IFERROR(IF(AND($N32=1,'Activity Bookings'!$AO32&gt;1),1,0),0)</f>
        <v/>
      </c>
      <c r="W32">
        <f>IFERROR(IF(AND($N32=1,'Activity Bookings'!$AF32&gt;0,'Activity Bookings'!$O32&lt;&gt;"Canceled"),1,0),0)</f>
        <v/>
      </c>
      <c r="X32">
        <f>IFERROR(IF(AND($N32=1,'Activity Bookings'!$AI32="Yes",'Activity Bookings'!$AJ32&lt;&gt;"Received",'Activity Bookings'!$AJ32&lt;&gt;"Verify On Arrival"),1,0),0)</f>
        <v/>
      </c>
      <c r="Y32">
        <f>IFERROR(IF(AND($N32=1,'Activity Bookings'!$N32&lt;&gt;"",'Activity Bookings'!$AK32&lt;&gt;"",'Activity Bookings'!$N32&lt;'Activity Bookings'!$AK32),1,0),0)</f>
        <v/>
      </c>
      <c r="Z32">
        <f>IFERROR(IF(AND($N32=1,'Activity Bookings'!$T32=""),1,0),0)</f>
        <v/>
      </c>
      <c r="AA32">
        <f>IFERROR(IF(AND($N32=1,'Activity Bookings'!$Q32=""),1,0),0)</f>
        <v/>
      </c>
      <c r="AB32">
        <f>IFERROR(IF(AND($N32=1,COUNTIF('Activity Bookings'!$A$5:$A$154,'Activity Bookings'!$A32)&gt;1),1,0),0)</f>
        <v/>
      </c>
      <c r="AC32">
        <f>IFERROR(IF(AND($N32=1,('Activity Bookings'!$C32+'Activity Bookings'!$D32)&lt;NOW(),OR('Activity Bookings'!$O32="Inquiry",'Activity Bookings'!$O32="Pending",'Activity Bookings'!$O32="Confirmed")),1,0),0)</f>
        <v/>
      </c>
      <c r="AD32">
        <f>IFERROR(IF(AND('Activity Bookings'!$A32&lt;&gt;"",'Activity Bookings'!$C32&gt;=TODAY(),'Activity Bookings'!$C32&lt;=TODAY()+7,OR('Activity Bookings'!$O32="Confirmed",'Activity Bookings'!$O32="Pending")),1,0),0)</f>
        <v/>
      </c>
      <c r="AF32">
        <f>IFERROR('Activity Setup'!B41,"")</f>
        <v/>
      </c>
    </row>
    <row r="33">
      <c r="A33" s="23" t="inlineStr">
        <is>
          <t>Missing Meeting Point</t>
        </is>
      </c>
      <c r="B33" s="23">
        <f>IFERROR(SUM($Z$5:$Z$154),0)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N33">
        <f>IFERROR(IF(AND('Activity Bookings'!$A33&lt;&gt;"",'Activity Bookings'!$C33&gt;=$B$4,'Activity Bookings'!$C33&lt;=$D$4,IF($F$4="All Activities",1,'Activity Bookings'!$F33=$F$4),IF($H$4="All Statuses",'Activity Bookings'!$O33&lt;&gt;"Canceled",'Activity Bookings'!$O33=$H$4)),1,0),0)</f>
        <v/>
      </c>
      <c r="O33">
        <f>IFERROR(IF($N33=1,'Activity Bookings'!$F33,""),"")</f>
        <v/>
      </c>
      <c r="P33">
        <f>IFERROR(IF($N33=1,'Activity Bookings'!$M33,0),0)</f>
        <v/>
      </c>
      <c r="Q33">
        <f>IFERROR(IF($N33=1,'Activity Bookings'!$AD33,0),0)</f>
        <v/>
      </c>
      <c r="R33">
        <f>IFERROR(IF($N33=1,'Activity Bookings'!$AF33,0),0)</f>
        <v/>
      </c>
      <c r="S33">
        <f>IFERROR(IF(AND($N33=1,COUNTIFS('Activity Bookings'!$F$5:'Activity Bookings'!$F33,'Activity Bookings'!$F33,'Activity Bookings'!$C$5:'Activity Bookings'!$C33,'Activity Bookings'!$C33,'Activity Bookings'!$D$5:'Activity Bookings'!$D33,'Activity Bookings'!$D33)=1),'Activity Bookings'!$AL33,0),0)</f>
        <v/>
      </c>
      <c r="T33">
        <f>IFERROR(IF($N33=1,'Activity Bookings'!$AO33,""),"")</f>
        <v/>
      </c>
      <c r="U33">
        <f>IFERROR(IF(AND($N33=1,'Activity Bookings'!$AS33&lt;&gt;"Ready"),1,0),0)</f>
        <v/>
      </c>
      <c r="V33">
        <f>IFERROR(IF(AND($N33=1,'Activity Bookings'!$AO33&gt;1),1,0),0)</f>
        <v/>
      </c>
      <c r="W33">
        <f>IFERROR(IF(AND($N33=1,'Activity Bookings'!$AF33&gt;0,'Activity Bookings'!$O33&lt;&gt;"Canceled"),1,0),0)</f>
        <v/>
      </c>
      <c r="X33">
        <f>IFERROR(IF(AND($N33=1,'Activity Bookings'!$AI33="Yes",'Activity Bookings'!$AJ33&lt;&gt;"Received",'Activity Bookings'!$AJ33&lt;&gt;"Verify On Arrival"),1,0),0)</f>
        <v/>
      </c>
      <c r="Y33">
        <f>IFERROR(IF(AND($N33=1,'Activity Bookings'!$N33&lt;&gt;"",'Activity Bookings'!$AK33&lt;&gt;"",'Activity Bookings'!$N33&lt;'Activity Bookings'!$AK33),1,0),0)</f>
        <v/>
      </c>
      <c r="Z33">
        <f>IFERROR(IF(AND($N33=1,'Activity Bookings'!$T33=""),1,0),0)</f>
        <v/>
      </c>
      <c r="AA33">
        <f>IFERROR(IF(AND($N33=1,'Activity Bookings'!$Q33=""),1,0),0)</f>
        <v/>
      </c>
      <c r="AB33">
        <f>IFERROR(IF(AND($N33=1,COUNTIF('Activity Bookings'!$A$5:$A$154,'Activity Bookings'!$A33)&gt;1),1,0),0)</f>
        <v/>
      </c>
      <c r="AC33">
        <f>IFERROR(IF(AND($N33=1,('Activity Bookings'!$C33+'Activity Bookings'!$D33)&lt;NOW(),OR('Activity Bookings'!$O33="Inquiry",'Activity Bookings'!$O33="Pending",'Activity Bookings'!$O33="Confirmed")),1,0),0)</f>
        <v/>
      </c>
      <c r="AD33">
        <f>IFERROR(IF(AND('Activity Bookings'!$A33&lt;&gt;"",'Activity Bookings'!$C33&gt;=TODAY(),'Activity Bookings'!$C33&lt;=TODAY()+7,OR('Activity Bookings'!$O33="Confirmed",'Activity Bookings'!$O33="Pending")),1,0),0)</f>
        <v/>
      </c>
      <c r="AF33">
        <f>IFERROR('Activity Setup'!B42,"")</f>
        <v/>
      </c>
    </row>
    <row r="34">
      <c r="A34" s="24" t="inlineStr">
        <is>
          <t>Unassigned Staff</t>
        </is>
      </c>
      <c r="B34" s="24">
        <f>IFERROR(SUM($AA$5:$AA$154),0)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N34">
        <f>IFERROR(IF(AND('Activity Bookings'!$A34&lt;&gt;"",'Activity Bookings'!$C34&gt;=$B$4,'Activity Bookings'!$C34&lt;=$D$4,IF($F$4="All Activities",1,'Activity Bookings'!$F34=$F$4),IF($H$4="All Statuses",'Activity Bookings'!$O34&lt;&gt;"Canceled",'Activity Bookings'!$O34=$H$4)),1,0),0)</f>
        <v/>
      </c>
      <c r="O34">
        <f>IFERROR(IF($N34=1,'Activity Bookings'!$F34,""),"")</f>
        <v/>
      </c>
      <c r="P34">
        <f>IFERROR(IF($N34=1,'Activity Bookings'!$M34,0),0)</f>
        <v/>
      </c>
      <c r="Q34">
        <f>IFERROR(IF($N34=1,'Activity Bookings'!$AD34,0),0)</f>
        <v/>
      </c>
      <c r="R34">
        <f>IFERROR(IF($N34=1,'Activity Bookings'!$AF34,0),0)</f>
        <v/>
      </c>
      <c r="S34">
        <f>IFERROR(IF(AND($N34=1,COUNTIFS('Activity Bookings'!$F$5:'Activity Bookings'!$F34,'Activity Bookings'!$F34,'Activity Bookings'!$C$5:'Activity Bookings'!$C34,'Activity Bookings'!$C34,'Activity Bookings'!$D$5:'Activity Bookings'!$D34,'Activity Bookings'!$D34)=1),'Activity Bookings'!$AL34,0),0)</f>
        <v/>
      </c>
      <c r="T34">
        <f>IFERROR(IF($N34=1,'Activity Bookings'!$AO34,""),"")</f>
        <v/>
      </c>
      <c r="U34">
        <f>IFERROR(IF(AND($N34=1,'Activity Bookings'!$AS34&lt;&gt;"Ready"),1,0),0)</f>
        <v/>
      </c>
      <c r="V34">
        <f>IFERROR(IF(AND($N34=1,'Activity Bookings'!$AO34&gt;1),1,0),0)</f>
        <v/>
      </c>
      <c r="W34">
        <f>IFERROR(IF(AND($N34=1,'Activity Bookings'!$AF34&gt;0,'Activity Bookings'!$O34&lt;&gt;"Canceled"),1,0),0)</f>
        <v/>
      </c>
      <c r="X34">
        <f>IFERROR(IF(AND($N34=1,'Activity Bookings'!$AI34="Yes",'Activity Bookings'!$AJ34&lt;&gt;"Received",'Activity Bookings'!$AJ34&lt;&gt;"Verify On Arrival"),1,0),0)</f>
        <v/>
      </c>
      <c r="Y34">
        <f>IFERROR(IF(AND($N34=1,'Activity Bookings'!$N34&lt;&gt;"",'Activity Bookings'!$AK34&lt;&gt;"",'Activity Bookings'!$N34&lt;'Activity Bookings'!$AK34),1,0),0)</f>
        <v/>
      </c>
      <c r="Z34">
        <f>IFERROR(IF(AND($N34=1,'Activity Bookings'!$T34=""),1,0),0)</f>
        <v/>
      </c>
      <c r="AA34">
        <f>IFERROR(IF(AND($N34=1,'Activity Bookings'!$Q34=""),1,0),0)</f>
        <v/>
      </c>
      <c r="AB34">
        <f>IFERROR(IF(AND($N34=1,COUNTIF('Activity Bookings'!$A$5:$A$154,'Activity Bookings'!$A34)&gt;1),1,0),0)</f>
        <v/>
      </c>
      <c r="AC34">
        <f>IFERROR(IF(AND($N34=1,('Activity Bookings'!$C34+'Activity Bookings'!$D34)&lt;NOW(),OR('Activity Bookings'!$O34="Inquiry",'Activity Bookings'!$O34="Pending",'Activity Bookings'!$O34="Confirmed")),1,0),0)</f>
        <v/>
      </c>
      <c r="AD34">
        <f>IFERROR(IF(AND('Activity Bookings'!$A34&lt;&gt;"",'Activity Bookings'!$C34&gt;=TODAY(),'Activity Bookings'!$C34&lt;=TODAY()+7,OR('Activity Bookings'!$O34="Confirmed",'Activity Bookings'!$O34="Pending")),1,0),0)</f>
        <v/>
      </c>
      <c r="AF34">
        <f>IFERROR('Activity Setup'!B43,"")</f>
        <v/>
      </c>
    </row>
    <row r="35">
      <c r="A35" s="23" t="inlineStr">
        <is>
          <t>Duplicate Booking ID</t>
        </is>
      </c>
      <c r="B35" s="23">
        <f>IFERROR(SUM($AB$5:$AB$154),0)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N35">
        <f>IFERROR(IF(AND('Activity Bookings'!$A35&lt;&gt;"",'Activity Bookings'!$C35&gt;=$B$4,'Activity Bookings'!$C35&lt;=$D$4,IF($F$4="All Activities",1,'Activity Bookings'!$F35=$F$4),IF($H$4="All Statuses",'Activity Bookings'!$O35&lt;&gt;"Canceled",'Activity Bookings'!$O35=$H$4)),1,0),0)</f>
        <v/>
      </c>
      <c r="O35">
        <f>IFERROR(IF($N35=1,'Activity Bookings'!$F35,""),"")</f>
        <v/>
      </c>
      <c r="P35">
        <f>IFERROR(IF($N35=1,'Activity Bookings'!$M35,0),0)</f>
        <v/>
      </c>
      <c r="Q35">
        <f>IFERROR(IF($N35=1,'Activity Bookings'!$AD35,0),0)</f>
        <v/>
      </c>
      <c r="R35">
        <f>IFERROR(IF($N35=1,'Activity Bookings'!$AF35,0),0)</f>
        <v/>
      </c>
      <c r="S35">
        <f>IFERROR(IF(AND($N35=1,COUNTIFS('Activity Bookings'!$F$5:'Activity Bookings'!$F35,'Activity Bookings'!$F35,'Activity Bookings'!$C$5:'Activity Bookings'!$C35,'Activity Bookings'!$C35,'Activity Bookings'!$D$5:'Activity Bookings'!$D35,'Activity Bookings'!$D35)=1),'Activity Bookings'!$AL35,0),0)</f>
        <v/>
      </c>
      <c r="T35">
        <f>IFERROR(IF($N35=1,'Activity Bookings'!$AO35,""),"")</f>
        <v/>
      </c>
      <c r="U35">
        <f>IFERROR(IF(AND($N35=1,'Activity Bookings'!$AS35&lt;&gt;"Ready"),1,0),0)</f>
        <v/>
      </c>
      <c r="V35">
        <f>IFERROR(IF(AND($N35=1,'Activity Bookings'!$AO35&gt;1),1,0),0)</f>
        <v/>
      </c>
      <c r="W35">
        <f>IFERROR(IF(AND($N35=1,'Activity Bookings'!$AF35&gt;0,'Activity Bookings'!$O35&lt;&gt;"Canceled"),1,0),0)</f>
        <v/>
      </c>
      <c r="X35">
        <f>IFERROR(IF(AND($N35=1,'Activity Bookings'!$AI35="Yes",'Activity Bookings'!$AJ35&lt;&gt;"Received",'Activity Bookings'!$AJ35&lt;&gt;"Verify On Arrival"),1,0),0)</f>
        <v/>
      </c>
      <c r="Y35">
        <f>IFERROR(IF(AND($N35=1,'Activity Bookings'!$N35&lt;&gt;"",'Activity Bookings'!$AK35&lt;&gt;"",'Activity Bookings'!$N35&lt;'Activity Bookings'!$AK35),1,0),0)</f>
        <v/>
      </c>
      <c r="Z35">
        <f>IFERROR(IF(AND($N35=1,'Activity Bookings'!$T35=""),1,0),0)</f>
        <v/>
      </c>
      <c r="AA35">
        <f>IFERROR(IF(AND($N35=1,'Activity Bookings'!$Q35=""),1,0),0)</f>
        <v/>
      </c>
      <c r="AB35">
        <f>IFERROR(IF(AND($N35=1,COUNTIF('Activity Bookings'!$A$5:$A$154,'Activity Bookings'!$A35)&gt;1),1,0),0)</f>
        <v/>
      </c>
      <c r="AC35">
        <f>IFERROR(IF(AND($N35=1,('Activity Bookings'!$C35+'Activity Bookings'!$D35)&lt;NOW(),OR('Activity Bookings'!$O35="Inquiry",'Activity Bookings'!$O35="Pending",'Activity Bookings'!$O35="Confirmed")),1,0),0)</f>
        <v/>
      </c>
      <c r="AD35">
        <f>IFERROR(IF(AND('Activity Bookings'!$A35&lt;&gt;"",'Activity Bookings'!$C35&gt;=TODAY(),'Activity Bookings'!$C35&lt;=TODAY()+7,OR('Activity Bookings'!$O35="Confirmed",'Activity Bookings'!$O35="Pending")),1,0),0)</f>
        <v/>
      </c>
      <c r="AF35">
        <f>IFERROR('Activity Setup'!B44,"")</f>
        <v/>
      </c>
    </row>
    <row r="36">
      <c r="A36" s="24" t="inlineStr">
        <is>
          <t>Past Activity Still Open</t>
        </is>
      </c>
      <c r="B36" s="24">
        <f>IFERROR(SUM($AC$5:$AC$154),0)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N36">
        <f>IFERROR(IF(AND('Activity Bookings'!$A36&lt;&gt;"",'Activity Bookings'!$C36&gt;=$B$4,'Activity Bookings'!$C36&lt;=$D$4,IF($F$4="All Activities",1,'Activity Bookings'!$F36=$F$4),IF($H$4="All Statuses",'Activity Bookings'!$O36&lt;&gt;"Canceled",'Activity Bookings'!$O36=$H$4)),1,0),0)</f>
        <v/>
      </c>
      <c r="O36">
        <f>IFERROR(IF($N36=1,'Activity Bookings'!$F36,""),"")</f>
        <v/>
      </c>
      <c r="P36">
        <f>IFERROR(IF($N36=1,'Activity Bookings'!$M36,0),0)</f>
        <v/>
      </c>
      <c r="Q36">
        <f>IFERROR(IF($N36=1,'Activity Bookings'!$AD36,0),0)</f>
        <v/>
      </c>
      <c r="R36">
        <f>IFERROR(IF($N36=1,'Activity Bookings'!$AF36,0),0)</f>
        <v/>
      </c>
      <c r="S36">
        <f>IFERROR(IF(AND($N36=1,COUNTIFS('Activity Bookings'!$F$5:'Activity Bookings'!$F36,'Activity Bookings'!$F36,'Activity Bookings'!$C$5:'Activity Bookings'!$C36,'Activity Bookings'!$C36,'Activity Bookings'!$D$5:'Activity Bookings'!$D36,'Activity Bookings'!$D36)=1),'Activity Bookings'!$AL36,0),0)</f>
        <v/>
      </c>
      <c r="T36">
        <f>IFERROR(IF($N36=1,'Activity Bookings'!$AO36,""),"")</f>
        <v/>
      </c>
      <c r="U36">
        <f>IFERROR(IF(AND($N36=1,'Activity Bookings'!$AS36&lt;&gt;"Ready"),1,0),0)</f>
        <v/>
      </c>
      <c r="V36">
        <f>IFERROR(IF(AND($N36=1,'Activity Bookings'!$AO36&gt;1),1,0),0)</f>
        <v/>
      </c>
      <c r="W36">
        <f>IFERROR(IF(AND($N36=1,'Activity Bookings'!$AF36&gt;0,'Activity Bookings'!$O36&lt;&gt;"Canceled"),1,0),0)</f>
        <v/>
      </c>
      <c r="X36">
        <f>IFERROR(IF(AND($N36=1,'Activity Bookings'!$AI36="Yes",'Activity Bookings'!$AJ36&lt;&gt;"Received",'Activity Bookings'!$AJ36&lt;&gt;"Verify On Arrival"),1,0),0)</f>
        <v/>
      </c>
      <c r="Y36">
        <f>IFERROR(IF(AND($N36=1,'Activity Bookings'!$N36&lt;&gt;"",'Activity Bookings'!$AK36&lt;&gt;"",'Activity Bookings'!$N36&lt;'Activity Bookings'!$AK36),1,0),0)</f>
        <v/>
      </c>
      <c r="Z36">
        <f>IFERROR(IF(AND($N36=1,'Activity Bookings'!$T36=""),1,0),0)</f>
        <v/>
      </c>
      <c r="AA36">
        <f>IFERROR(IF(AND($N36=1,'Activity Bookings'!$Q36=""),1,0),0)</f>
        <v/>
      </c>
      <c r="AB36">
        <f>IFERROR(IF(AND($N36=1,COUNTIF('Activity Bookings'!$A$5:$A$154,'Activity Bookings'!$A36)&gt;1),1,0),0)</f>
        <v/>
      </c>
      <c r="AC36">
        <f>IFERROR(IF(AND($N36=1,('Activity Bookings'!$C36+'Activity Bookings'!$D36)&lt;NOW(),OR('Activity Bookings'!$O36="Inquiry",'Activity Bookings'!$O36="Pending",'Activity Bookings'!$O36="Confirmed")),1,0),0)</f>
        <v/>
      </c>
      <c r="AD36">
        <f>IFERROR(IF(AND('Activity Bookings'!$A36&lt;&gt;"",'Activity Bookings'!$C36&gt;=TODAY(),'Activity Bookings'!$C36&lt;=TODAY()+7,OR('Activity Bookings'!$O36="Confirmed",'Activity Bookings'!$O36="Pending")),1,0),0)</f>
        <v/>
      </c>
      <c r="AF36">
        <f>IFERROR('Activity Setup'!B45,"")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N37">
        <f>IFERROR(IF(AND('Activity Bookings'!$A37&lt;&gt;"",'Activity Bookings'!$C37&gt;=$B$4,'Activity Bookings'!$C37&lt;=$D$4,IF($F$4="All Activities",1,'Activity Bookings'!$F37=$F$4),IF($H$4="All Statuses",'Activity Bookings'!$O37&lt;&gt;"Canceled",'Activity Bookings'!$O37=$H$4)),1,0),0)</f>
        <v/>
      </c>
      <c r="O37">
        <f>IFERROR(IF($N37=1,'Activity Bookings'!$F37,""),"")</f>
        <v/>
      </c>
      <c r="P37">
        <f>IFERROR(IF($N37=1,'Activity Bookings'!$M37,0),0)</f>
        <v/>
      </c>
      <c r="Q37">
        <f>IFERROR(IF($N37=1,'Activity Bookings'!$AD37,0),0)</f>
        <v/>
      </c>
      <c r="R37">
        <f>IFERROR(IF($N37=1,'Activity Bookings'!$AF37,0),0)</f>
        <v/>
      </c>
      <c r="S37">
        <f>IFERROR(IF(AND($N37=1,COUNTIFS('Activity Bookings'!$F$5:'Activity Bookings'!$F37,'Activity Bookings'!$F37,'Activity Bookings'!$C$5:'Activity Bookings'!$C37,'Activity Bookings'!$C37,'Activity Bookings'!$D$5:'Activity Bookings'!$D37,'Activity Bookings'!$D37)=1),'Activity Bookings'!$AL37,0),0)</f>
        <v/>
      </c>
      <c r="T37">
        <f>IFERROR(IF($N37=1,'Activity Bookings'!$AO37,""),"")</f>
        <v/>
      </c>
      <c r="U37">
        <f>IFERROR(IF(AND($N37=1,'Activity Bookings'!$AS37&lt;&gt;"Ready"),1,0),0)</f>
        <v/>
      </c>
      <c r="V37">
        <f>IFERROR(IF(AND($N37=1,'Activity Bookings'!$AO37&gt;1),1,0),0)</f>
        <v/>
      </c>
      <c r="W37">
        <f>IFERROR(IF(AND($N37=1,'Activity Bookings'!$AF37&gt;0,'Activity Bookings'!$O37&lt;&gt;"Canceled"),1,0),0)</f>
        <v/>
      </c>
      <c r="X37">
        <f>IFERROR(IF(AND($N37=1,'Activity Bookings'!$AI37="Yes",'Activity Bookings'!$AJ37&lt;&gt;"Received",'Activity Bookings'!$AJ37&lt;&gt;"Verify On Arrival"),1,0),0)</f>
        <v/>
      </c>
      <c r="Y37">
        <f>IFERROR(IF(AND($N37=1,'Activity Bookings'!$N37&lt;&gt;"",'Activity Bookings'!$AK37&lt;&gt;"",'Activity Bookings'!$N37&lt;'Activity Bookings'!$AK37),1,0),0)</f>
        <v/>
      </c>
      <c r="Z37">
        <f>IFERROR(IF(AND($N37=1,'Activity Bookings'!$T37=""),1,0),0)</f>
        <v/>
      </c>
      <c r="AA37">
        <f>IFERROR(IF(AND($N37=1,'Activity Bookings'!$Q37=""),1,0),0)</f>
        <v/>
      </c>
      <c r="AB37">
        <f>IFERROR(IF(AND($N37=1,COUNTIF('Activity Bookings'!$A$5:$A$154,'Activity Bookings'!$A37)&gt;1),1,0),0)</f>
        <v/>
      </c>
      <c r="AC37">
        <f>IFERROR(IF(AND($N37=1,('Activity Bookings'!$C37+'Activity Bookings'!$D37)&lt;NOW(),OR('Activity Bookings'!$O37="Inquiry",'Activity Bookings'!$O37="Pending",'Activity Bookings'!$O37="Confirmed")),1,0),0)</f>
        <v/>
      </c>
      <c r="AD37">
        <f>IFERROR(IF(AND('Activity Bookings'!$A37&lt;&gt;"",'Activity Bookings'!$C37&gt;=TODAY(),'Activity Bookings'!$C37&lt;=TODAY()+7,OR('Activity Bookings'!$O37="Confirmed",'Activity Bookings'!$O37="Pending")),1,0),0)</f>
        <v/>
      </c>
      <c r="AF37">
        <f>IFERROR('Activity Setup'!B46,"")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N38">
        <f>IFERROR(IF(AND('Activity Bookings'!$A38&lt;&gt;"",'Activity Bookings'!$C38&gt;=$B$4,'Activity Bookings'!$C38&lt;=$D$4,IF($F$4="All Activities",1,'Activity Bookings'!$F38=$F$4),IF($H$4="All Statuses",'Activity Bookings'!$O38&lt;&gt;"Canceled",'Activity Bookings'!$O38=$H$4)),1,0),0)</f>
        <v/>
      </c>
      <c r="O38">
        <f>IFERROR(IF($N38=1,'Activity Bookings'!$F38,""),"")</f>
        <v/>
      </c>
      <c r="P38">
        <f>IFERROR(IF($N38=1,'Activity Bookings'!$M38,0),0)</f>
        <v/>
      </c>
      <c r="Q38">
        <f>IFERROR(IF($N38=1,'Activity Bookings'!$AD38,0),0)</f>
        <v/>
      </c>
      <c r="R38">
        <f>IFERROR(IF($N38=1,'Activity Bookings'!$AF38,0),0)</f>
        <v/>
      </c>
      <c r="S38">
        <f>IFERROR(IF(AND($N38=1,COUNTIFS('Activity Bookings'!$F$5:'Activity Bookings'!$F38,'Activity Bookings'!$F38,'Activity Bookings'!$C$5:'Activity Bookings'!$C38,'Activity Bookings'!$C38,'Activity Bookings'!$D$5:'Activity Bookings'!$D38,'Activity Bookings'!$D38)=1),'Activity Bookings'!$AL38,0),0)</f>
        <v/>
      </c>
      <c r="T38">
        <f>IFERROR(IF($N38=1,'Activity Bookings'!$AO38,""),"")</f>
        <v/>
      </c>
      <c r="U38">
        <f>IFERROR(IF(AND($N38=1,'Activity Bookings'!$AS38&lt;&gt;"Ready"),1,0),0)</f>
        <v/>
      </c>
      <c r="V38">
        <f>IFERROR(IF(AND($N38=1,'Activity Bookings'!$AO38&gt;1),1,0),0)</f>
        <v/>
      </c>
      <c r="W38">
        <f>IFERROR(IF(AND($N38=1,'Activity Bookings'!$AF38&gt;0,'Activity Bookings'!$O38&lt;&gt;"Canceled"),1,0),0)</f>
        <v/>
      </c>
      <c r="X38">
        <f>IFERROR(IF(AND($N38=1,'Activity Bookings'!$AI38="Yes",'Activity Bookings'!$AJ38&lt;&gt;"Received",'Activity Bookings'!$AJ38&lt;&gt;"Verify On Arrival"),1,0),0)</f>
        <v/>
      </c>
      <c r="Y38">
        <f>IFERROR(IF(AND($N38=1,'Activity Bookings'!$N38&lt;&gt;"",'Activity Bookings'!$AK38&lt;&gt;"",'Activity Bookings'!$N38&lt;'Activity Bookings'!$AK38),1,0),0)</f>
        <v/>
      </c>
      <c r="Z38">
        <f>IFERROR(IF(AND($N38=1,'Activity Bookings'!$T38=""),1,0),0)</f>
        <v/>
      </c>
      <c r="AA38">
        <f>IFERROR(IF(AND($N38=1,'Activity Bookings'!$Q38=""),1,0),0)</f>
        <v/>
      </c>
      <c r="AB38">
        <f>IFERROR(IF(AND($N38=1,COUNTIF('Activity Bookings'!$A$5:$A$154,'Activity Bookings'!$A38)&gt;1),1,0),0)</f>
        <v/>
      </c>
      <c r="AC38">
        <f>IFERROR(IF(AND($N38=1,('Activity Bookings'!$C38+'Activity Bookings'!$D38)&lt;NOW(),OR('Activity Bookings'!$O38="Inquiry",'Activity Bookings'!$O38="Pending",'Activity Bookings'!$O38="Confirmed")),1,0),0)</f>
        <v/>
      </c>
      <c r="AD38">
        <f>IFERROR(IF(AND('Activity Bookings'!$A38&lt;&gt;"",'Activity Bookings'!$C38&gt;=TODAY(),'Activity Bookings'!$C38&lt;=TODAY()+7,OR('Activity Bookings'!$O38="Confirmed",'Activity Bookings'!$O38="Pending")),1,0),0)</f>
        <v/>
      </c>
      <c r="AF38">
        <f>IFERROR('Activity Setup'!B47,"")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N39">
        <f>IFERROR(IF(AND('Activity Bookings'!$A39&lt;&gt;"",'Activity Bookings'!$C39&gt;=$B$4,'Activity Bookings'!$C39&lt;=$D$4,IF($F$4="All Activities",1,'Activity Bookings'!$F39=$F$4),IF($H$4="All Statuses",'Activity Bookings'!$O39&lt;&gt;"Canceled",'Activity Bookings'!$O39=$H$4)),1,0),0)</f>
        <v/>
      </c>
      <c r="O39">
        <f>IFERROR(IF($N39=1,'Activity Bookings'!$F39,""),"")</f>
        <v/>
      </c>
      <c r="P39">
        <f>IFERROR(IF($N39=1,'Activity Bookings'!$M39,0),0)</f>
        <v/>
      </c>
      <c r="Q39">
        <f>IFERROR(IF($N39=1,'Activity Bookings'!$AD39,0),0)</f>
        <v/>
      </c>
      <c r="R39">
        <f>IFERROR(IF($N39=1,'Activity Bookings'!$AF39,0),0)</f>
        <v/>
      </c>
      <c r="S39">
        <f>IFERROR(IF(AND($N39=1,COUNTIFS('Activity Bookings'!$F$5:'Activity Bookings'!$F39,'Activity Bookings'!$F39,'Activity Bookings'!$C$5:'Activity Bookings'!$C39,'Activity Bookings'!$C39,'Activity Bookings'!$D$5:'Activity Bookings'!$D39,'Activity Bookings'!$D39)=1),'Activity Bookings'!$AL39,0),0)</f>
        <v/>
      </c>
      <c r="T39">
        <f>IFERROR(IF($N39=1,'Activity Bookings'!$AO39,""),"")</f>
        <v/>
      </c>
      <c r="U39">
        <f>IFERROR(IF(AND($N39=1,'Activity Bookings'!$AS39&lt;&gt;"Ready"),1,0),0)</f>
        <v/>
      </c>
      <c r="V39">
        <f>IFERROR(IF(AND($N39=1,'Activity Bookings'!$AO39&gt;1),1,0),0)</f>
        <v/>
      </c>
      <c r="W39">
        <f>IFERROR(IF(AND($N39=1,'Activity Bookings'!$AF39&gt;0,'Activity Bookings'!$O39&lt;&gt;"Canceled"),1,0),0)</f>
        <v/>
      </c>
      <c r="X39">
        <f>IFERROR(IF(AND($N39=1,'Activity Bookings'!$AI39="Yes",'Activity Bookings'!$AJ39&lt;&gt;"Received",'Activity Bookings'!$AJ39&lt;&gt;"Verify On Arrival"),1,0),0)</f>
        <v/>
      </c>
      <c r="Y39">
        <f>IFERROR(IF(AND($N39=1,'Activity Bookings'!$N39&lt;&gt;"",'Activity Bookings'!$AK39&lt;&gt;"",'Activity Bookings'!$N39&lt;'Activity Bookings'!$AK39),1,0),0)</f>
        <v/>
      </c>
      <c r="Z39">
        <f>IFERROR(IF(AND($N39=1,'Activity Bookings'!$T39=""),1,0),0)</f>
        <v/>
      </c>
      <c r="AA39">
        <f>IFERROR(IF(AND($N39=1,'Activity Bookings'!$Q39=""),1,0),0)</f>
        <v/>
      </c>
      <c r="AB39">
        <f>IFERROR(IF(AND($N39=1,COUNTIF('Activity Bookings'!$A$5:$A$154,'Activity Bookings'!$A39)&gt;1),1,0),0)</f>
        <v/>
      </c>
      <c r="AC39">
        <f>IFERROR(IF(AND($N39=1,('Activity Bookings'!$C39+'Activity Bookings'!$D39)&lt;NOW(),OR('Activity Bookings'!$O39="Inquiry",'Activity Bookings'!$O39="Pending",'Activity Bookings'!$O39="Confirmed")),1,0),0)</f>
        <v/>
      </c>
      <c r="AD39">
        <f>IFERROR(IF(AND('Activity Bookings'!$A39&lt;&gt;"",'Activity Bookings'!$C39&gt;=TODAY(),'Activity Bookings'!$C39&lt;=TODAY()+7,OR('Activity Bookings'!$O39="Confirmed",'Activity Bookings'!$O39="Pending")),1,0),0)</f>
        <v/>
      </c>
      <c r="AF39">
        <f>IFERROR('Activity Setup'!B48,"")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N40">
        <f>IFERROR(IF(AND('Activity Bookings'!$A40&lt;&gt;"",'Activity Bookings'!$C40&gt;=$B$4,'Activity Bookings'!$C40&lt;=$D$4,IF($F$4="All Activities",1,'Activity Bookings'!$F40=$F$4),IF($H$4="All Statuses",'Activity Bookings'!$O40&lt;&gt;"Canceled",'Activity Bookings'!$O40=$H$4)),1,0),0)</f>
        <v/>
      </c>
      <c r="O40">
        <f>IFERROR(IF($N40=1,'Activity Bookings'!$F40,""),"")</f>
        <v/>
      </c>
      <c r="P40">
        <f>IFERROR(IF($N40=1,'Activity Bookings'!$M40,0),0)</f>
        <v/>
      </c>
      <c r="Q40">
        <f>IFERROR(IF($N40=1,'Activity Bookings'!$AD40,0),0)</f>
        <v/>
      </c>
      <c r="R40">
        <f>IFERROR(IF($N40=1,'Activity Bookings'!$AF40,0),0)</f>
        <v/>
      </c>
      <c r="S40">
        <f>IFERROR(IF(AND($N40=1,COUNTIFS('Activity Bookings'!$F$5:'Activity Bookings'!$F40,'Activity Bookings'!$F40,'Activity Bookings'!$C$5:'Activity Bookings'!$C40,'Activity Bookings'!$C40,'Activity Bookings'!$D$5:'Activity Bookings'!$D40,'Activity Bookings'!$D40)=1),'Activity Bookings'!$AL40,0),0)</f>
        <v/>
      </c>
      <c r="T40">
        <f>IFERROR(IF($N40=1,'Activity Bookings'!$AO40,""),"")</f>
        <v/>
      </c>
      <c r="U40">
        <f>IFERROR(IF(AND($N40=1,'Activity Bookings'!$AS40&lt;&gt;"Ready"),1,0),0)</f>
        <v/>
      </c>
      <c r="V40">
        <f>IFERROR(IF(AND($N40=1,'Activity Bookings'!$AO40&gt;1),1,0),0)</f>
        <v/>
      </c>
      <c r="W40">
        <f>IFERROR(IF(AND($N40=1,'Activity Bookings'!$AF40&gt;0,'Activity Bookings'!$O40&lt;&gt;"Canceled"),1,0),0)</f>
        <v/>
      </c>
      <c r="X40">
        <f>IFERROR(IF(AND($N40=1,'Activity Bookings'!$AI40="Yes",'Activity Bookings'!$AJ40&lt;&gt;"Received",'Activity Bookings'!$AJ40&lt;&gt;"Verify On Arrival"),1,0),0)</f>
        <v/>
      </c>
      <c r="Y40">
        <f>IFERROR(IF(AND($N40=1,'Activity Bookings'!$N40&lt;&gt;"",'Activity Bookings'!$AK40&lt;&gt;"",'Activity Bookings'!$N40&lt;'Activity Bookings'!$AK40),1,0),0)</f>
        <v/>
      </c>
      <c r="Z40">
        <f>IFERROR(IF(AND($N40=1,'Activity Bookings'!$T40=""),1,0),0)</f>
        <v/>
      </c>
      <c r="AA40">
        <f>IFERROR(IF(AND($N40=1,'Activity Bookings'!$Q40=""),1,0),0)</f>
        <v/>
      </c>
      <c r="AB40">
        <f>IFERROR(IF(AND($N40=1,COUNTIF('Activity Bookings'!$A$5:$A$154,'Activity Bookings'!$A40)&gt;1),1,0),0)</f>
        <v/>
      </c>
      <c r="AC40">
        <f>IFERROR(IF(AND($N40=1,('Activity Bookings'!$C40+'Activity Bookings'!$D40)&lt;NOW(),OR('Activity Bookings'!$O40="Inquiry",'Activity Bookings'!$O40="Pending",'Activity Bookings'!$O40="Confirmed")),1,0),0)</f>
        <v/>
      </c>
      <c r="AD40">
        <f>IFERROR(IF(AND('Activity Bookings'!$A40&lt;&gt;"",'Activity Bookings'!$C40&gt;=TODAY(),'Activity Bookings'!$C40&lt;=TODAY()+7,OR('Activity Bookings'!$O40="Confirmed",'Activity Bookings'!$O40="Pending")),1,0),0)</f>
        <v/>
      </c>
      <c r="AF40">
        <f>IFERROR('Activity Setup'!B49,"")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N41">
        <f>IFERROR(IF(AND('Activity Bookings'!$A41&lt;&gt;"",'Activity Bookings'!$C41&gt;=$B$4,'Activity Bookings'!$C41&lt;=$D$4,IF($F$4="All Activities",1,'Activity Bookings'!$F41=$F$4),IF($H$4="All Statuses",'Activity Bookings'!$O41&lt;&gt;"Canceled",'Activity Bookings'!$O41=$H$4)),1,0),0)</f>
        <v/>
      </c>
      <c r="O41">
        <f>IFERROR(IF($N41=1,'Activity Bookings'!$F41,""),"")</f>
        <v/>
      </c>
      <c r="P41">
        <f>IFERROR(IF($N41=1,'Activity Bookings'!$M41,0),0)</f>
        <v/>
      </c>
      <c r="Q41">
        <f>IFERROR(IF($N41=1,'Activity Bookings'!$AD41,0),0)</f>
        <v/>
      </c>
      <c r="R41">
        <f>IFERROR(IF($N41=1,'Activity Bookings'!$AF41,0),0)</f>
        <v/>
      </c>
      <c r="S41">
        <f>IFERROR(IF(AND($N41=1,COUNTIFS('Activity Bookings'!$F$5:'Activity Bookings'!$F41,'Activity Bookings'!$F41,'Activity Bookings'!$C$5:'Activity Bookings'!$C41,'Activity Bookings'!$C41,'Activity Bookings'!$D$5:'Activity Bookings'!$D41,'Activity Bookings'!$D41)=1),'Activity Bookings'!$AL41,0),0)</f>
        <v/>
      </c>
      <c r="T41">
        <f>IFERROR(IF($N41=1,'Activity Bookings'!$AO41,""),"")</f>
        <v/>
      </c>
      <c r="U41">
        <f>IFERROR(IF(AND($N41=1,'Activity Bookings'!$AS41&lt;&gt;"Ready"),1,0),0)</f>
        <v/>
      </c>
      <c r="V41">
        <f>IFERROR(IF(AND($N41=1,'Activity Bookings'!$AO41&gt;1),1,0),0)</f>
        <v/>
      </c>
      <c r="W41">
        <f>IFERROR(IF(AND($N41=1,'Activity Bookings'!$AF41&gt;0,'Activity Bookings'!$O41&lt;&gt;"Canceled"),1,0),0)</f>
        <v/>
      </c>
      <c r="X41">
        <f>IFERROR(IF(AND($N41=1,'Activity Bookings'!$AI41="Yes",'Activity Bookings'!$AJ41&lt;&gt;"Received",'Activity Bookings'!$AJ41&lt;&gt;"Verify On Arrival"),1,0),0)</f>
        <v/>
      </c>
      <c r="Y41">
        <f>IFERROR(IF(AND($N41=1,'Activity Bookings'!$N41&lt;&gt;"",'Activity Bookings'!$AK41&lt;&gt;"",'Activity Bookings'!$N41&lt;'Activity Bookings'!$AK41),1,0),0)</f>
        <v/>
      </c>
      <c r="Z41">
        <f>IFERROR(IF(AND($N41=1,'Activity Bookings'!$T41=""),1,0),0)</f>
        <v/>
      </c>
      <c r="AA41">
        <f>IFERROR(IF(AND($N41=1,'Activity Bookings'!$Q41=""),1,0),0)</f>
        <v/>
      </c>
      <c r="AB41">
        <f>IFERROR(IF(AND($N41=1,COUNTIF('Activity Bookings'!$A$5:$A$154,'Activity Bookings'!$A41)&gt;1),1,0),0)</f>
        <v/>
      </c>
      <c r="AC41">
        <f>IFERROR(IF(AND($N41=1,('Activity Bookings'!$C41+'Activity Bookings'!$D41)&lt;NOW(),OR('Activity Bookings'!$O41="Inquiry",'Activity Bookings'!$O41="Pending",'Activity Bookings'!$O41="Confirmed")),1,0),0)</f>
        <v/>
      </c>
      <c r="AD41">
        <f>IFERROR(IF(AND('Activity Bookings'!$A41&lt;&gt;"",'Activity Bookings'!$C41&gt;=TODAY(),'Activity Bookings'!$C41&lt;=TODAY()+7,OR('Activity Bookings'!$O41="Confirmed",'Activity Bookings'!$O41="Pending")),1,0),0)</f>
        <v/>
      </c>
      <c r="AF41">
        <f>IFERROR('Activity Setup'!B50,"")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N42">
        <f>IFERROR(IF(AND('Activity Bookings'!$A42&lt;&gt;"",'Activity Bookings'!$C42&gt;=$B$4,'Activity Bookings'!$C42&lt;=$D$4,IF($F$4="All Activities",1,'Activity Bookings'!$F42=$F$4),IF($H$4="All Statuses",'Activity Bookings'!$O42&lt;&gt;"Canceled",'Activity Bookings'!$O42=$H$4)),1,0),0)</f>
        <v/>
      </c>
      <c r="O42">
        <f>IFERROR(IF($N42=1,'Activity Bookings'!$F42,""),"")</f>
        <v/>
      </c>
      <c r="P42">
        <f>IFERROR(IF($N42=1,'Activity Bookings'!$M42,0),0)</f>
        <v/>
      </c>
      <c r="Q42">
        <f>IFERROR(IF($N42=1,'Activity Bookings'!$AD42,0),0)</f>
        <v/>
      </c>
      <c r="R42">
        <f>IFERROR(IF($N42=1,'Activity Bookings'!$AF42,0),0)</f>
        <v/>
      </c>
      <c r="S42">
        <f>IFERROR(IF(AND($N42=1,COUNTIFS('Activity Bookings'!$F$5:'Activity Bookings'!$F42,'Activity Bookings'!$F42,'Activity Bookings'!$C$5:'Activity Bookings'!$C42,'Activity Bookings'!$C42,'Activity Bookings'!$D$5:'Activity Bookings'!$D42,'Activity Bookings'!$D42)=1),'Activity Bookings'!$AL42,0),0)</f>
        <v/>
      </c>
      <c r="T42">
        <f>IFERROR(IF($N42=1,'Activity Bookings'!$AO42,""),"")</f>
        <v/>
      </c>
      <c r="U42">
        <f>IFERROR(IF(AND($N42=1,'Activity Bookings'!$AS42&lt;&gt;"Ready"),1,0),0)</f>
        <v/>
      </c>
      <c r="V42">
        <f>IFERROR(IF(AND($N42=1,'Activity Bookings'!$AO42&gt;1),1,0),0)</f>
        <v/>
      </c>
      <c r="W42">
        <f>IFERROR(IF(AND($N42=1,'Activity Bookings'!$AF42&gt;0,'Activity Bookings'!$O42&lt;&gt;"Canceled"),1,0),0)</f>
        <v/>
      </c>
      <c r="X42">
        <f>IFERROR(IF(AND($N42=1,'Activity Bookings'!$AI42="Yes",'Activity Bookings'!$AJ42&lt;&gt;"Received",'Activity Bookings'!$AJ42&lt;&gt;"Verify On Arrival"),1,0),0)</f>
        <v/>
      </c>
      <c r="Y42">
        <f>IFERROR(IF(AND($N42=1,'Activity Bookings'!$N42&lt;&gt;"",'Activity Bookings'!$AK42&lt;&gt;"",'Activity Bookings'!$N42&lt;'Activity Bookings'!$AK42),1,0),0)</f>
        <v/>
      </c>
      <c r="Z42">
        <f>IFERROR(IF(AND($N42=1,'Activity Bookings'!$T42=""),1,0),0)</f>
        <v/>
      </c>
      <c r="AA42">
        <f>IFERROR(IF(AND($N42=1,'Activity Bookings'!$Q42=""),1,0),0)</f>
        <v/>
      </c>
      <c r="AB42">
        <f>IFERROR(IF(AND($N42=1,COUNTIF('Activity Bookings'!$A$5:$A$154,'Activity Bookings'!$A42)&gt;1),1,0),0)</f>
        <v/>
      </c>
      <c r="AC42">
        <f>IFERROR(IF(AND($N42=1,('Activity Bookings'!$C42+'Activity Bookings'!$D42)&lt;NOW(),OR('Activity Bookings'!$O42="Inquiry",'Activity Bookings'!$O42="Pending",'Activity Bookings'!$O42="Confirmed")),1,0),0)</f>
        <v/>
      </c>
      <c r="AD42">
        <f>IFERROR(IF(AND('Activity Bookings'!$A42&lt;&gt;"",'Activity Bookings'!$C42&gt;=TODAY(),'Activity Bookings'!$C42&lt;=TODAY()+7,OR('Activity Bookings'!$O42="Confirmed",'Activity Bookings'!$O42="Pending")),1,0),0)</f>
        <v/>
      </c>
      <c r="AF42">
        <f>IFERROR('Activity Setup'!B51,"")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N43">
        <f>IFERROR(IF(AND('Activity Bookings'!$A43&lt;&gt;"",'Activity Bookings'!$C43&gt;=$B$4,'Activity Bookings'!$C43&lt;=$D$4,IF($F$4="All Activities",1,'Activity Bookings'!$F43=$F$4),IF($H$4="All Statuses",'Activity Bookings'!$O43&lt;&gt;"Canceled",'Activity Bookings'!$O43=$H$4)),1,0),0)</f>
        <v/>
      </c>
      <c r="O43">
        <f>IFERROR(IF($N43=1,'Activity Bookings'!$F43,""),"")</f>
        <v/>
      </c>
      <c r="P43">
        <f>IFERROR(IF($N43=1,'Activity Bookings'!$M43,0),0)</f>
        <v/>
      </c>
      <c r="Q43">
        <f>IFERROR(IF($N43=1,'Activity Bookings'!$AD43,0),0)</f>
        <v/>
      </c>
      <c r="R43">
        <f>IFERROR(IF($N43=1,'Activity Bookings'!$AF43,0),0)</f>
        <v/>
      </c>
      <c r="S43">
        <f>IFERROR(IF(AND($N43=1,COUNTIFS('Activity Bookings'!$F$5:'Activity Bookings'!$F43,'Activity Bookings'!$F43,'Activity Bookings'!$C$5:'Activity Bookings'!$C43,'Activity Bookings'!$C43,'Activity Bookings'!$D$5:'Activity Bookings'!$D43,'Activity Bookings'!$D43)=1),'Activity Bookings'!$AL43,0),0)</f>
        <v/>
      </c>
      <c r="T43">
        <f>IFERROR(IF($N43=1,'Activity Bookings'!$AO43,""),"")</f>
        <v/>
      </c>
      <c r="U43">
        <f>IFERROR(IF(AND($N43=1,'Activity Bookings'!$AS43&lt;&gt;"Ready"),1,0),0)</f>
        <v/>
      </c>
      <c r="V43">
        <f>IFERROR(IF(AND($N43=1,'Activity Bookings'!$AO43&gt;1),1,0),0)</f>
        <v/>
      </c>
      <c r="W43">
        <f>IFERROR(IF(AND($N43=1,'Activity Bookings'!$AF43&gt;0,'Activity Bookings'!$O43&lt;&gt;"Canceled"),1,0),0)</f>
        <v/>
      </c>
      <c r="X43">
        <f>IFERROR(IF(AND($N43=1,'Activity Bookings'!$AI43="Yes",'Activity Bookings'!$AJ43&lt;&gt;"Received",'Activity Bookings'!$AJ43&lt;&gt;"Verify On Arrival"),1,0),0)</f>
        <v/>
      </c>
      <c r="Y43">
        <f>IFERROR(IF(AND($N43=1,'Activity Bookings'!$N43&lt;&gt;"",'Activity Bookings'!$AK43&lt;&gt;"",'Activity Bookings'!$N43&lt;'Activity Bookings'!$AK43),1,0),0)</f>
        <v/>
      </c>
      <c r="Z43">
        <f>IFERROR(IF(AND($N43=1,'Activity Bookings'!$T43=""),1,0),0)</f>
        <v/>
      </c>
      <c r="AA43">
        <f>IFERROR(IF(AND($N43=1,'Activity Bookings'!$Q43=""),1,0),0)</f>
        <v/>
      </c>
      <c r="AB43">
        <f>IFERROR(IF(AND($N43=1,COUNTIF('Activity Bookings'!$A$5:$A$154,'Activity Bookings'!$A43)&gt;1),1,0),0)</f>
        <v/>
      </c>
      <c r="AC43">
        <f>IFERROR(IF(AND($N43=1,('Activity Bookings'!$C43+'Activity Bookings'!$D43)&lt;NOW(),OR('Activity Bookings'!$O43="Inquiry",'Activity Bookings'!$O43="Pending",'Activity Bookings'!$O43="Confirmed")),1,0),0)</f>
        <v/>
      </c>
      <c r="AD43">
        <f>IFERROR(IF(AND('Activity Bookings'!$A43&lt;&gt;"",'Activity Bookings'!$C43&gt;=TODAY(),'Activity Bookings'!$C43&lt;=TODAY()+7,OR('Activity Bookings'!$O43="Confirmed",'Activity Bookings'!$O43="Pending")),1,0),0)</f>
        <v/>
      </c>
      <c r="AF43">
        <f>IFERROR('Activity Setup'!B52,"")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N44">
        <f>IFERROR(IF(AND('Activity Bookings'!$A44&lt;&gt;"",'Activity Bookings'!$C44&gt;=$B$4,'Activity Bookings'!$C44&lt;=$D$4,IF($F$4="All Activities",1,'Activity Bookings'!$F44=$F$4),IF($H$4="All Statuses",'Activity Bookings'!$O44&lt;&gt;"Canceled",'Activity Bookings'!$O44=$H$4)),1,0),0)</f>
        <v/>
      </c>
      <c r="O44">
        <f>IFERROR(IF($N44=1,'Activity Bookings'!$F44,""),"")</f>
        <v/>
      </c>
      <c r="P44">
        <f>IFERROR(IF($N44=1,'Activity Bookings'!$M44,0),0)</f>
        <v/>
      </c>
      <c r="Q44">
        <f>IFERROR(IF($N44=1,'Activity Bookings'!$AD44,0),0)</f>
        <v/>
      </c>
      <c r="R44">
        <f>IFERROR(IF($N44=1,'Activity Bookings'!$AF44,0),0)</f>
        <v/>
      </c>
      <c r="S44">
        <f>IFERROR(IF(AND($N44=1,COUNTIFS('Activity Bookings'!$F$5:'Activity Bookings'!$F44,'Activity Bookings'!$F44,'Activity Bookings'!$C$5:'Activity Bookings'!$C44,'Activity Bookings'!$C44,'Activity Bookings'!$D$5:'Activity Bookings'!$D44,'Activity Bookings'!$D44)=1),'Activity Bookings'!$AL44,0),0)</f>
        <v/>
      </c>
      <c r="T44">
        <f>IFERROR(IF($N44=1,'Activity Bookings'!$AO44,""),"")</f>
        <v/>
      </c>
      <c r="U44">
        <f>IFERROR(IF(AND($N44=1,'Activity Bookings'!$AS44&lt;&gt;"Ready"),1,0),0)</f>
        <v/>
      </c>
      <c r="V44">
        <f>IFERROR(IF(AND($N44=1,'Activity Bookings'!$AO44&gt;1),1,0),0)</f>
        <v/>
      </c>
      <c r="W44">
        <f>IFERROR(IF(AND($N44=1,'Activity Bookings'!$AF44&gt;0,'Activity Bookings'!$O44&lt;&gt;"Canceled"),1,0),0)</f>
        <v/>
      </c>
      <c r="X44">
        <f>IFERROR(IF(AND($N44=1,'Activity Bookings'!$AI44="Yes",'Activity Bookings'!$AJ44&lt;&gt;"Received",'Activity Bookings'!$AJ44&lt;&gt;"Verify On Arrival"),1,0),0)</f>
        <v/>
      </c>
      <c r="Y44">
        <f>IFERROR(IF(AND($N44=1,'Activity Bookings'!$N44&lt;&gt;"",'Activity Bookings'!$AK44&lt;&gt;"",'Activity Bookings'!$N44&lt;'Activity Bookings'!$AK44),1,0),0)</f>
        <v/>
      </c>
      <c r="Z44">
        <f>IFERROR(IF(AND($N44=1,'Activity Bookings'!$T44=""),1,0),0)</f>
        <v/>
      </c>
      <c r="AA44">
        <f>IFERROR(IF(AND($N44=1,'Activity Bookings'!$Q44=""),1,0),0)</f>
        <v/>
      </c>
      <c r="AB44">
        <f>IFERROR(IF(AND($N44=1,COUNTIF('Activity Bookings'!$A$5:$A$154,'Activity Bookings'!$A44)&gt;1),1,0),0)</f>
        <v/>
      </c>
      <c r="AC44">
        <f>IFERROR(IF(AND($N44=1,('Activity Bookings'!$C44+'Activity Bookings'!$D44)&lt;NOW(),OR('Activity Bookings'!$O44="Inquiry",'Activity Bookings'!$O44="Pending",'Activity Bookings'!$O44="Confirmed")),1,0),0)</f>
        <v/>
      </c>
      <c r="AD44">
        <f>IFERROR(IF(AND('Activity Bookings'!$A44&lt;&gt;"",'Activity Bookings'!$C44&gt;=TODAY(),'Activity Bookings'!$C44&lt;=TODAY()+7,OR('Activity Bookings'!$O44="Confirmed",'Activity Bookings'!$O44="Pending")),1,0),0)</f>
        <v/>
      </c>
      <c r="AF44">
        <f>IFERROR('Activity Setup'!B53,"")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N45">
        <f>IFERROR(IF(AND('Activity Bookings'!$A45&lt;&gt;"",'Activity Bookings'!$C45&gt;=$B$4,'Activity Bookings'!$C45&lt;=$D$4,IF($F$4="All Activities",1,'Activity Bookings'!$F45=$F$4),IF($H$4="All Statuses",'Activity Bookings'!$O45&lt;&gt;"Canceled",'Activity Bookings'!$O45=$H$4)),1,0),0)</f>
        <v/>
      </c>
      <c r="O45">
        <f>IFERROR(IF($N45=1,'Activity Bookings'!$F45,""),"")</f>
        <v/>
      </c>
      <c r="P45">
        <f>IFERROR(IF($N45=1,'Activity Bookings'!$M45,0),0)</f>
        <v/>
      </c>
      <c r="Q45">
        <f>IFERROR(IF($N45=1,'Activity Bookings'!$AD45,0),0)</f>
        <v/>
      </c>
      <c r="R45">
        <f>IFERROR(IF($N45=1,'Activity Bookings'!$AF45,0),0)</f>
        <v/>
      </c>
      <c r="S45">
        <f>IFERROR(IF(AND($N45=1,COUNTIFS('Activity Bookings'!$F$5:'Activity Bookings'!$F45,'Activity Bookings'!$F45,'Activity Bookings'!$C$5:'Activity Bookings'!$C45,'Activity Bookings'!$C45,'Activity Bookings'!$D$5:'Activity Bookings'!$D45,'Activity Bookings'!$D45)=1),'Activity Bookings'!$AL45,0),0)</f>
        <v/>
      </c>
      <c r="T45">
        <f>IFERROR(IF($N45=1,'Activity Bookings'!$AO45,""),"")</f>
        <v/>
      </c>
      <c r="U45">
        <f>IFERROR(IF(AND($N45=1,'Activity Bookings'!$AS45&lt;&gt;"Ready"),1,0),0)</f>
        <v/>
      </c>
      <c r="V45">
        <f>IFERROR(IF(AND($N45=1,'Activity Bookings'!$AO45&gt;1),1,0),0)</f>
        <v/>
      </c>
      <c r="W45">
        <f>IFERROR(IF(AND($N45=1,'Activity Bookings'!$AF45&gt;0,'Activity Bookings'!$O45&lt;&gt;"Canceled"),1,0),0)</f>
        <v/>
      </c>
      <c r="X45">
        <f>IFERROR(IF(AND($N45=1,'Activity Bookings'!$AI45="Yes",'Activity Bookings'!$AJ45&lt;&gt;"Received",'Activity Bookings'!$AJ45&lt;&gt;"Verify On Arrival"),1,0),0)</f>
        <v/>
      </c>
      <c r="Y45">
        <f>IFERROR(IF(AND($N45=1,'Activity Bookings'!$N45&lt;&gt;"",'Activity Bookings'!$AK45&lt;&gt;"",'Activity Bookings'!$N45&lt;'Activity Bookings'!$AK45),1,0),0)</f>
        <v/>
      </c>
      <c r="Z45">
        <f>IFERROR(IF(AND($N45=1,'Activity Bookings'!$T45=""),1,0),0)</f>
        <v/>
      </c>
      <c r="AA45">
        <f>IFERROR(IF(AND($N45=1,'Activity Bookings'!$Q45=""),1,0),0)</f>
        <v/>
      </c>
      <c r="AB45">
        <f>IFERROR(IF(AND($N45=1,COUNTIF('Activity Bookings'!$A$5:$A$154,'Activity Bookings'!$A45)&gt;1),1,0),0)</f>
        <v/>
      </c>
      <c r="AC45">
        <f>IFERROR(IF(AND($N45=1,('Activity Bookings'!$C45+'Activity Bookings'!$D45)&lt;NOW(),OR('Activity Bookings'!$O45="Inquiry",'Activity Bookings'!$O45="Pending",'Activity Bookings'!$O45="Confirmed")),1,0),0)</f>
        <v/>
      </c>
      <c r="AD45">
        <f>IFERROR(IF(AND('Activity Bookings'!$A45&lt;&gt;"",'Activity Bookings'!$C45&gt;=TODAY(),'Activity Bookings'!$C45&lt;=TODAY()+7,OR('Activity Bookings'!$O45="Confirmed",'Activity Bookings'!$O45="Pending")),1,0),0)</f>
        <v/>
      </c>
      <c r="AF45">
        <f>IFERROR('Activity Setup'!B54,"")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N46">
        <f>IFERROR(IF(AND('Activity Bookings'!$A46&lt;&gt;"",'Activity Bookings'!$C46&gt;=$B$4,'Activity Bookings'!$C46&lt;=$D$4,IF($F$4="All Activities",1,'Activity Bookings'!$F46=$F$4),IF($H$4="All Statuses",'Activity Bookings'!$O46&lt;&gt;"Canceled",'Activity Bookings'!$O46=$H$4)),1,0),0)</f>
        <v/>
      </c>
      <c r="O46">
        <f>IFERROR(IF($N46=1,'Activity Bookings'!$F46,""),"")</f>
        <v/>
      </c>
      <c r="P46">
        <f>IFERROR(IF($N46=1,'Activity Bookings'!$M46,0),0)</f>
        <v/>
      </c>
      <c r="Q46">
        <f>IFERROR(IF($N46=1,'Activity Bookings'!$AD46,0),0)</f>
        <v/>
      </c>
      <c r="R46">
        <f>IFERROR(IF($N46=1,'Activity Bookings'!$AF46,0),0)</f>
        <v/>
      </c>
      <c r="S46">
        <f>IFERROR(IF(AND($N46=1,COUNTIFS('Activity Bookings'!$F$5:'Activity Bookings'!$F46,'Activity Bookings'!$F46,'Activity Bookings'!$C$5:'Activity Bookings'!$C46,'Activity Bookings'!$C46,'Activity Bookings'!$D$5:'Activity Bookings'!$D46,'Activity Bookings'!$D46)=1),'Activity Bookings'!$AL46,0),0)</f>
        <v/>
      </c>
      <c r="T46">
        <f>IFERROR(IF($N46=1,'Activity Bookings'!$AO46,""),"")</f>
        <v/>
      </c>
      <c r="U46">
        <f>IFERROR(IF(AND($N46=1,'Activity Bookings'!$AS46&lt;&gt;"Ready"),1,0),0)</f>
        <v/>
      </c>
      <c r="V46">
        <f>IFERROR(IF(AND($N46=1,'Activity Bookings'!$AO46&gt;1),1,0),0)</f>
        <v/>
      </c>
      <c r="W46">
        <f>IFERROR(IF(AND($N46=1,'Activity Bookings'!$AF46&gt;0,'Activity Bookings'!$O46&lt;&gt;"Canceled"),1,0),0)</f>
        <v/>
      </c>
      <c r="X46">
        <f>IFERROR(IF(AND($N46=1,'Activity Bookings'!$AI46="Yes",'Activity Bookings'!$AJ46&lt;&gt;"Received",'Activity Bookings'!$AJ46&lt;&gt;"Verify On Arrival"),1,0),0)</f>
        <v/>
      </c>
      <c r="Y46">
        <f>IFERROR(IF(AND($N46=1,'Activity Bookings'!$N46&lt;&gt;"",'Activity Bookings'!$AK46&lt;&gt;"",'Activity Bookings'!$N46&lt;'Activity Bookings'!$AK46),1,0),0)</f>
        <v/>
      </c>
      <c r="Z46">
        <f>IFERROR(IF(AND($N46=1,'Activity Bookings'!$T46=""),1,0),0)</f>
        <v/>
      </c>
      <c r="AA46">
        <f>IFERROR(IF(AND($N46=1,'Activity Bookings'!$Q46=""),1,0),0)</f>
        <v/>
      </c>
      <c r="AB46">
        <f>IFERROR(IF(AND($N46=1,COUNTIF('Activity Bookings'!$A$5:$A$154,'Activity Bookings'!$A46)&gt;1),1,0),0)</f>
        <v/>
      </c>
      <c r="AC46">
        <f>IFERROR(IF(AND($N46=1,('Activity Bookings'!$C46+'Activity Bookings'!$D46)&lt;NOW(),OR('Activity Bookings'!$O46="Inquiry",'Activity Bookings'!$O46="Pending",'Activity Bookings'!$O46="Confirmed")),1,0),0)</f>
        <v/>
      </c>
      <c r="AD46">
        <f>IFERROR(IF(AND('Activity Bookings'!$A46&lt;&gt;"",'Activity Bookings'!$C46&gt;=TODAY(),'Activity Bookings'!$C46&lt;=TODAY()+7,OR('Activity Bookings'!$O46="Confirmed",'Activity Bookings'!$O46="Pending")),1,0),0)</f>
        <v/>
      </c>
      <c r="AF46">
        <f>IFERROR('Activity Setup'!B55,"")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N47">
        <f>IFERROR(IF(AND('Activity Bookings'!$A47&lt;&gt;"",'Activity Bookings'!$C47&gt;=$B$4,'Activity Bookings'!$C47&lt;=$D$4,IF($F$4="All Activities",1,'Activity Bookings'!$F47=$F$4),IF($H$4="All Statuses",'Activity Bookings'!$O47&lt;&gt;"Canceled",'Activity Bookings'!$O47=$H$4)),1,0),0)</f>
        <v/>
      </c>
      <c r="O47">
        <f>IFERROR(IF($N47=1,'Activity Bookings'!$F47,""),"")</f>
        <v/>
      </c>
      <c r="P47">
        <f>IFERROR(IF($N47=1,'Activity Bookings'!$M47,0),0)</f>
        <v/>
      </c>
      <c r="Q47">
        <f>IFERROR(IF($N47=1,'Activity Bookings'!$AD47,0),0)</f>
        <v/>
      </c>
      <c r="R47">
        <f>IFERROR(IF($N47=1,'Activity Bookings'!$AF47,0),0)</f>
        <v/>
      </c>
      <c r="S47">
        <f>IFERROR(IF(AND($N47=1,COUNTIFS('Activity Bookings'!$F$5:'Activity Bookings'!$F47,'Activity Bookings'!$F47,'Activity Bookings'!$C$5:'Activity Bookings'!$C47,'Activity Bookings'!$C47,'Activity Bookings'!$D$5:'Activity Bookings'!$D47,'Activity Bookings'!$D47)=1),'Activity Bookings'!$AL47,0),0)</f>
        <v/>
      </c>
      <c r="T47">
        <f>IFERROR(IF($N47=1,'Activity Bookings'!$AO47,""),"")</f>
        <v/>
      </c>
      <c r="U47">
        <f>IFERROR(IF(AND($N47=1,'Activity Bookings'!$AS47&lt;&gt;"Ready"),1,0),0)</f>
        <v/>
      </c>
      <c r="V47">
        <f>IFERROR(IF(AND($N47=1,'Activity Bookings'!$AO47&gt;1),1,0),0)</f>
        <v/>
      </c>
      <c r="W47">
        <f>IFERROR(IF(AND($N47=1,'Activity Bookings'!$AF47&gt;0,'Activity Bookings'!$O47&lt;&gt;"Canceled"),1,0),0)</f>
        <v/>
      </c>
      <c r="X47">
        <f>IFERROR(IF(AND($N47=1,'Activity Bookings'!$AI47="Yes",'Activity Bookings'!$AJ47&lt;&gt;"Received",'Activity Bookings'!$AJ47&lt;&gt;"Verify On Arrival"),1,0),0)</f>
        <v/>
      </c>
      <c r="Y47">
        <f>IFERROR(IF(AND($N47=1,'Activity Bookings'!$N47&lt;&gt;"",'Activity Bookings'!$AK47&lt;&gt;"",'Activity Bookings'!$N47&lt;'Activity Bookings'!$AK47),1,0),0)</f>
        <v/>
      </c>
      <c r="Z47">
        <f>IFERROR(IF(AND($N47=1,'Activity Bookings'!$T47=""),1,0),0)</f>
        <v/>
      </c>
      <c r="AA47">
        <f>IFERROR(IF(AND($N47=1,'Activity Bookings'!$Q47=""),1,0),0)</f>
        <v/>
      </c>
      <c r="AB47">
        <f>IFERROR(IF(AND($N47=1,COUNTIF('Activity Bookings'!$A$5:$A$154,'Activity Bookings'!$A47)&gt;1),1,0),0)</f>
        <v/>
      </c>
      <c r="AC47">
        <f>IFERROR(IF(AND($N47=1,('Activity Bookings'!$C47+'Activity Bookings'!$D47)&lt;NOW(),OR('Activity Bookings'!$O47="Inquiry",'Activity Bookings'!$O47="Pending",'Activity Bookings'!$O47="Confirmed")),1,0),0)</f>
        <v/>
      </c>
      <c r="AD47">
        <f>IFERROR(IF(AND('Activity Bookings'!$A47&lt;&gt;"",'Activity Bookings'!$C47&gt;=TODAY(),'Activity Bookings'!$C47&lt;=TODAY()+7,OR('Activity Bookings'!$O47="Confirmed",'Activity Bookings'!$O47="Pending")),1,0),0)</f>
        <v/>
      </c>
      <c r="AF47">
        <f>IFERROR('Activity Setup'!B56,"")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N48">
        <f>IFERROR(IF(AND('Activity Bookings'!$A48&lt;&gt;"",'Activity Bookings'!$C48&gt;=$B$4,'Activity Bookings'!$C48&lt;=$D$4,IF($F$4="All Activities",1,'Activity Bookings'!$F48=$F$4),IF($H$4="All Statuses",'Activity Bookings'!$O48&lt;&gt;"Canceled",'Activity Bookings'!$O48=$H$4)),1,0),0)</f>
        <v/>
      </c>
      <c r="O48">
        <f>IFERROR(IF($N48=1,'Activity Bookings'!$F48,""),"")</f>
        <v/>
      </c>
      <c r="P48">
        <f>IFERROR(IF($N48=1,'Activity Bookings'!$M48,0),0)</f>
        <v/>
      </c>
      <c r="Q48">
        <f>IFERROR(IF($N48=1,'Activity Bookings'!$AD48,0),0)</f>
        <v/>
      </c>
      <c r="R48">
        <f>IFERROR(IF($N48=1,'Activity Bookings'!$AF48,0),0)</f>
        <v/>
      </c>
      <c r="S48">
        <f>IFERROR(IF(AND($N48=1,COUNTIFS('Activity Bookings'!$F$5:'Activity Bookings'!$F48,'Activity Bookings'!$F48,'Activity Bookings'!$C$5:'Activity Bookings'!$C48,'Activity Bookings'!$C48,'Activity Bookings'!$D$5:'Activity Bookings'!$D48,'Activity Bookings'!$D48)=1),'Activity Bookings'!$AL48,0),0)</f>
        <v/>
      </c>
      <c r="T48">
        <f>IFERROR(IF($N48=1,'Activity Bookings'!$AO48,""),"")</f>
        <v/>
      </c>
      <c r="U48">
        <f>IFERROR(IF(AND($N48=1,'Activity Bookings'!$AS48&lt;&gt;"Ready"),1,0),0)</f>
        <v/>
      </c>
      <c r="V48">
        <f>IFERROR(IF(AND($N48=1,'Activity Bookings'!$AO48&gt;1),1,0),0)</f>
        <v/>
      </c>
      <c r="W48">
        <f>IFERROR(IF(AND($N48=1,'Activity Bookings'!$AF48&gt;0,'Activity Bookings'!$O48&lt;&gt;"Canceled"),1,0),0)</f>
        <v/>
      </c>
      <c r="X48">
        <f>IFERROR(IF(AND($N48=1,'Activity Bookings'!$AI48="Yes",'Activity Bookings'!$AJ48&lt;&gt;"Received",'Activity Bookings'!$AJ48&lt;&gt;"Verify On Arrival"),1,0),0)</f>
        <v/>
      </c>
      <c r="Y48">
        <f>IFERROR(IF(AND($N48=1,'Activity Bookings'!$N48&lt;&gt;"",'Activity Bookings'!$AK48&lt;&gt;"",'Activity Bookings'!$N48&lt;'Activity Bookings'!$AK48),1,0),0)</f>
        <v/>
      </c>
      <c r="Z48">
        <f>IFERROR(IF(AND($N48=1,'Activity Bookings'!$T48=""),1,0),0)</f>
        <v/>
      </c>
      <c r="AA48">
        <f>IFERROR(IF(AND($N48=1,'Activity Bookings'!$Q48=""),1,0),0)</f>
        <v/>
      </c>
      <c r="AB48">
        <f>IFERROR(IF(AND($N48=1,COUNTIF('Activity Bookings'!$A$5:$A$154,'Activity Bookings'!$A48)&gt;1),1,0),0)</f>
        <v/>
      </c>
      <c r="AC48">
        <f>IFERROR(IF(AND($N48=1,('Activity Bookings'!$C48+'Activity Bookings'!$D48)&lt;NOW(),OR('Activity Bookings'!$O48="Inquiry",'Activity Bookings'!$O48="Pending",'Activity Bookings'!$O48="Confirmed")),1,0),0)</f>
        <v/>
      </c>
      <c r="AD48">
        <f>IFERROR(IF(AND('Activity Bookings'!$A48&lt;&gt;"",'Activity Bookings'!$C48&gt;=TODAY(),'Activity Bookings'!$C48&lt;=TODAY()+7,OR('Activity Bookings'!$O48="Confirmed",'Activity Bookings'!$O48="Pending")),1,0),0)</f>
        <v/>
      </c>
      <c r="AF48">
        <f>IFERROR('Activity Setup'!B57,"")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N49">
        <f>IFERROR(IF(AND('Activity Bookings'!$A49&lt;&gt;"",'Activity Bookings'!$C49&gt;=$B$4,'Activity Bookings'!$C49&lt;=$D$4,IF($F$4="All Activities",1,'Activity Bookings'!$F49=$F$4),IF($H$4="All Statuses",'Activity Bookings'!$O49&lt;&gt;"Canceled",'Activity Bookings'!$O49=$H$4)),1,0),0)</f>
        <v/>
      </c>
      <c r="O49">
        <f>IFERROR(IF($N49=1,'Activity Bookings'!$F49,""),"")</f>
        <v/>
      </c>
      <c r="P49">
        <f>IFERROR(IF($N49=1,'Activity Bookings'!$M49,0),0)</f>
        <v/>
      </c>
      <c r="Q49">
        <f>IFERROR(IF($N49=1,'Activity Bookings'!$AD49,0),0)</f>
        <v/>
      </c>
      <c r="R49">
        <f>IFERROR(IF($N49=1,'Activity Bookings'!$AF49,0),0)</f>
        <v/>
      </c>
      <c r="S49">
        <f>IFERROR(IF(AND($N49=1,COUNTIFS('Activity Bookings'!$F$5:'Activity Bookings'!$F49,'Activity Bookings'!$F49,'Activity Bookings'!$C$5:'Activity Bookings'!$C49,'Activity Bookings'!$C49,'Activity Bookings'!$D$5:'Activity Bookings'!$D49,'Activity Bookings'!$D49)=1),'Activity Bookings'!$AL49,0),0)</f>
        <v/>
      </c>
      <c r="T49">
        <f>IFERROR(IF($N49=1,'Activity Bookings'!$AO49,""),"")</f>
        <v/>
      </c>
      <c r="U49">
        <f>IFERROR(IF(AND($N49=1,'Activity Bookings'!$AS49&lt;&gt;"Ready"),1,0),0)</f>
        <v/>
      </c>
      <c r="V49">
        <f>IFERROR(IF(AND($N49=1,'Activity Bookings'!$AO49&gt;1),1,0),0)</f>
        <v/>
      </c>
      <c r="W49">
        <f>IFERROR(IF(AND($N49=1,'Activity Bookings'!$AF49&gt;0,'Activity Bookings'!$O49&lt;&gt;"Canceled"),1,0),0)</f>
        <v/>
      </c>
      <c r="X49">
        <f>IFERROR(IF(AND($N49=1,'Activity Bookings'!$AI49="Yes",'Activity Bookings'!$AJ49&lt;&gt;"Received",'Activity Bookings'!$AJ49&lt;&gt;"Verify On Arrival"),1,0),0)</f>
        <v/>
      </c>
      <c r="Y49">
        <f>IFERROR(IF(AND($N49=1,'Activity Bookings'!$N49&lt;&gt;"",'Activity Bookings'!$AK49&lt;&gt;"",'Activity Bookings'!$N49&lt;'Activity Bookings'!$AK49),1,0),0)</f>
        <v/>
      </c>
      <c r="Z49">
        <f>IFERROR(IF(AND($N49=1,'Activity Bookings'!$T49=""),1,0),0)</f>
        <v/>
      </c>
      <c r="AA49">
        <f>IFERROR(IF(AND($N49=1,'Activity Bookings'!$Q49=""),1,0),0)</f>
        <v/>
      </c>
      <c r="AB49">
        <f>IFERROR(IF(AND($N49=1,COUNTIF('Activity Bookings'!$A$5:$A$154,'Activity Bookings'!$A49)&gt;1),1,0),0)</f>
        <v/>
      </c>
      <c r="AC49">
        <f>IFERROR(IF(AND($N49=1,('Activity Bookings'!$C49+'Activity Bookings'!$D49)&lt;NOW(),OR('Activity Bookings'!$O49="Inquiry",'Activity Bookings'!$O49="Pending",'Activity Bookings'!$O49="Confirmed")),1,0),0)</f>
        <v/>
      </c>
      <c r="AD49">
        <f>IFERROR(IF(AND('Activity Bookings'!$A49&lt;&gt;"",'Activity Bookings'!$C49&gt;=TODAY(),'Activity Bookings'!$C49&lt;=TODAY()+7,OR('Activity Bookings'!$O49="Confirmed",'Activity Bookings'!$O49="Pending")),1,0),0)</f>
        <v/>
      </c>
      <c r="AF49">
        <f>IFERROR('Activity Setup'!B58,"")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N50">
        <f>IFERROR(IF(AND('Activity Bookings'!$A50&lt;&gt;"",'Activity Bookings'!$C50&gt;=$B$4,'Activity Bookings'!$C50&lt;=$D$4,IF($F$4="All Activities",1,'Activity Bookings'!$F50=$F$4),IF($H$4="All Statuses",'Activity Bookings'!$O50&lt;&gt;"Canceled",'Activity Bookings'!$O50=$H$4)),1,0),0)</f>
        <v/>
      </c>
      <c r="O50">
        <f>IFERROR(IF($N50=1,'Activity Bookings'!$F50,""),"")</f>
        <v/>
      </c>
      <c r="P50">
        <f>IFERROR(IF($N50=1,'Activity Bookings'!$M50,0),0)</f>
        <v/>
      </c>
      <c r="Q50">
        <f>IFERROR(IF($N50=1,'Activity Bookings'!$AD50,0),0)</f>
        <v/>
      </c>
      <c r="R50">
        <f>IFERROR(IF($N50=1,'Activity Bookings'!$AF50,0),0)</f>
        <v/>
      </c>
      <c r="S50">
        <f>IFERROR(IF(AND($N50=1,COUNTIFS('Activity Bookings'!$F$5:'Activity Bookings'!$F50,'Activity Bookings'!$F50,'Activity Bookings'!$C$5:'Activity Bookings'!$C50,'Activity Bookings'!$C50,'Activity Bookings'!$D$5:'Activity Bookings'!$D50,'Activity Bookings'!$D50)=1),'Activity Bookings'!$AL50,0),0)</f>
        <v/>
      </c>
      <c r="T50">
        <f>IFERROR(IF($N50=1,'Activity Bookings'!$AO50,""),"")</f>
        <v/>
      </c>
      <c r="U50">
        <f>IFERROR(IF(AND($N50=1,'Activity Bookings'!$AS50&lt;&gt;"Ready"),1,0),0)</f>
        <v/>
      </c>
      <c r="V50">
        <f>IFERROR(IF(AND($N50=1,'Activity Bookings'!$AO50&gt;1),1,0),0)</f>
        <v/>
      </c>
      <c r="W50">
        <f>IFERROR(IF(AND($N50=1,'Activity Bookings'!$AF50&gt;0,'Activity Bookings'!$O50&lt;&gt;"Canceled"),1,0),0)</f>
        <v/>
      </c>
      <c r="X50">
        <f>IFERROR(IF(AND($N50=1,'Activity Bookings'!$AI50="Yes",'Activity Bookings'!$AJ50&lt;&gt;"Received",'Activity Bookings'!$AJ50&lt;&gt;"Verify On Arrival"),1,0),0)</f>
        <v/>
      </c>
      <c r="Y50">
        <f>IFERROR(IF(AND($N50=1,'Activity Bookings'!$N50&lt;&gt;"",'Activity Bookings'!$AK50&lt;&gt;"",'Activity Bookings'!$N50&lt;'Activity Bookings'!$AK50),1,0),0)</f>
        <v/>
      </c>
      <c r="Z50">
        <f>IFERROR(IF(AND($N50=1,'Activity Bookings'!$T50=""),1,0),0)</f>
        <v/>
      </c>
      <c r="AA50">
        <f>IFERROR(IF(AND($N50=1,'Activity Bookings'!$Q50=""),1,0),0)</f>
        <v/>
      </c>
      <c r="AB50">
        <f>IFERROR(IF(AND($N50=1,COUNTIF('Activity Bookings'!$A$5:$A$154,'Activity Bookings'!$A50)&gt;1),1,0),0)</f>
        <v/>
      </c>
      <c r="AC50">
        <f>IFERROR(IF(AND($N50=1,('Activity Bookings'!$C50+'Activity Bookings'!$D50)&lt;NOW(),OR('Activity Bookings'!$O50="Inquiry",'Activity Bookings'!$O50="Pending",'Activity Bookings'!$O50="Confirmed")),1,0),0)</f>
        <v/>
      </c>
      <c r="AD50">
        <f>IFERROR(IF(AND('Activity Bookings'!$A50&lt;&gt;"",'Activity Bookings'!$C50&gt;=TODAY(),'Activity Bookings'!$C50&lt;=TODAY()+7,OR('Activity Bookings'!$O50="Confirmed",'Activity Bookings'!$O50="Pending")),1,0),0)</f>
        <v/>
      </c>
      <c r="AF50">
        <f>IFERROR('Activity Setup'!B59,"")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N51">
        <f>IFERROR(IF(AND('Activity Bookings'!$A51&lt;&gt;"",'Activity Bookings'!$C51&gt;=$B$4,'Activity Bookings'!$C51&lt;=$D$4,IF($F$4="All Activities",1,'Activity Bookings'!$F51=$F$4),IF($H$4="All Statuses",'Activity Bookings'!$O51&lt;&gt;"Canceled",'Activity Bookings'!$O51=$H$4)),1,0),0)</f>
        <v/>
      </c>
      <c r="O51">
        <f>IFERROR(IF($N51=1,'Activity Bookings'!$F51,""),"")</f>
        <v/>
      </c>
      <c r="P51">
        <f>IFERROR(IF($N51=1,'Activity Bookings'!$M51,0),0)</f>
        <v/>
      </c>
      <c r="Q51">
        <f>IFERROR(IF($N51=1,'Activity Bookings'!$AD51,0),0)</f>
        <v/>
      </c>
      <c r="R51">
        <f>IFERROR(IF($N51=1,'Activity Bookings'!$AF51,0),0)</f>
        <v/>
      </c>
      <c r="S51">
        <f>IFERROR(IF(AND($N51=1,COUNTIFS('Activity Bookings'!$F$5:'Activity Bookings'!$F51,'Activity Bookings'!$F51,'Activity Bookings'!$C$5:'Activity Bookings'!$C51,'Activity Bookings'!$C51,'Activity Bookings'!$D$5:'Activity Bookings'!$D51,'Activity Bookings'!$D51)=1),'Activity Bookings'!$AL51,0),0)</f>
        <v/>
      </c>
      <c r="T51">
        <f>IFERROR(IF($N51=1,'Activity Bookings'!$AO51,""),"")</f>
        <v/>
      </c>
      <c r="U51">
        <f>IFERROR(IF(AND($N51=1,'Activity Bookings'!$AS51&lt;&gt;"Ready"),1,0),0)</f>
        <v/>
      </c>
      <c r="V51">
        <f>IFERROR(IF(AND($N51=1,'Activity Bookings'!$AO51&gt;1),1,0),0)</f>
        <v/>
      </c>
      <c r="W51">
        <f>IFERROR(IF(AND($N51=1,'Activity Bookings'!$AF51&gt;0,'Activity Bookings'!$O51&lt;&gt;"Canceled"),1,0),0)</f>
        <v/>
      </c>
      <c r="X51">
        <f>IFERROR(IF(AND($N51=1,'Activity Bookings'!$AI51="Yes",'Activity Bookings'!$AJ51&lt;&gt;"Received",'Activity Bookings'!$AJ51&lt;&gt;"Verify On Arrival"),1,0),0)</f>
        <v/>
      </c>
      <c r="Y51">
        <f>IFERROR(IF(AND($N51=1,'Activity Bookings'!$N51&lt;&gt;"",'Activity Bookings'!$AK51&lt;&gt;"",'Activity Bookings'!$N51&lt;'Activity Bookings'!$AK51),1,0),0)</f>
        <v/>
      </c>
      <c r="Z51">
        <f>IFERROR(IF(AND($N51=1,'Activity Bookings'!$T51=""),1,0),0)</f>
        <v/>
      </c>
      <c r="AA51">
        <f>IFERROR(IF(AND($N51=1,'Activity Bookings'!$Q51=""),1,0),0)</f>
        <v/>
      </c>
      <c r="AB51">
        <f>IFERROR(IF(AND($N51=1,COUNTIF('Activity Bookings'!$A$5:$A$154,'Activity Bookings'!$A51)&gt;1),1,0),0)</f>
        <v/>
      </c>
      <c r="AC51">
        <f>IFERROR(IF(AND($N51=1,('Activity Bookings'!$C51+'Activity Bookings'!$D51)&lt;NOW(),OR('Activity Bookings'!$O51="Inquiry",'Activity Bookings'!$O51="Pending",'Activity Bookings'!$O51="Confirmed")),1,0),0)</f>
        <v/>
      </c>
      <c r="AD51">
        <f>IFERROR(IF(AND('Activity Bookings'!$A51&lt;&gt;"",'Activity Bookings'!$C51&gt;=TODAY(),'Activity Bookings'!$C51&lt;=TODAY()+7,OR('Activity Bookings'!$O51="Confirmed",'Activity Bookings'!$O51="Pending")),1,0),0)</f>
        <v/>
      </c>
      <c r="AF51">
        <f>IFERROR('Activity Setup'!B60,"")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N52">
        <f>IFERROR(IF(AND('Activity Bookings'!$A52&lt;&gt;"",'Activity Bookings'!$C52&gt;=$B$4,'Activity Bookings'!$C52&lt;=$D$4,IF($F$4="All Activities",1,'Activity Bookings'!$F52=$F$4),IF($H$4="All Statuses",'Activity Bookings'!$O52&lt;&gt;"Canceled",'Activity Bookings'!$O52=$H$4)),1,0),0)</f>
        <v/>
      </c>
      <c r="O52">
        <f>IFERROR(IF($N52=1,'Activity Bookings'!$F52,""),"")</f>
        <v/>
      </c>
      <c r="P52">
        <f>IFERROR(IF($N52=1,'Activity Bookings'!$M52,0),0)</f>
        <v/>
      </c>
      <c r="Q52">
        <f>IFERROR(IF($N52=1,'Activity Bookings'!$AD52,0),0)</f>
        <v/>
      </c>
      <c r="R52">
        <f>IFERROR(IF($N52=1,'Activity Bookings'!$AF52,0),0)</f>
        <v/>
      </c>
      <c r="S52">
        <f>IFERROR(IF(AND($N52=1,COUNTIFS('Activity Bookings'!$F$5:'Activity Bookings'!$F52,'Activity Bookings'!$F52,'Activity Bookings'!$C$5:'Activity Bookings'!$C52,'Activity Bookings'!$C52,'Activity Bookings'!$D$5:'Activity Bookings'!$D52,'Activity Bookings'!$D52)=1),'Activity Bookings'!$AL52,0),0)</f>
        <v/>
      </c>
      <c r="T52">
        <f>IFERROR(IF($N52=1,'Activity Bookings'!$AO52,""),"")</f>
        <v/>
      </c>
      <c r="U52">
        <f>IFERROR(IF(AND($N52=1,'Activity Bookings'!$AS52&lt;&gt;"Ready"),1,0),0)</f>
        <v/>
      </c>
      <c r="V52">
        <f>IFERROR(IF(AND($N52=1,'Activity Bookings'!$AO52&gt;1),1,0),0)</f>
        <v/>
      </c>
      <c r="W52">
        <f>IFERROR(IF(AND($N52=1,'Activity Bookings'!$AF52&gt;0,'Activity Bookings'!$O52&lt;&gt;"Canceled"),1,0),0)</f>
        <v/>
      </c>
      <c r="X52">
        <f>IFERROR(IF(AND($N52=1,'Activity Bookings'!$AI52="Yes",'Activity Bookings'!$AJ52&lt;&gt;"Received",'Activity Bookings'!$AJ52&lt;&gt;"Verify On Arrival"),1,0),0)</f>
        <v/>
      </c>
      <c r="Y52">
        <f>IFERROR(IF(AND($N52=1,'Activity Bookings'!$N52&lt;&gt;"",'Activity Bookings'!$AK52&lt;&gt;"",'Activity Bookings'!$N52&lt;'Activity Bookings'!$AK52),1,0),0)</f>
        <v/>
      </c>
      <c r="Z52">
        <f>IFERROR(IF(AND($N52=1,'Activity Bookings'!$T52=""),1,0),0)</f>
        <v/>
      </c>
      <c r="AA52">
        <f>IFERROR(IF(AND($N52=1,'Activity Bookings'!$Q52=""),1,0),0)</f>
        <v/>
      </c>
      <c r="AB52">
        <f>IFERROR(IF(AND($N52=1,COUNTIF('Activity Bookings'!$A$5:$A$154,'Activity Bookings'!$A52)&gt;1),1,0),0)</f>
        <v/>
      </c>
      <c r="AC52">
        <f>IFERROR(IF(AND($N52=1,('Activity Bookings'!$C52+'Activity Bookings'!$D52)&lt;NOW(),OR('Activity Bookings'!$O52="Inquiry",'Activity Bookings'!$O52="Pending",'Activity Bookings'!$O52="Confirmed")),1,0),0)</f>
        <v/>
      </c>
      <c r="AD52">
        <f>IFERROR(IF(AND('Activity Bookings'!$A52&lt;&gt;"",'Activity Bookings'!$C52&gt;=TODAY(),'Activity Bookings'!$C52&lt;=TODAY()+7,OR('Activity Bookings'!$O52="Confirmed",'Activity Bookings'!$O52="Pending")),1,0),0)</f>
        <v/>
      </c>
      <c r="AF52">
        <f>IFERROR('Activity Setup'!B61,"")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N53">
        <f>IFERROR(IF(AND('Activity Bookings'!$A53&lt;&gt;"",'Activity Bookings'!$C53&gt;=$B$4,'Activity Bookings'!$C53&lt;=$D$4,IF($F$4="All Activities",1,'Activity Bookings'!$F53=$F$4),IF($H$4="All Statuses",'Activity Bookings'!$O53&lt;&gt;"Canceled",'Activity Bookings'!$O53=$H$4)),1,0),0)</f>
        <v/>
      </c>
      <c r="O53">
        <f>IFERROR(IF($N53=1,'Activity Bookings'!$F53,""),"")</f>
        <v/>
      </c>
      <c r="P53">
        <f>IFERROR(IF($N53=1,'Activity Bookings'!$M53,0),0)</f>
        <v/>
      </c>
      <c r="Q53">
        <f>IFERROR(IF($N53=1,'Activity Bookings'!$AD53,0),0)</f>
        <v/>
      </c>
      <c r="R53">
        <f>IFERROR(IF($N53=1,'Activity Bookings'!$AF53,0),0)</f>
        <v/>
      </c>
      <c r="S53">
        <f>IFERROR(IF(AND($N53=1,COUNTIFS('Activity Bookings'!$F$5:'Activity Bookings'!$F53,'Activity Bookings'!$F53,'Activity Bookings'!$C$5:'Activity Bookings'!$C53,'Activity Bookings'!$C53,'Activity Bookings'!$D$5:'Activity Bookings'!$D53,'Activity Bookings'!$D53)=1),'Activity Bookings'!$AL53,0),0)</f>
        <v/>
      </c>
      <c r="T53">
        <f>IFERROR(IF($N53=1,'Activity Bookings'!$AO53,""),"")</f>
        <v/>
      </c>
      <c r="U53">
        <f>IFERROR(IF(AND($N53=1,'Activity Bookings'!$AS53&lt;&gt;"Ready"),1,0),0)</f>
        <v/>
      </c>
      <c r="V53">
        <f>IFERROR(IF(AND($N53=1,'Activity Bookings'!$AO53&gt;1),1,0),0)</f>
        <v/>
      </c>
      <c r="W53">
        <f>IFERROR(IF(AND($N53=1,'Activity Bookings'!$AF53&gt;0,'Activity Bookings'!$O53&lt;&gt;"Canceled"),1,0),0)</f>
        <v/>
      </c>
      <c r="X53">
        <f>IFERROR(IF(AND($N53=1,'Activity Bookings'!$AI53="Yes",'Activity Bookings'!$AJ53&lt;&gt;"Received",'Activity Bookings'!$AJ53&lt;&gt;"Verify On Arrival"),1,0),0)</f>
        <v/>
      </c>
      <c r="Y53">
        <f>IFERROR(IF(AND($N53=1,'Activity Bookings'!$N53&lt;&gt;"",'Activity Bookings'!$AK53&lt;&gt;"",'Activity Bookings'!$N53&lt;'Activity Bookings'!$AK53),1,0),0)</f>
        <v/>
      </c>
      <c r="Z53">
        <f>IFERROR(IF(AND($N53=1,'Activity Bookings'!$T53=""),1,0),0)</f>
        <v/>
      </c>
      <c r="AA53">
        <f>IFERROR(IF(AND($N53=1,'Activity Bookings'!$Q53=""),1,0),0)</f>
        <v/>
      </c>
      <c r="AB53">
        <f>IFERROR(IF(AND($N53=1,COUNTIF('Activity Bookings'!$A$5:$A$154,'Activity Bookings'!$A53)&gt;1),1,0),0)</f>
        <v/>
      </c>
      <c r="AC53">
        <f>IFERROR(IF(AND($N53=1,('Activity Bookings'!$C53+'Activity Bookings'!$D53)&lt;NOW(),OR('Activity Bookings'!$O53="Inquiry",'Activity Bookings'!$O53="Pending",'Activity Bookings'!$O53="Confirmed")),1,0),0)</f>
        <v/>
      </c>
      <c r="AD53">
        <f>IFERROR(IF(AND('Activity Bookings'!$A53&lt;&gt;"",'Activity Bookings'!$C53&gt;=TODAY(),'Activity Bookings'!$C53&lt;=TODAY()+7,OR('Activity Bookings'!$O53="Confirmed",'Activity Bookings'!$O53="Pending")),1,0),0)</f>
        <v/>
      </c>
      <c r="AF53">
        <f>IFERROR('Activity Setup'!B62,"")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N54">
        <f>IFERROR(IF(AND('Activity Bookings'!$A54&lt;&gt;"",'Activity Bookings'!$C54&gt;=$B$4,'Activity Bookings'!$C54&lt;=$D$4,IF($F$4="All Activities",1,'Activity Bookings'!$F54=$F$4),IF($H$4="All Statuses",'Activity Bookings'!$O54&lt;&gt;"Canceled",'Activity Bookings'!$O54=$H$4)),1,0),0)</f>
        <v/>
      </c>
      <c r="O54">
        <f>IFERROR(IF($N54=1,'Activity Bookings'!$F54,""),"")</f>
        <v/>
      </c>
      <c r="P54">
        <f>IFERROR(IF($N54=1,'Activity Bookings'!$M54,0),0)</f>
        <v/>
      </c>
      <c r="Q54">
        <f>IFERROR(IF($N54=1,'Activity Bookings'!$AD54,0),0)</f>
        <v/>
      </c>
      <c r="R54">
        <f>IFERROR(IF($N54=1,'Activity Bookings'!$AF54,0),0)</f>
        <v/>
      </c>
      <c r="S54">
        <f>IFERROR(IF(AND($N54=1,COUNTIFS('Activity Bookings'!$F$5:'Activity Bookings'!$F54,'Activity Bookings'!$F54,'Activity Bookings'!$C$5:'Activity Bookings'!$C54,'Activity Bookings'!$C54,'Activity Bookings'!$D$5:'Activity Bookings'!$D54,'Activity Bookings'!$D54)=1),'Activity Bookings'!$AL54,0),0)</f>
        <v/>
      </c>
      <c r="T54">
        <f>IFERROR(IF($N54=1,'Activity Bookings'!$AO54,""),"")</f>
        <v/>
      </c>
      <c r="U54">
        <f>IFERROR(IF(AND($N54=1,'Activity Bookings'!$AS54&lt;&gt;"Ready"),1,0),0)</f>
        <v/>
      </c>
      <c r="V54">
        <f>IFERROR(IF(AND($N54=1,'Activity Bookings'!$AO54&gt;1),1,0),0)</f>
        <v/>
      </c>
      <c r="W54">
        <f>IFERROR(IF(AND($N54=1,'Activity Bookings'!$AF54&gt;0,'Activity Bookings'!$O54&lt;&gt;"Canceled"),1,0),0)</f>
        <v/>
      </c>
      <c r="X54">
        <f>IFERROR(IF(AND($N54=1,'Activity Bookings'!$AI54="Yes",'Activity Bookings'!$AJ54&lt;&gt;"Received",'Activity Bookings'!$AJ54&lt;&gt;"Verify On Arrival"),1,0),0)</f>
        <v/>
      </c>
      <c r="Y54">
        <f>IFERROR(IF(AND($N54=1,'Activity Bookings'!$N54&lt;&gt;"",'Activity Bookings'!$AK54&lt;&gt;"",'Activity Bookings'!$N54&lt;'Activity Bookings'!$AK54),1,0),0)</f>
        <v/>
      </c>
      <c r="Z54">
        <f>IFERROR(IF(AND($N54=1,'Activity Bookings'!$T54=""),1,0),0)</f>
        <v/>
      </c>
      <c r="AA54">
        <f>IFERROR(IF(AND($N54=1,'Activity Bookings'!$Q54=""),1,0),0)</f>
        <v/>
      </c>
      <c r="AB54">
        <f>IFERROR(IF(AND($N54=1,COUNTIF('Activity Bookings'!$A$5:$A$154,'Activity Bookings'!$A54)&gt;1),1,0),0)</f>
        <v/>
      </c>
      <c r="AC54">
        <f>IFERROR(IF(AND($N54=1,('Activity Bookings'!$C54+'Activity Bookings'!$D54)&lt;NOW(),OR('Activity Bookings'!$O54="Inquiry",'Activity Bookings'!$O54="Pending",'Activity Bookings'!$O54="Confirmed")),1,0),0)</f>
        <v/>
      </c>
      <c r="AD54">
        <f>IFERROR(IF(AND('Activity Bookings'!$A54&lt;&gt;"",'Activity Bookings'!$C54&gt;=TODAY(),'Activity Bookings'!$C54&lt;=TODAY()+7,OR('Activity Bookings'!$O54="Confirmed",'Activity Bookings'!$O54="Pending")),1,0),0)</f>
        <v/>
      </c>
      <c r="AF54">
        <f>IFERROR('Activity Setup'!B63,"")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N55">
        <f>IFERROR(IF(AND('Activity Bookings'!$A55&lt;&gt;"",'Activity Bookings'!$C55&gt;=$B$4,'Activity Bookings'!$C55&lt;=$D$4,IF($F$4="All Activities",1,'Activity Bookings'!$F55=$F$4),IF($H$4="All Statuses",'Activity Bookings'!$O55&lt;&gt;"Canceled",'Activity Bookings'!$O55=$H$4)),1,0),0)</f>
        <v/>
      </c>
      <c r="O55">
        <f>IFERROR(IF($N55=1,'Activity Bookings'!$F55,""),"")</f>
        <v/>
      </c>
      <c r="P55">
        <f>IFERROR(IF($N55=1,'Activity Bookings'!$M55,0),0)</f>
        <v/>
      </c>
      <c r="Q55">
        <f>IFERROR(IF($N55=1,'Activity Bookings'!$AD55,0),0)</f>
        <v/>
      </c>
      <c r="R55">
        <f>IFERROR(IF($N55=1,'Activity Bookings'!$AF55,0),0)</f>
        <v/>
      </c>
      <c r="S55">
        <f>IFERROR(IF(AND($N55=1,COUNTIFS('Activity Bookings'!$F$5:'Activity Bookings'!$F55,'Activity Bookings'!$F55,'Activity Bookings'!$C$5:'Activity Bookings'!$C55,'Activity Bookings'!$C55,'Activity Bookings'!$D$5:'Activity Bookings'!$D55,'Activity Bookings'!$D55)=1),'Activity Bookings'!$AL55,0),0)</f>
        <v/>
      </c>
      <c r="T55">
        <f>IFERROR(IF($N55=1,'Activity Bookings'!$AO55,""),"")</f>
        <v/>
      </c>
      <c r="U55">
        <f>IFERROR(IF(AND($N55=1,'Activity Bookings'!$AS55&lt;&gt;"Ready"),1,0),0)</f>
        <v/>
      </c>
      <c r="V55">
        <f>IFERROR(IF(AND($N55=1,'Activity Bookings'!$AO55&gt;1),1,0),0)</f>
        <v/>
      </c>
      <c r="W55">
        <f>IFERROR(IF(AND($N55=1,'Activity Bookings'!$AF55&gt;0,'Activity Bookings'!$O55&lt;&gt;"Canceled"),1,0),0)</f>
        <v/>
      </c>
      <c r="X55">
        <f>IFERROR(IF(AND($N55=1,'Activity Bookings'!$AI55="Yes",'Activity Bookings'!$AJ55&lt;&gt;"Received",'Activity Bookings'!$AJ55&lt;&gt;"Verify On Arrival"),1,0),0)</f>
        <v/>
      </c>
      <c r="Y55">
        <f>IFERROR(IF(AND($N55=1,'Activity Bookings'!$N55&lt;&gt;"",'Activity Bookings'!$AK55&lt;&gt;"",'Activity Bookings'!$N55&lt;'Activity Bookings'!$AK55),1,0),0)</f>
        <v/>
      </c>
      <c r="Z55">
        <f>IFERROR(IF(AND($N55=1,'Activity Bookings'!$T55=""),1,0),0)</f>
        <v/>
      </c>
      <c r="AA55">
        <f>IFERROR(IF(AND($N55=1,'Activity Bookings'!$Q55=""),1,0),0)</f>
        <v/>
      </c>
      <c r="AB55">
        <f>IFERROR(IF(AND($N55=1,COUNTIF('Activity Bookings'!$A$5:$A$154,'Activity Bookings'!$A55)&gt;1),1,0),0)</f>
        <v/>
      </c>
      <c r="AC55">
        <f>IFERROR(IF(AND($N55=1,('Activity Bookings'!$C55+'Activity Bookings'!$D55)&lt;NOW(),OR('Activity Bookings'!$O55="Inquiry",'Activity Bookings'!$O55="Pending",'Activity Bookings'!$O55="Confirmed")),1,0),0)</f>
        <v/>
      </c>
      <c r="AD55">
        <f>IFERROR(IF(AND('Activity Bookings'!$A55&lt;&gt;"",'Activity Bookings'!$C55&gt;=TODAY(),'Activity Bookings'!$C55&lt;=TODAY()+7,OR('Activity Bookings'!$O55="Confirmed",'Activity Bookings'!$O55="Pending")),1,0),0)</f>
        <v/>
      </c>
      <c r="AF55">
        <f>IFERROR('Activity Setup'!B64,"")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N56">
        <f>IFERROR(IF(AND('Activity Bookings'!$A56&lt;&gt;"",'Activity Bookings'!$C56&gt;=$B$4,'Activity Bookings'!$C56&lt;=$D$4,IF($F$4="All Activities",1,'Activity Bookings'!$F56=$F$4),IF($H$4="All Statuses",'Activity Bookings'!$O56&lt;&gt;"Canceled",'Activity Bookings'!$O56=$H$4)),1,0),0)</f>
        <v/>
      </c>
      <c r="O56">
        <f>IFERROR(IF($N56=1,'Activity Bookings'!$F56,""),"")</f>
        <v/>
      </c>
      <c r="P56">
        <f>IFERROR(IF($N56=1,'Activity Bookings'!$M56,0),0)</f>
        <v/>
      </c>
      <c r="Q56">
        <f>IFERROR(IF($N56=1,'Activity Bookings'!$AD56,0),0)</f>
        <v/>
      </c>
      <c r="R56">
        <f>IFERROR(IF($N56=1,'Activity Bookings'!$AF56,0),0)</f>
        <v/>
      </c>
      <c r="S56">
        <f>IFERROR(IF(AND($N56=1,COUNTIFS('Activity Bookings'!$F$5:'Activity Bookings'!$F56,'Activity Bookings'!$F56,'Activity Bookings'!$C$5:'Activity Bookings'!$C56,'Activity Bookings'!$C56,'Activity Bookings'!$D$5:'Activity Bookings'!$D56,'Activity Bookings'!$D56)=1),'Activity Bookings'!$AL56,0),0)</f>
        <v/>
      </c>
      <c r="T56">
        <f>IFERROR(IF($N56=1,'Activity Bookings'!$AO56,""),"")</f>
        <v/>
      </c>
      <c r="U56">
        <f>IFERROR(IF(AND($N56=1,'Activity Bookings'!$AS56&lt;&gt;"Ready"),1,0),0)</f>
        <v/>
      </c>
      <c r="V56">
        <f>IFERROR(IF(AND($N56=1,'Activity Bookings'!$AO56&gt;1),1,0),0)</f>
        <v/>
      </c>
      <c r="W56">
        <f>IFERROR(IF(AND($N56=1,'Activity Bookings'!$AF56&gt;0,'Activity Bookings'!$O56&lt;&gt;"Canceled"),1,0),0)</f>
        <v/>
      </c>
      <c r="X56">
        <f>IFERROR(IF(AND($N56=1,'Activity Bookings'!$AI56="Yes",'Activity Bookings'!$AJ56&lt;&gt;"Received",'Activity Bookings'!$AJ56&lt;&gt;"Verify On Arrival"),1,0),0)</f>
        <v/>
      </c>
      <c r="Y56">
        <f>IFERROR(IF(AND($N56=1,'Activity Bookings'!$N56&lt;&gt;"",'Activity Bookings'!$AK56&lt;&gt;"",'Activity Bookings'!$N56&lt;'Activity Bookings'!$AK56),1,0),0)</f>
        <v/>
      </c>
      <c r="Z56">
        <f>IFERROR(IF(AND($N56=1,'Activity Bookings'!$T56=""),1,0),0)</f>
        <v/>
      </c>
      <c r="AA56">
        <f>IFERROR(IF(AND($N56=1,'Activity Bookings'!$Q56=""),1,0),0)</f>
        <v/>
      </c>
      <c r="AB56">
        <f>IFERROR(IF(AND($N56=1,COUNTIF('Activity Bookings'!$A$5:$A$154,'Activity Bookings'!$A56)&gt;1),1,0),0)</f>
        <v/>
      </c>
      <c r="AC56">
        <f>IFERROR(IF(AND($N56=1,('Activity Bookings'!$C56+'Activity Bookings'!$D56)&lt;NOW(),OR('Activity Bookings'!$O56="Inquiry",'Activity Bookings'!$O56="Pending",'Activity Bookings'!$O56="Confirmed")),1,0),0)</f>
        <v/>
      </c>
      <c r="AD56">
        <f>IFERROR(IF(AND('Activity Bookings'!$A56&lt;&gt;"",'Activity Bookings'!$C56&gt;=TODAY(),'Activity Bookings'!$C56&lt;=TODAY()+7,OR('Activity Bookings'!$O56="Confirmed",'Activity Bookings'!$O56="Pending")),1,0),0)</f>
        <v/>
      </c>
      <c r="AF56">
        <f>IFERROR('Activity Setup'!B65,"")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N57">
        <f>IFERROR(IF(AND('Activity Bookings'!$A57&lt;&gt;"",'Activity Bookings'!$C57&gt;=$B$4,'Activity Bookings'!$C57&lt;=$D$4,IF($F$4="All Activities",1,'Activity Bookings'!$F57=$F$4),IF($H$4="All Statuses",'Activity Bookings'!$O57&lt;&gt;"Canceled",'Activity Bookings'!$O57=$H$4)),1,0),0)</f>
        <v/>
      </c>
      <c r="O57">
        <f>IFERROR(IF($N57=1,'Activity Bookings'!$F57,""),"")</f>
        <v/>
      </c>
      <c r="P57">
        <f>IFERROR(IF($N57=1,'Activity Bookings'!$M57,0),0)</f>
        <v/>
      </c>
      <c r="Q57">
        <f>IFERROR(IF($N57=1,'Activity Bookings'!$AD57,0),0)</f>
        <v/>
      </c>
      <c r="R57">
        <f>IFERROR(IF($N57=1,'Activity Bookings'!$AF57,0),0)</f>
        <v/>
      </c>
      <c r="S57">
        <f>IFERROR(IF(AND($N57=1,COUNTIFS('Activity Bookings'!$F$5:'Activity Bookings'!$F57,'Activity Bookings'!$F57,'Activity Bookings'!$C$5:'Activity Bookings'!$C57,'Activity Bookings'!$C57,'Activity Bookings'!$D$5:'Activity Bookings'!$D57,'Activity Bookings'!$D57)=1),'Activity Bookings'!$AL57,0),0)</f>
        <v/>
      </c>
      <c r="T57">
        <f>IFERROR(IF($N57=1,'Activity Bookings'!$AO57,""),"")</f>
        <v/>
      </c>
      <c r="U57">
        <f>IFERROR(IF(AND($N57=1,'Activity Bookings'!$AS57&lt;&gt;"Ready"),1,0),0)</f>
        <v/>
      </c>
      <c r="V57">
        <f>IFERROR(IF(AND($N57=1,'Activity Bookings'!$AO57&gt;1),1,0),0)</f>
        <v/>
      </c>
      <c r="W57">
        <f>IFERROR(IF(AND($N57=1,'Activity Bookings'!$AF57&gt;0,'Activity Bookings'!$O57&lt;&gt;"Canceled"),1,0),0)</f>
        <v/>
      </c>
      <c r="X57">
        <f>IFERROR(IF(AND($N57=1,'Activity Bookings'!$AI57="Yes",'Activity Bookings'!$AJ57&lt;&gt;"Received",'Activity Bookings'!$AJ57&lt;&gt;"Verify On Arrival"),1,0),0)</f>
        <v/>
      </c>
      <c r="Y57">
        <f>IFERROR(IF(AND($N57=1,'Activity Bookings'!$N57&lt;&gt;"",'Activity Bookings'!$AK57&lt;&gt;"",'Activity Bookings'!$N57&lt;'Activity Bookings'!$AK57),1,0),0)</f>
        <v/>
      </c>
      <c r="Z57">
        <f>IFERROR(IF(AND($N57=1,'Activity Bookings'!$T57=""),1,0),0)</f>
        <v/>
      </c>
      <c r="AA57">
        <f>IFERROR(IF(AND($N57=1,'Activity Bookings'!$Q57=""),1,0),0)</f>
        <v/>
      </c>
      <c r="AB57">
        <f>IFERROR(IF(AND($N57=1,COUNTIF('Activity Bookings'!$A$5:$A$154,'Activity Bookings'!$A57)&gt;1),1,0),0)</f>
        <v/>
      </c>
      <c r="AC57">
        <f>IFERROR(IF(AND($N57=1,('Activity Bookings'!$C57+'Activity Bookings'!$D57)&lt;NOW(),OR('Activity Bookings'!$O57="Inquiry",'Activity Bookings'!$O57="Pending",'Activity Bookings'!$O57="Confirmed")),1,0),0)</f>
        <v/>
      </c>
      <c r="AD57">
        <f>IFERROR(IF(AND('Activity Bookings'!$A57&lt;&gt;"",'Activity Bookings'!$C57&gt;=TODAY(),'Activity Bookings'!$C57&lt;=TODAY()+7,OR('Activity Bookings'!$O57="Confirmed",'Activity Bookings'!$O57="Pending")),1,0),0)</f>
        <v/>
      </c>
      <c r="AF57">
        <f>IFERROR('Activity Setup'!B66,"")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N58">
        <f>IFERROR(IF(AND('Activity Bookings'!$A58&lt;&gt;"",'Activity Bookings'!$C58&gt;=$B$4,'Activity Bookings'!$C58&lt;=$D$4,IF($F$4="All Activities",1,'Activity Bookings'!$F58=$F$4),IF($H$4="All Statuses",'Activity Bookings'!$O58&lt;&gt;"Canceled",'Activity Bookings'!$O58=$H$4)),1,0),0)</f>
        <v/>
      </c>
      <c r="O58">
        <f>IFERROR(IF($N58=1,'Activity Bookings'!$F58,""),"")</f>
        <v/>
      </c>
      <c r="P58">
        <f>IFERROR(IF($N58=1,'Activity Bookings'!$M58,0),0)</f>
        <v/>
      </c>
      <c r="Q58">
        <f>IFERROR(IF($N58=1,'Activity Bookings'!$AD58,0),0)</f>
        <v/>
      </c>
      <c r="R58">
        <f>IFERROR(IF($N58=1,'Activity Bookings'!$AF58,0),0)</f>
        <v/>
      </c>
      <c r="S58">
        <f>IFERROR(IF(AND($N58=1,COUNTIFS('Activity Bookings'!$F$5:'Activity Bookings'!$F58,'Activity Bookings'!$F58,'Activity Bookings'!$C$5:'Activity Bookings'!$C58,'Activity Bookings'!$C58,'Activity Bookings'!$D$5:'Activity Bookings'!$D58,'Activity Bookings'!$D58)=1),'Activity Bookings'!$AL58,0),0)</f>
        <v/>
      </c>
      <c r="T58">
        <f>IFERROR(IF($N58=1,'Activity Bookings'!$AO58,""),"")</f>
        <v/>
      </c>
      <c r="U58">
        <f>IFERROR(IF(AND($N58=1,'Activity Bookings'!$AS58&lt;&gt;"Ready"),1,0),0)</f>
        <v/>
      </c>
      <c r="V58">
        <f>IFERROR(IF(AND($N58=1,'Activity Bookings'!$AO58&gt;1),1,0),0)</f>
        <v/>
      </c>
      <c r="W58">
        <f>IFERROR(IF(AND($N58=1,'Activity Bookings'!$AF58&gt;0,'Activity Bookings'!$O58&lt;&gt;"Canceled"),1,0),0)</f>
        <v/>
      </c>
      <c r="X58">
        <f>IFERROR(IF(AND($N58=1,'Activity Bookings'!$AI58="Yes",'Activity Bookings'!$AJ58&lt;&gt;"Received",'Activity Bookings'!$AJ58&lt;&gt;"Verify On Arrival"),1,0),0)</f>
        <v/>
      </c>
      <c r="Y58">
        <f>IFERROR(IF(AND($N58=1,'Activity Bookings'!$N58&lt;&gt;"",'Activity Bookings'!$AK58&lt;&gt;"",'Activity Bookings'!$N58&lt;'Activity Bookings'!$AK58),1,0),0)</f>
        <v/>
      </c>
      <c r="Z58">
        <f>IFERROR(IF(AND($N58=1,'Activity Bookings'!$T58=""),1,0),0)</f>
        <v/>
      </c>
      <c r="AA58">
        <f>IFERROR(IF(AND($N58=1,'Activity Bookings'!$Q58=""),1,0),0)</f>
        <v/>
      </c>
      <c r="AB58">
        <f>IFERROR(IF(AND($N58=1,COUNTIF('Activity Bookings'!$A$5:$A$154,'Activity Bookings'!$A58)&gt;1),1,0),0)</f>
        <v/>
      </c>
      <c r="AC58">
        <f>IFERROR(IF(AND($N58=1,('Activity Bookings'!$C58+'Activity Bookings'!$D58)&lt;NOW(),OR('Activity Bookings'!$O58="Inquiry",'Activity Bookings'!$O58="Pending",'Activity Bookings'!$O58="Confirmed")),1,0),0)</f>
        <v/>
      </c>
      <c r="AD58">
        <f>IFERROR(IF(AND('Activity Bookings'!$A58&lt;&gt;"",'Activity Bookings'!$C58&gt;=TODAY(),'Activity Bookings'!$C58&lt;=TODAY()+7,OR('Activity Bookings'!$O58="Confirmed",'Activity Bookings'!$O58="Pending")),1,0),0)</f>
        <v/>
      </c>
      <c r="AF58">
        <f>IFERROR('Activity Setup'!B67,"")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N59">
        <f>IFERROR(IF(AND('Activity Bookings'!$A59&lt;&gt;"",'Activity Bookings'!$C59&gt;=$B$4,'Activity Bookings'!$C59&lt;=$D$4,IF($F$4="All Activities",1,'Activity Bookings'!$F59=$F$4),IF($H$4="All Statuses",'Activity Bookings'!$O59&lt;&gt;"Canceled",'Activity Bookings'!$O59=$H$4)),1,0),0)</f>
        <v/>
      </c>
      <c r="O59">
        <f>IFERROR(IF($N59=1,'Activity Bookings'!$F59,""),"")</f>
        <v/>
      </c>
      <c r="P59">
        <f>IFERROR(IF($N59=1,'Activity Bookings'!$M59,0),0)</f>
        <v/>
      </c>
      <c r="Q59">
        <f>IFERROR(IF($N59=1,'Activity Bookings'!$AD59,0),0)</f>
        <v/>
      </c>
      <c r="R59">
        <f>IFERROR(IF($N59=1,'Activity Bookings'!$AF59,0),0)</f>
        <v/>
      </c>
      <c r="S59">
        <f>IFERROR(IF(AND($N59=1,COUNTIFS('Activity Bookings'!$F$5:'Activity Bookings'!$F59,'Activity Bookings'!$F59,'Activity Bookings'!$C$5:'Activity Bookings'!$C59,'Activity Bookings'!$C59,'Activity Bookings'!$D$5:'Activity Bookings'!$D59,'Activity Bookings'!$D59)=1),'Activity Bookings'!$AL59,0),0)</f>
        <v/>
      </c>
      <c r="T59">
        <f>IFERROR(IF($N59=1,'Activity Bookings'!$AO59,""),"")</f>
        <v/>
      </c>
      <c r="U59">
        <f>IFERROR(IF(AND($N59=1,'Activity Bookings'!$AS59&lt;&gt;"Ready"),1,0),0)</f>
        <v/>
      </c>
      <c r="V59">
        <f>IFERROR(IF(AND($N59=1,'Activity Bookings'!$AO59&gt;1),1,0),0)</f>
        <v/>
      </c>
      <c r="W59">
        <f>IFERROR(IF(AND($N59=1,'Activity Bookings'!$AF59&gt;0,'Activity Bookings'!$O59&lt;&gt;"Canceled"),1,0),0)</f>
        <v/>
      </c>
      <c r="X59">
        <f>IFERROR(IF(AND($N59=1,'Activity Bookings'!$AI59="Yes",'Activity Bookings'!$AJ59&lt;&gt;"Received",'Activity Bookings'!$AJ59&lt;&gt;"Verify On Arrival"),1,0),0)</f>
        <v/>
      </c>
      <c r="Y59">
        <f>IFERROR(IF(AND($N59=1,'Activity Bookings'!$N59&lt;&gt;"",'Activity Bookings'!$AK59&lt;&gt;"",'Activity Bookings'!$N59&lt;'Activity Bookings'!$AK59),1,0),0)</f>
        <v/>
      </c>
      <c r="Z59">
        <f>IFERROR(IF(AND($N59=1,'Activity Bookings'!$T59=""),1,0),0)</f>
        <v/>
      </c>
      <c r="AA59">
        <f>IFERROR(IF(AND($N59=1,'Activity Bookings'!$Q59=""),1,0),0)</f>
        <v/>
      </c>
      <c r="AB59">
        <f>IFERROR(IF(AND($N59=1,COUNTIF('Activity Bookings'!$A$5:$A$154,'Activity Bookings'!$A59)&gt;1),1,0),0)</f>
        <v/>
      </c>
      <c r="AC59">
        <f>IFERROR(IF(AND($N59=1,('Activity Bookings'!$C59+'Activity Bookings'!$D59)&lt;NOW(),OR('Activity Bookings'!$O59="Inquiry",'Activity Bookings'!$O59="Pending",'Activity Bookings'!$O59="Confirmed")),1,0),0)</f>
        <v/>
      </c>
      <c r="AD59">
        <f>IFERROR(IF(AND('Activity Bookings'!$A59&lt;&gt;"",'Activity Bookings'!$C59&gt;=TODAY(),'Activity Bookings'!$C59&lt;=TODAY()+7,OR('Activity Bookings'!$O59="Confirmed",'Activity Bookings'!$O59="Pending")),1,0),0)</f>
        <v/>
      </c>
      <c r="AF59">
        <f>IFERROR('Activity Setup'!B68,"")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N60">
        <f>IFERROR(IF(AND('Activity Bookings'!$A60&lt;&gt;"",'Activity Bookings'!$C60&gt;=$B$4,'Activity Bookings'!$C60&lt;=$D$4,IF($F$4="All Activities",1,'Activity Bookings'!$F60=$F$4),IF($H$4="All Statuses",'Activity Bookings'!$O60&lt;&gt;"Canceled",'Activity Bookings'!$O60=$H$4)),1,0),0)</f>
        <v/>
      </c>
      <c r="O60">
        <f>IFERROR(IF($N60=1,'Activity Bookings'!$F60,""),"")</f>
        <v/>
      </c>
      <c r="P60">
        <f>IFERROR(IF($N60=1,'Activity Bookings'!$M60,0),0)</f>
        <v/>
      </c>
      <c r="Q60">
        <f>IFERROR(IF($N60=1,'Activity Bookings'!$AD60,0),0)</f>
        <v/>
      </c>
      <c r="R60">
        <f>IFERROR(IF($N60=1,'Activity Bookings'!$AF60,0),0)</f>
        <v/>
      </c>
      <c r="S60">
        <f>IFERROR(IF(AND($N60=1,COUNTIFS('Activity Bookings'!$F$5:'Activity Bookings'!$F60,'Activity Bookings'!$F60,'Activity Bookings'!$C$5:'Activity Bookings'!$C60,'Activity Bookings'!$C60,'Activity Bookings'!$D$5:'Activity Bookings'!$D60,'Activity Bookings'!$D60)=1),'Activity Bookings'!$AL60,0),0)</f>
        <v/>
      </c>
      <c r="T60">
        <f>IFERROR(IF($N60=1,'Activity Bookings'!$AO60,""),"")</f>
        <v/>
      </c>
      <c r="U60">
        <f>IFERROR(IF(AND($N60=1,'Activity Bookings'!$AS60&lt;&gt;"Ready"),1,0),0)</f>
        <v/>
      </c>
      <c r="V60">
        <f>IFERROR(IF(AND($N60=1,'Activity Bookings'!$AO60&gt;1),1,0),0)</f>
        <v/>
      </c>
      <c r="W60">
        <f>IFERROR(IF(AND($N60=1,'Activity Bookings'!$AF60&gt;0,'Activity Bookings'!$O60&lt;&gt;"Canceled"),1,0),0)</f>
        <v/>
      </c>
      <c r="X60">
        <f>IFERROR(IF(AND($N60=1,'Activity Bookings'!$AI60="Yes",'Activity Bookings'!$AJ60&lt;&gt;"Received",'Activity Bookings'!$AJ60&lt;&gt;"Verify On Arrival"),1,0),0)</f>
        <v/>
      </c>
      <c r="Y60">
        <f>IFERROR(IF(AND($N60=1,'Activity Bookings'!$N60&lt;&gt;"",'Activity Bookings'!$AK60&lt;&gt;"",'Activity Bookings'!$N60&lt;'Activity Bookings'!$AK60),1,0),0)</f>
        <v/>
      </c>
      <c r="Z60">
        <f>IFERROR(IF(AND($N60=1,'Activity Bookings'!$T60=""),1,0),0)</f>
        <v/>
      </c>
      <c r="AA60">
        <f>IFERROR(IF(AND($N60=1,'Activity Bookings'!$Q60=""),1,0),0)</f>
        <v/>
      </c>
      <c r="AB60">
        <f>IFERROR(IF(AND($N60=1,COUNTIF('Activity Bookings'!$A$5:$A$154,'Activity Bookings'!$A60)&gt;1),1,0),0)</f>
        <v/>
      </c>
      <c r="AC60">
        <f>IFERROR(IF(AND($N60=1,('Activity Bookings'!$C60+'Activity Bookings'!$D60)&lt;NOW(),OR('Activity Bookings'!$O60="Inquiry",'Activity Bookings'!$O60="Pending",'Activity Bookings'!$O60="Confirmed")),1,0),0)</f>
        <v/>
      </c>
      <c r="AD60">
        <f>IFERROR(IF(AND('Activity Bookings'!$A60&lt;&gt;"",'Activity Bookings'!$C60&gt;=TODAY(),'Activity Bookings'!$C60&lt;=TODAY()+7,OR('Activity Bookings'!$O60="Confirmed",'Activity Bookings'!$O60="Pending")),1,0),0)</f>
        <v/>
      </c>
      <c r="AF60">
        <f>IFERROR('Activity Setup'!B69,"")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N61">
        <f>IFERROR(IF(AND('Activity Bookings'!$A61&lt;&gt;"",'Activity Bookings'!$C61&gt;=$B$4,'Activity Bookings'!$C61&lt;=$D$4,IF($F$4="All Activities",1,'Activity Bookings'!$F61=$F$4),IF($H$4="All Statuses",'Activity Bookings'!$O61&lt;&gt;"Canceled",'Activity Bookings'!$O61=$H$4)),1,0),0)</f>
        <v/>
      </c>
      <c r="O61">
        <f>IFERROR(IF($N61=1,'Activity Bookings'!$F61,""),"")</f>
        <v/>
      </c>
      <c r="P61">
        <f>IFERROR(IF($N61=1,'Activity Bookings'!$M61,0),0)</f>
        <v/>
      </c>
      <c r="Q61">
        <f>IFERROR(IF($N61=1,'Activity Bookings'!$AD61,0),0)</f>
        <v/>
      </c>
      <c r="R61">
        <f>IFERROR(IF($N61=1,'Activity Bookings'!$AF61,0),0)</f>
        <v/>
      </c>
      <c r="S61">
        <f>IFERROR(IF(AND($N61=1,COUNTIFS('Activity Bookings'!$F$5:'Activity Bookings'!$F61,'Activity Bookings'!$F61,'Activity Bookings'!$C$5:'Activity Bookings'!$C61,'Activity Bookings'!$C61,'Activity Bookings'!$D$5:'Activity Bookings'!$D61,'Activity Bookings'!$D61)=1),'Activity Bookings'!$AL61,0),0)</f>
        <v/>
      </c>
      <c r="T61">
        <f>IFERROR(IF($N61=1,'Activity Bookings'!$AO61,""),"")</f>
        <v/>
      </c>
      <c r="U61">
        <f>IFERROR(IF(AND($N61=1,'Activity Bookings'!$AS61&lt;&gt;"Ready"),1,0),0)</f>
        <v/>
      </c>
      <c r="V61">
        <f>IFERROR(IF(AND($N61=1,'Activity Bookings'!$AO61&gt;1),1,0),0)</f>
        <v/>
      </c>
      <c r="W61">
        <f>IFERROR(IF(AND($N61=1,'Activity Bookings'!$AF61&gt;0,'Activity Bookings'!$O61&lt;&gt;"Canceled"),1,0),0)</f>
        <v/>
      </c>
      <c r="X61">
        <f>IFERROR(IF(AND($N61=1,'Activity Bookings'!$AI61="Yes",'Activity Bookings'!$AJ61&lt;&gt;"Received",'Activity Bookings'!$AJ61&lt;&gt;"Verify On Arrival"),1,0),0)</f>
        <v/>
      </c>
      <c r="Y61">
        <f>IFERROR(IF(AND($N61=1,'Activity Bookings'!$N61&lt;&gt;"",'Activity Bookings'!$AK61&lt;&gt;"",'Activity Bookings'!$N61&lt;'Activity Bookings'!$AK61),1,0),0)</f>
        <v/>
      </c>
      <c r="Z61">
        <f>IFERROR(IF(AND($N61=1,'Activity Bookings'!$T61=""),1,0),0)</f>
        <v/>
      </c>
      <c r="AA61">
        <f>IFERROR(IF(AND($N61=1,'Activity Bookings'!$Q61=""),1,0),0)</f>
        <v/>
      </c>
      <c r="AB61">
        <f>IFERROR(IF(AND($N61=1,COUNTIF('Activity Bookings'!$A$5:$A$154,'Activity Bookings'!$A61)&gt;1),1,0),0)</f>
        <v/>
      </c>
      <c r="AC61">
        <f>IFERROR(IF(AND($N61=1,('Activity Bookings'!$C61+'Activity Bookings'!$D61)&lt;NOW(),OR('Activity Bookings'!$O61="Inquiry",'Activity Bookings'!$O61="Pending",'Activity Bookings'!$O61="Confirmed")),1,0),0)</f>
        <v/>
      </c>
      <c r="AD61">
        <f>IFERROR(IF(AND('Activity Bookings'!$A61&lt;&gt;"",'Activity Bookings'!$C61&gt;=TODAY(),'Activity Bookings'!$C61&lt;=TODAY()+7,OR('Activity Bookings'!$O61="Confirmed",'Activity Bookings'!$O61="Pending")),1,0),0)</f>
        <v/>
      </c>
      <c r="AF61">
        <f>IFERROR('Activity Setup'!B70,"")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N62">
        <f>IFERROR(IF(AND('Activity Bookings'!$A62&lt;&gt;"",'Activity Bookings'!$C62&gt;=$B$4,'Activity Bookings'!$C62&lt;=$D$4,IF($F$4="All Activities",1,'Activity Bookings'!$F62=$F$4),IF($H$4="All Statuses",'Activity Bookings'!$O62&lt;&gt;"Canceled",'Activity Bookings'!$O62=$H$4)),1,0),0)</f>
        <v/>
      </c>
      <c r="O62">
        <f>IFERROR(IF($N62=1,'Activity Bookings'!$F62,""),"")</f>
        <v/>
      </c>
      <c r="P62">
        <f>IFERROR(IF($N62=1,'Activity Bookings'!$M62,0),0)</f>
        <v/>
      </c>
      <c r="Q62">
        <f>IFERROR(IF($N62=1,'Activity Bookings'!$AD62,0),0)</f>
        <v/>
      </c>
      <c r="R62">
        <f>IFERROR(IF($N62=1,'Activity Bookings'!$AF62,0),0)</f>
        <v/>
      </c>
      <c r="S62">
        <f>IFERROR(IF(AND($N62=1,COUNTIFS('Activity Bookings'!$F$5:'Activity Bookings'!$F62,'Activity Bookings'!$F62,'Activity Bookings'!$C$5:'Activity Bookings'!$C62,'Activity Bookings'!$C62,'Activity Bookings'!$D$5:'Activity Bookings'!$D62,'Activity Bookings'!$D62)=1),'Activity Bookings'!$AL62,0),0)</f>
        <v/>
      </c>
      <c r="T62">
        <f>IFERROR(IF($N62=1,'Activity Bookings'!$AO62,""),"")</f>
        <v/>
      </c>
      <c r="U62">
        <f>IFERROR(IF(AND($N62=1,'Activity Bookings'!$AS62&lt;&gt;"Ready"),1,0),0)</f>
        <v/>
      </c>
      <c r="V62">
        <f>IFERROR(IF(AND($N62=1,'Activity Bookings'!$AO62&gt;1),1,0),0)</f>
        <v/>
      </c>
      <c r="W62">
        <f>IFERROR(IF(AND($N62=1,'Activity Bookings'!$AF62&gt;0,'Activity Bookings'!$O62&lt;&gt;"Canceled"),1,0),0)</f>
        <v/>
      </c>
      <c r="X62">
        <f>IFERROR(IF(AND($N62=1,'Activity Bookings'!$AI62="Yes",'Activity Bookings'!$AJ62&lt;&gt;"Received",'Activity Bookings'!$AJ62&lt;&gt;"Verify On Arrival"),1,0),0)</f>
        <v/>
      </c>
      <c r="Y62">
        <f>IFERROR(IF(AND($N62=1,'Activity Bookings'!$N62&lt;&gt;"",'Activity Bookings'!$AK62&lt;&gt;"",'Activity Bookings'!$N62&lt;'Activity Bookings'!$AK62),1,0),0)</f>
        <v/>
      </c>
      <c r="Z62">
        <f>IFERROR(IF(AND($N62=1,'Activity Bookings'!$T62=""),1,0),0)</f>
        <v/>
      </c>
      <c r="AA62">
        <f>IFERROR(IF(AND($N62=1,'Activity Bookings'!$Q62=""),1,0),0)</f>
        <v/>
      </c>
      <c r="AB62">
        <f>IFERROR(IF(AND($N62=1,COUNTIF('Activity Bookings'!$A$5:$A$154,'Activity Bookings'!$A62)&gt;1),1,0),0)</f>
        <v/>
      </c>
      <c r="AC62">
        <f>IFERROR(IF(AND($N62=1,('Activity Bookings'!$C62+'Activity Bookings'!$D62)&lt;NOW(),OR('Activity Bookings'!$O62="Inquiry",'Activity Bookings'!$O62="Pending",'Activity Bookings'!$O62="Confirmed")),1,0),0)</f>
        <v/>
      </c>
      <c r="AD62">
        <f>IFERROR(IF(AND('Activity Bookings'!$A62&lt;&gt;"",'Activity Bookings'!$C62&gt;=TODAY(),'Activity Bookings'!$C62&lt;=TODAY()+7,OR('Activity Bookings'!$O62="Confirmed",'Activity Bookings'!$O62="Pending")),1,0),0)</f>
        <v/>
      </c>
      <c r="AF62">
        <f>IFERROR('Activity Setup'!B71,"")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N63">
        <f>IFERROR(IF(AND('Activity Bookings'!$A63&lt;&gt;"",'Activity Bookings'!$C63&gt;=$B$4,'Activity Bookings'!$C63&lt;=$D$4,IF($F$4="All Activities",1,'Activity Bookings'!$F63=$F$4),IF($H$4="All Statuses",'Activity Bookings'!$O63&lt;&gt;"Canceled",'Activity Bookings'!$O63=$H$4)),1,0),0)</f>
        <v/>
      </c>
      <c r="O63">
        <f>IFERROR(IF($N63=1,'Activity Bookings'!$F63,""),"")</f>
        <v/>
      </c>
      <c r="P63">
        <f>IFERROR(IF($N63=1,'Activity Bookings'!$M63,0),0)</f>
        <v/>
      </c>
      <c r="Q63">
        <f>IFERROR(IF($N63=1,'Activity Bookings'!$AD63,0),0)</f>
        <v/>
      </c>
      <c r="R63">
        <f>IFERROR(IF($N63=1,'Activity Bookings'!$AF63,0),0)</f>
        <v/>
      </c>
      <c r="S63">
        <f>IFERROR(IF(AND($N63=1,COUNTIFS('Activity Bookings'!$F$5:'Activity Bookings'!$F63,'Activity Bookings'!$F63,'Activity Bookings'!$C$5:'Activity Bookings'!$C63,'Activity Bookings'!$C63,'Activity Bookings'!$D$5:'Activity Bookings'!$D63,'Activity Bookings'!$D63)=1),'Activity Bookings'!$AL63,0),0)</f>
        <v/>
      </c>
      <c r="T63">
        <f>IFERROR(IF($N63=1,'Activity Bookings'!$AO63,""),"")</f>
        <v/>
      </c>
      <c r="U63">
        <f>IFERROR(IF(AND($N63=1,'Activity Bookings'!$AS63&lt;&gt;"Ready"),1,0),0)</f>
        <v/>
      </c>
      <c r="V63">
        <f>IFERROR(IF(AND($N63=1,'Activity Bookings'!$AO63&gt;1),1,0),0)</f>
        <v/>
      </c>
      <c r="W63">
        <f>IFERROR(IF(AND($N63=1,'Activity Bookings'!$AF63&gt;0,'Activity Bookings'!$O63&lt;&gt;"Canceled"),1,0),0)</f>
        <v/>
      </c>
      <c r="X63">
        <f>IFERROR(IF(AND($N63=1,'Activity Bookings'!$AI63="Yes",'Activity Bookings'!$AJ63&lt;&gt;"Received",'Activity Bookings'!$AJ63&lt;&gt;"Verify On Arrival"),1,0),0)</f>
        <v/>
      </c>
      <c r="Y63">
        <f>IFERROR(IF(AND($N63=1,'Activity Bookings'!$N63&lt;&gt;"",'Activity Bookings'!$AK63&lt;&gt;"",'Activity Bookings'!$N63&lt;'Activity Bookings'!$AK63),1,0),0)</f>
        <v/>
      </c>
      <c r="Z63">
        <f>IFERROR(IF(AND($N63=1,'Activity Bookings'!$T63=""),1,0),0)</f>
        <v/>
      </c>
      <c r="AA63">
        <f>IFERROR(IF(AND($N63=1,'Activity Bookings'!$Q63=""),1,0),0)</f>
        <v/>
      </c>
      <c r="AB63">
        <f>IFERROR(IF(AND($N63=1,COUNTIF('Activity Bookings'!$A$5:$A$154,'Activity Bookings'!$A63)&gt;1),1,0),0)</f>
        <v/>
      </c>
      <c r="AC63">
        <f>IFERROR(IF(AND($N63=1,('Activity Bookings'!$C63+'Activity Bookings'!$D63)&lt;NOW(),OR('Activity Bookings'!$O63="Inquiry",'Activity Bookings'!$O63="Pending",'Activity Bookings'!$O63="Confirmed")),1,0),0)</f>
        <v/>
      </c>
      <c r="AD63">
        <f>IFERROR(IF(AND('Activity Bookings'!$A63&lt;&gt;"",'Activity Bookings'!$C63&gt;=TODAY(),'Activity Bookings'!$C63&lt;=TODAY()+7,OR('Activity Bookings'!$O63="Confirmed",'Activity Bookings'!$O63="Pending")),1,0),0)</f>
        <v/>
      </c>
      <c r="AF63">
        <f>IFERROR('Activity Setup'!B72,"")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N64">
        <f>IFERROR(IF(AND('Activity Bookings'!$A64&lt;&gt;"",'Activity Bookings'!$C64&gt;=$B$4,'Activity Bookings'!$C64&lt;=$D$4,IF($F$4="All Activities",1,'Activity Bookings'!$F64=$F$4),IF($H$4="All Statuses",'Activity Bookings'!$O64&lt;&gt;"Canceled",'Activity Bookings'!$O64=$H$4)),1,0),0)</f>
        <v/>
      </c>
      <c r="O64">
        <f>IFERROR(IF($N64=1,'Activity Bookings'!$F64,""),"")</f>
        <v/>
      </c>
      <c r="P64">
        <f>IFERROR(IF($N64=1,'Activity Bookings'!$M64,0),0)</f>
        <v/>
      </c>
      <c r="Q64">
        <f>IFERROR(IF($N64=1,'Activity Bookings'!$AD64,0),0)</f>
        <v/>
      </c>
      <c r="R64">
        <f>IFERROR(IF($N64=1,'Activity Bookings'!$AF64,0),0)</f>
        <v/>
      </c>
      <c r="S64">
        <f>IFERROR(IF(AND($N64=1,COUNTIFS('Activity Bookings'!$F$5:'Activity Bookings'!$F64,'Activity Bookings'!$F64,'Activity Bookings'!$C$5:'Activity Bookings'!$C64,'Activity Bookings'!$C64,'Activity Bookings'!$D$5:'Activity Bookings'!$D64,'Activity Bookings'!$D64)=1),'Activity Bookings'!$AL64,0),0)</f>
        <v/>
      </c>
      <c r="T64">
        <f>IFERROR(IF($N64=1,'Activity Bookings'!$AO64,""),"")</f>
        <v/>
      </c>
      <c r="U64">
        <f>IFERROR(IF(AND($N64=1,'Activity Bookings'!$AS64&lt;&gt;"Ready"),1,0),0)</f>
        <v/>
      </c>
      <c r="V64">
        <f>IFERROR(IF(AND($N64=1,'Activity Bookings'!$AO64&gt;1),1,0),0)</f>
        <v/>
      </c>
      <c r="W64">
        <f>IFERROR(IF(AND($N64=1,'Activity Bookings'!$AF64&gt;0,'Activity Bookings'!$O64&lt;&gt;"Canceled"),1,0),0)</f>
        <v/>
      </c>
      <c r="X64">
        <f>IFERROR(IF(AND($N64=1,'Activity Bookings'!$AI64="Yes",'Activity Bookings'!$AJ64&lt;&gt;"Received",'Activity Bookings'!$AJ64&lt;&gt;"Verify On Arrival"),1,0),0)</f>
        <v/>
      </c>
      <c r="Y64">
        <f>IFERROR(IF(AND($N64=1,'Activity Bookings'!$N64&lt;&gt;"",'Activity Bookings'!$AK64&lt;&gt;"",'Activity Bookings'!$N64&lt;'Activity Bookings'!$AK64),1,0),0)</f>
        <v/>
      </c>
      <c r="Z64">
        <f>IFERROR(IF(AND($N64=1,'Activity Bookings'!$T64=""),1,0),0)</f>
        <v/>
      </c>
      <c r="AA64">
        <f>IFERROR(IF(AND($N64=1,'Activity Bookings'!$Q64=""),1,0),0)</f>
        <v/>
      </c>
      <c r="AB64">
        <f>IFERROR(IF(AND($N64=1,COUNTIF('Activity Bookings'!$A$5:$A$154,'Activity Bookings'!$A64)&gt;1),1,0),0)</f>
        <v/>
      </c>
      <c r="AC64">
        <f>IFERROR(IF(AND($N64=1,('Activity Bookings'!$C64+'Activity Bookings'!$D64)&lt;NOW(),OR('Activity Bookings'!$O64="Inquiry",'Activity Bookings'!$O64="Pending",'Activity Bookings'!$O64="Confirmed")),1,0),0)</f>
        <v/>
      </c>
      <c r="AD64">
        <f>IFERROR(IF(AND('Activity Bookings'!$A64&lt;&gt;"",'Activity Bookings'!$C64&gt;=TODAY(),'Activity Bookings'!$C64&lt;=TODAY()+7,OR('Activity Bookings'!$O64="Confirmed",'Activity Bookings'!$O64="Pending")),1,0),0)</f>
        <v/>
      </c>
      <c r="AF64">
        <f>IFERROR('Activity Setup'!B73,"")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N65">
        <f>IFERROR(IF(AND('Activity Bookings'!$A65&lt;&gt;"",'Activity Bookings'!$C65&gt;=$B$4,'Activity Bookings'!$C65&lt;=$D$4,IF($F$4="All Activities",1,'Activity Bookings'!$F65=$F$4),IF($H$4="All Statuses",'Activity Bookings'!$O65&lt;&gt;"Canceled",'Activity Bookings'!$O65=$H$4)),1,0),0)</f>
        <v/>
      </c>
      <c r="O65">
        <f>IFERROR(IF($N65=1,'Activity Bookings'!$F65,""),"")</f>
        <v/>
      </c>
      <c r="P65">
        <f>IFERROR(IF($N65=1,'Activity Bookings'!$M65,0),0)</f>
        <v/>
      </c>
      <c r="Q65">
        <f>IFERROR(IF($N65=1,'Activity Bookings'!$AD65,0),0)</f>
        <v/>
      </c>
      <c r="R65">
        <f>IFERROR(IF($N65=1,'Activity Bookings'!$AF65,0),0)</f>
        <v/>
      </c>
      <c r="S65">
        <f>IFERROR(IF(AND($N65=1,COUNTIFS('Activity Bookings'!$F$5:'Activity Bookings'!$F65,'Activity Bookings'!$F65,'Activity Bookings'!$C$5:'Activity Bookings'!$C65,'Activity Bookings'!$C65,'Activity Bookings'!$D$5:'Activity Bookings'!$D65,'Activity Bookings'!$D65)=1),'Activity Bookings'!$AL65,0),0)</f>
        <v/>
      </c>
      <c r="T65">
        <f>IFERROR(IF($N65=1,'Activity Bookings'!$AO65,""),"")</f>
        <v/>
      </c>
      <c r="U65">
        <f>IFERROR(IF(AND($N65=1,'Activity Bookings'!$AS65&lt;&gt;"Ready"),1,0),0)</f>
        <v/>
      </c>
      <c r="V65">
        <f>IFERROR(IF(AND($N65=1,'Activity Bookings'!$AO65&gt;1),1,0),0)</f>
        <v/>
      </c>
      <c r="W65">
        <f>IFERROR(IF(AND($N65=1,'Activity Bookings'!$AF65&gt;0,'Activity Bookings'!$O65&lt;&gt;"Canceled"),1,0),0)</f>
        <v/>
      </c>
      <c r="X65">
        <f>IFERROR(IF(AND($N65=1,'Activity Bookings'!$AI65="Yes",'Activity Bookings'!$AJ65&lt;&gt;"Received",'Activity Bookings'!$AJ65&lt;&gt;"Verify On Arrival"),1,0),0)</f>
        <v/>
      </c>
      <c r="Y65">
        <f>IFERROR(IF(AND($N65=1,'Activity Bookings'!$N65&lt;&gt;"",'Activity Bookings'!$AK65&lt;&gt;"",'Activity Bookings'!$N65&lt;'Activity Bookings'!$AK65),1,0),0)</f>
        <v/>
      </c>
      <c r="Z65">
        <f>IFERROR(IF(AND($N65=1,'Activity Bookings'!$T65=""),1,0),0)</f>
        <v/>
      </c>
      <c r="AA65">
        <f>IFERROR(IF(AND($N65=1,'Activity Bookings'!$Q65=""),1,0),0)</f>
        <v/>
      </c>
      <c r="AB65">
        <f>IFERROR(IF(AND($N65=1,COUNTIF('Activity Bookings'!$A$5:$A$154,'Activity Bookings'!$A65)&gt;1),1,0),0)</f>
        <v/>
      </c>
      <c r="AC65">
        <f>IFERROR(IF(AND($N65=1,('Activity Bookings'!$C65+'Activity Bookings'!$D65)&lt;NOW(),OR('Activity Bookings'!$O65="Inquiry",'Activity Bookings'!$O65="Pending",'Activity Bookings'!$O65="Confirmed")),1,0),0)</f>
        <v/>
      </c>
      <c r="AD65">
        <f>IFERROR(IF(AND('Activity Bookings'!$A65&lt;&gt;"",'Activity Bookings'!$C65&gt;=TODAY(),'Activity Bookings'!$C65&lt;=TODAY()+7,OR('Activity Bookings'!$O65="Confirmed",'Activity Bookings'!$O65="Pending")),1,0),0)</f>
        <v/>
      </c>
      <c r="AF65">
        <f>IFERROR('Activity Setup'!B74,"")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N66">
        <f>IFERROR(IF(AND('Activity Bookings'!$A66&lt;&gt;"",'Activity Bookings'!$C66&gt;=$B$4,'Activity Bookings'!$C66&lt;=$D$4,IF($F$4="All Activities",1,'Activity Bookings'!$F66=$F$4),IF($H$4="All Statuses",'Activity Bookings'!$O66&lt;&gt;"Canceled",'Activity Bookings'!$O66=$H$4)),1,0),0)</f>
        <v/>
      </c>
      <c r="O66">
        <f>IFERROR(IF($N66=1,'Activity Bookings'!$F66,""),"")</f>
        <v/>
      </c>
      <c r="P66">
        <f>IFERROR(IF($N66=1,'Activity Bookings'!$M66,0),0)</f>
        <v/>
      </c>
      <c r="Q66">
        <f>IFERROR(IF($N66=1,'Activity Bookings'!$AD66,0),0)</f>
        <v/>
      </c>
      <c r="R66">
        <f>IFERROR(IF($N66=1,'Activity Bookings'!$AF66,0),0)</f>
        <v/>
      </c>
      <c r="S66">
        <f>IFERROR(IF(AND($N66=1,COUNTIFS('Activity Bookings'!$F$5:'Activity Bookings'!$F66,'Activity Bookings'!$F66,'Activity Bookings'!$C$5:'Activity Bookings'!$C66,'Activity Bookings'!$C66,'Activity Bookings'!$D$5:'Activity Bookings'!$D66,'Activity Bookings'!$D66)=1),'Activity Bookings'!$AL66,0),0)</f>
        <v/>
      </c>
      <c r="T66">
        <f>IFERROR(IF($N66=1,'Activity Bookings'!$AO66,""),"")</f>
        <v/>
      </c>
      <c r="U66">
        <f>IFERROR(IF(AND($N66=1,'Activity Bookings'!$AS66&lt;&gt;"Ready"),1,0),0)</f>
        <v/>
      </c>
      <c r="V66">
        <f>IFERROR(IF(AND($N66=1,'Activity Bookings'!$AO66&gt;1),1,0),0)</f>
        <v/>
      </c>
      <c r="W66">
        <f>IFERROR(IF(AND($N66=1,'Activity Bookings'!$AF66&gt;0,'Activity Bookings'!$O66&lt;&gt;"Canceled"),1,0),0)</f>
        <v/>
      </c>
      <c r="X66">
        <f>IFERROR(IF(AND($N66=1,'Activity Bookings'!$AI66="Yes",'Activity Bookings'!$AJ66&lt;&gt;"Received",'Activity Bookings'!$AJ66&lt;&gt;"Verify On Arrival"),1,0),0)</f>
        <v/>
      </c>
      <c r="Y66">
        <f>IFERROR(IF(AND($N66=1,'Activity Bookings'!$N66&lt;&gt;"",'Activity Bookings'!$AK66&lt;&gt;"",'Activity Bookings'!$N66&lt;'Activity Bookings'!$AK66),1,0),0)</f>
        <v/>
      </c>
      <c r="Z66">
        <f>IFERROR(IF(AND($N66=1,'Activity Bookings'!$T66=""),1,0),0)</f>
        <v/>
      </c>
      <c r="AA66">
        <f>IFERROR(IF(AND($N66=1,'Activity Bookings'!$Q66=""),1,0),0)</f>
        <v/>
      </c>
      <c r="AB66">
        <f>IFERROR(IF(AND($N66=1,COUNTIF('Activity Bookings'!$A$5:$A$154,'Activity Bookings'!$A66)&gt;1),1,0),0)</f>
        <v/>
      </c>
      <c r="AC66">
        <f>IFERROR(IF(AND($N66=1,('Activity Bookings'!$C66+'Activity Bookings'!$D66)&lt;NOW(),OR('Activity Bookings'!$O66="Inquiry",'Activity Bookings'!$O66="Pending",'Activity Bookings'!$O66="Confirmed")),1,0),0)</f>
        <v/>
      </c>
      <c r="AD66">
        <f>IFERROR(IF(AND('Activity Bookings'!$A66&lt;&gt;"",'Activity Bookings'!$C66&gt;=TODAY(),'Activity Bookings'!$C66&lt;=TODAY()+7,OR('Activity Bookings'!$O66="Confirmed",'Activity Bookings'!$O66="Pending")),1,0),0)</f>
        <v/>
      </c>
      <c r="AF66">
        <f>IFERROR('Activity Setup'!B75,"")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N67">
        <f>IFERROR(IF(AND('Activity Bookings'!$A67&lt;&gt;"",'Activity Bookings'!$C67&gt;=$B$4,'Activity Bookings'!$C67&lt;=$D$4,IF($F$4="All Activities",1,'Activity Bookings'!$F67=$F$4),IF($H$4="All Statuses",'Activity Bookings'!$O67&lt;&gt;"Canceled",'Activity Bookings'!$O67=$H$4)),1,0),0)</f>
        <v/>
      </c>
      <c r="O67">
        <f>IFERROR(IF($N67=1,'Activity Bookings'!$F67,""),"")</f>
        <v/>
      </c>
      <c r="P67">
        <f>IFERROR(IF($N67=1,'Activity Bookings'!$M67,0),0)</f>
        <v/>
      </c>
      <c r="Q67">
        <f>IFERROR(IF($N67=1,'Activity Bookings'!$AD67,0),0)</f>
        <v/>
      </c>
      <c r="R67">
        <f>IFERROR(IF($N67=1,'Activity Bookings'!$AF67,0),0)</f>
        <v/>
      </c>
      <c r="S67">
        <f>IFERROR(IF(AND($N67=1,COUNTIFS('Activity Bookings'!$F$5:'Activity Bookings'!$F67,'Activity Bookings'!$F67,'Activity Bookings'!$C$5:'Activity Bookings'!$C67,'Activity Bookings'!$C67,'Activity Bookings'!$D$5:'Activity Bookings'!$D67,'Activity Bookings'!$D67)=1),'Activity Bookings'!$AL67,0),0)</f>
        <v/>
      </c>
      <c r="T67">
        <f>IFERROR(IF($N67=1,'Activity Bookings'!$AO67,""),"")</f>
        <v/>
      </c>
      <c r="U67">
        <f>IFERROR(IF(AND($N67=1,'Activity Bookings'!$AS67&lt;&gt;"Ready"),1,0),0)</f>
        <v/>
      </c>
      <c r="V67">
        <f>IFERROR(IF(AND($N67=1,'Activity Bookings'!$AO67&gt;1),1,0),0)</f>
        <v/>
      </c>
      <c r="W67">
        <f>IFERROR(IF(AND($N67=1,'Activity Bookings'!$AF67&gt;0,'Activity Bookings'!$O67&lt;&gt;"Canceled"),1,0),0)</f>
        <v/>
      </c>
      <c r="X67">
        <f>IFERROR(IF(AND($N67=1,'Activity Bookings'!$AI67="Yes",'Activity Bookings'!$AJ67&lt;&gt;"Received",'Activity Bookings'!$AJ67&lt;&gt;"Verify On Arrival"),1,0),0)</f>
        <v/>
      </c>
      <c r="Y67">
        <f>IFERROR(IF(AND($N67=1,'Activity Bookings'!$N67&lt;&gt;"",'Activity Bookings'!$AK67&lt;&gt;"",'Activity Bookings'!$N67&lt;'Activity Bookings'!$AK67),1,0),0)</f>
        <v/>
      </c>
      <c r="Z67">
        <f>IFERROR(IF(AND($N67=1,'Activity Bookings'!$T67=""),1,0),0)</f>
        <v/>
      </c>
      <c r="AA67">
        <f>IFERROR(IF(AND($N67=1,'Activity Bookings'!$Q67=""),1,0),0)</f>
        <v/>
      </c>
      <c r="AB67">
        <f>IFERROR(IF(AND($N67=1,COUNTIF('Activity Bookings'!$A$5:$A$154,'Activity Bookings'!$A67)&gt;1),1,0),0)</f>
        <v/>
      </c>
      <c r="AC67">
        <f>IFERROR(IF(AND($N67=1,('Activity Bookings'!$C67+'Activity Bookings'!$D67)&lt;NOW(),OR('Activity Bookings'!$O67="Inquiry",'Activity Bookings'!$O67="Pending",'Activity Bookings'!$O67="Confirmed")),1,0),0)</f>
        <v/>
      </c>
      <c r="AD67">
        <f>IFERROR(IF(AND('Activity Bookings'!$A67&lt;&gt;"",'Activity Bookings'!$C67&gt;=TODAY(),'Activity Bookings'!$C67&lt;=TODAY()+7,OR('Activity Bookings'!$O67="Confirmed",'Activity Bookings'!$O67="Pending")),1,0),0)</f>
        <v/>
      </c>
      <c r="AF67">
        <f>IFERROR('Activity Setup'!B76,"")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N68">
        <f>IFERROR(IF(AND('Activity Bookings'!$A68&lt;&gt;"",'Activity Bookings'!$C68&gt;=$B$4,'Activity Bookings'!$C68&lt;=$D$4,IF($F$4="All Activities",1,'Activity Bookings'!$F68=$F$4),IF($H$4="All Statuses",'Activity Bookings'!$O68&lt;&gt;"Canceled",'Activity Bookings'!$O68=$H$4)),1,0),0)</f>
        <v/>
      </c>
      <c r="O68">
        <f>IFERROR(IF($N68=1,'Activity Bookings'!$F68,""),"")</f>
        <v/>
      </c>
      <c r="P68">
        <f>IFERROR(IF($N68=1,'Activity Bookings'!$M68,0),0)</f>
        <v/>
      </c>
      <c r="Q68">
        <f>IFERROR(IF($N68=1,'Activity Bookings'!$AD68,0),0)</f>
        <v/>
      </c>
      <c r="R68">
        <f>IFERROR(IF($N68=1,'Activity Bookings'!$AF68,0),0)</f>
        <v/>
      </c>
      <c r="S68">
        <f>IFERROR(IF(AND($N68=1,COUNTIFS('Activity Bookings'!$F$5:'Activity Bookings'!$F68,'Activity Bookings'!$F68,'Activity Bookings'!$C$5:'Activity Bookings'!$C68,'Activity Bookings'!$C68,'Activity Bookings'!$D$5:'Activity Bookings'!$D68,'Activity Bookings'!$D68)=1),'Activity Bookings'!$AL68,0),0)</f>
        <v/>
      </c>
      <c r="T68">
        <f>IFERROR(IF($N68=1,'Activity Bookings'!$AO68,""),"")</f>
        <v/>
      </c>
      <c r="U68">
        <f>IFERROR(IF(AND($N68=1,'Activity Bookings'!$AS68&lt;&gt;"Ready"),1,0),0)</f>
        <v/>
      </c>
      <c r="V68">
        <f>IFERROR(IF(AND($N68=1,'Activity Bookings'!$AO68&gt;1),1,0),0)</f>
        <v/>
      </c>
      <c r="W68">
        <f>IFERROR(IF(AND($N68=1,'Activity Bookings'!$AF68&gt;0,'Activity Bookings'!$O68&lt;&gt;"Canceled"),1,0),0)</f>
        <v/>
      </c>
      <c r="X68">
        <f>IFERROR(IF(AND($N68=1,'Activity Bookings'!$AI68="Yes",'Activity Bookings'!$AJ68&lt;&gt;"Received",'Activity Bookings'!$AJ68&lt;&gt;"Verify On Arrival"),1,0),0)</f>
        <v/>
      </c>
      <c r="Y68">
        <f>IFERROR(IF(AND($N68=1,'Activity Bookings'!$N68&lt;&gt;"",'Activity Bookings'!$AK68&lt;&gt;"",'Activity Bookings'!$N68&lt;'Activity Bookings'!$AK68),1,0),0)</f>
        <v/>
      </c>
      <c r="Z68">
        <f>IFERROR(IF(AND($N68=1,'Activity Bookings'!$T68=""),1,0),0)</f>
        <v/>
      </c>
      <c r="AA68">
        <f>IFERROR(IF(AND($N68=1,'Activity Bookings'!$Q68=""),1,0),0)</f>
        <v/>
      </c>
      <c r="AB68">
        <f>IFERROR(IF(AND($N68=1,COUNTIF('Activity Bookings'!$A$5:$A$154,'Activity Bookings'!$A68)&gt;1),1,0),0)</f>
        <v/>
      </c>
      <c r="AC68">
        <f>IFERROR(IF(AND($N68=1,('Activity Bookings'!$C68+'Activity Bookings'!$D68)&lt;NOW(),OR('Activity Bookings'!$O68="Inquiry",'Activity Bookings'!$O68="Pending",'Activity Bookings'!$O68="Confirmed")),1,0),0)</f>
        <v/>
      </c>
      <c r="AD68">
        <f>IFERROR(IF(AND('Activity Bookings'!$A68&lt;&gt;"",'Activity Bookings'!$C68&gt;=TODAY(),'Activity Bookings'!$C68&lt;=TODAY()+7,OR('Activity Bookings'!$O68="Confirmed",'Activity Bookings'!$O68="Pending")),1,0),0)</f>
        <v/>
      </c>
      <c r="AF68">
        <f>IFERROR('Activity Setup'!B77,"")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N69">
        <f>IFERROR(IF(AND('Activity Bookings'!$A69&lt;&gt;"",'Activity Bookings'!$C69&gt;=$B$4,'Activity Bookings'!$C69&lt;=$D$4,IF($F$4="All Activities",1,'Activity Bookings'!$F69=$F$4),IF($H$4="All Statuses",'Activity Bookings'!$O69&lt;&gt;"Canceled",'Activity Bookings'!$O69=$H$4)),1,0),0)</f>
        <v/>
      </c>
      <c r="O69">
        <f>IFERROR(IF($N69=1,'Activity Bookings'!$F69,""),"")</f>
        <v/>
      </c>
      <c r="P69">
        <f>IFERROR(IF($N69=1,'Activity Bookings'!$M69,0),0)</f>
        <v/>
      </c>
      <c r="Q69">
        <f>IFERROR(IF($N69=1,'Activity Bookings'!$AD69,0),0)</f>
        <v/>
      </c>
      <c r="R69">
        <f>IFERROR(IF($N69=1,'Activity Bookings'!$AF69,0),0)</f>
        <v/>
      </c>
      <c r="S69">
        <f>IFERROR(IF(AND($N69=1,COUNTIFS('Activity Bookings'!$F$5:'Activity Bookings'!$F69,'Activity Bookings'!$F69,'Activity Bookings'!$C$5:'Activity Bookings'!$C69,'Activity Bookings'!$C69,'Activity Bookings'!$D$5:'Activity Bookings'!$D69,'Activity Bookings'!$D69)=1),'Activity Bookings'!$AL69,0),0)</f>
        <v/>
      </c>
      <c r="T69">
        <f>IFERROR(IF($N69=1,'Activity Bookings'!$AO69,""),"")</f>
        <v/>
      </c>
      <c r="U69">
        <f>IFERROR(IF(AND($N69=1,'Activity Bookings'!$AS69&lt;&gt;"Ready"),1,0),0)</f>
        <v/>
      </c>
      <c r="V69">
        <f>IFERROR(IF(AND($N69=1,'Activity Bookings'!$AO69&gt;1),1,0),0)</f>
        <v/>
      </c>
      <c r="W69">
        <f>IFERROR(IF(AND($N69=1,'Activity Bookings'!$AF69&gt;0,'Activity Bookings'!$O69&lt;&gt;"Canceled"),1,0),0)</f>
        <v/>
      </c>
      <c r="X69">
        <f>IFERROR(IF(AND($N69=1,'Activity Bookings'!$AI69="Yes",'Activity Bookings'!$AJ69&lt;&gt;"Received",'Activity Bookings'!$AJ69&lt;&gt;"Verify On Arrival"),1,0),0)</f>
        <v/>
      </c>
      <c r="Y69">
        <f>IFERROR(IF(AND($N69=1,'Activity Bookings'!$N69&lt;&gt;"",'Activity Bookings'!$AK69&lt;&gt;"",'Activity Bookings'!$N69&lt;'Activity Bookings'!$AK69),1,0),0)</f>
        <v/>
      </c>
      <c r="Z69">
        <f>IFERROR(IF(AND($N69=1,'Activity Bookings'!$T69=""),1,0),0)</f>
        <v/>
      </c>
      <c r="AA69">
        <f>IFERROR(IF(AND($N69=1,'Activity Bookings'!$Q69=""),1,0),0)</f>
        <v/>
      </c>
      <c r="AB69">
        <f>IFERROR(IF(AND($N69=1,COUNTIF('Activity Bookings'!$A$5:$A$154,'Activity Bookings'!$A69)&gt;1),1,0),0)</f>
        <v/>
      </c>
      <c r="AC69">
        <f>IFERROR(IF(AND($N69=1,('Activity Bookings'!$C69+'Activity Bookings'!$D69)&lt;NOW(),OR('Activity Bookings'!$O69="Inquiry",'Activity Bookings'!$O69="Pending",'Activity Bookings'!$O69="Confirmed")),1,0),0)</f>
        <v/>
      </c>
      <c r="AD69">
        <f>IFERROR(IF(AND('Activity Bookings'!$A69&lt;&gt;"",'Activity Bookings'!$C69&gt;=TODAY(),'Activity Bookings'!$C69&lt;=TODAY()+7,OR('Activity Bookings'!$O69="Confirmed",'Activity Bookings'!$O69="Pending")),1,0),0)</f>
        <v/>
      </c>
      <c r="AF69">
        <f>IFERROR('Activity Setup'!B78,"")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N70">
        <f>IFERROR(IF(AND('Activity Bookings'!$A70&lt;&gt;"",'Activity Bookings'!$C70&gt;=$B$4,'Activity Bookings'!$C70&lt;=$D$4,IF($F$4="All Activities",1,'Activity Bookings'!$F70=$F$4),IF($H$4="All Statuses",'Activity Bookings'!$O70&lt;&gt;"Canceled",'Activity Bookings'!$O70=$H$4)),1,0),0)</f>
        <v/>
      </c>
      <c r="O70">
        <f>IFERROR(IF($N70=1,'Activity Bookings'!$F70,""),"")</f>
        <v/>
      </c>
      <c r="P70">
        <f>IFERROR(IF($N70=1,'Activity Bookings'!$M70,0),0)</f>
        <v/>
      </c>
      <c r="Q70">
        <f>IFERROR(IF($N70=1,'Activity Bookings'!$AD70,0),0)</f>
        <v/>
      </c>
      <c r="R70">
        <f>IFERROR(IF($N70=1,'Activity Bookings'!$AF70,0),0)</f>
        <v/>
      </c>
      <c r="S70">
        <f>IFERROR(IF(AND($N70=1,COUNTIFS('Activity Bookings'!$F$5:'Activity Bookings'!$F70,'Activity Bookings'!$F70,'Activity Bookings'!$C$5:'Activity Bookings'!$C70,'Activity Bookings'!$C70,'Activity Bookings'!$D$5:'Activity Bookings'!$D70,'Activity Bookings'!$D70)=1),'Activity Bookings'!$AL70,0),0)</f>
        <v/>
      </c>
      <c r="T70">
        <f>IFERROR(IF($N70=1,'Activity Bookings'!$AO70,""),"")</f>
        <v/>
      </c>
      <c r="U70">
        <f>IFERROR(IF(AND($N70=1,'Activity Bookings'!$AS70&lt;&gt;"Ready"),1,0),0)</f>
        <v/>
      </c>
      <c r="V70">
        <f>IFERROR(IF(AND($N70=1,'Activity Bookings'!$AO70&gt;1),1,0),0)</f>
        <v/>
      </c>
      <c r="W70">
        <f>IFERROR(IF(AND($N70=1,'Activity Bookings'!$AF70&gt;0,'Activity Bookings'!$O70&lt;&gt;"Canceled"),1,0),0)</f>
        <v/>
      </c>
      <c r="X70">
        <f>IFERROR(IF(AND($N70=1,'Activity Bookings'!$AI70="Yes",'Activity Bookings'!$AJ70&lt;&gt;"Received",'Activity Bookings'!$AJ70&lt;&gt;"Verify On Arrival"),1,0),0)</f>
        <v/>
      </c>
      <c r="Y70">
        <f>IFERROR(IF(AND($N70=1,'Activity Bookings'!$N70&lt;&gt;"",'Activity Bookings'!$AK70&lt;&gt;"",'Activity Bookings'!$N70&lt;'Activity Bookings'!$AK70),1,0),0)</f>
        <v/>
      </c>
      <c r="Z70">
        <f>IFERROR(IF(AND($N70=1,'Activity Bookings'!$T70=""),1,0),0)</f>
        <v/>
      </c>
      <c r="AA70">
        <f>IFERROR(IF(AND($N70=1,'Activity Bookings'!$Q70=""),1,0),0)</f>
        <v/>
      </c>
      <c r="AB70">
        <f>IFERROR(IF(AND($N70=1,COUNTIF('Activity Bookings'!$A$5:$A$154,'Activity Bookings'!$A70)&gt;1),1,0),0)</f>
        <v/>
      </c>
      <c r="AC70">
        <f>IFERROR(IF(AND($N70=1,('Activity Bookings'!$C70+'Activity Bookings'!$D70)&lt;NOW(),OR('Activity Bookings'!$O70="Inquiry",'Activity Bookings'!$O70="Pending",'Activity Bookings'!$O70="Confirmed")),1,0),0)</f>
        <v/>
      </c>
      <c r="AD70">
        <f>IFERROR(IF(AND('Activity Bookings'!$A70&lt;&gt;"",'Activity Bookings'!$C70&gt;=TODAY(),'Activity Bookings'!$C70&lt;=TODAY()+7,OR('Activity Bookings'!$O70="Confirmed",'Activity Bookings'!$O70="Pending")),1,0),0)</f>
        <v/>
      </c>
      <c r="AF70">
        <f>IFERROR('Activity Setup'!B79,"")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N71">
        <f>IFERROR(IF(AND('Activity Bookings'!$A71&lt;&gt;"",'Activity Bookings'!$C71&gt;=$B$4,'Activity Bookings'!$C71&lt;=$D$4,IF($F$4="All Activities",1,'Activity Bookings'!$F71=$F$4),IF($H$4="All Statuses",'Activity Bookings'!$O71&lt;&gt;"Canceled",'Activity Bookings'!$O71=$H$4)),1,0),0)</f>
        <v/>
      </c>
      <c r="O71">
        <f>IFERROR(IF($N71=1,'Activity Bookings'!$F71,""),"")</f>
        <v/>
      </c>
      <c r="P71">
        <f>IFERROR(IF($N71=1,'Activity Bookings'!$M71,0),0)</f>
        <v/>
      </c>
      <c r="Q71">
        <f>IFERROR(IF($N71=1,'Activity Bookings'!$AD71,0),0)</f>
        <v/>
      </c>
      <c r="R71">
        <f>IFERROR(IF($N71=1,'Activity Bookings'!$AF71,0),0)</f>
        <v/>
      </c>
      <c r="S71">
        <f>IFERROR(IF(AND($N71=1,COUNTIFS('Activity Bookings'!$F$5:'Activity Bookings'!$F71,'Activity Bookings'!$F71,'Activity Bookings'!$C$5:'Activity Bookings'!$C71,'Activity Bookings'!$C71,'Activity Bookings'!$D$5:'Activity Bookings'!$D71,'Activity Bookings'!$D71)=1),'Activity Bookings'!$AL71,0),0)</f>
        <v/>
      </c>
      <c r="T71">
        <f>IFERROR(IF($N71=1,'Activity Bookings'!$AO71,""),"")</f>
        <v/>
      </c>
      <c r="U71">
        <f>IFERROR(IF(AND($N71=1,'Activity Bookings'!$AS71&lt;&gt;"Ready"),1,0),0)</f>
        <v/>
      </c>
      <c r="V71">
        <f>IFERROR(IF(AND($N71=1,'Activity Bookings'!$AO71&gt;1),1,0),0)</f>
        <v/>
      </c>
      <c r="W71">
        <f>IFERROR(IF(AND($N71=1,'Activity Bookings'!$AF71&gt;0,'Activity Bookings'!$O71&lt;&gt;"Canceled"),1,0),0)</f>
        <v/>
      </c>
      <c r="X71">
        <f>IFERROR(IF(AND($N71=1,'Activity Bookings'!$AI71="Yes",'Activity Bookings'!$AJ71&lt;&gt;"Received",'Activity Bookings'!$AJ71&lt;&gt;"Verify On Arrival"),1,0),0)</f>
        <v/>
      </c>
      <c r="Y71">
        <f>IFERROR(IF(AND($N71=1,'Activity Bookings'!$N71&lt;&gt;"",'Activity Bookings'!$AK71&lt;&gt;"",'Activity Bookings'!$N71&lt;'Activity Bookings'!$AK71),1,0),0)</f>
        <v/>
      </c>
      <c r="Z71">
        <f>IFERROR(IF(AND($N71=1,'Activity Bookings'!$T71=""),1,0),0)</f>
        <v/>
      </c>
      <c r="AA71">
        <f>IFERROR(IF(AND($N71=1,'Activity Bookings'!$Q71=""),1,0),0)</f>
        <v/>
      </c>
      <c r="AB71">
        <f>IFERROR(IF(AND($N71=1,COUNTIF('Activity Bookings'!$A$5:$A$154,'Activity Bookings'!$A71)&gt;1),1,0),0)</f>
        <v/>
      </c>
      <c r="AC71">
        <f>IFERROR(IF(AND($N71=1,('Activity Bookings'!$C71+'Activity Bookings'!$D71)&lt;NOW(),OR('Activity Bookings'!$O71="Inquiry",'Activity Bookings'!$O71="Pending",'Activity Bookings'!$O71="Confirmed")),1,0),0)</f>
        <v/>
      </c>
      <c r="AD71">
        <f>IFERROR(IF(AND('Activity Bookings'!$A71&lt;&gt;"",'Activity Bookings'!$C71&gt;=TODAY(),'Activity Bookings'!$C71&lt;=TODAY()+7,OR('Activity Bookings'!$O71="Confirmed",'Activity Bookings'!$O71="Pending")),1,0),0)</f>
        <v/>
      </c>
      <c r="AF71">
        <f>IFERROR('Activity Setup'!B80,"")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N72">
        <f>IFERROR(IF(AND('Activity Bookings'!$A72&lt;&gt;"",'Activity Bookings'!$C72&gt;=$B$4,'Activity Bookings'!$C72&lt;=$D$4,IF($F$4="All Activities",1,'Activity Bookings'!$F72=$F$4),IF($H$4="All Statuses",'Activity Bookings'!$O72&lt;&gt;"Canceled",'Activity Bookings'!$O72=$H$4)),1,0),0)</f>
        <v/>
      </c>
      <c r="O72">
        <f>IFERROR(IF($N72=1,'Activity Bookings'!$F72,""),"")</f>
        <v/>
      </c>
      <c r="P72">
        <f>IFERROR(IF($N72=1,'Activity Bookings'!$M72,0),0)</f>
        <v/>
      </c>
      <c r="Q72">
        <f>IFERROR(IF($N72=1,'Activity Bookings'!$AD72,0),0)</f>
        <v/>
      </c>
      <c r="R72">
        <f>IFERROR(IF($N72=1,'Activity Bookings'!$AF72,0),0)</f>
        <v/>
      </c>
      <c r="S72">
        <f>IFERROR(IF(AND($N72=1,COUNTIFS('Activity Bookings'!$F$5:'Activity Bookings'!$F72,'Activity Bookings'!$F72,'Activity Bookings'!$C$5:'Activity Bookings'!$C72,'Activity Bookings'!$C72,'Activity Bookings'!$D$5:'Activity Bookings'!$D72,'Activity Bookings'!$D72)=1),'Activity Bookings'!$AL72,0),0)</f>
        <v/>
      </c>
      <c r="T72">
        <f>IFERROR(IF($N72=1,'Activity Bookings'!$AO72,""),"")</f>
        <v/>
      </c>
      <c r="U72">
        <f>IFERROR(IF(AND($N72=1,'Activity Bookings'!$AS72&lt;&gt;"Ready"),1,0),0)</f>
        <v/>
      </c>
      <c r="V72">
        <f>IFERROR(IF(AND($N72=1,'Activity Bookings'!$AO72&gt;1),1,0),0)</f>
        <v/>
      </c>
      <c r="W72">
        <f>IFERROR(IF(AND($N72=1,'Activity Bookings'!$AF72&gt;0,'Activity Bookings'!$O72&lt;&gt;"Canceled"),1,0),0)</f>
        <v/>
      </c>
      <c r="X72">
        <f>IFERROR(IF(AND($N72=1,'Activity Bookings'!$AI72="Yes",'Activity Bookings'!$AJ72&lt;&gt;"Received",'Activity Bookings'!$AJ72&lt;&gt;"Verify On Arrival"),1,0),0)</f>
        <v/>
      </c>
      <c r="Y72">
        <f>IFERROR(IF(AND($N72=1,'Activity Bookings'!$N72&lt;&gt;"",'Activity Bookings'!$AK72&lt;&gt;"",'Activity Bookings'!$N72&lt;'Activity Bookings'!$AK72),1,0),0)</f>
        <v/>
      </c>
      <c r="Z72">
        <f>IFERROR(IF(AND($N72=1,'Activity Bookings'!$T72=""),1,0),0)</f>
        <v/>
      </c>
      <c r="AA72">
        <f>IFERROR(IF(AND($N72=1,'Activity Bookings'!$Q72=""),1,0),0)</f>
        <v/>
      </c>
      <c r="AB72">
        <f>IFERROR(IF(AND($N72=1,COUNTIF('Activity Bookings'!$A$5:$A$154,'Activity Bookings'!$A72)&gt;1),1,0),0)</f>
        <v/>
      </c>
      <c r="AC72">
        <f>IFERROR(IF(AND($N72=1,('Activity Bookings'!$C72+'Activity Bookings'!$D72)&lt;NOW(),OR('Activity Bookings'!$O72="Inquiry",'Activity Bookings'!$O72="Pending",'Activity Bookings'!$O72="Confirmed")),1,0),0)</f>
        <v/>
      </c>
      <c r="AD72">
        <f>IFERROR(IF(AND('Activity Bookings'!$A72&lt;&gt;"",'Activity Bookings'!$C72&gt;=TODAY(),'Activity Bookings'!$C72&lt;=TODAY()+7,OR('Activity Bookings'!$O72="Confirmed",'Activity Bookings'!$O72="Pending")),1,0),0)</f>
        <v/>
      </c>
      <c r="AF72">
        <f>IFERROR('Activity Setup'!B81,"")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N73">
        <f>IFERROR(IF(AND('Activity Bookings'!$A73&lt;&gt;"",'Activity Bookings'!$C73&gt;=$B$4,'Activity Bookings'!$C73&lt;=$D$4,IF($F$4="All Activities",1,'Activity Bookings'!$F73=$F$4),IF($H$4="All Statuses",'Activity Bookings'!$O73&lt;&gt;"Canceled",'Activity Bookings'!$O73=$H$4)),1,0),0)</f>
        <v/>
      </c>
      <c r="O73">
        <f>IFERROR(IF($N73=1,'Activity Bookings'!$F73,""),"")</f>
        <v/>
      </c>
      <c r="P73">
        <f>IFERROR(IF($N73=1,'Activity Bookings'!$M73,0),0)</f>
        <v/>
      </c>
      <c r="Q73">
        <f>IFERROR(IF($N73=1,'Activity Bookings'!$AD73,0),0)</f>
        <v/>
      </c>
      <c r="R73">
        <f>IFERROR(IF($N73=1,'Activity Bookings'!$AF73,0),0)</f>
        <v/>
      </c>
      <c r="S73">
        <f>IFERROR(IF(AND($N73=1,COUNTIFS('Activity Bookings'!$F$5:'Activity Bookings'!$F73,'Activity Bookings'!$F73,'Activity Bookings'!$C$5:'Activity Bookings'!$C73,'Activity Bookings'!$C73,'Activity Bookings'!$D$5:'Activity Bookings'!$D73,'Activity Bookings'!$D73)=1),'Activity Bookings'!$AL73,0),0)</f>
        <v/>
      </c>
      <c r="T73">
        <f>IFERROR(IF($N73=1,'Activity Bookings'!$AO73,""),"")</f>
        <v/>
      </c>
      <c r="U73">
        <f>IFERROR(IF(AND($N73=1,'Activity Bookings'!$AS73&lt;&gt;"Ready"),1,0),0)</f>
        <v/>
      </c>
      <c r="V73">
        <f>IFERROR(IF(AND($N73=1,'Activity Bookings'!$AO73&gt;1),1,0),0)</f>
        <v/>
      </c>
      <c r="W73">
        <f>IFERROR(IF(AND($N73=1,'Activity Bookings'!$AF73&gt;0,'Activity Bookings'!$O73&lt;&gt;"Canceled"),1,0),0)</f>
        <v/>
      </c>
      <c r="X73">
        <f>IFERROR(IF(AND($N73=1,'Activity Bookings'!$AI73="Yes",'Activity Bookings'!$AJ73&lt;&gt;"Received",'Activity Bookings'!$AJ73&lt;&gt;"Verify On Arrival"),1,0),0)</f>
        <v/>
      </c>
      <c r="Y73">
        <f>IFERROR(IF(AND($N73=1,'Activity Bookings'!$N73&lt;&gt;"",'Activity Bookings'!$AK73&lt;&gt;"",'Activity Bookings'!$N73&lt;'Activity Bookings'!$AK73),1,0),0)</f>
        <v/>
      </c>
      <c r="Z73">
        <f>IFERROR(IF(AND($N73=1,'Activity Bookings'!$T73=""),1,0),0)</f>
        <v/>
      </c>
      <c r="AA73">
        <f>IFERROR(IF(AND($N73=1,'Activity Bookings'!$Q73=""),1,0),0)</f>
        <v/>
      </c>
      <c r="AB73">
        <f>IFERROR(IF(AND($N73=1,COUNTIF('Activity Bookings'!$A$5:$A$154,'Activity Bookings'!$A73)&gt;1),1,0),0)</f>
        <v/>
      </c>
      <c r="AC73">
        <f>IFERROR(IF(AND($N73=1,('Activity Bookings'!$C73+'Activity Bookings'!$D73)&lt;NOW(),OR('Activity Bookings'!$O73="Inquiry",'Activity Bookings'!$O73="Pending",'Activity Bookings'!$O73="Confirmed")),1,0),0)</f>
        <v/>
      </c>
      <c r="AD73">
        <f>IFERROR(IF(AND('Activity Bookings'!$A73&lt;&gt;"",'Activity Bookings'!$C73&gt;=TODAY(),'Activity Bookings'!$C73&lt;=TODAY()+7,OR('Activity Bookings'!$O73="Confirmed",'Activity Bookings'!$O73="Pending")),1,0),0)</f>
        <v/>
      </c>
      <c r="AF73">
        <f>IFERROR('Activity Setup'!B82,"")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N74">
        <f>IFERROR(IF(AND('Activity Bookings'!$A74&lt;&gt;"",'Activity Bookings'!$C74&gt;=$B$4,'Activity Bookings'!$C74&lt;=$D$4,IF($F$4="All Activities",1,'Activity Bookings'!$F74=$F$4),IF($H$4="All Statuses",'Activity Bookings'!$O74&lt;&gt;"Canceled",'Activity Bookings'!$O74=$H$4)),1,0),0)</f>
        <v/>
      </c>
      <c r="O74">
        <f>IFERROR(IF($N74=1,'Activity Bookings'!$F74,""),"")</f>
        <v/>
      </c>
      <c r="P74">
        <f>IFERROR(IF($N74=1,'Activity Bookings'!$M74,0),0)</f>
        <v/>
      </c>
      <c r="Q74">
        <f>IFERROR(IF($N74=1,'Activity Bookings'!$AD74,0),0)</f>
        <v/>
      </c>
      <c r="R74">
        <f>IFERROR(IF($N74=1,'Activity Bookings'!$AF74,0),0)</f>
        <v/>
      </c>
      <c r="S74">
        <f>IFERROR(IF(AND($N74=1,COUNTIFS('Activity Bookings'!$F$5:'Activity Bookings'!$F74,'Activity Bookings'!$F74,'Activity Bookings'!$C$5:'Activity Bookings'!$C74,'Activity Bookings'!$C74,'Activity Bookings'!$D$5:'Activity Bookings'!$D74,'Activity Bookings'!$D74)=1),'Activity Bookings'!$AL74,0),0)</f>
        <v/>
      </c>
      <c r="T74">
        <f>IFERROR(IF($N74=1,'Activity Bookings'!$AO74,""),"")</f>
        <v/>
      </c>
      <c r="U74">
        <f>IFERROR(IF(AND($N74=1,'Activity Bookings'!$AS74&lt;&gt;"Ready"),1,0),0)</f>
        <v/>
      </c>
      <c r="V74">
        <f>IFERROR(IF(AND($N74=1,'Activity Bookings'!$AO74&gt;1),1,0),0)</f>
        <v/>
      </c>
      <c r="W74">
        <f>IFERROR(IF(AND($N74=1,'Activity Bookings'!$AF74&gt;0,'Activity Bookings'!$O74&lt;&gt;"Canceled"),1,0),0)</f>
        <v/>
      </c>
      <c r="X74">
        <f>IFERROR(IF(AND($N74=1,'Activity Bookings'!$AI74="Yes",'Activity Bookings'!$AJ74&lt;&gt;"Received",'Activity Bookings'!$AJ74&lt;&gt;"Verify On Arrival"),1,0),0)</f>
        <v/>
      </c>
      <c r="Y74">
        <f>IFERROR(IF(AND($N74=1,'Activity Bookings'!$N74&lt;&gt;"",'Activity Bookings'!$AK74&lt;&gt;"",'Activity Bookings'!$N74&lt;'Activity Bookings'!$AK74),1,0),0)</f>
        <v/>
      </c>
      <c r="Z74">
        <f>IFERROR(IF(AND($N74=1,'Activity Bookings'!$T74=""),1,0),0)</f>
        <v/>
      </c>
      <c r="AA74">
        <f>IFERROR(IF(AND($N74=1,'Activity Bookings'!$Q74=""),1,0),0)</f>
        <v/>
      </c>
      <c r="AB74">
        <f>IFERROR(IF(AND($N74=1,COUNTIF('Activity Bookings'!$A$5:$A$154,'Activity Bookings'!$A74)&gt;1),1,0),0)</f>
        <v/>
      </c>
      <c r="AC74">
        <f>IFERROR(IF(AND($N74=1,('Activity Bookings'!$C74+'Activity Bookings'!$D74)&lt;NOW(),OR('Activity Bookings'!$O74="Inquiry",'Activity Bookings'!$O74="Pending",'Activity Bookings'!$O74="Confirmed")),1,0),0)</f>
        <v/>
      </c>
      <c r="AD74">
        <f>IFERROR(IF(AND('Activity Bookings'!$A74&lt;&gt;"",'Activity Bookings'!$C74&gt;=TODAY(),'Activity Bookings'!$C74&lt;=TODAY()+7,OR('Activity Bookings'!$O74="Confirmed",'Activity Bookings'!$O74="Pending")),1,0),0)</f>
        <v/>
      </c>
      <c r="AF74">
        <f>IFERROR('Activity Setup'!B83,"")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N75">
        <f>IFERROR(IF(AND('Activity Bookings'!$A75&lt;&gt;"",'Activity Bookings'!$C75&gt;=$B$4,'Activity Bookings'!$C75&lt;=$D$4,IF($F$4="All Activities",1,'Activity Bookings'!$F75=$F$4),IF($H$4="All Statuses",'Activity Bookings'!$O75&lt;&gt;"Canceled",'Activity Bookings'!$O75=$H$4)),1,0),0)</f>
        <v/>
      </c>
      <c r="O75">
        <f>IFERROR(IF($N75=1,'Activity Bookings'!$F75,""),"")</f>
        <v/>
      </c>
      <c r="P75">
        <f>IFERROR(IF($N75=1,'Activity Bookings'!$M75,0),0)</f>
        <v/>
      </c>
      <c r="Q75">
        <f>IFERROR(IF($N75=1,'Activity Bookings'!$AD75,0),0)</f>
        <v/>
      </c>
      <c r="R75">
        <f>IFERROR(IF($N75=1,'Activity Bookings'!$AF75,0),0)</f>
        <v/>
      </c>
      <c r="S75">
        <f>IFERROR(IF(AND($N75=1,COUNTIFS('Activity Bookings'!$F$5:'Activity Bookings'!$F75,'Activity Bookings'!$F75,'Activity Bookings'!$C$5:'Activity Bookings'!$C75,'Activity Bookings'!$C75,'Activity Bookings'!$D$5:'Activity Bookings'!$D75,'Activity Bookings'!$D75)=1),'Activity Bookings'!$AL75,0),0)</f>
        <v/>
      </c>
      <c r="T75">
        <f>IFERROR(IF($N75=1,'Activity Bookings'!$AO75,""),"")</f>
        <v/>
      </c>
      <c r="U75">
        <f>IFERROR(IF(AND($N75=1,'Activity Bookings'!$AS75&lt;&gt;"Ready"),1,0),0)</f>
        <v/>
      </c>
      <c r="V75">
        <f>IFERROR(IF(AND($N75=1,'Activity Bookings'!$AO75&gt;1),1,0),0)</f>
        <v/>
      </c>
      <c r="W75">
        <f>IFERROR(IF(AND($N75=1,'Activity Bookings'!$AF75&gt;0,'Activity Bookings'!$O75&lt;&gt;"Canceled"),1,0),0)</f>
        <v/>
      </c>
      <c r="X75">
        <f>IFERROR(IF(AND($N75=1,'Activity Bookings'!$AI75="Yes",'Activity Bookings'!$AJ75&lt;&gt;"Received",'Activity Bookings'!$AJ75&lt;&gt;"Verify On Arrival"),1,0),0)</f>
        <v/>
      </c>
      <c r="Y75">
        <f>IFERROR(IF(AND($N75=1,'Activity Bookings'!$N75&lt;&gt;"",'Activity Bookings'!$AK75&lt;&gt;"",'Activity Bookings'!$N75&lt;'Activity Bookings'!$AK75),1,0),0)</f>
        <v/>
      </c>
      <c r="Z75">
        <f>IFERROR(IF(AND($N75=1,'Activity Bookings'!$T75=""),1,0),0)</f>
        <v/>
      </c>
      <c r="AA75">
        <f>IFERROR(IF(AND($N75=1,'Activity Bookings'!$Q75=""),1,0),0)</f>
        <v/>
      </c>
      <c r="AB75">
        <f>IFERROR(IF(AND($N75=1,COUNTIF('Activity Bookings'!$A$5:$A$154,'Activity Bookings'!$A75)&gt;1),1,0),0)</f>
        <v/>
      </c>
      <c r="AC75">
        <f>IFERROR(IF(AND($N75=1,('Activity Bookings'!$C75+'Activity Bookings'!$D75)&lt;NOW(),OR('Activity Bookings'!$O75="Inquiry",'Activity Bookings'!$O75="Pending",'Activity Bookings'!$O75="Confirmed")),1,0),0)</f>
        <v/>
      </c>
      <c r="AD75">
        <f>IFERROR(IF(AND('Activity Bookings'!$A75&lt;&gt;"",'Activity Bookings'!$C75&gt;=TODAY(),'Activity Bookings'!$C75&lt;=TODAY()+7,OR('Activity Bookings'!$O75="Confirmed",'Activity Bookings'!$O75="Pending")),1,0),0)</f>
        <v/>
      </c>
      <c r="AF75">
        <f>IFERROR('Activity Setup'!B84,"")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N76">
        <f>IFERROR(IF(AND('Activity Bookings'!$A76&lt;&gt;"",'Activity Bookings'!$C76&gt;=$B$4,'Activity Bookings'!$C76&lt;=$D$4,IF($F$4="All Activities",1,'Activity Bookings'!$F76=$F$4),IF($H$4="All Statuses",'Activity Bookings'!$O76&lt;&gt;"Canceled",'Activity Bookings'!$O76=$H$4)),1,0),0)</f>
        <v/>
      </c>
      <c r="O76">
        <f>IFERROR(IF($N76=1,'Activity Bookings'!$F76,""),"")</f>
        <v/>
      </c>
      <c r="P76">
        <f>IFERROR(IF($N76=1,'Activity Bookings'!$M76,0),0)</f>
        <v/>
      </c>
      <c r="Q76">
        <f>IFERROR(IF($N76=1,'Activity Bookings'!$AD76,0),0)</f>
        <v/>
      </c>
      <c r="R76">
        <f>IFERROR(IF($N76=1,'Activity Bookings'!$AF76,0),0)</f>
        <v/>
      </c>
      <c r="S76">
        <f>IFERROR(IF(AND($N76=1,COUNTIFS('Activity Bookings'!$F$5:'Activity Bookings'!$F76,'Activity Bookings'!$F76,'Activity Bookings'!$C$5:'Activity Bookings'!$C76,'Activity Bookings'!$C76,'Activity Bookings'!$D$5:'Activity Bookings'!$D76,'Activity Bookings'!$D76)=1),'Activity Bookings'!$AL76,0),0)</f>
        <v/>
      </c>
      <c r="T76">
        <f>IFERROR(IF($N76=1,'Activity Bookings'!$AO76,""),"")</f>
        <v/>
      </c>
      <c r="U76">
        <f>IFERROR(IF(AND($N76=1,'Activity Bookings'!$AS76&lt;&gt;"Ready"),1,0),0)</f>
        <v/>
      </c>
      <c r="V76">
        <f>IFERROR(IF(AND($N76=1,'Activity Bookings'!$AO76&gt;1),1,0),0)</f>
        <v/>
      </c>
      <c r="W76">
        <f>IFERROR(IF(AND($N76=1,'Activity Bookings'!$AF76&gt;0,'Activity Bookings'!$O76&lt;&gt;"Canceled"),1,0),0)</f>
        <v/>
      </c>
      <c r="X76">
        <f>IFERROR(IF(AND($N76=1,'Activity Bookings'!$AI76="Yes",'Activity Bookings'!$AJ76&lt;&gt;"Received",'Activity Bookings'!$AJ76&lt;&gt;"Verify On Arrival"),1,0),0)</f>
        <v/>
      </c>
      <c r="Y76">
        <f>IFERROR(IF(AND($N76=1,'Activity Bookings'!$N76&lt;&gt;"",'Activity Bookings'!$AK76&lt;&gt;"",'Activity Bookings'!$N76&lt;'Activity Bookings'!$AK76),1,0),0)</f>
        <v/>
      </c>
      <c r="Z76">
        <f>IFERROR(IF(AND($N76=1,'Activity Bookings'!$T76=""),1,0),0)</f>
        <v/>
      </c>
      <c r="AA76">
        <f>IFERROR(IF(AND($N76=1,'Activity Bookings'!$Q76=""),1,0),0)</f>
        <v/>
      </c>
      <c r="AB76">
        <f>IFERROR(IF(AND($N76=1,COUNTIF('Activity Bookings'!$A$5:$A$154,'Activity Bookings'!$A76)&gt;1),1,0),0)</f>
        <v/>
      </c>
      <c r="AC76">
        <f>IFERROR(IF(AND($N76=1,('Activity Bookings'!$C76+'Activity Bookings'!$D76)&lt;NOW(),OR('Activity Bookings'!$O76="Inquiry",'Activity Bookings'!$O76="Pending",'Activity Bookings'!$O76="Confirmed")),1,0),0)</f>
        <v/>
      </c>
      <c r="AD76">
        <f>IFERROR(IF(AND('Activity Bookings'!$A76&lt;&gt;"",'Activity Bookings'!$C76&gt;=TODAY(),'Activity Bookings'!$C76&lt;=TODAY()+7,OR('Activity Bookings'!$O76="Confirmed",'Activity Bookings'!$O76="Pending")),1,0),0)</f>
        <v/>
      </c>
      <c r="AF76">
        <f>IFERROR('Activity Setup'!B85,"")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N77">
        <f>IFERROR(IF(AND('Activity Bookings'!$A77&lt;&gt;"",'Activity Bookings'!$C77&gt;=$B$4,'Activity Bookings'!$C77&lt;=$D$4,IF($F$4="All Activities",1,'Activity Bookings'!$F77=$F$4),IF($H$4="All Statuses",'Activity Bookings'!$O77&lt;&gt;"Canceled",'Activity Bookings'!$O77=$H$4)),1,0),0)</f>
        <v/>
      </c>
      <c r="O77">
        <f>IFERROR(IF($N77=1,'Activity Bookings'!$F77,""),"")</f>
        <v/>
      </c>
      <c r="P77">
        <f>IFERROR(IF($N77=1,'Activity Bookings'!$M77,0),0)</f>
        <v/>
      </c>
      <c r="Q77">
        <f>IFERROR(IF($N77=1,'Activity Bookings'!$AD77,0),0)</f>
        <v/>
      </c>
      <c r="R77">
        <f>IFERROR(IF($N77=1,'Activity Bookings'!$AF77,0),0)</f>
        <v/>
      </c>
      <c r="S77">
        <f>IFERROR(IF(AND($N77=1,COUNTIFS('Activity Bookings'!$F$5:'Activity Bookings'!$F77,'Activity Bookings'!$F77,'Activity Bookings'!$C$5:'Activity Bookings'!$C77,'Activity Bookings'!$C77,'Activity Bookings'!$D$5:'Activity Bookings'!$D77,'Activity Bookings'!$D77)=1),'Activity Bookings'!$AL77,0),0)</f>
        <v/>
      </c>
      <c r="T77">
        <f>IFERROR(IF($N77=1,'Activity Bookings'!$AO77,""),"")</f>
        <v/>
      </c>
      <c r="U77">
        <f>IFERROR(IF(AND($N77=1,'Activity Bookings'!$AS77&lt;&gt;"Ready"),1,0),0)</f>
        <v/>
      </c>
      <c r="V77">
        <f>IFERROR(IF(AND($N77=1,'Activity Bookings'!$AO77&gt;1),1,0),0)</f>
        <v/>
      </c>
      <c r="W77">
        <f>IFERROR(IF(AND($N77=1,'Activity Bookings'!$AF77&gt;0,'Activity Bookings'!$O77&lt;&gt;"Canceled"),1,0),0)</f>
        <v/>
      </c>
      <c r="X77">
        <f>IFERROR(IF(AND($N77=1,'Activity Bookings'!$AI77="Yes",'Activity Bookings'!$AJ77&lt;&gt;"Received",'Activity Bookings'!$AJ77&lt;&gt;"Verify On Arrival"),1,0),0)</f>
        <v/>
      </c>
      <c r="Y77">
        <f>IFERROR(IF(AND($N77=1,'Activity Bookings'!$N77&lt;&gt;"",'Activity Bookings'!$AK77&lt;&gt;"",'Activity Bookings'!$N77&lt;'Activity Bookings'!$AK77),1,0),0)</f>
        <v/>
      </c>
      <c r="Z77">
        <f>IFERROR(IF(AND($N77=1,'Activity Bookings'!$T77=""),1,0),0)</f>
        <v/>
      </c>
      <c r="AA77">
        <f>IFERROR(IF(AND($N77=1,'Activity Bookings'!$Q77=""),1,0),0)</f>
        <v/>
      </c>
      <c r="AB77">
        <f>IFERROR(IF(AND($N77=1,COUNTIF('Activity Bookings'!$A$5:$A$154,'Activity Bookings'!$A77)&gt;1),1,0),0)</f>
        <v/>
      </c>
      <c r="AC77">
        <f>IFERROR(IF(AND($N77=1,('Activity Bookings'!$C77+'Activity Bookings'!$D77)&lt;NOW(),OR('Activity Bookings'!$O77="Inquiry",'Activity Bookings'!$O77="Pending",'Activity Bookings'!$O77="Confirmed")),1,0),0)</f>
        <v/>
      </c>
      <c r="AD77">
        <f>IFERROR(IF(AND('Activity Bookings'!$A77&lt;&gt;"",'Activity Bookings'!$C77&gt;=TODAY(),'Activity Bookings'!$C77&lt;=TODAY()+7,OR('Activity Bookings'!$O77="Confirmed",'Activity Bookings'!$O77="Pending")),1,0),0)</f>
        <v/>
      </c>
      <c r="AF77">
        <f>IFERROR('Activity Setup'!B86,"")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N78">
        <f>IFERROR(IF(AND('Activity Bookings'!$A78&lt;&gt;"",'Activity Bookings'!$C78&gt;=$B$4,'Activity Bookings'!$C78&lt;=$D$4,IF($F$4="All Activities",1,'Activity Bookings'!$F78=$F$4),IF($H$4="All Statuses",'Activity Bookings'!$O78&lt;&gt;"Canceled",'Activity Bookings'!$O78=$H$4)),1,0),0)</f>
        <v/>
      </c>
      <c r="O78">
        <f>IFERROR(IF($N78=1,'Activity Bookings'!$F78,""),"")</f>
        <v/>
      </c>
      <c r="P78">
        <f>IFERROR(IF($N78=1,'Activity Bookings'!$M78,0),0)</f>
        <v/>
      </c>
      <c r="Q78">
        <f>IFERROR(IF($N78=1,'Activity Bookings'!$AD78,0),0)</f>
        <v/>
      </c>
      <c r="R78">
        <f>IFERROR(IF($N78=1,'Activity Bookings'!$AF78,0),0)</f>
        <v/>
      </c>
      <c r="S78">
        <f>IFERROR(IF(AND($N78=1,COUNTIFS('Activity Bookings'!$F$5:'Activity Bookings'!$F78,'Activity Bookings'!$F78,'Activity Bookings'!$C$5:'Activity Bookings'!$C78,'Activity Bookings'!$C78,'Activity Bookings'!$D$5:'Activity Bookings'!$D78,'Activity Bookings'!$D78)=1),'Activity Bookings'!$AL78,0),0)</f>
        <v/>
      </c>
      <c r="T78">
        <f>IFERROR(IF($N78=1,'Activity Bookings'!$AO78,""),"")</f>
        <v/>
      </c>
      <c r="U78">
        <f>IFERROR(IF(AND($N78=1,'Activity Bookings'!$AS78&lt;&gt;"Ready"),1,0),0)</f>
        <v/>
      </c>
      <c r="V78">
        <f>IFERROR(IF(AND($N78=1,'Activity Bookings'!$AO78&gt;1),1,0),0)</f>
        <v/>
      </c>
      <c r="W78">
        <f>IFERROR(IF(AND($N78=1,'Activity Bookings'!$AF78&gt;0,'Activity Bookings'!$O78&lt;&gt;"Canceled"),1,0),0)</f>
        <v/>
      </c>
      <c r="X78">
        <f>IFERROR(IF(AND($N78=1,'Activity Bookings'!$AI78="Yes",'Activity Bookings'!$AJ78&lt;&gt;"Received",'Activity Bookings'!$AJ78&lt;&gt;"Verify On Arrival"),1,0),0)</f>
        <v/>
      </c>
      <c r="Y78">
        <f>IFERROR(IF(AND($N78=1,'Activity Bookings'!$N78&lt;&gt;"",'Activity Bookings'!$AK78&lt;&gt;"",'Activity Bookings'!$N78&lt;'Activity Bookings'!$AK78),1,0),0)</f>
        <v/>
      </c>
      <c r="Z78">
        <f>IFERROR(IF(AND($N78=1,'Activity Bookings'!$T78=""),1,0),0)</f>
        <v/>
      </c>
      <c r="AA78">
        <f>IFERROR(IF(AND($N78=1,'Activity Bookings'!$Q78=""),1,0),0)</f>
        <v/>
      </c>
      <c r="AB78">
        <f>IFERROR(IF(AND($N78=1,COUNTIF('Activity Bookings'!$A$5:$A$154,'Activity Bookings'!$A78)&gt;1),1,0),0)</f>
        <v/>
      </c>
      <c r="AC78">
        <f>IFERROR(IF(AND($N78=1,('Activity Bookings'!$C78+'Activity Bookings'!$D78)&lt;NOW(),OR('Activity Bookings'!$O78="Inquiry",'Activity Bookings'!$O78="Pending",'Activity Bookings'!$O78="Confirmed")),1,0),0)</f>
        <v/>
      </c>
      <c r="AD78">
        <f>IFERROR(IF(AND('Activity Bookings'!$A78&lt;&gt;"",'Activity Bookings'!$C78&gt;=TODAY(),'Activity Bookings'!$C78&lt;=TODAY()+7,OR('Activity Bookings'!$O78="Confirmed",'Activity Bookings'!$O78="Pending")),1,0),0)</f>
        <v/>
      </c>
      <c r="AF78">
        <f>IFERROR('Activity Setup'!B87,"")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N79">
        <f>IFERROR(IF(AND('Activity Bookings'!$A79&lt;&gt;"",'Activity Bookings'!$C79&gt;=$B$4,'Activity Bookings'!$C79&lt;=$D$4,IF($F$4="All Activities",1,'Activity Bookings'!$F79=$F$4),IF($H$4="All Statuses",'Activity Bookings'!$O79&lt;&gt;"Canceled",'Activity Bookings'!$O79=$H$4)),1,0),0)</f>
        <v/>
      </c>
      <c r="O79">
        <f>IFERROR(IF($N79=1,'Activity Bookings'!$F79,""),"")</f>
        <v/>
      </c>
      <c r="P79">
        <f>IFERROR(IF($N79=1,'Activity Bookings'!$M79,0),0)</f>
        <v/>
      </c>
      <c r="Q79">
        <f>IFERROR(IF($N79=1,'Activity Bookings'!$AD79,0),0)</f>
        <v/>
      </c>
      <c r="R79">
        <f>IFERROR(IF($N79=1,'Activity Bookings'!$AF79,0),0)</f>
        <v/>
      </c>
      <c r="S79">
        <f>IFERROR(IF(AND($N79=1,COUNTIFS('Activity Bookings'!$F$5:'Activity Bookings'!$F79,'Activity Bookings'!$F79,'Activity Bookings'!$C$5:'Activity Bookings'!$C79,'Activity Bookings'!$C79,'Activity Bookings'!$D$5:'Activity Bookings'!$D79,'Activity Bookings'!$D79)=1),'Activity Bookings'!$AL79,0),0)</f>
        <v/>
      </c>
      <c r="T79">
        <f>IFERROR(IF($N79=1,'Activity Bookings'!$AO79,""),"")</f>
        <v/>
      </c>
      <c r="U79">
        <f>IFERROR(IF(AND($N79=1,'Activity Bookings'!$AS79&lt;&gt;"Ready"),1,0),0)</f>
        <v/>
      </c>
      <c r="V79">
        <f>IFERROR(IF(AND($N79=1,'Activity Bookings'!$AO79&gt;1),1,0),0)</f>
        <v/>
      </c>
      <c r="W79">
        <f>IFERROR(IF(AND($N79=1,'Activity Bookings'!$AF79&gt;0,'Activity Bookings'!$O79&lt;&gt;"Canceled"),1,0),0)</f>
        <v/>
      </c>
      <c r="X79">
        <f>IFERROR(IF(AND($N79=1,'Activity Bookings'!$AI79="Yes",'Activity Bookings'!$AJ79&lt;&gt;"Received",'Activity Bookings'!$AJ79&lt;&gt;"Verify On Arrival"),1,0),0)</f>
        <v/>
      </c>
      <c r="Y79">
        <f>IFERROR(IF(AND($N79=1,'Activity Bookings'!$N79&lt;&gt;"",'Activity Bookings'!$AK79&lt;&gt;"",'Activity Bookings'!$N79&lt;'Activity Bookings'!$AK79),1,0),0)</f>
        <v/>
      </c>
      <c r="Z79">
        <f>IFERROR(IF(AND($N79=1,'Activity Bookings'!$T79=""),1,0),0)</f>
        <v/>
      </c>
      <c r="AA79">
        <f>IFERROR(IF(AND($N79=1,'Activity Bookings'!$Q79=""),1,0),0)</f>
        <v/>
      </c>
      <c r="AB79">
        <f>IFERROR(IF(AND($N79=1,COUNTIF('Activity Bookings'!$A$5:$A$154,'Activity Bookings'!$A79)&gt;1),1,0),0)</f>
        <v/>
      </c>
      <c r="AC79">
        <f>IFERROR(IF(AND($N79=1,('Activity Bookings'!$C79+'Activity Bookings'!$D79)&lt;NOW(),OR('Activity Bookings'!$O79="Inquiry",'Activity Bookings'!$O79="Pending",'Activity Bookings'!$O79="Confirmed")),1,0),0)</f>
        <v/>
      </c>
      <c r="AD79">
        <f>IFERROR(IF(AND('Activity Bookings'!$A79&lt;&gt;"",'Activity Bookings'!$C79&gt;=TODAY(),'Activity Bookings'!$C79&lt;=TODAY()+7,OR('Activity Bookings'!$O79="Confirmed",'Activity Bookings'!$O79="Pending")),1,0),0)</f>
        <v/>
      </c>
      <c r="AF79">
        <f>IFERROR('Activity Setup'!B88,"")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N80">
        <f>IFERROR(IF(AND('Activity Bookings'!$A80&lt;&gt;"",'Activity Bookings'!$C80&gt;=$B$4,'Activity Bookings'!$C80&lt;=$D$4,IF($F$4="All Activities",1,'Activity Bookings'!$F80=$F$4),IF($H$4="All Statuses",'Activity Bookings'!$O80&lt;&gt;"Canceled",'Activity Bookings'!$O80=$H$4)),1,0),0)</f>
        <v/>
      </c>
      <c r="O80">
        <f>IFERROR(IF($N80=1,'Activity Bookings'!$F80,""),"")</f>
        <v/>
      </c>
      <c r="P80">
        <f>IFERROR(IF($N80=1,'Activity Bookings'!$M80,0),0)</f>
        <v/>
      </c>
      <c r="Q80">
        <f>IFERROR(IF($N80=1,'Activity Bookings'!$AD80,0),0)</f>
        <v/>
      </c>
      <c r="R80">
        <f>IFERROR(IF($N80=1,'Activity Bookings'!$AF80,0),0)</f>
        <v/>
      </c>
      <c r="S80">
        <f>IFERROR(IF(AND($N80=1,COUNTIFS('Activity Bookings'!$F$5:'Activity Bookings'!$F80,'Activity Bookings'!$F80,'Activity Bookings'!$C$5:'Activity Bookings'!$C80,'Activity Bookings'!$C80,'Activity Bookings'!$D$5:'Activity Bookings'!$D80,'Activity Bookings'!$D80)=1),'Activity Bookings'!$AL80,0),0)</f>
        <v/>
      </c>
      <c r="T80">
        <f>IFERROR(IF($N80=1,'Activity Bookings'!$AO80,""),"")</f>
        <v/>
      </c>
      <c r="U80">
        <f>IFERROR(IF(AND($N80=1,'Activity Bookings'!$AS80&lt;&gt;"Ready"),1,0),0)</f>
        <v/>
      </c>
      <c r="V80">
        <f>IFERROR(IF(AND($N80=1,'Activity Bookings'!$AO80&gt;1),1,0),0)</f>
        <v/>
      </c>
      <c r="W80">
        <f>IFERROR(IF(AND($N80=1,'Activity Bookings'!$AF80&gt;0,'Activity Bookings'!$O80&lt;&gt;"Canceled"),1,0),0)</f>
        <v/>
      </c>
      <c r="X80">
        <f>IFERROR(IF(AND($N80=1,'Activity Bookings'!$AI80="Yes",'Activity Bookings'!$AJ80&lt;&gt;"Received",'Activity Bookings'!$AJ80&lt;&gt;"Verify On Arrival"),1,0),0)</f>
        <v/>
      </c>
      <c r="Y80">
        <f>IFERROR(IF(AND($N80=1,'Activity Bookings'!$N80&lt;&gt;"",'Activity Bookings'!$AK80&lt;&gt;"",'Activity Bookings'!$N80&lt;'Activity Bookings'!$AK80),1,0),0)</f>
        <v/>
      </c>
      <c r="Z80">
        <f>IFERROR(IF(AND($N80=1,'Activity Bookings'!$T80=""),1,0),0)</f>
        <v/>
      </c>
      <c r="AA80">
        <f>IFERROR(IF(AND($N80=1,'Activity Bookings'!$Q80=""),1,0),0)</f>
        <v/>
      </c>
      <c r="AB80">
        <f>IFERROR(IF(AND($N80=1,COUNTIF('Activity Bookings'!$A$5:$A$154,'Activity Bookings'!$A80)&gt;1),1,0),0)</f>
        <v/>
      </c>
      <c r="AC80">
        <f>IFERROR(IF(AND($N80=1,('Activity Bookings'!$C80+'Activity Bookings'!$D80)&lt;NOW(),OR('Activity Bookings'!$O80="Inquiry",'Activity Bookings'!$O80="Pending",'Activity Bookings'!$O80="Confirmed")),1,0),0)</f>
        <v/>
      </c>
      <c r="AD80">
        <f>IFERROR(IF(AND('Activity Bookings'!$A80&lt;&gt;"",'Activity Bookings'!$C80&gt;=TODAY(),'Activity Bookings'!$C80&lt;=TODAY()+7,OR('Activity Bookings'!$O80="Confirmed",'Activity Bookings'!$O80="Pending")),1,0),0)</f>
        <v/>
      </c>
      <c r="AF80">
        <f>IFERROR('Activity Setup'!B89,"")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N81">
        <f>IFERROR(IF(AND('Activity Bookings'!$A81&lt;&gt;"",'Activity Bookings'!$C81&gt;=$B$4,'Activity Bookings'!$C81&lt;=$D$4,IF($F$4="All Activities",1,'Activity Bookings'!$F81=$F$4),IF($H$4="All Statuses",'Activity Bookings'!$O81&lt;&gt;"Canceled",'Activity Bookings'!$O81=$H$4)),1,0),0)</f>
        <v/>
      </c>
      <c r="O81">
        <f>IFERROR(IF($N81=1,'Activity Bookings'!$F81,""),"")</f>
        <v/>
      </c>
      <c r="P81">
        <f>IFERROR(IF($N81=1,'Activity Bookings'!$M81,0),0)</f>
        <v/>
      </c>
      <c r="Q81">
        <f>IFERROR(IF($N81=1,'Activity Bookings'!$AD81,0),0)</f>
        <v/>
      </c>
      <c r="R81">
        <f>IFERROR(IF($N81=1,'Activity Bookings'!$AF81,0),0)</f>
        <v/>
      </c>
      <c r="S81">
        <f>IFERROR(IF(AND($N81=1,COUNTIFS('Activity Bookings'!$F$5:'Activity Bookings'!$F81,'Activity Bookings'!$F81,'Activity Bookings'!$C$5:'Activity Bookings'!$C81,'Activity Bookings'!$C81,'Activity Bookings'!$D$5:'Activity Bookings'!$D81,'Activity Bookings'!$D81)=1),'Activity Bookings'!$AL81,0),0)</f>
        <v/>
      </c>
      <c r="T81">
        <f>IFERROR(IF($N81=1,'Activity Bookings'!$AO81,""),"")</f>
        <v/>
      </c>
      <c r="U81">
        <f>IFERROR(IF(AND($N81=1,'Activity Bookings'!$AS81&lt;&gt;"Ready"),1,0),0)</f>
        <v/>
      </c>
      <c r="V81">
        <f>IFERROR(IF(AND($N81=1,'Activity Bookings'!$AO81&gt;1),1,0),0)</f>
        <v/>
      </c>
      <c r="W81">
        <f>IFERROR(IF(AND($N81=1,'Activity Bookings'!$AF81&gt;0,'Activity Bookings'!$O81&lt;&gt;"Canceled"),1,0),0)</f>
        <v/>
      </c>
      <c r="X81">
        <f>IFERROR(IF(AND($N81=1,'Activity Bookings'!$AI81="Yes",'Activity Bookings'!$AJ81&lt;&gt;"Received",'Activity Bookings'!$AJ81&lt;&gt;"Verify On Arrival"),1,0),0)</f>
        <v/>
      </c>
      <c r="Y81">
        <f>IFERROR(IF(AND($N81=1,'Activity Bookings'!$N81&lt;&gt;"",'Activity Bookings'!$AK81&lt;&gt;"",'Activity Bookings'!$N81&lt;'Activity Bookings'!$AK81),1,0),0)</f>
        <v/>
      </c>
      <c r="Z81">
        <f>IFERROR(IF(AND($N81=1,'Activity Bookings'!$T81=""),1,0),0)</f>
        <v/>
      </c>
      <c r="AA81">
        <f>IFERROR(IF(AND($N81=1,'Activity Bookings'!$Q81=""),1,0),0)</f>
        <v/>
      </c>
      <c r="AB81">
        <f>IFERROR(IF(AND($N81=1,COUNTIF('Activity Bookings'!$A$5:$A$154,'Activity Bookings'!$A81)&gt;1),1,0),0)</f>
        <v/>
      </c>
      <c r="AC81">
        <f>IFERROR(IF(AND($N81=1,('Activity Bookings'!$C81+'Activity Bookings'!$D81)&lt;NOW(),OR('Activity Bookings'!$O81="Inquiry",'Activity Bookings'!$O81="Pending",'Activity Bookings'!$O81="Confirmed")),1,0),0)</f>
        <v/>
      </c>
      <c r="AD81">
        <f>IFERROR(IF(AND('Activity Bookings'!$A81&lt;&gt;"",'Activity Bookings'!$C81&gt;=TODAY(),'Activity Bookings'!$C81&lt;=TODAY()+7,OR('Activity Bookings'!$O81="Confirmed",'Activity Bookings'!$O81="Pending")),1,0),0)</f>
        <v/>
      </c>
      <c r="AF81">
        <f>IFERROR('Activity Setup'!B90,"")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N82">
        <f>IFERROR(IF(AND('Activity Bookings'!$A82&lt;&gt;"",'Activity Bookings'!$C82&gt;=$B$4,'Activity Bookings'!$C82&lt;=$D$4,IF($F$4="All Activities",1,'Activity Bookings'!$F82=$F$4),IF($H$4="All Statuses",'Activity Bookings'!$O82&lt;&gt;"Canceled",'Activity Bookings'!$O82=$H$4)),1,0),0)</f>
        <v/>
      </c>
      <c r="O82">
        <f>IFERROR(IF($N82=1,'Activity Bookings'!$F82,""),"")</f>
        <v/>
      </c>
      <c r="P82">
        <f>IFERROR(IF($N82=1,'Activity Bookings'!$M82,0),0)</f>
        <v/>
      </c>
      <c r="Q82">
        <f>IFERROR(IF($N82=1,'Activity Bookings'!$AD82,0),0)</f>
        <v/>
      </c>
      <c r="R82">
        <f>IFERROR(IF($N82=1,'Activity Bookings'!$AF82,0),0)</f>
        <v/>
      </c>
      <c r="S82">
        <f>IFERROR(IF(AND($N82=1,COUNTIFS('Activity Bookings'!$F$5:'Activity Bookings'!$F82,'Activity Bookings'!$F82,'Activity Bookings'!$C$5:'Activity Bookings'!$C82,'Activity Bookings'!$C82,'Activity Bookings'!$D$5:'Activity Bookings'!$D82,'Activity Bookings'!$D82)=1),'Activity Bookings'!$AL82,0),0)</f>
        <v/>
      </c>
      <c r="T82">
        <f>IFERROR(IF($N82=1,'Activity Bookings'!$AO82,""),"")</f>
        <v/>
      </c>
      <c r="U82">
        <f>IFERROR(IF(AND($N82=1,'Activity Bookings'!$AS82&lt;&gt;"Ready"),1,0),0)</f>
        <v/>
      </c>
      <c r="V82">
        <f>IFERROR(IF(AND($N82=1,'Activity Bookings'!$AO82&gt;1),1,0),0)</f>
        <v/>
      </c>
      <c r="W82">
        <f>IFERROR(IF(AND($N82=1,'Activity Bookings'!$AF82&gt;0,'Activity Bookings'!$O82&lt;&gt;"Canceled"),1,0),0)</f>
        <v/>
      </c>
      <c r="X82">
        <f>IFERROR(IF(AND($N82=1,'Activity Bookings'!$AI82="Yes",'Activity Bookings'!$AJ82&lt;&gt;"Received",'Activity Bookings'!$AJ82&lt;&gt;"Verify On Arrival"),1,0),0)</f>
        <v/>
      </c>
      <c r="Y82">
        <f>IFERROR(IF(AND($N82=1,'Activity Bookings'!$N82&lt;&gt;"",'Activity Bookings'!$AK82&lt;&gt;"",'Activity Bookings'!$N82&lt;'Activity Bookings'!$AK82),1,0),0)</f>
        <v/>
      </c>
      <c r="Z82">
        <f>IFERROR(IF(AND($N82=1,'Activity Bookings'!$T82=""),1,0),0)</f>
        <v/>
      </c>
      <c r="AA82">
        <f>IFERROR(IF(AND($N82=1,'Activity Bookings'!$Q82=""),1,0),0)</f>
        <v/>
      </c>
      <c r="AB82">
        <f>IFERROR(IF(AND($N82=1,COUNTIF('Activity Bookings'!$A$5:$A$154,'Activity Bookings'!$A82)&gt;1),1,0),0)</f>
        <v/>
      </c>
      <c r="AC82">
        <f>IFERROR(IF(AND($N82=1,('Activity Bookings'!$C82+'Activity Bookings'!$D82)&lt;NOW(),OR('Activity Bookings'!$O82="Inquiry",'Activity Bookings'!$O82="Pending",'Activity Bookings'!$O82="Confirmed")),1,0),0)</f>
        <v/>
      </c>
      <c r="AD82">
        <f>IFERROR(IF(AND('Activity Bookings'!$A82&lt;&gt;"",'Activity Bookings'!$C82&gt;=TODAY(),'Activity Bookings'!$C82&lt;=TODAY()+7,OR('Activity Bookings'!$O82="Confirmed",'Activity Bookings'!$O82="Pending")),1,0),0)</f>
        <v/>
      </c>
      <c r="AF82">
        <f>IFERROR('Activity Setup'!B91,"")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N83">
        <f>IFERROR(IF(AND('Activity Bookings'!$A83&lt;&gt;"",'Activity Bookings'!$C83&gt;=$B$4,'Activity Bookings'!$C83&lt;=$D$4,IF($F$4="All Activities",1,'Activity Bookings'!$F83=$F$4),IF($H$4="All Statuses",'Activity Bookings'!$O83&lt;&gt;"Canceled",'Activity Bookings'!$O83=$H$4)),1,0),0)</f>
        <v/>
      </c>
      <c r="O83">
        <f>IFERROR(IF($N83=1,'Activity Bookings'!$F83,""),"")</f>
        <v/>
      </c>
      <c r="P83">
        <f>IFERROR(IF($N83=1,'Activity Bookings'!$M83,0),0)</f>
        <v/>
      </c>
      <c r="Q83">
        <f>IFERROR(IF($N83=1,'Activity Bookings'!$AD83,0),0)</f>
        <v/>
      </c>
      <c r="R83">
        <f>IFERROR(IF($N83=1,'Activity Bookings'!$AF83,0),0)</f>
        <v/>
      </c>
      <c r="S83">
        <f>IFERROR(IF(AND($N83=1,COUNTIFS('Activity Bookings'!$F$5:'Activity Bookings'!$F83,'Activity Bookings'!$F83,'Activity Bookings'!$C$5:'Activity Bookings'!$C83,'Activity Bookings'!$C83,'Activity Bookings'!$D$5:'Activity Bookings'!$D83,'Activity Bookings'!$D83)=1),'Activity Bookings'!$AL83,0),0)</f>
        <v/>
      </c>
      <c r="T83">
        <f>IFERROR(IF($N83=1,'Activity Bookings'!$AO83,""),"")</f>
        <v/>
      </c>
      <c r="U83">
        <f>IFERROR(IF(AND($N83=1,'Activity Bookings'!$AS83&lt;&gt;"Ready"),1,0),0)</f>
        <v/>
      </c>
      <c r="V83">
        <f>IFERROR(IF(AND($N83=1,'Activity Bookings'!$AO83&gt;1),1,0),0)</f>
        <v/>
      </c>
      <c r="W83">
        <f>IFERROR(IF(AND($N83=1,'Activity Bookings'!$AF83&gt;0,'Activity Bookings'!$O83&lt;&gt;"Canceled"),1,0),0)</f>
        <v/>
      </c>
      <c r="X83">
        <f>IFERROR(IF(AND($N83=1,'Activity Bookings'!$AI83="Yes",'Activity Bookings'!$AJ83&lt;&gt;"Received",'Activity Bookings'!$AJ83&lt;&gt;"Verify On Arrival"),1,0),0)</f>
        <v/>
      </c>
      <c r="Y83">
        <f>IFERROR(IF(AND($N83=1,'Activity Bookings'!$N83&lt;&gt;"",'Activity Bookings'!$AK83&lt;&gt;"",'Activity Bookings'!$N83&lt;'Activity Bookings'!$AK83),1,0),0)</f>
        <v/>
      </c>
      <c r="Z83">
        <f>IFERROR(IF(AND($N83=1,'Activity Bookings'!$T83=""),1,0),0)</f>
        <v/>
      </c>
      <c r="AA83">
        <f>IFERROR(IF(AND($N83=1,'Activity Bookings'!$Q83=""),1,0),0)</f>
        <v/>
      </c>
      <c r="AB83">
        <f>IFERROR(IF(AND($N83=1,COUNTIF('Activity Bookings'!$A$5:$A$154,'Activity Bookings'!$A83)&gt;1),1,0),0)</f>
        <v/>
      </c>
      <c r="AC83">
        <f>IFERROR(IF(AND($N83=1,('Activity Bookings'!$C83+'Activity Bookings'!$D83)&lt;NOW(),OR('Activity Bookings'!$O83="Inquiry",'Activity Bookings'!$O83="Pending",'Activity Bookings'!$O83="Confirmed")),1,0),0)</f>
        <v/>
      </c>
      <c r="AD83">
        <f>IFERROR(IF(AND('Activity Bookings'!$A83&lt;&gt;"",'Activity Bookings'!$C83&gt;=TODAY(),'Activity Bookings'!$C83&lt;=TODAY()+7,OR('Activity Bookings'!$O83="Confirmed",'Activity Bookings'!$O83="Pending")),1,0),0)</f>
        <v/>
      </c>
      <c r="AF83">
        <f>IFERROR('Activity Setup'!B92,"")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N84">
        <f>IFERROR(IF(AND('Activity Bookings'!$A84&lt;&gt;"",'Activity Bookings'!$C84&gt;=$B$4,'Activity Bookings'!$C84&lt;=$D$4,IF($F$4="All Activities",1,'Activity Bookings'!$F84=$F$4),IF($H$4="All Statuses",'Activity Bookings'!$O84&lt;&gt;"Canceled",'Activity Bookings'!$O84=$H$4)),1,0),0)</f>
        <v/>
      </c>
      <c r="O84">
        <f>IFERROR(IF($N84=1,'Activity Bookings'!$F84,""),"")</f>
        <v/>
      </c>
      <c r="P84">
        <f>IFERROR(IF($N84=1,'Activity Bookings'!$M84,0),0)</f>
        <v/>
      </c>
      <c r="Q84">
        <f>IFERROR(IF($N84=1,'Activity Bookings'!$AD84,0),0)</f>
        <v/>
      </c>
      <c r="R84">
        <f>IFERROR(IF($N84=1,'Activity Bookings'!$AF84,0),0)</f>
        <v/>
      </c>
      <c r="S84">
        <f>IFERROR(IF(AND($N84=1,COUNTIFS('Activity Bookings'!$F$5:'Activity Bookings'!$F84,'Activity Bookings'!$F84,'Activity Bookings'!$C$5:'Activity Bookings'!$C84,'Activity Bookings'!$C84,'Activity Bookings'!$D$5:'Activity Bookings'!$D84,'Activity Bookings'!$D84)=1),'Activity Bookings'!$AL84,0),0)</f>
        <v/>
      </c>
      <c r="T84">
        <f>IFERROR(IF($N84=1,'Activity Bookings'!$AO84,""),"")</f>
        <v/>
      </c>
      <c r="U84">
        <f>IFERROR(IF(AND($N84=1,'Activity Bookings'!$AS84&lt;&gt;"Ready"),1,0),0)</f>
        <v/>
      </c>
      <c r="V84">
        <f>IFERROR(IF(AND($N84=1,'Activity Bookings'!$AO84&gt;1),1,0),0)</f>
        <v/>
      </c>
      <c r="W84">
        <f>IFERROR(IF(AND($N84=1,'Activity Bookings'!$AF84&gt;0,'Activity Bookings'!$O84&lt;&gt;"Canceled"),1,0),0)</f>
        <v/>
      </c>
      <c r="X84">
        <f>IFERROR(IF(AND($N84=1,'Activity Bookings'!$AI84="Yes",'Activity Bookings'!$AJ84&lt;&gt;"Received",'Activity Bookings'!$AJ84&lt;&gt;"Verify On Arrival"),1,0),0)</f>
        <v/>
      </c>
      <c r="Y84">
        <f>IFERROR(IF(AND($N84=1,'Activity Bookings'!$N84&lt;&gt;"",'Activity Bookings'!$AK84&lt;&gt;"",'Activity Bookings'!$N84&lt;'Activity Bookings'!$AK84),1,0),0)</f>
        <v/>
      </c>
      <c r="Z84">
        <f>IFERROR(IF(AND($N84=1,'Activity Bookings'!$T84=""),1,0),0)</f>
        <v/>
      </c>
      <c r="AA84">
        <f>IFERROR(IF(AND($N84=1,'Activity Bookings'!$Q84=""),1,0),0)</f>
        <v/>
      </c>
      <c r="AB84">
        <f>IFERROR(IF(AND($N84=1,COUNTIF('Activity Bookings'!$A$5:$A$154,'Activity Bookings'!$A84)&gt;1),1,0),0)</f>
        <v/>
      </c>
      <c r="AC84">
        <f>IFERROR(IF(AND($N84=1,('Activity Bookings'!$C84+'Activity Bookings'!$D84)&lt;NOW(),OR('Activity Bookings'!$O84="Inquiry",'Activity Bookings'!$O84="Pending",'Activity Bookings'!$O84="Confirmed")),1,0),0)</f>
        <v/>
      </c>
      <c r="AD84">
        <f>IFERROR(IF(AND('Activity Bookings'!$A84&lt;&gt;"",'Activity Bookings'!$C84&gt;=TODAY(),'Activity Bookings'!$C84&lt;=TODAY()+7,OR('Activity Bookings'!$O84="Confirmed",'Activity Bookings'!$O84="Pending")),1,0),0)</f>
        <v/>
      </c>
      <c r="AF84">
        <f>IFERROR('Activity Setup'!B93,"")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N85">
        <f>IFERROR(IF(AND('Activity Bookings'!$A85&lt;&gt;"",'Activity Bookings'!$C85&gt;=$B$4,'Activity Bookings'!$C85&lt;=$D$4,IF($F$4="All Activities",1,'Activity Bookings'!$F85=$F$4),IF($H$4="All Statuses",'Activity Bookings'!$O85&lt;&gt;"Canceled",'Activity Bookings'!$O85=$H$4)),1,0),0)</f>
        <v/>
      </c>
      <c r="O85">
        <f>IFERROR(IF($N85=1,'Activity Bookings'!$F85,""),"")</f>
        <v/>
      </c>
      <c r="P85">
        <f>IFERROR(IF($N85=1,'Activity Bookings'!$M85,0),0)</f>
        <v/>
      </c>
      <c r="Q85">
        <f>IFERROR(IF($N85=1,'Activity Bookings'!$AD85,0),0)</f>
        <v/>
      </c>
      <c r="R85">
        <f>IFERROR(IF($N85=1,'Activity Bookings'!$AF85,0),0)</f>
        <v/>
      </c>
      <c r="S85">
        <f>IFERROR(IF(AND($N85=1,COUNTIFS('Activity Bookings'!$F$5:'Activity Bookings'!$F85,'Activity Bookings'!$F85,'Activity Bookings'!$C$5:'Activity Bookings'!$C85,'Activity Bookings'!$C85,'Activity Bookings'!$D$5:'Activity Bookings'!$D85,'Activity Bookings'!$D85)=1),'Activity Bookings'!$AL85,0),0)</f>
        <v/>
      </c>
      <c r="T85">
        <f>IFERROR(IF($N85=1,'Activity Bookings'!$AO85,""),"")</f>
        <v/>
      </c>
      <c r="U85">
        <f>IFERROR(IF(AND($N85=1,'Activity Bookings'!$AS85&lt;&gt;"Ready"),1,0),0)</f>
        <v/>
      </c>
      <c r="V85">
        <f>IFERROR(IF(AND($N85=1,'Activity Bookings'!$AO85&gt;1),1,0),0)</f>
        <v/>
      </c>
      <c r="W85">
        <f>IFERROR(IF(AND($N85=1,'Activity Bookings'!$AF85&gt;0,'Activity Bookings'!$O85&lt;&gt;"Canceled"),1,0),0)</f>
        <v/>
      </c>
      <c r="X85">
        <f>IFERROR(IF(AND($N85=1,'Activity Bookings'!$AI85="Yes",'Activity Bookings'!$AJ85&lt;&gt;"Received",'Activity Bookings'!$AJ85&lt;&gt;"Verify On Arrival"),1,0),0)</f>
        <v/>
      </c>
      <c r="Y85">
        <f>IFERROR(IF(AND($N85=1,'Activity Bookings'!$N85&lt;&gt;"",'Activity Bookings'!$AK85&lt;&gt;"",'Activity Bookings'!$N85&lt;'Activity Bookings'!$AK85),1,0),0)</f>
        <v/>
      </c>
      <c r="Z85">
        <f>IFERROR(IF(AND($N85=1,'Activity Bookings'!$T85=""),1,0),0)</f>
        <v/>
      </c>
      <c r="AA85">
        <f>IFERROR(IF(AND($N85=1,'Activity Bookings'!$Q85=""),1,0),0)</f>
        <v/>
      </c>
      <c r="AB85">
        <f>IFERROR(IF(AND($N85=1,COUNTIF('Activity Bookings'!$A$5:$A$154,'Activity Bookings'!$A85)&gt;1),1,0),0)</f>
        <v/>
      </c>
      <c r="AC85">
        <f>IFERROR(IF(AND($N85=1,('Activity Bookings'!$C85+'Activity Bookings'!$D85)&lt;NOW(),OR('Activity Bookings'!$O85="Inquiry",'Activity Bookings'!$O85="Pending",'Activity Bookings'!$O85="Confirmed")),1,0),0)</f>
        <v/>
      </c>
      <c r="AD85">
        <f>IFERROR(IF(AND('Activity Bookings'!$A85&lt;&gt;"",'Activity Bookings'!$C85&gt;=TODAY(),'Activity Bookings'!$C85&lt;=TODAY()+7,OR('Activity Bookings'!$O85="Confirmed",'Activity Bookings'!$O85="Pending")),1,0),0)</f>
        <v/>
      </c>
      <c r="AF85">
        <f>IFERROR('Activity Setup'!B94,"")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N86">
        <f>IFERROR(IF(AND('Activity Bookings'!$A86&lt;&gt;"",'Activity Bookings'!$C86&gt;=$B$4,'Activity Bookings'!$C86&lt;=$D$4,IF($F$4="All Activities",1,'Activity Bookings'!$F86=$F$4),IF($H$4="All Statuses",'Activity Bookings'!$O86&lt;&gt;"Canceled",'Activity Bookings'!$O86=$H$4)),1,0),0)</f>
        <v/>
      </c>
      <c r="O86">
        <f>IFERROR(IF($N86=1,'Activity Bookings'!$F86,""),"")</f>
        <v/>
      </c>
      <c r="P86">
        <f>IFERROR(IF($N86=1,'Activity Bookings'!$M86,0),0)</f>
        <v/>
      </c>
      <c r="Q86">
        <f>IFERROR(IF($N86=1,'Activity Bookings'!$AD86,0),0)</f>
        <v/>
      </c>
      <c r="R86">
        <f>IFERROR(IF($N86=1,'Activity Bookings'!$AF86,0),0)</f>
        <v/>
      </c>
      <c r="S86">
        <f>IFERROR(IF(AND($N86=1,COUNTIFS('Activity Bookings'!$F$5:'Activity Bookings'!$F86,'Activity Bookings'!$F86,'Activity Bookings'!$C$5:'Activity Bookings'!$C86,'Activity Bookings'!$C86,'Activity Bookings'!$D$5:'Activity Bookings'!$D86,'Activity Bookings'!$D86)=1),'Activity Bookings'!$AL86,0),0)</f>
        <v/>
      </c>
      <c r="T86">
        <f>IFERROR(IF($N86=1,'Activity Bookings'!$AO86,""),"")</f>
        <v/>
      </c>
      <c r="U86">
        <f>IFERROR(IF(AND($N86=1,'Activity Bookings'!$AS86&lt;&gt;"Ready"),1,0),0)</f>
        <v/>
      </c>
      <c r="V86">
        <f>IFERROR(IF(AND($N86=1,'Activity Bookings'!$AO86&gt;1),1,0),0)</f>
        <v/>
      </c>
      <c r="W86">
        <f>IFERROR(IF(AND($N86=1,'Activity Bookings'!$AF86&gt;0,'Activity Bookings'!$O86&lt;&gt;"Canceled"),1,0),0)</f>
        <v/>
      </c>
      <c r="X86">
        <f>IFERROR(IF(AND($N86=1,'Activity Bookings'!$AI86="Yes",'Activity Bookings'!$AJ86&lt;&gt;"Received",'Activity Bookings'!$AJ86&lt;&gt;"Verify On Arrival"),1,0),0)</f>
        <v/>
      </c>
      <c r="Y86">
        <f>IFERROR(IF(AND($N86=1,'Activity Bookings'!$N86&lt;&gt;"",'Activity Bookings'!$AK86&lt;&gt;"",'Activity Bookings'!$N86&lt;'Activity Bookings'!$AK86),1,0),0)</f>
        <v/>
      </c>
      <c r="Z86">
        <f>IFERROR(IF(AND($N86=1,'Activity Bookings'!$T86=""),1,0),0)</f>
        <v/>
      </c>
      <c r="AA86">
        <f>IFERROR(IF(AND($N86=1,'Activity Bookings'!$Q86=""),1,0),0)</f>
        <v/>
      </c>
      <c r="AB86">
        <f>IFERROR(IF(AND($N86=1,COUNTIF('Activity Bookings'!$A$5:$A$154,'Activity Bookings'!$A86)&gt;1),1,0),0)</f>
        <v/>
      </c>
      <c r="AC86">
        <f>IFERROR(IF(AND($N86=1,('Activity Bookings'!$C86+'Activity Bookings'!$D86)&lt;NOW(),OR('Activity Bookings'!$O86="Inquiry",'Activity Bookings'!$O86="Pending",'Activity Bookings'!$O86="Confirmed")),1,0),0)</f>
        <v/>
      </c>
      <c r="AD86">
        <f>IFERROR(IF(AND('Activity Bookings'!$A86&lt;&gt;"",'Activity Bookings'!$C86&gt;=TODAY(),'Activity Bookings'!$C86&lt;=TODAY()+7,OR('Activity Bookings'!$O86="Confirmed",'Activity Bookings'!$O86="Pending")),1,0),0)</f>
        <v/>
      </c>
      <c r="AF86">
        <f>IFERROR('Activity Setup'!B95,"")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N87">
        <f>IFERROR(IF(AND('Activity Bookings'!$A87&lt;&gt;"",'Activity Bookings'!$C87&gt;=$B$4,'Activity Bookings'!$C87&lt;=$D$4,IF($F$4="All Activities",1,'Activity Bookings'!$F87=$F$4),IF($H$4="All Statuses",'Activity Bookings'!$O87&lt;&gt;"Canceled",'Activity Bookings'!$O87=$H$4)),1,0),0)</f>
        <v/>
      </c>
      <c r="O87">
        <f>IFERROR(IF($N87=1,'Activity Bookings'!$F87,""),"")</f>
        <v/>
      </c>
      <c r="P87">
        <f>IFERROR(IF($N87=1,'Activity Bookings'!$M87,0),0)</f>
        <v/>
      </c>
      <c r="Q87">
        <f>IFERROR(IF($N87=1,'Activity Bookings'!$AD87,0),0)</f>
        <v/>
      </c>
      <c r="R87">
        <f>IFERROR(IF($N87=1,'Activity Bookings'!$AF87,0),0)</f>
        <v/>
      </c>
      <c r="S87">
        <f>IFERROR(IF(AND($N87=1,COUNTIFS('Activity Bookings'!$F$5:'Activity Bookings'!$F87,'Activity Bookings'!$F87,'Activity Bookings'!$C$5:'Activity Bookings'!$C87,'Activity Bookings'!$C87,'Activity Bookings'!$D$5:'Activity Bookings'!$D87,'Activity Bookings'!$D87)=1),'Activity Bookings'!$AL87,0),0)</f>
        <v/>
      </c>
      <c r="T87">
        <f>IFERROR(IF($N87=1,'Activity Bookings'!$AO87,""),"")</f>
        <v/>
      </c>
      <c r="U87">
        <f>IFERROR(IF(AND($N87=1,'Activity Bookings'!$AS87&lt;&gt;"Ready"),1,0),0)</f>
        <v/>
      </c>
      <c r="V87">
        <f>IFERROR(IF(AND($N87=1,'Activity Bookings'!$AO87&gt;1),1,0),0)</f>
        <v/>
      </c>
      <c r="W87">
        <f>IFERROR(IF(AND($N87=1,'Activity Bookings'!$AF87&gt;0,'Activity Bookings'!$O87&lt;&gt;"Canceled"),1,0),0)</f>
        <v/>
      </c>
      <c r="X87">
        <f>IFERROR(IF(AND($N87=1,'Activity Bookings'!$AI87="Yes",'Activity Bookings'!$AJ87&lt;&gt;"Received",'Activity Bookings'!$AJ87&lt;&gt;"Verify On Arrival"),1,0),0)</f>
        <v/>
      </c>
      <c r="Y87">
        <f>IFERROR(IF(AND($N87=1,'Activity Bookings'!$N87&lt;&gt;"",'Activity Bookings'!$AK87&lt;&gt;"",'Activity Bookings'!$N87&lt;'Activity Bookings'!$AK87),1,0),0)</f>
        <v/>
      </c>
      <c r="Z87">
        <f>IFERROR(IF(AND($N87=1,'Activity Bookings'!$T87=""),1,0),0)</f>
        <v/>
      </c>
      <c r="AA87">
        <f>IFERROR(IF(AND($N87=1,'Activity Bookings'!$Q87=""),1,0),0)</f>
        <v/>
      </c>
      <c r="AB87">
        <f>IFERROR(IF(AND($N87=1,COUNTIF('Activity Bookings'!$A$5:$A$154,'Activity Bookings'!$A87)&gt;1),1,0),0)</f>
        <v/>
      </c>
      <c r="AC87">
        <f>IFERROR(IF(AND($N87=1,('Activity Bookings'!$C87+'Activity Bookings'!$D87)&lt;NOW(),OR('Activity Bookings'!$O87="Inquiry",'Activity Bookings'!$O87="Pending",'Activity Bookings'!$O87="Confirmed")),1,0),0)</f>
        <v/>
      </c>
      <c r="AD87">
        <f>IFERROR(IF(AND('Activity Bookings'!$A87&lt;&gt;"",'Activity Bookings'!$C87&gt;=TODAY(),'Activity Bookings'!$C87&lt;=TODAY()+7,OR('Activity Bookings'!$O87="Confirmed",'Activity Bookings'!$O87="Pending")),1,0),0)</f>
        <v/>
      </c>
      <c r="AF87">
        <f>IFERROR('Activity Setup'!B96,"")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N88">
        <f>IFERROR(IF(AND('Activity Bookings'!$A88&lt;&gt;"",'Activity Bookings'!$C88&gt;=$B$4,'Activity Bookings'!$C88&lt;=$D$4,IF($F$4="All Activities",1,'Activity Bookings'!$F88=$F$4),IF($H$4="All Statuses",'Activity Bookings'!$O88&lt;&gt;"Canceled",'Activity Bookings'!$O88=$H$4)),1,0),0)</f>
        <v/>
      </c>
      <c r="O88">
        <f>IFERROR(IF($N88=1,'Activity Bookings'!$F88,""),"")</f>
        <v/>
      </c>
      <c r="P88">
        <f>IFERROR(IF($N88=1,'Activity Bookings'!$M88,0),0)</f>
        <v/>
      </c>
      <c r="Q88">
        <f>IFERROR(IF($N88=1,'Activity Bookings'!$AD88,0),0)</f>
        <v/>
      </c>
      <c r="R88">
        <f>IFERROR(IF($N88=1,'Activity Bookings'!$AF88,0),0)</f>
        <v/>
      </c>
      <c r="S88">
        <f>IFERROR(IF(AND($N88=1,COUNTIFS('Activity Bookings'!$F$5:'Activity Bookings'!$F88,'Activity Bookings'!$F88,'Activity Bookings'!$C$5:'Activity Bookings'!$C88,'Activity Bookings'!$C88,'Activity Bookings'!$D$5:'Activity Bookings'!$D88,'Activity Bookings'!$D88)=1),'Activity Bookings'!$AL88,0),0)</f>
        <v/>
      </c>
      <c r="T88">
        <f>IFERROR(IF($N88=1,'Activity Bookings'!$AO88,""),"")</f>
        <v/>
      </c>
      <c r="U88">
        <f>IFERROR(IF(AND($N88=1,'Activity Bookings'!$AS88&lt;&gt;"Ready"),1,0),0)</f>
        <v/>
      </c>
      <c r="V88">
        <f>IFERROR(IF(AND($N88=1,'Activity Bookings'!$AO88&gt;1),1,0),0)</f>
        <v/>
      </c>
      <c r="W88">
        <f>IFERROR(IF(AND($N88=1,'Activity Bookings'!$AF88&gt;0,'Activity Bookings'!$O88&lt;&gt;"Canceled"),1,0),0)</f>
        <v/>
      </c>
      <c r="X88">
        <f>IFERROR(IF(AND($N88=1,'Activity Bookings'!$AI88="Yes",'Activity Bookings'!$AJ88&lt;&gt;"Received",'Activity Bookings'!$AJ88&lt;&gt;"Verify On Arrival"),1,0),0)</f>
        <v/>
      </c>
      <c r="Y88">
        <f>IFERROR(IF(AND($N88=1,'Activity Bookings'!$N88&lt;&gt;"",'Activity Bookings'!$AK88&lt;&gt;"",'Activity Bookings'!$N88&lt;'Activity Bookings'!$AK88),1,0),0)</f>
        <v/>
      </c>
      <c r="Z88">
        <f>IFERROR(IF(AND($N88=1,'Activity Bookings'!$T88=""),1,0),0)</f>
        <v/>
      </c>
      <c r="AA88">
        <f>IFERROR(IF(AND($N88=1,'Activity Bookings'!$Q88=""),1,0),0)</f>
        <v/>
      </c>
      <c r="AB88">
        <f>IFERROR(IF(AND($N88=1,COUNTIF('Activity Bookings'!$A$5:$A$154,'Activity Bookings'!$A88)&gt;1),1,0),0)</f>
        <v/>
      </c>
      <c r="AC88">
        <f>IFERROR(IF(AND($N88=1,('Activity Bookings'!$C88+'Activity Bookings'!$D88)&lt;NOW(),OR('Activity Bookings'!$O88="Inquiry",'Activity Bookings'!$O88="Pending",'Activity Bookings'!$O88="Confirmed")),1,0),0)</f>
        <v/>
      </c>
      <c r="AD88">
        <f>IFERROR(IF(AND('Activity Bookings'!$A88&lt;&gt;"",'Activity Bookings'!$C88&gt;=TODAY(),'Activity Bookings'!$C88&lt;=TODAY()+7,OR('Activity Bookings'!$O88="Confirmed",'Activity Bookings'!$O88="Pending")),1,0),0)</f>
        <v/>
      </c>
      <c r="AF88">
        <f>IFERROR('Activity Setup'!B97,"")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N89">
        <f>IFERROR(IF(AND('Activity Bookings'!$A89&lt;&gt;"",'Activity Bookings'!$C89&gt;=$B$4,'Activity Bookings'!$C89&lt;=$D$4,IF($F$4="All Activities",1,'Activity Bookings'!$F89=$F$4),IF($H$4="All Statuses",'Activity Bookings'!$O89&lt;&gt;"Canceled",'Activity Bookings'!$O89=$H$4)),1,0),0)</f>
        <v/>
      </c>
      <c r="O89">
        <f>IFERROR(IF($N89=1,'Activity Bookings'!$F89,""),"")</f>
        <v/>
      </c>
      <c r="P89">
        <f>IFERROR(IF($N89=1,'Activity Bookings'!$M89,0),0)</f>
        <v/>
      </c>
      <c r="Q89">
        <f>IFERROR(IF($N89=1,'Activity Bookings'!$AD89,0),0)</f>
        <v/>
      </c>
      <c r="R89">
        <f>IFERROR(IF($N89=1,'Activity Bookings'!$AF89,0),0)</f>
        <v/>
      </c>
      <c r="S89">
        <f>IFERROR(IF(AND($N89=1,COUNTIFS('Activity Bookings'!$F$5:'Activity Bookings'!$F89,'Activity Bookings'!$F89,'Activity Bookings'!$C$5:'Activity Bookings'!$C89,'Activity Bookings'!$C89,'Activity Bookings'!$D$5:'Activity Bookings'!$D89,'Activity Bookings'!$D89)=1),'Activity Bookings'!$AL89,0),0)</f>
        <v/>
      </c>
      <c r="T89">
        <f>IFERROR(IF($N89=1,'Activity Bookings'!$AO89,""),"")</f>
        <v/>
      </c>
      <c r="U89">
        <f>IFERROR(IF(AND($N89=1,'Activity Bookings'!$AS89&lt;&gt;"Ready"),1,0),0)</f>
        <v/>
      </c>
      <c r="V89">
        <f>IFERROR(IF(AND($N89=1,'Activity Bookings'!$AO89&gt;1),1,0),0)</f>
        <v/>
      </c>
      <c r="W89">
        <f>IFERROR(IF(AND($N89=1,'Activity Bookings'!$AF89&gt;0,'Activity Bookings'!$O89&lt;&gt;"Canceled"),1,0),0)</f>
        <v/>
      </c>
      <c r="X89">
        <f>IFERROR(IF(AND($N89=1,'Activity Bookings'!$AI89="Yes",'Activity Bookings'!$AJ89&lt;&gt;"Received",'Activity Bookings'!$AJ89&lt;&gt;"Verify On Arrival"),1,0),0)</f>
        <v/>
      </c>
      <c r="Y89">
        <f>IFERROR(IF(AND($N89=1,'Activity Bookings'!$N89&lt;&gt;"",'Activity Bookings'!$AK89&lt;&gt;"",'Activity Bookings'!$N89&lt;'Activity Bookings'!$AK89),1,0),0)</f>
        <v/>
      </c>
      <c r="Z89">
        <f>IFERROR(IF(AND($N89=1,'Activity Bookings'!$T89=""),1,0),0)</f>
        <v/>
      </c>
      <c r="AA89">
        <f>IFERROR(IF(AND($N89=1,'Activity Bookings'!$Q89=""),1,0),0)</f>
        <v/>
      </c>
      <c r="AB89">
        <f>IFERROR(IF(AND($N89=1,COUNTIF('Activity Bookings'!$A$5:$A$154,'Activity Bookings'!$A89)&gt;1),1,0),0)</f>
        <v/>
      </c>
      <c r="AC89">
        <f>IFERROR(IF(AND($N89=1,('Activity Bookings'!$C89+'Activity Bookings'!$D89)&lt;NOW(),OR('Activity Bookings'!$O89="Inquiry",'Activity Bookings'!$O89="Pending",'Activity Bookings'!$O89="Confirmed")),1,0),0)</f>
        <v/>
      </c>
      <c r="AD89">
        <f>IFERROR(IF(AND('Activity Bookings'!$A89&lt;&gt;"",'Activity Bookings'!$C89&gt;=TODAY(),'Activity Bookings'!$C89&lt;=TODAY()+7,OR('Activity Bookings'!$O89="Confirmed",'Activity Bookings'!$O89="Pending")),1,0),0)</f>
        <v/>
      </c>
      <c r="AF89">
        <f>IFERROR('Activity Setup'!B98,"")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N90">
        <f>IFERROR(IF(AND('Activity Bookings'!$A90&lt;&gt;"",'Activity Bookings'!$C90&gt;=$B$4,'Activity Bookings'!$C90&lt;=$D$4,IF($F$4="All Activities",1,'Activity Bookings'!$F90=$F$4),IF($H$4="All Statuses",'Activity Bookings'!$O90&lt;&gt;"Canceled",'Activity Bookings'!$O90=$H$4)),1,0),0)</f>
        <v/>
      </c>
      <c r="O90">
        <f>IFERROR(IF($N90=1,'Activity Bookings'!$F90,""),"")</f>
        <v/>
      </c>
      <c r="P90">
        <f>IFERROR(IF($N90=1,'Activity Bookings'!$M90,0),0)</f>
        <v/>
      </c>
      <c r="Q90">
        <f>IFERROR(IF($N90=1,'Activity Bookings'!$AD90,0),0)</f>
        <v/>
      </c>
      <c r="R90">
        <f>IFERROR(IF($N90=1,'Activity Bookings'!$AF90,0),0)</f>
        <v/>
      </c>
      <c r="S90">
        <f>IFERROR(IF(AND($N90=1,COUNTIFS('Activity Bookings'!$F$5:'Activity Bookings'!$F90,'Activity Bookings'!$F90,'Activity Bookings'!$C$5:'Activity Bookings'!$C90,'Activity Bookings'!$C90,'Activity Bookings'!$D$5:'Activity Bookings'!$D90,'Activity Bookings'!$D90)=1),'Activity Bookings'!$AL90,0),0)</f>
        <v/>
      </c>
      <c r="T90">
        <f>IFERROR(IF($N90=1,'Activity Bookings'!$AO90,""),"")</f>
        <v/>
      </c>
      <c r="U90">
        <f>IFERROR(IF(AND($N90=1,'Activity Bookings'!$AS90&lt;&gt;"Ready"),1,0),0)</f>
        <v/>
      </c>
      <c r="V90">
        <f>IFERROR(IF(AND($N90=1,'Activity Bookings'!$AO90&gt;1),1,0),0)</f>
        <v/>
      </c>
      <c r="W90">
        <f>IFERROR(IF(AND($N90=1,'Activity Bookings'!$AF90&gt;0,'Activity Bookings'!$O90&lt;&gt;"Canceled"),1,0),0)</f>
        <v/>
      </c>
      <c r="X90">
        <f>IFERROR(IF(AND($N90=1,'Activity Bookings'!$AI90="Yes",'Activity Bookings'!$AJ90&lt;&gt;"Received",'Activity Bookings'!$AJ90&lt;&gt;"Verify On Arrival"),1,0),0)</f>
        <v/>
      </c>
      <c r="Y90">
        <f>IFERROR(IF(AND($N90=1,'Activity Bookings'!$N90&lt;&gt;"",'Activity Bookings'!$AK90&lt;&gt;"",'Activity Bookings'!$N90&lt;'Activity Bookings'!$AK90),1,0),0)</f>
        <v/>
      </c>
      <c r="Z90">
        <f>IFERROR(IF(AND($N90=1,'Activity Bookings'!$T90=""),1,0),0)</f>
        <v/>
      </c>
      <c r="AA90">
        <f>IFERROR(IF(AND($N90=1,'Activity Bookings'!$Q90=""),1,0),0)</f>
        <v/>
      </c>
      <c r="AB90">
        <f>IFERROR(IF(AND($N90=1,COUNTIF('Activity Bookings'!$A$5:$A$154,'Activity Bookings'!$A90)&gt;1),1,0),0)</f>
        <v/>
      </c>
      <c r="AC90">
        <f>IFERROR(IF(AND($N90=1,('Activity Bookings'!$C90+'Activity Bookings'!$D90)&lt;NOW(),OR('Activity Bookings'!$O90="Inquiry",'Activity Bookings'!$O90="Pending",'Activity Bookings'!$O90="Confirmed")),1,0),0)</f>
        <v/>
      </c>
      <c r="AD90">
        <f>IFERROR(IF(AND('Activity Bookings'!$A90&lt;&gt;"",'Activity Bookings'!$C90&gt;=TODAY(),'Activity Bookings'!$C90&lt;=TODAY()+7,OR('Activity Bookings'!$O90="Confirmed",'Activity Bookings'!$O90="Pending")),1,0),0)</f>
        <v/>
      </c>
      <c r="AF90">
        <f>IFERROR('Activity Setup'!B99,"")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N91">
        <f>IFERROR(IF(AND('Activity Bookings'!$A91&lt;&gt;"",'Activity Bookings'!$C91&gt;=$B$4,'Activity Bookings'!$C91&lt;=$D$4,IF($F$4="All Activities",1,'Activity Bookings'!$F91=$F$4),IF($H$4="All Statuses",'Activity Bookings'!$O91&lt;&gt;"Canceled",'Activity Bookings'!$O91=$H$4)),1,0),0)</f>
        <v/>
      </c>
      <c r="O91">
        <f>IFERROR(IF($N91=1,'Activity Bookings'!$F91,""),"")</f>
        <v/>
      </c>
      <c r="P91">
        <f>IFERROR(IF($N91=1,'Activity Bookings'!$M91,0),0)</f>
        <v/>
      </c>
      <c r="Q91">
        <f>IFERROR(IF($N91=1,'Activity Bookings'!$AD91,0),0)</f>
        <v/>
      </c>
      <c r="R91">
        <f>IFERROR(IF($N91=1,'Activity Bookings'!$AF91,0),0)</f>
        <v/>
      </c>
      <c r="S91">
        <f>IFERROR(IF(AND($N91=1,COUNTIFS('Activity Bookings'!$F$5:'Activity Bookings'!$F91,'Activity Bookings'!$F91,'Activity Bookings'!$C$5:'Activity Bookings'!$C91,'Activity Bookings'!$C91,'Activity Bookings'!$D$5:'Activity Bookings'!$D91,'Activity Bookings'!$D91)=1),'Activity Bookings'!$AL91,0),0)</f>
        <v/>
      </c>
      <c r="T91">
        <f>IFERROR(IF($N91=1,'Activity Bookings'!$AO91,""),"")</f>
        <v/>
      </c>
      <c r="U91">
        <f>IFERROR(IF(AND($N91=1,'Activity Bookings'!$AS91&lt;&gt;"Ready"),1,0),0)</f>
        <v/>
      </c>
      <c r="V91">
        <f>IFERROR(IF(AND($N91=1,'Activity Bookings'!$AO91&gt;1),1,0),0)</f>
        <v/>
      </c>
      <c r="W91">
        <f>IFERROR(IF(AND($N91=1,'Activity Bookings'!$AF91&gt;0,'Activity Bookings'!$O91&lt;&gt;"Canceled"),1,0),0)</f>
        <v/>
      </c>
      <c r="X91">
        <f>IFERROR(IF(AND($N91=1,'Activity Bookings'!$AI91="Yes",'Activity Bookings'!$AJ91&lt;&gt;"Received",'Activity Bookings'!$AJ91&lt;&gt;"Verify On Arrival"),1,0),0)</f>
        <v/>
      </c>
      <c r="Y91">
        <f>IFERROR(IF(AND($N91=1,'Activity Bookings'!$N91&lt;&gt;"",'Activity Bookings'!$AK91&lt;&gt;"",'Activity Bookings'!$N91&lt;'Activity Bookings'!$AK91),1,0),0)</f>
        <v/>
      </c>
      <c r="Z91">
        <f>IFERROR(IF(AND($N91=1,'Activity Bookings'!$T91=""),1,0),0)</f>
        <v/>
      </c>
      <c r="AA91">
        <f>IFERROR(IF(AND($N91=1,'Activity Bookings'!$Q91=""),1,0),0)</f>
        <v/>
      </c>
      <c r="AB91">
        <f>IFERROR(IF(AND($N91=1,COUNTIF('Activity Bookings'!$A$5:$A$154,'Activity Bookings'!$A91)&gt;1),1,0),0)</f>
        <v/>
      </c>
      <c r="AC91">
        <f>IFERROR(IF(AND($N91=1,('Activity Bookings'!$C91+'Activity Bookings'!$D91)&lt;NOW(),OR('Activity Bookings'!$O91="Inquiry",'Activity Bookings'!$O91="Pending",'Activity Bookings'!$O91="Confirmed")),1,0),0)</f>
        <v/>
      </c>
      <c r="AD91">
        <f>IFERROR(IF(AND('Activity Bookings'!$A91&lt;&gt;"",'Activity Bookings'!$C91&gt;=TODAY(),'Activity Bookings'!$C91&lt;=TODAY()+7,OR('Activity Bookings'!$O91="Confirmed",'Activity Bookings'!$O91="Pending")),1,0),0)</f>
        <v/>
      </c>
      <c r="AF91">
        <f>IFERROR('Activity Setup'!B100,"")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N92">
        <f>IFERROR(IF(AND('Activity Bookings'!$A92&lt;&gt;"",'Activity Bookings'!$C92&gt;=$B$4,'Activity Bookings'!$C92&lt;=$D$4,IF($F$4="All Activities",1,'Activity Bookings'!$F92=$F$4),IF($H$4="All Statuses",'Activity Bookings'!$O92&lt;&gt;"Canceled",'Activity Bookings'!$O92=$H$4)),1,0),0)</f>
        <v/>
      </c>
      <c r="O92">
        <f>IFERROR(IF($N92=1,'Activity Bookings'!$F92,""),"")</f>
        <v/>
      </c>
      <c r="P92">
        <f>IFERROR(IF($N92=1,'Activity Bookings'!$M92,0),0)</f>
        <v/>
      </c>
      <c r="Q92">
        <f>IFERROR(IF($N92=1,'Activity Bookings'!$AD92,0),0)</f>
        <v/>
      </c>
      <c r="R92">
        <f>IFERROR(IF($N92=1,'Activity Bookings'!$AF92,0),0)</f>
        <v/>
      </c>
      <c r="S92">
        <f>IFERROR(IF(AND($N92=1,COUNTIFS('Activity Bookings'!$F$5:'Activity Bookings'!$F92,'Activity Bookings'!$F92,'Activity Bookings'!$C$5:'Activity Bookings'!$C92,'Activity Bookings'!$C92,'Activity Bookings'!$D$5:'Activity Bookings'!$D92,'Activity Bookings'!$D92)=1),'Activity Bookings'!$AL92,0),0)</f>
        <v/>
      </c>
      <c r="T92">
        <f>IFERROR(IF($N92=1,'Activity Bookings'!$AO92,""),"")</f>
        <v/>
      </c>
      <c r="U92">
        <f>IFERROR(IF(AND($N92=1,'Activity Bookings'!$AS92&lt;&gt;"Ready"),1,0),0)</f>
        <v/>
      </c>
      <c r="V92">
        <f>IFERROR(IF(AND($N92=1,'Activity Bookings'!$AO92&gt;1),1,0),0)</f>
        <v/>
      </c>
      <c r="W92">
        <f>IFERROR(IF(AND($N92=1,'Activity Bookings'!$AF92&gt;0,'Activity Bookings'!$O92&lt;&gt;"Canceled"),1,0),0)</f>
        <v/>
      </c>
      <c r="X92">
        <f>IFERROR(IF(AND($N92=1,'Activity Bookings'!$AI92="Yes",'Activity Bookings'!$AJ92&lt;&gt;"Received",'Activity Bookings'!$AJ92&lt;&gt;"Verify On Arrival"),1,0),0)</f>
        <v/>
      </c>
      <c r="Y92">
        <f>IFERROR(IF(AND($N92=1,'Activity Bookings'!$N92&lt;&gt;"",'Activity Bookings'!$AK92&lt;&gt;"",'Activity Bookings'!$N92&lt;'Activity Bookings'!$AK92),1,0),0)</f>
        <v/>
      </c>
      <c r="Z92">
        <f>IFERROR(IF(AND($N92=1,'Activity Bookings'!$T92=""),1,0),0)</f>
        <v/>
      </c>
      <c r="AA92">
        <f>IFERROR(IF(AND($N92=1,'Activity Bookings'!$Q92=""),1,0),0)</f>
        <v/>
      </c>
      <c r="AB92">
        <f>IFERROR(IF(AND($N92=1,COUNTIF('Activity Bookings'!$A$5:$A$154,'Activity Bookings'!$A92)&gt;1),1,0),0)</f>
        <v/>
      </c>
      <c r="AC92">
        <f>IFERROR(IF(AND($N92=1,('Activity Bookings'!$C92+'Activity Bookings'!$D92)&lt;NOW(),OR('Activity Bookings'!$O92="Inquiry",'Activity Bookings'!$O92="Pending",'Activity Bookings'!$O92="Confirmed")),1,0),0)</f>
        <v/>
      </c>
      <c r="AD92">
        <f>IFERROR(IF(AND('Activity Bookings'!$A92&lt;&gt;"",'Activity Bookings'!$C92&gt;=TODAY(),'Activity Bookings'!$C92&lt;=TODAY()+7,OR('Activity Bookings'!$O92="Confirmed",'Activity Bookings'!$O92="Pending")),1,0),0)</f>
        <v/>
      </c>
      <c r="AF92">
        <f>IFERROR('Activity Setup'!B101,"")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N93">
        <f>IFERROR(IF(AND('Activity Bookings'!$A93&lt;&gt;"",'Activity Bookings'!$C93&gt;=$B$4,'Activity Bookings'!$C93&lt;=$D$4,IF($F$4="All Activities",1,'Activity Bookings'!$F93=$F$4),IF($H$4="All Statuses",'Activity Bookings'!$O93&lt;&gt;"Canceled",'Activity Bookings'!$O93=$H$4)),1,0),0)</f>
        <v/>
      </c>
      <c r="O93">
        <f>IFERROR(IF($N93=1,'Activity Bookings'!$F93,""),"")</f>
        <v/>
      </c>
      <c r="P93">
        <f>IFERROR(IF($N93=1,'Activity Bookings'!$M93,0),0)</f>
        <v/>
      </c>
      <c r="Q93">
        <f>IFERROR(IF($N93=1,'Activity Bookings'!$AD93,0),0)</f>
        <v/>
      </c>
      <c r="R93">
        <f>IFERROR(IF($N93=1,'Activity Bookings'!$AF93,0),0)</f>
        <v/>
      </c>
      <c r="S93">
        <f>IFERROR(IF(AND($N93=1,COUNTIFS('Activity Bookings'!$F$5:'Activity Bookings'!$F93,'Activity Bookings'!$F93,'Activity Bookings'!$C$5:'Activity Bookings'!$C93,'Activity Bookings'!$C93,'Activity Bookings'!$D$5:'Activity Bookings'!$D93,'Activity Bookings'!$D93)=1),'Activity Bookings'!$AL93,0),0)</f>
        <v/>
      </c>
      <c r="T93">
        <f>IFERROR(IF($N93=1,'Activity Bookings'!$AO93,""),"")</f>
        <v/>
      </c>
      <c r="U93">
        <f>IFERROR(IF(AND($N93=1,'Activity Bookings'!$AS93&lt;&gt;"Ready"),1,0),0)</f>
        <v/>
      </c>
      <c r="V93">
        <f>IFERROR(IF(AND($N93=1,'Activity Bookings'!$AO93&gt;1),1,0),0)</f>
        <v/>
      </c>
      <c r="W93">
        <f>IFERROR(IF(AND($N93=1,'Activity Bookings'!$AF93&gt;0,'Activity Bookings'!$O93&lt;&gt;"Canceled"),1,0),0)</f>
        <v/>
      </c>
      <c r="X93">
        <f>IFERROR(IF(AND($N93=1,'Activity Bookings'!$AI93="Yes",'Activity Bookings'!$AJ93&lt;&gt;"Received",'Activity Bookings'!$AJ93&lt;&gt;"Verify On Arrival"),1,0),0)</f>
        <v/>
      </c>
      <c r="Y93">
        <f>IFERROR(IF(AND($N93=1,'Activity Bookings'!$N93&lt;&gt;"",'Activity Bookings'!$AK93&lt;&gt;"",'Activity Bookings'!$N93&lt;'Activity Bookings'!$AK93),1,0),0)</f>
        <v/>
      </c>
      <c r="Z93">
        <f>IFERROR(IF(AND($N93=1,'Activity Bookings'!$T93=""),1,0),0)</f>
        <v/>
      </c>
      <c r="AA93">
        <f>IFERROR(IF(AND($N93=1,'Activity Bookings'!$Q93=""),1,0),0)</f>
        <v/>
      </c>
      <c r="AB93">
        <f>IFERROR(IF(AND($N93=1,COUNTIF('Activity Bookings'!$A$5:$A$154,'Activity Bookings'!$A93)&gt;1),1,0),0)</f>
        <v/>
      </c>
      <c r="AC93">
        <f>IFERROR(IF(AND($N93=1,('Activity Bookings'!$C93+'Activity Bookings'!$D93)&lt;NOW(),OR('Activity Bookings'!$O93="Inquiry",'Activity Bookings'!$O93="Pending",'Activity Bookings'!$O93="Confirmed")),1,0),0)</f>
        <v/>
      </c>
      <c r="AD93">
        <f>IFERROR(IF(AND('Activity Bookings'!$A93&lt;&gt;"",'Activity Bookings'!$C93&gt;=TODAY(),'Activity Bookings'!$C93&lt;=TODAY()+7,OR('Activity Bookings'!$O93="Confirmed",'Activity Bookings'!$O93="Pending")),1,0),0)</f>
        <v/>
      </c>
      <c r="AF93">
        <f>IFERROR('Activity Setup'!B102,"")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N94">
        <f>IFERROR(IF(AND('Activity Bookings'!$A94&lt;&gt;"",'Activity Bookings'!$C94&gt;=$B$4,'Activity Bookings'!$C94&lt;=$D$4,IF($F$4="All Activities",1,'Activity Bookings'!$F94=$F$4),IF($H$4="All Statuses",'Activity Bookings'!$O94&lt;&gt;"Canceled",'Activity Bookings'!$O94=$H$4)),1,0),0)</f>
        <v/>
      </c>
      <c r="O94">
        <f>IFERROR(IF($N94=1,'Activity Bookings'!$F94,""),"")</f>
        <v/>
      </c>
      <c r="P94">
        <f>IFERROR(IF($N94=1,'Activity Bookings'!$M94,0),0)</f>
        <v/>
      </c>
      <c r="Q94">
        <f>IFERROR(IF($N94=1,'Activity Bookings'!$AD94,0),0)</f>
        <v/>
      </c>
      <c r="R94">
        <f>IFERROR(IF($N94=1,'Activity Bookings'!$AF94,0),0)</f>
        <v/>
      </c>
      <c r="S94">
        <f>IFERROR(IF(AND($N94=1,COUNTIFS('Activity Bookings'!$F$5:'Activity Bookings'!$F94,'Activity Bookings'!$F94,'Activity Bookings'!$C$5:'Activity Bookings'!$C94,'Activity Bookings'!$C94,'Activity Bookings'!$D$5:'Activity Bookings'!$D94,'Activity Bookings'!$D94)=1),'Activity Bookings'!$AL94,0),0)</f>
        <v/>
      </c>
      <c r="T94">
        <f>IFERROR(IF($N94=1,'Activity Bookings'!$AO94,""),"")</f>
        <v/>
      </c>
      <c r="U94">
        <f>IFERROR(IF(AND($N94=1,'Activity Bookings'!$AS94&lt;&gt;"Ready"),1,0),0)</f>
        <v/>
      </c>
      <c r="V94">
        <f>IFERROR(IF(AND($N94=1,'Activity Bookings'!$AO94&gt;1),1,0),0)</f>
        <v/>
      </c>
      <c r="W94">
        <f>IFERROR(IF(AND($N94=1,'Activity Bookings'!$AF94&gt;0,'Activity Bookings'!$O94&lt;&gt;"Canceled"),1,0),0)</f>
        <v/>
      </c>
      <c r="X94">
        <f>IFERROR(IF(AND($N94=1,'Activity Bookings'!$AI94="Yes",'Activity Bookings'!$AJ94&lt;&gt;"Received",'Activity Bookings'!$AJ94&lt;&gt;"Verify On Arrival"),1,0),0)</f>
        <v/>
      </c>
      <c r="Y94">
        <f>IFERROR(IF(AND($N94=1,'Activity Bookings'!$N94&lt;&gt;"",'Activity Bookings'!$AK94&lt;&gt;"",'Activity Bookings'!$N94&lt;'Activity Bookings'!$AK94),1,0),0)</f>
        <v/>
      </c>
      <c r="Z94">
        <f>IFERROR(IF(AND($N94=1,'Activity Bookings'!$T94=""),1,0),0)</f>
        <v/>
      </c>
      <c r="AA94">
        <f>IFERROR(IF(AND($N94=1,'Activity Bookings'!$Q94=""),1,0),0)</f>
        <v/>
      </c>
      <c r="AB94">
        <f>IFERROR(IF(AND($N94=1,COUNTIF('Activity Bookings'!$A$5:$A$154,'Activity Bookings'!$A94)&gt;1),1,0),0)</f>
        <v/>
      </c>
      <c r="AC94">
        <f>IFERROR(IF(AND($N94=1,('Activity Bookings'!$C94+'Activity Bookings'!$D94)&lt;NOW(),OR('Activity Bookings'!$O94="Inquiry",'Activity Bookings'!$O94="Pending",'Activity Bookings'!$O94="Confirmed")),1,0),0)</f>
        <v/>
      </c>
      <c r="AD94">
        <f>IFERROR(IF(AND('Activity Bookings'!$A94&lt;&gt;"",'Activity Bookings'!$C94&gt;=TODAY(),'Activity Bookings'!$C94&lt;=TODAY()+7,OR('Activity Bookings'!$O94="Confirmed",'Activity Bookings'!$O94="Pending")),1,0),0)</f>
        <v/>
      </c>
      <c r="AF94">
        <f>IFERROR('Activity Setup'!B103,"")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N95">
        <f>IFERROR(IF(AND('Activity Bookings'!$A95&lt;&gt;"",'Activity Bookings'!$C95&gt;=$B$4,'Activity Bookings'!$C95&lt;=$D$4,IF($F$4="All Activities",1,'Activity Bookings'!$F95=$F$4),IF($H$4="All Statuses",'Activity Bookings'!$O95&lt;&gt;"Canceled",'Activity Bookings'!$O95=$H$4)),1,0),0)</f>
        <v/>
      </c>
      <c r="O95">
        <f>IFERROR(IF($N95=1,'Activity Bookings'!$F95,""),"")</f>
        <v/>
      </c>
      <c r="P95">
        <f>IFERROR(IF($N95=1,'Activity Bookings'!$M95,0),0)</f>
        <v/>
      </c>
      <c r="Q95">
        <f>IFERROR(IF($N95=1,'Activity Bookings'!$AD95,0),0)</f>
        <v/>
      </c>
      <c r="R95">
        <f>IFERROR(IF($N95=1,'Activity Bookings'!$AF95,0),0)</f>
        <v/>
      </c>
      <c r="S95">
        <f>IFERROR(IF(AND($N95=1,COUNTIFS('Activity Bookings'!$F$5:'Activity Bookings'!$F95,'Activity Bookings'!$F95,'Activity Bookings'!$C$5:'Activity Bookings'!$C95,'Activity Bookings'!$C95,'Activity Bookings'!$D$5:'Activity Bookings'!$D95,'Activity Bookings'!$D95)=1),'Activity Bookings'!$AL95,0),0)</f>
        <v/>
      </c>
      <c r="T95">
        <f>IFERROR(IF($N95=1,'Activity Bookings'!$AO95,""),"")</f>
        <v/>
      </c>
      <c r="U95">
        <f>IFERROR(IF(AND($N95=1,'Activity Bookings'!$AS95&lt;&gt;"Ready"),1,0),0)</f>
        <v/>
      </c>
      <c r="V95">
        <f>IFERROR(IF(AND($N95=1,'Activity Bookings'!$AO95&gt;1),1,0),0)</f>
        <v/>
      </c>
      <c r="W95">
        <f>IFERROR(IF(AND($N95=1,'Activity Bookings'!$AF95&gt;0,'Activity Bookings'!$O95&lt;&gt;"Canceled"),1,0),0)</f>
        <v/>
      </c>
      <c r="X95">
        <f>IFERROR(IF(AND($N95=1,'Activity Bookings'!$AI95="Yes",'Activity Bookings'!$AJ95&lt;&gt;"Received",'Activity Bookings'!$AJ95&lt;&gt;"Verify On Arrival"),1,0),0)</f>
        <v/>
      </c>
      <c r="Y95">
        <f>IFERROR(IF(AND($N95=1,'Activity Bookings'!$N95&lt;&gt;"",'Activity Bookings'!$AK95&lt;&gt;"",'Activity Bookings'!$N95&lt;'Activity Bookings'!$AK95),1,0),0)</f>
        <v/>
      </c>
      <c r="Z95">
        <f>IFERROR(IF(AND($N95=1,'Activity Bookings'!$T95=""),1,0),0)</f>
        <v/>
      </c>
      <c r="AA95">
        <f>IFERROR(IF(AND($N95=1,'Activity Bookings'!$Q95=""),1,0),0)</f>
        <v/>
      </c>
      <c r="AB95">
        <f>IFERROR(IF(AND($N95=1,COUNTIF('Activity Bookings'!$A$5:$A$154,'Activity Bookings'!$A95)&gt;1),1,0),0)</f>
        <v/>
      </c>
      <c r="AC95">
        <f>IFERROR(IF(AND($N95=1,('Activity Bookings'!$C95+'Activity Bookings'!$D95)&lt;NOW(),OR('Activity Bookings'!$O95="Inquiry",'Activity Bookings'!$O95="Pending",'Activity Bookings'!$O95="Confirmed")),1,0),0)</f>
        <v/>
      </c>
      <c r="AD95">
        <f>IFERROR(IF(AND('Activity Bookings'!$A95&lt;&gt;"",'Activity Bookings'!$C95&gt;=TODAY(),'Activity Bookings'!$C95&lt;=TODAY()+7,OR('Activity Bookings'!$O95="Confirmed",'Activity Bookings'!$O95="Pending")),1,0),0)</f>
        <v/>
      </c>
      <c r="AF95">
        <f>IFERROR('Activity Setup'!B104,"")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N96">
        <f>IFERROR(IF(AND('Activity Bookings'!$A96&lt;&gt;"",'Activity Bookings'!$C96&gt;=$B$4,'Activity Bookings'!$C96&lt;=$D$4,IF($F$4="All Activities",1,'Activity Bookings'!$F96=$F$4),IF($H$4="All Statuses",'Activity Bookings'!$O96&lt;&gt;"Canceled",'Activity Bookings'!$O96=$H$4)),1,0),0)</f>
        <v/>
      </c>
      <c r="O96">
        <f>IFERROR(IF($N96=1,'Activity Bookings'!$F96,""),"")</f>
        <v/>
      </c>
      <c r="P96">
        <f>IFERROR(IF($N96=1,'Activity Bookings'!$M96,0),0)</f>
        <v/>
      </c>
      <c r="Q96">
        <f>IFERROR(IF($N96=1,'Activity Bookings'!$AD96,0),0)</f>
        <v/>
      </c>
      <c r="R96">
        <f>IFERROR(IF($N96=1,'Activity Bookings'!$AF96,0),0)</f>
        <v/>
      </c>
      <c r="S96">
        <f>IFERROR(IF(AND($N96=1,COUNTIFS('Activity Bookings'!$F$5:'Activity Bookings'!$F96,'Activity Bookings'!$F96,'Activity Bookings'!$C$5:'Activity Bookings'!$C96,'Activity Bookings'!$C96,'Activity Bookings'!$D$5:'Activity Bookings'!$D96,'Activity Bookings'!$D96)=1),'Activity Bookings'!$AL96,0),0)</f>
        <v/>
      </c>
      <c r="T96">
        <f>IFERROR(IF($N96=1,'Activity Bookings'!$AO96,""),"")</f>
        <v/>
      </c>
      <c r="U96">
        <f>IFERROR(IF(AND($N96=1,'Activity Bookings'!$AS96&lt;&gt;"Ready"),1,0),0)</f>
        <v/>
      </c>
      <c r="V96">
        <f>IFERROR(IF(AND($N96=1,'Activity Bookings'!$AO96&gt;1),1,0),0)</f>
        <v/>
      </c>
      <c r="W96">
        <f>IFERROR(IF(AND($N96=1,'Activity Bookings'!$AF96&gt;0,'Activity Bookings'!$O96&lt;&gt;"Canceled"),1,0),0)</f>
        <v/>
      </c>
      <c r="X96">
        <f>IFERROR(IF(AND($N96=1,'Activity Bookings'!$AI96="Yes",'Activity Bookings'!$AJ96&lt;&gt;"Received",'Activity Bookings'!$AJ96&lt;&gt;"Verify On Arrival"),1,0),0)</f>
        <v/>
      </c>
      <c r="Y96">
        <f>IFERROR(IF(AND($N96=1,'Activity Bookings'!$N96&lt;&gt;"",'Activity Bookings'!$AK96&lt;&gt;"",'Activity Bookings'!$N96&lt;'Activity Bookings'!$AK96),1,0),0)</f>
        <v/>
      </c>
      <c r="Z96">
        <f>IFERROR(IF(AND($N96=1,'Activity Bookings'!$T96=""),1,0),0)</f>
        <v/>
      </c>
      <c r="AA96">
        <f>IFERROR(IF(AND($N96=1,'Activity Bookings'!$Q96=""),1,0),0)</f>
        <v/>
      </c>
      <c r="AB96">
        <f>IFERROR(IF(AND($N96=1,COUNTIF('Activity Bookings'!$A$5:$A$154,'Activity Bookings'!$A96)&gt;1),1,0),0)</f>
        <v/>
      </c>
      <c r="AC96">
        <f>IFERROR(IF(AND($N96=1,('Activity Bookings'!$C96+'Activity Bookings'!$D96)&lt;NOW(),OR('Activity Bookings'!$O96="Inquiry",'Activity Bookings'!$O96="Pending",'Activity Bookings'!$O96="Confirmed")),1,0),0)</f>
        <v/>
      </c>
      <c r="AD96">
        <f>IFERROR(IF(AND('Activity Bookings'!$A96&lt;&gt;"",'Activity Bookings'!$C96&gt;=TODAY(),'Activity Bookings'!$C96&lt;=TODAY()+7,OR('Activity Bookings'!$O96="Confirmed",'Activity Bookings'!$O96="Pending")),1,0),0)</f>
        <v/>
      </c>
      <c r="AF96">
        <f>IFERROR('Activity Setup'!B105,"")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N97">
        <f>IFERROR(IF(AND('Activity Bookings'!$A97&lt;&gt;"",'Activity Bookings'!$C97&gt;=$B$4,'Activity Bookings'!$C97&lt;=$D$4,IF($F$4="All Activities",1,'Activity Bookings'!$F97=$F$4),IF($H$4="All Statuses",'Activity Bookings'!$O97&lt;&gt;"Canceled",'Activity Bookings'!$O97=$H$4)),1,0),0)</f>
        <v/>
      </c>
      <c r="O97">
        <f>IFERROR(IF($N97=1,'Activity Bookings'!$F97,""),"")</f>
        <v/>
      </c>
      <c r="P97">
        <f>IFERROR(IF($N97=1,'Activity Bookings'!$M97,0),0)</f>
        <v/>
      </c>
      <c r="Q97">
        <f>IFERROR(IF($N97=1,'Activity Bookings'!$AD97,0),0)</f>
        <v/>
      </c>
      <c r="R97">
        <f>IFERROR(IF($N97=1,'Activity Bookings'!$AF97,0),0)</f>
        <v/>
      </c>
      <c r="S97">
        <f>IFERROR(IF(AND($N97=1,COUNTIFS('Activity Bookings'!$F$5:'Activity Bookings'!$F97,'Activity Bookings'!$F97,'Activity Bookings'!$C$5:'Activity Bookings'!$C97,'Activity Bookings'!$C97,'Activity Bookings'!$D$5:'Activity Bookings'!$D97,'Activity Bookings'!$D97)=1),'Activity Bookings'!$AL97,0),0)</f>
        <v/>
      </c>
      <c r="T97">
        <f>IFERROR(IF($N97=1,'Activity Bookings'!$AO97,""),"")</f>
        <v/>
      </c>
      <c r="U97">
        <f>IFERROR(IF(AND($N97=1,'Activity Bookings'!$AS97&lt;&gt;"Ready"),1,0),0)</f>
        <v/>
      </c>
      <c r="V97">
        <f>IFERROR(IF(AND($N97=1,'Activity Bookings'!$AO97&gt;1),1,0),0)</f>
        <v/>
      </c>
      <c r="W97">
        <f>IFERROR(IF(AND($N97=1,'Activity Bookings'!$AF97&gt;0,'Activity Bookings'!$O97&lt;&gt;"Canceled"),1,0),0)</f>
        <v/>
      </c>
      <c r="X97">
        <f>IFERROR(IF(AND($N97=1,'Activity Bookings'!$AI97="Yes",'Activity Bookings'!$AJ97&lt;&gt;"Received",'Activity Bookings'!$AJ97&lt;&gt;"Verify On Arrival"),1,0),0)</f>
        <v/>
      </c>
      <c r="Y97">
        <f>IFERROR(IF(AND($N97=1,'Activity Bookings'!$N97&lt;&gt;"",'Activity Bookings'!$AK97&lt;&gt;"",'Activity Bookings'!$N97&lt;'Activity Bookings'!$AK97),1,0),0)</f>
        <v/>
      </c>
      <c r="Z97">
        <f>IFERROR(IF(AND($N97=1,'Activity Bookings'!$T97=""),1,0),0)</f>
        <v/>
      </c>
      <c r="AA97">
        <f>IFERROR(IF(AND($N97=1,'Activity Bookings'!$Q97=""),1,0),0)</f>
        <v/>
      </c>
      <c r="AB97">
        <f>IFERROR(IF(AND($N97=1,COUNTIF('Activity Bookings'!$A$5:$A$154,'Activity Bookings'!$A97)&gt;1),1,0),0)</f>
        <v/>
      </c>
      <c r="AC97">
        <f>IFERROR(IF(AND($N97=1,('Activity Bookings'!$C97+'Activity Bookings'!$D97)&lt;NOW(),OR('Activity Bookings'!$O97="Inquiry",'Activity Bookings'!$O97="Pending",'Activity Bookings'!$O97="Confirmed")),1,0),0)</f>
        <v/>
      </c>
      <c r="AD97">
        <f>IFERROR(IF(AND('Activity Bookings'!$A97&lt;&gt;"",'Activity Bookings'!$C97&gt;=TODAY(),'Activity Bookings'!$C97&lt;=TODAY()+7,OR('Activity Bookings'!$O97="Confirmed",'Activity Bookings'!$O97="Pending")),1,0),0)</f>
        <v/>
      </c>
      <c r="AF97">
        <f>IFERROR('Activity Setup'!B106,"")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N98">
        <f>IFERROR(IF(AND('Activity Bookings'!$A98&lt;&gt;"",'Activity Bookings'!$C98&gt;=$B$4,'Activity Bookings'!$C98&lt;=$D$4,IF($F$4="All Activities",1,'Activity Bookings'!$F98=$F$4),IF($H$4="All Statuses",'Activity Bookings'!$O98&lt;&gt;"Canceled",'Activity Bookings'!$O98=$H$4)),1,0),0)</f>
        <v/>
      </c>
      <c r="O98">
        <f>IFERROR(IF($N98=1,'Activity Bookings'!$F98,""),"")</f>
        <v/>
      </c>
      <c r="P98">
        <f>IFERROR(IF($N98=1,'Activity Bookings'!$M98,0),0)</f>
        <v/>
      </c>
      <c r="Q98">
        <f>IFERROR(IF($N98=1,'Activity Bookings'!$AD98,0),0)</f>
        <v/>
      </c>
      <c r="R98">
        <f>IFERROR(IF($N98=1,'Activity Bookings'!$AF98,0),0)</f>
        <v/>
      </c>
      <c r="S98">
        <f>IFERROR(IF(AND($N98=1,COUNTIFS('Activity Bookings'!$F$5:'Activity Bookings'!$F98,'Activity Bookings'!$F98,'Activity Bookings'!$C$5:'Activity Bookings'!$C98,'Activity Bookings'!$C98,'Activity Bookings'!$D$5:'Activity Bookings'!$D98,'Activity Bookings'!$D98)=1),'Activity Bookings'!$AL98,0),0)</f>
        <v/>
      </c>
      <c r="T98">
        <f>IFERROR(IF($N98=1,'Activity Bookings'!$AO98,""),"")</f>
        <v/>
      </c>
      <c r="U98">
        <f>IFERROR(IF(AND($N98=1,'Activity Bookings'!$AS98&lt;&gt;"Ready"),1,0),0)</f>
        <v/>
      </c>
      <c r="V98">
        <f>IFERROR(IF(AND($N98=1,'Activity Bookings'!$AO98&gt;1),1,0),0)</f>
        <v/>
      </c>
      <c r="W98">
        <f>IFERROR(IF(AND($N98=1,'Activity Bookings'!$AF98&gt;0,'Activity Bookings'!$O98&lt;&gt;"Canceled"),1,0),0)</f>
        <v/>
      </c>
      <c r="X98">
        <f>IFERROR(IF(AND($N98=1,'Activity Bookings'!$AI98="Yes",'Activity Bookings'!$AJ98&lt;&gt;"Received",'Activity Bookings'!$AJ98&lt;&gt;"Verify On Arrival"),1,0),0)</f>
        <v/>
      </c>
      <c r="Y98">
        <f>IFERROR(IF(AND($N98=1,'Activity Bookings'!$N98&lt;&gt;"",'Activity Bookings'!$AK98&lt;&gt;"",'Activity Bookings'!$N98&lt;'Activity Bookings'!$AK98),1,0),0)</f>
        <v/>
      </c>
      <c r="Z98">
        <f>IFERROR(IF(AND($N98=1,'Activity Bookings'!$T98=""),1,0),0)</f>
        <v/>
      </c>
      <c r="AA98">
        <f>IFERROR(IF(AND($N98=1,'Activity Bookings'!$Q98=""),1,0),0)</f>
        <v/>
      </c>
      <c r="AB98">
        <f>IFERROR(IF(AND($N98=1,COUNTIF('Activity Bookings'!$A$5:$A$154,'Activity Bookings'!$A98)&gt;1),1,0),0)</f>
        <v/>
      </c>
      <c r="AC98">
        <f>IFERROR(IF(AND($N98=1,('Activity Bookings'!$C98+'Activity Bookings'!$D98)&lt;NOW(),OR('Activity Bookings'!$O98="Inquiry",'Activity Bookings'!$O98="Pending",'Activity Bookings'!$O98="Confirmed")),1,0),0)</f>
        <v/>
      </c>
      <c r="AD98">
        <f>IFERROR(IF(AND('Activity Bookings'!$A98&lt;&gt;"",'Activity Bookings'!$C98&gt;=TODAY(),'Activity Bookings'!$C98&lt;=TODAY()+7,OR('Activity Bookings'!$O98="Confirmed",'Activity Bookings'!$O98="Pending")),1,0),0)</f>
        <v/>
      </c>
      <c r="AF98">
        <f>IFERROR('Activity Setup'!B107,"")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N99">
        <f>IFERROR(IF(AND('Activity Bookings'!$A99&lt;&gt;"",'Activity Bookings'!$C99&gt;=$B$4,'Activity Bookings'!$C99&lt;=$D$4,IF($F$4="All Activities",1,'Activity Bookings'!$F99=$F$4),IF($H$4="All Statuses",'Activity Bookings'!$O99&lt;&gt;"Canceled",'Activity Bookings'!$O99=$H$4)),1,0),0)</f>
        <v/>
      </c>
      <c r="O99">
        <f>IFERROR(IF($N99=1,'Activity Bookings'!$F99,""),"")</f>
        <v/>
      </c>
      <c r="P99">
        <f>IFERROR(IF($N99=1,'Activity Bookings'!$M99,0),0)</f>
        <v/>
      </c>
      <c r="Q99">
        <f>IFERROR(IF($N99=1,'Activity Bookings'!$AD99,0),0)</f>
        <v/>
      </c>
      <c r="R99">
        <f>IFERROR(IF($N99=1,'Activity Bookings'!$AF99,0),0)</f>
        <v/>
      </c>
      <c r="S99">
        <f>IFERROR(IF(AND($N99=1,COUNTIFS('Activity Bookings'!$F$5:'Activity Bookings'!$F99,'Activity Bookings'!$F99,'Activity Bookings'!$C$5:'Activity Bookings'!$C99,'Activity Bookings'!$C99,'Activity Bookings'!$D$5:'Activity Bookings'!$D99,'Activity Bookings'!$D99)=1),'Activity Bookings'!$AL99,0),0)</f>
        <v/>
      </c>
      <c r="T99">
        <f>IFERROR(IF($N99=1,'Activity Bookings'!$AO99,""),"")</f>
        <v/>
      </c>
      <c r="U99">
        <f>IFERROR(IF(AND($N99=1,'Activity Bookings'!$AS99&lt;&gt;"Ready"),1,0),0)</f>
        <v/>
      </c>
      <c r="V99">
        <f>IFERROR(IF(AND($N99=1,'Activity Bookings'!$AO99&gt;1),1,0),0)</f>
        <v/>
      </c>
      <c r="W99">
        <f>IFERROR(IF(AND($N99=1,'Activity Bookings'!$AF99&gt;0,'Activity Bookings'!$O99&lt;&gt;"Canceled"),1,0),0)</f>
        <v/>
      </c>
      <c r="X99">
        <f>IFERROR(IF(AND($N99=1,'Activity Bookings'!$AI99="Yes",'Activity Bookings'!$AJ99&lt;&gt;"Received",'Activity Bookings'!$AJ99&lt;&gt;"Verify On Arrival"),1,0),0)</f>
        <v/>
      </c>
      <c r="Y99">
        <f>IFERROR(IF(AND($N99=1,'Activity Bookings'!$N99&lt;&gt;"",'Activity Bookings'!$AK99&lt;&gt;"",'Activity Bookings'!$N99&lt;'Activity Bookings'!$AK99),1,0),0)</f>
        <v/>
      </c>
      <c r="Z99">
        <f>IFERROR(IF(AND($N99=1,'Activity Bookings'!$T99=""),1,0),0)</f>
        <v/>
      </c>
      <c r="AA99">
        <f>IFERROR(IF(AND($N99=1,'Activity Bookings'!$Q99=""),1,0),0)</f>
        <v/>
      </c>
      <c r="AB99">
        <f>IFERROR(IF(AND($N99=1,COUNTIF('Activity Bookings'!$A$5:$A$154,'Activity Bookings'!$A99)&gt;1),1,0),0)</f>
        <v/>
      </c>
      <c r="AC99">
        <f>IFERROR(IF(AND($N99=1,('Activity Bookings'!$C99+'Activity Bookings'!$D99)&lt;NOW(),OR('Activity Bookings'!$O99="Inquiry",'Activity Bookings'!$O99="Pending",'Activity Bookings'!$O99="Confirmed")),1,0),0)</f>
        <v/>
      </c>
      <c r="AD99">
        <f>IFERROR(IF(AND('Activity Bookings'!$A99&lt;&gt;"",'Activity Bookings'!$C99&gt;=TODAY(),'Activity Bookings'!$C99&lt;=TODAY()+7,OR('Activity Bookings'!$O99="Confirmed",'Activity Bookings'!$O99="Pending")),1,0),0)</f>
        <v/>
      </c>
      <c r="AF99">
        <f>IFERROR('Activity Setup'!B108,"")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N100">
        <f>IFERROR(IF(AND('Activity Bookings'!$A100&lt;&gt;"",'Activity Bookings'!$C100&gt;=$B$4,'Activity Bookings'!$C100&lt;=$D$4,IF($F$4="All Activities",1,'Activity Bookings'!$F100=$F$4),IF($H$4="All Statuses",'Activity Bookings'!$O100&lt;&gt;"Canceled",'Activity Bookings'!$O100=$H$4)),1,0),0)</f>
        <v/>
      </c>
      <c r="O100">
        <f>IFERROR(IF($N100=1,'Activity Bookings'!$F100,""),"")</f>
        <v/>
      </c>
      <c r="P100">
        <f>IFERROR(IF($N100=1,'Activity Bookings'!$M100,0),0)</f>
        <v/>
      </c>
      <c r="Q100">
        <f>IFERROR(IF($N100=1,'Activity Bookings'!$AD100,0),0)</f>
        <v/>
      </c>
      <c r="R100">
        <f>IFERROR(IF($N100=1,'Activity Bookings'!$AF100,0),0)</f>
        <v/>
      </c>
      <c r="S100">
        <f>IFERROR(IF(AND($N100=1,COUNTIFS('Activity Bookings'!$F$5:'Activity Bookings'!$F100,'Activity Bookings'!$F100,'Activity Bookings'!$C$5:'Activity Bookings'!$C100,'Activity Bookings'!$C100,'Activity Bookings'!$D$5:'Activity Bookings'!$D100,'Activity Bookings'!$D100)=1),'Activity Bookings'!$AL100,0),0)</f>
        <v/>
      </c>
      <c r="T100">
        <f>IFERROR(IF($N100=1,'Activity Bookings'!$AO100,""),"")</f>
        <v/>
      </c>
      <c r="U100">
        <f>IFERROR(IF(AND($N100=1,'Activity Bookings'!$AS100&lt;&gt;"Ready"),1,0),0)</f>
        <v/>
      </c>
      <c r="V100">
        <f>IFERROR(IF(AND($N100=1,'Activity Bookings'!$AO100&gt;1),1,0),0)</f>
        <v/>
      </c>
      <c r="W100">
        <f>IFERROR(IF(AND($N100=1,'Activity Bookings'!$AF100&gt;0,'Activity Bookings'!$O100&lt;&gt;"Canceled"),1,0),0)</f>
        <v/>
      </c>
      <c r="X100">
        <f>IFERROR(IF(AND($N100=1,'Activity Bookings'!$AI100="Yes",'Activity Bookings'!$AJ100&lt;&gt;"Received",'Activity Bookings'!$AJ100&lt;&gt;"Verify On Arrival"),1,0),0)</f>
        <v/>
      </c>
      <c r="Y100">
        <f>IFERROR(IF(AND($N100=1,'Activity Bookings'!$N100&lt;&gt;"",'Activity Bookings'!$AK100&lt;&gt;"",'Activity Bookings'!$N100&lt;'Activity Bookings'!$AK100),1,0),0)</f>
        <v/>
      </c>
      <c r="Z100">
        <f>IFERROR(IF(AND($N100=1,'Activity Bookings'!$T100=""),1,0),0)</f>
        <v/>
      </c>
      <c r="AA100">
        <f>IFERROR(IF(AND($N100=1,'Activity Bookings'!$Q100=""),1,0),0)</f>
        <v/>
      </c>
      <c r="AB100">
        <f>IFERROR(IF(AND($N100=1,COUNTIF('Activity Bookings'!$A$5:$A$154,'Activity Bookings'!$A100)&gt;1),1,0),0)</f>
        <v/>
      </c>
      <c r="AC100">
        <f>IFERROR(IF(AND($N100=1,('Activity Bookings'!$C100+'Activity Bookings'!$D100)&lt;NOW(),OR('Activity Bookings'!$O100="Inquiry",'Activity Bookings'!$O100="Pending",'Activity Bookings'!$O100="Confirmed")),1,0),0)</f>
        <v/>
      </c>
      <c r="AD100">
        <f>IFERROR(IF(AND('Activity Bookings'!$A100&lt;&gt;"",'Activity Bookings'!$C100&gt;=TODAY(),'Activity Bookings'!$C100&lt;=TODAY()+7,OR('Activity Bookings'!$O100="Confirmed",'Activity Bookings'!$O100="Pending")),1,0),0)</f>
        <v/>
      </c>
      <c r="AF100">
        <f>IFERROR('Activity Setup'!B109,"")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N101">
        <f>IFERROR(IF(AND('Activity Bookings'!$A101&lt;&gt;"",'Activity Bookings'!$C101&gt;=$B$4,'Activity Bookings'!$C101&lt;=$D$4,IF($F$4="All Activities",1,'Activity Bookings'!$F101=$F$4),IF($H$4="All Statuses",'Activity Bookings'!$O101&lt;&gt;"Canceled",'Activity Bookings'!$O101=$H$4)),1,0),0)</f>
        <v/>
      </c>
      <c r="O101">
        <f>IFERROR(IF($N101=1,'Activity Bookings'!$F101,""),"")</f>
        <v/>
      </c>
      <c r="P101">
        <f>IFERROR(IF($N101=1,'Activity Bookings'!$M101,0),0)</f>
        <v/>
      </c>
      <c r="Q101">
        <f>IFERROR(IF($N101=1,'Activity Bookings'!$AD101,0),0)</f>
        <v/>
      </c>
      <c r="R101">
        <f>IFERROR(IF($N101=1,'Activity Bookings'!$AF101,0),0)</f>
        <v/>
      </c>
      <c r="S101">
        <f>IFERROR(IF(AND($N101=1,COUNTIFS('Activity Bookings'!$F$5:'Activity Bookings'!$F101,'Activity Bookings'!$F101,'Activity Bookings'!$C$5:'Activity Bookings'!$C101,'Activity Bookings'!$C101,'Activity Bookings'!$D$5:'Activity Bookings'!$D101,'Activity Bookings'!$D101)=1),'Activity Bookings'!$AL101,0),0)</f>
        <v/>
      </c>
      <c r="T101">
        <f>IFERROR(IF($N101=1,'Activity Bookings'!$AO101,""),"")</f>
        <v/>
      </c>
      <c r="U101">
        <f>IFERROR(IF(AND($N101=1,'Activity Bookings'!$AS101&lt;&gt;"Ready"),1,0),0)</f>
        <v/>
      </c>
      <c r="V101">
        <f>IFERROR(IF(AND($N101=1,'Activity Bookings'!$AO101&gt;1),1,0),0)</f>
        <v/>
      </c>
      <c r="W101">
        <f>IFERROR(IF(AND($N101=1,'Activity Bookings'!$AF101&gt;0,'Activity Bookings'!$O101&lt;&gt;"Canceled"),1,0),0)</f>
        <v/>
      </c>
      <c r="X101">
        <f>IFERROR(IF(AND($N101=1,'Activity Bookings'!$AI101="Yes",'Activity Bookings'!$AJ101&lt;&gt;"Received",'Activity Bookings'!$AJ101&lt;&gt;"Verify On Arrival"),1,0),0)</f>
        <v/>
      </c>
      <c r="Y101">
        <f>IFERROR(IF(AND($N101=1,'Activity Bookings'!$N101&lt;&gt;"",'Activity Bookings'!$AK101&lt;&gt;"",'Activity Bookings'!$N101&lt;'Activity Bookings'!$AK101),1,0),0)</f>
        <v/>
      </c>
      <c r="Z101">
        <f>IFERROR(IF(AND($N101=1,'Activity Bookings'!$T101=""),1,0),0)</f>
        <v/>
      </c>
      <c r="AA101">
        <f>IFERROR(IF(AND($N101=1,'Activity Bookings'!$Q101=""),1,0),0)</f>
        <v/>
      </c>
      <c r="AB101">
        <f>IFERROR(IF(AND($N101=1,COUNTIF('Activity Bookings'!$A$5:$A$154,'Activity Bookings'!$A101)&gt;1),1,0),0)</f>
        <v/>
      </c>
      <c r="AC101">
        <f>IFERROR(IF(AND($N101=1,('Activity Bookings'!$C101+'Activity Bookings'!$D101)&lt;NOW(),OR('Activity Bookings'!$O101="Inquiry",'Activity Bookings'!$O101="Pending",'Activity Bookings'!$O101="Confirmed")),1,0),0)</f>
        <v/>
      </c>
      <c r="AD101">
        <f>IFERROR(IF(AND('Activity Bookings'!$A101&lt;&gt;"",'Activity Bookings'!$C101&gt;=TODAY(),'Activity Bookings'!$C101&lt;=TODAY()+7,OR('Activity Bookings'!$O101="Confirmed",'Activity Bookings'!$O101="Pending")),1,0),0)</f>
        <v/>
      </c>
      <c r="AF101">
        <f>IFERROR('Activity Setup'!B110,"")</f>
        <v/>
      </c>
    </row>
    <row r="102">
      <c r="N102">
        <f>IFERROR(IF(AND('Activity Bookings'!$A102&lt;&gt;"",'Activity Bookings'!$C102&gt;=$B$4,'Activity Bookings'!$C102&lt;=$D$4,IF($F$4="All Activities",1,'Activity Bookings'!$F102=$F$4),IF($H$4="All Statuses",'Activity Bookings'!$O102&lt;&gt;"Canceled",'Activity Bookings'!$O102=$H$4)),1,0),0)</f>
        <v/>
      </c>
      <c r="O102">
        <f>IFERROR(IF($N102=1,'Activity Bookings'!$F102,""),"")</f>
        <v/>
      </c>
      <c r="P102">
        <f>IFERROR(IF($N102=1,'Activity Bookings'!$M102,0),0)</f>
        <v/>
      </c>
      <c r="Q102">
        <f>IFERROR(IF($N102=1,'Activity Bookings'!$AD102,0),0)</f>
        <v/>
      </c>
      <c r="R102">
        <f>IFERROR(IF($N102=1,'Activity Bookings'!$AF102,0),0)</f>
        <v/>
      </c>
      <c r="S102">
        <f>IFERROR(IF(AND($N102=1,COUNTIFS('Activity Bookings'!$F$5:'Activity Bookings'!$F102,'Activity Bookings'!$F102,'Activity Bookings'!$C$5:'Activity Bookings'!$C102,'Activity Bookings'!$C102,'Activity Bookings'!$D$5:'Activity Bookings'!$D102,'Activity Bookings'!$D102)=1),'Activity Bookings'!$AL102,0),0)</f>
        <v/>
      </c>
      <c r="T102">
        <f>IFERROR(IF($N102=1,'Activity Bookings'!$AO102,""),"")</f>
        <v/>
      </c>
      <c r="U102">
        <f>IFERROR(IF(AND($N102=1,'Activity Bookings'!$AS102&lt;&gt;"Ready"),1,0),0)</f>
        <v/>
      </c>
      <c r="V102">
        <f>IFERROR(IF(AND($N102=1,'Activity Bookings'!$AO102&gt;1),1,0),0)</f>
        <v/>
      </c>
      <c r="W102">
        <f>IFERROR(IF(AND($N102=1,'Activity Bookings'!$AF102&gt;0,'Activity Bookings'!$O102&lt;&gt;"Canceled"),1,0),0)</f>
        <v/>
      </c>
      <c r="X102">
        <f>IFERROR(IF(AND($N102=1,'Activity Bookings'!$AI102="Yes",'Activity Bookings'!$AJ102&lt;&gt;"Received",'Activity Bookings'!$AJ102&lt;&gt;"Verify On Arrival"),1,0),0)</f>
        <v/>
      </c>
      <c r="Y102">
        <f>IFERROR(IF(AND($N102=1,'Activity Bookings'!$N102&lt;&gt;"",'Activity Bookings'!$AK102&lt;&gt;"",'Activity Bookings'!$N102&lt;'Activity Bookings'!$AK102),1,0),0)</f>
        <v/>
      </c>
      <c r="Z102">
        <f>IFERROR(IF(AND($N102=1,'Activity Bookings'!$T102=""),1,0),0)</f>
        <v/>
      </c>
      <c r="AA102">
        <f>IFERROR(IF(AND($N102=1,'Activity Bookings'!$Q102=""),1,0),0)</f>
        <v/>
      </c>
      <c r="AB102">
        <f>IFERROR(IF(AND($N102=1,COUNTIF('Activity Bookings'!$A$5:$A$154,'Activity Bookings'!$A102)&gt;1),1,0),0)</f>
        <v/>
      </c>
      <c r="AC102">
        <f>IFERROR(IF(AND($N102=1,('Activity Bookings'!$C102+'Activity Bookings'!$D102)&lt;NOW(),OR('Activity Bookings'!$O102="Inquiry",'Activity Bookings'!$O102="Pending",'Activity Bookings'!$O102="Confirmed")),1,0),0)</f>
        <v/>
      </c>
      <c r="AD102">
        <f>IFERROR(IF(AND('Activity Bookings'!$A102&lt;&gt;"",'Activity Bookings'!$C102&gt;=TODAY(),'Activity Bookings'!$C102&lt;=TODAY()+7,OR('Activity Bookings'!$O102="Confirmed",'Activity Bookings'!$O102="Pending")),1,0),0)</f>
        <v/>
      </c>
      <c r="AF102">
        <f>IFERROR('Activity Setup'!B111,"")</f>
        <v/>
      </c>
    </row>
    <row r="103">
      <c r="N103">
        <f>IFERROR(IF(AND('Activity Bookings'!$A103&lt;&gt;"",'Activity Bookings'!$C103&gt;=$B$4,'Activity Bookings'!$C103&lt;=$D$4,IF($F$4="All Activities",1,'Activity Bookings'!$F103=$F$4),IF($H$4="All Statuses",'Activity Bookings'!$O103&lt;&gt;"Canceled",'Activity Bookings'!$O103=$H$4)),1,0),0)</f>
        <v/>
      </c>
      <c r="O103">
        <f>IFERROR(IF($N103=1,'Activity Bookings'!$F103,""),"")</f>
        <v/>
      </c>
      <c r="P103">
        <f>IFERROR(IF($N103=1,'Activity Bookings'!$M103,0),0)</f>
        <v/>
      </c>
      <c r="Q103">
        <f>IFERROR(IF($N103=1,'Activity Bookings'!$AD103,0),0)</f>
        <v/>
      </c>
      <c r="R103">
        <f>IFERROR(IF($N103=1,'Activity Bookings'!$AF103,0),0)</f>
        <v/>
      </c>
      <c r="S103">
        <f>IFERROR(IF(AND($N103=1,COUNTIFS('Activity Bookings'!$F$5:'Activity Bookings'!$F103,'Activity Bookings'!$F103,'Activity Bookings'!$C$5:'Activity Bookings'!$C103,'Activity Bookings'!$C103,'Activity Bookings'!$D$5:'Activity Bookings'!$D103,'Activity Bookings'!$D103)=1),'Activity Bookings'!$AL103,0),0)</f>
        <v/>
      </c>
      <c r="T103">
        <f>IFERROR(IF($N103=1,'Activity Bookings'!$AO103,""),"")</f>
        <v/>
      </c>
      <c r="U103">
        <f>IFERROR(IF(AND($N103=1,'Activity Bookings'!$AS103&lt;&gt;"Ready"),1,0),0)</f>
        <v/>
      </c>
      <c r="V103">
        <f>IFERROR(IF(AND($N103=1,'Activity Bookings'!$AO103&gt;1),1,0),0)</f>
        <v/>
      </c>
      <c r="W103">
        <f>IFERROR(IF(AND($N103=1,'Activity Bookings'!$AF103&gt;0,'Activity Bookings'!$O103&lt;&gt;"Canceled"),1,0),0)</f>
        <v/>
      </c>
      <c r="X103">
        <f>IFERROR(IF(AND($N103=1,'Activity Bookings'!$AI103="Yes",'Activity Bookings'!$AJ103&lt;&gt;"Received",'Activity Bookings'!$AJ103&lt;&gt;"Verify On Arrival"),1,0),0)</f>
        <v/>
      </c>
      <c r="Y103">
        <f>IFERROR(IF(AND($N103=1,'Activity Bookings'!$N103&lt;&gt;"",'Activity Bookings'!$AK103&lt;&gt;"",'Activity Bookings'!$N103&lt;'Activity Bookings'!$AK103),1,0),0)</f>
        <v/>
      </c>
      <c r="Z103">
        <f>IFERROR(IF(AND($N103=1,'Activity Bookings'!$T103=""),1,0),0)</f>
        <v/>
      </c>
      <c r="AA103">
        <f>IFERROR(IF(AND($N103=1,'Activity Bookings'!$Q103=""),1,0),0)</f>
        <v/>
      </c>
      <c r="AB103">
        <f>IFERROR(IF(AND($N103=1,COUNTIF('Activity Bookings'!$A$5:$A$154,'Activity Bookings'!$A103)&gt;1),1,0),0)</f>
        <v/>
      </c>
      <c r="AC103">
        <f>IFERROR(IF(AND($N103=1,('Activity Bookings'!$C103+'Activity Bookings'!$D103)&lt;NOW(),OR('Activity Bookings'!$O103="Inquiry",'Activity Bookings'!$O103="Pending",'Activity Bookings'!$O103="Confirmed")),1,0),0)</f>
        <v/>
      </c>
      <c r="AD103">
        <f>IFERROR(IF(AND('Activity Bookings'!$A103&lt;&gt;"",'Activity Bookings'!$C103&gt;=TODAY(),'Activity Bookings'!$C103&lt;=TODAY()+7,OR('Activity Bookings'!$O103="Confirmed",'Activity Bookings'!$O103="Pending")),1,0),0)</f>
        <v/>
      </c>
    </row>
    <row r="104">
      <c r="N104">
        <f>IFERROR(IF(AND('Activity Bookings'!$A104&lt;&gt;"",'Activity Bookings'!$C104&gt;=$B$4,'Activity Bookings'!$C104&lt;=$D$4,IF($F$4="All Activities",1,'Activity Bookings'!$F104=$F$4),IF($H$4="All Statuses",'Activity Bookings'!$O104&lt;&gt;"Canceled",'Activity Bookings'!$O104=$H$4)),1,0),0)</f>
        <v/>
      </c>
      <c r="O104">
        <f>IFERROR(IF($N104=1,'Activity Bookings'!$F104,""),"")</f>
        <v/>
      </c>
      <c r="P104">
        <f>IFERROR(IF($N104=1,'Activity Bookings'!$M104,0),0)</f>
        <v/>
      </c>
      <c r="Q104">
        <f>IFERROR(IF($N104=1,'Activity Bookings'!$AD104,0),0)</f>
        <v/>
      </c>
      <c r="R104">
        <f>IFERROR(IF($N104=1,'Activity Bookings'!$AF104,0),0)</f>
        <v/>
      </c>
      <c r="S104">
        <f>IFERROR(IF(AND($N104=1,COUNTIFS('Activity Bookings'!$F$5:'Activity Bookings'!$F104,'Activity Bookings'!$F104,'Activity Bookings'!$C$5:'Activity Bookings'!$C104,'Activity Bookings'!$C104,'Activity Bookings'!$D$5:'Activity Bookings'!$D104,'Activity Bookings'!$D104)=1),'Activity Bookings'!$AL104,0),0)</f>
        <v/>
      </c>
      <c r="T104">
        <f>IFERROR(IF($N104=1,'Activity Bookings'!$AO104,""),"")</f>
        <v/>
      </c>
      <c r="U104">
        <f>IFERROR(IF(AND($N104=1,'Activity Bookings'!$AS104&lt;&gt;"Ready"),1,0),0)</f>
        <v/>
      </c>
      <c r="V104">
        <f>IFERROR(IF(AND($N104=1,'Activity Bookings'!$AO104&gt;1),1,0),0)</f>
        <v/>
      </c>
      <c r="W104">
        <f>IFERROR(IF(AND($N104=1,'Activity Bookings'!$AF104&gt;0,'Activity Bookings'!$O104&lt;&gt;"Canceled"),1,0),0)</f>
        <v/>
      </c>
      <c r="X104">
        <f>IFERROR(IF(AND($N104=1,'Activity Bookings'!$AI104="Yes",'Activity Bookings'!$AJ104&lt;&gt;"Received",'Activity Bookings'!$AJ104&lt;&gt;"Verify On Arrival"),1,0),0)</f>
        <v/>
      </c>
      <c r="Y104">
        <f>IFERROR(IF(AND($N104=1,'Activity Bookings'!$N104&lt;&gt;"",'Activity Bookings'!$AK104&lt;&gt;"",'Activity Bookings'!$N104&lt;'Activity Bookings'!$AK104),1,0),0)</f>
        <v/>
      </c>
      <c r="Z104">
        <f>IFERROR(IF(AND($N104=1,'Activity Bookings'!$T104=""),1,0),0)</f>
        <v/>
      </c>
      <c r="AA104">
        <f>IFERROR(IF(AND($N104=1,'Activity Bookings'!$Q104=""),1,0),0)</f>
        <v/>
      </c>
      <c r="AB104">
        <f>IFERROR(IF(AND($N104=1,COUNTIF('Activity Bookings'!$A$5:$A$154,'Activity Bookings'!$A104)&gt;1),1,0),0)</f>
        <v/>
      </c>
      <c r="AC104">
        <f>IFERROR(IF(AND($N104=1,('Activity Bookings'!$C104+'Activity Bookings'!$D104)&lt;NOW(),OR('Activity Bookings'!$O104="Inquiry",'Activity Bookings'!$O104="Pending",'Activity Bookings'!$O104="Confirmed")),1,0),0)</f>
        <v/>
      </c>
      <c r="AD104">
        <f>IFERROR(IF(AND('Activity Bookings'!$A104&lt;&gt;"",'Activity Bookings'!$C104&gt;=TODAY(),'Activity Bookings'!$C104&lt;=TODAY()+7,OR('Activity Bookings'!$O104="Confirmed",'Activity Bookings'!$O104="Pending")),1,0),0)</f>
        <v/>
      </c>
    </row>
    <row r="105">
      <c r="N105">
        <f>IFERROR(IF(AND('Activity Bookings'!$A105&lt;&gt;"",'Activity Bookings'!$C105&gt;=$B$4,'Activity Bookings'!$C105&lt;=$D$4,IF($F$4="All Activities",1,'Activity Bookings'!$F105=$F$4),IF($H$4="All Statuses",'Activity Bookings'!$O105&lt;&gt;"Canceled",'Activity Bookings'!$O105=$H$4)),1,0),0)</f>
        <v/>
      </c>
      <c r="O105">
        <f>IFERROR(IF($N105=1,'Activity Bookings'!$F105,""),"")</f>
        <v/>
      </c>
      <c r="P105">
        <f>IFERROR(IF($N105=1,'Activity Bookings'!$M105,0),0)</f>
        <v/>
      </c>
      <c r="Q105">
        <f>IFERROR(IF($N105=1,'Activity Bookings'!$AD105,0),0)</f>
        <v/>
      </c>
      <c r="R105">
        <f>IFERROR(IF($N105=1,'Activity Bookings'!$AF105,0),0)</f>
        <v/>
      </c>
      <c r="S105">
        <f>IFERROR(IF(AND($N105=1,COUNTIFS('Activity Bookings'!$F$5:'Activity Bookings'!$F105,'Activity Bookings'!$F105,'Activity Bookings'!$C$5:'Activity Bookings'!$C105,'Activity Bookings'!$C105,'Activity Bookings'!$D$5:'Activity Bookings'!$D105,'Activity Bookings'!$D105)=1),'Activity Bookings'!$AL105,0),0)</f>
        <v/>
      </c>
      <c r="T105">
        <f>IFERROR(IF($N105=1,'Activity Bookings'!$AO105,""),"")</f>
        <v/>
      </c>
      <c r="U105">
        <f>IFERROR(IF(AND($N105=1,'Activity Bookings'!$AS105&lt;&gt;"Ready"),1,0),0)</f>
        <v/>
      </c>
      <c r="V105">
        <f>IFERROR(IF(AND($N105=1,'Activity Bookings'!$AO105&gt;1),1,0),0)</f>
        <v/>
      </c>
      <c r="W105">
        <f>IFERROR(IF(AND($N105=1,'Activity Bookings'!$AF105&gt;0,'Activity Bookings'!$O105&lt;&gt;"Canceled"),1,0),0)</f>
        <v/>
      </c>
      <c r="X105">
        <f>IFERROR(IF(AND($N105=1,'Activity Bookings'!$AI105="Yes",'Activity Bookings'!$AJ105&lt;&gt;"Received",'Activity Bookings'!$AJ105&lt;&gt;"Verify On Arrival"),1,0),0)</f>
        <v/>
      </c>
      <c r="Y105">
        <f>IFERROR(IF(AND($N105=1,'Activity Bookings'!$N105&lt;&gt;"",'Activity Bookings'!$AK105&lt;&gt;"",'Activity Bookings'!$N105&lt;'Activity Bookings'!$AK105),1,0),0)</f>
        <v/>
      </c>
      <c r="Z105">
        <f>IFERROR(IF(AND($N105=1,'Activity Bookings'!$T105=""),1,0),0)</f>
        <v/>
      </c>
      <c r="AA105">
        <f>IFERROR(IF(AND($N105=1,'Activity Bookings'!$Q105=""),1,0),0)</f>
        <v/>
      </c>
      <c r="AB105">
        <f>IFERROR(IF(AND($N105=1,COUNTIF('Activity Bookings'!$A$5:$A$154,'Activity Bookings'!$A105)&gt;1),1,0),0)</f>
        <v/>
      </c>
      <c r="AC105">
        <f>IFERROR(IF(AND($N105=1,('Activity Bookings'!$C105+'Activity Bookings'!$D105)&lt;NOW(),OR('Activity Bookings'!$O105="Inquiry",'Activity Bookings'!$O105="Pending",'Activity Bookings'!$O105="Confirmed")),1,0),0)</f>
        <v/>
      </c>
      <c r="AD105">
        <f>IFERROR(IF(AND('Activity Bookings'!$A105&lt;&gt;"",'Activity Bookings'!$C105&gt;=TODAY(),'Activity Bookings'!$C105&lt;=TODAY()+7,OR('Activity Bookings'!$O105="Confirmed",'Activity Bookings'!$O105="Pending")),1,0),0)</f>
        <v/>
      </c>
    </row>
    <row r="106">
      <c r="N106">
        <f>IFERROR(IF(AND('Activity Bookings'!$A106&lt;&gt;"",'Activity Bookings'!$C106&gt;=$B$4,'Activity Bookings'!$C106&lt;=$D$4,IF($F$4="All Activities",1,'Activity Bookings'!$F106=$F$4),IF($H$4="All Statuses",'Activity Bookings'!$O106&lt;&gt;"Canceled",'Activity Bookings'!$O106=$H$4)),1,0),0)</f>
        <v/>
      </c>
      <c r="O106">
        <f>IFERROR(IF($N106=1,'Activity Bookings'!$F106,""),"")</f>
        <v/>
      </c>
      <c r="P106">
        <f>IFERROR(IF($N106=1,'Activity Bookings'!$M106,0),0)</f>
        <v/>
      </c>
      <c r="Q106">
        <f>IFERROR(IF($N106=1,'Activity Bookings'!$AD106,0),0)</f>
        <v/>
      </c>
      <c r="R106">
        <f>IFERROR(IF($N106=1,'Activity Bookings'!$AF106,0),0)</f>
        <v/>
      </c>
      <c r="S106">
        <f>IFERROR(IF(AND($N106=1,COUNTIFS('Activity Bookings'!$F$5:'Activity Bookings'!$F106,'Activity Bookings'!$F106,'Activity Bookings'!$C$5:'Activity Bookings'!$C106,'Activity Bookings'!$C106,'Activity Bookings'!$D$5:'Activity Bookings'!$D106,'Activity Bookings'!$D106)=1),'Activity Bookings'!$AL106,0),0)</f>
        <v/>
      </c>
      <c r="T106">
        <f>IFERROR(IF($N106=1,'Activity Bookings'!$AO106,""),"")</f>
        <v/>
      </c>
      <c r="U106">
        <f>IFERROR(IF(AND($N106=1,'Activity Bookings'!$AS106&lt;&gt;"Ready"),1,0),0)</f>
        <v/>
      </c>
      <c r="V106">
        <f>IFERROR(IF(AND($N106=1,'Activity Bookings'!$AO106&gt;1),1,0),0)</f>
        <v/>
      </c>
      <c r="W106">
        <f>IFERROR(IF(AND($N106=1,'Activity Bookings'!$AF106&gt;0,'Activity Bookings'!$O106&lt;&gt;"Canceled"),1,0),0)</f>
        <v/>
      </c>
      <c r="X106">
        <f>IFERROR(IF(AND($N106=1,'Activity Bookings'!$AI106="Yes",'Activity Bookings'!$AJ106&lt;&gt;"Received",'Activity Bookings'!$AJ106&lt;&gt;"Verify On Arrival"),1,0),0)</f>
        <v/>
      </c>
      <c r="Y106">
        <f>IFERROR(IF(AND($N106=1,'Activity Bookings'!$N106&lt;&gt;"",'Activity Bookings'!$AK106&lt;&gt;"",'Activity Bookings'!$N106&lt;'Activity Bookings'!$AK106),1,0),0)</f>
        <v/>
      </c>
      <c r="Z106">
        <f>IFERROR(IF(AND($N106=1,'Activity Bookings'!$T106=""),1,0),0)</f>
        <v/>
      </c>
      <c r="AA106">
        <f>IFERROR(IF(AND($N106=1,'Activity Bookings'!$Q106=""),1,0),0)</f>
        <v/>
      </c>
      <c r="AB106">
        <f>IFERROR(IF(AND($N106=1,COUNTIF('Activity Bookings'!$A$5:$A$154,'Activity Bookings'!$A106)&gt;1),1,0),0)</f>
        <v/>
      </c>
      <c r="AC106">
        <f>IFERROR(IF(AND($N106=1,('Activity Bookings'!$C106+'Activity Bookings'!$D106)&lt;NOW(),OR('Activity Bookings'!$O106="Inquiry",'Activity Bookings'!$O106="Pending",'Activity Bookings'!$O106="Confirmed")),1,0),0)</f>
        <v/>
      </c>
      <c r="AD106">
        <f>IFERROR(IF(AND('Activity Bookings'!$A106&lt;&gt;"",'Activity Bookings'!$C106&gt;=TODAY(),'Activity Bookings'!$C106&lt;=TODAY()+7,OR('Activity Bookings'!$O106="Confirmed",'Activity Bookings'!$O106="Pending")),1,0),0)</f>
        <v/>
      </c>
    </row>
    <row r="107">
      <c r="N107">
        <f>IFERROR(IF(AND('Activity Bookings'!$A107&lt;&gt;"",'Activity Bookings'!$C107&gt;=$B$4,'Activity Bookings'!$C107&lt;=$D$4,IF($F$4="All Activities",1,'Activity Bookings'!$F107=$F$4),IF($H$4="All Statuses",'Activity Bookings'!$O107&lt;&gt;"Canceled",'Activity Bookings'!$O107=$H$4)),1,0),0)</f>
        <v/>
      </c>
      <c r="O107">
        <f>IFERROR(IF($N107=1,'Activity Bookings'!$F107,""),"")</f>
        <v/>
      </c>
      <c r="P107">
        <f>IFERROR(IF($N107=1,'Activity Bookings'!$M107,0),0)</f>
        <v/>
      </c>
      <c r="Q107">
        <f>IFERROR(IF($N107=1,'Activity Bookings'!$AD107,0),0)</f>
        <v/>
      </c>
      <c r="R107">
        <f>IFERROR(IF($N107=1,'Activity Bookings'!$AF107,0),0)</f>
        <v/>
      </c>
      <c r="S107">
        <f>IFERROR(IF(AND($N107=1,COUNTIFS('Activity Bookings'!$F$5:'Activity Bookings'!$F107,'Activity Bookings'!$F107,'Activity Bookings'!$C$5:'Activity Bookings'!$C107,'Activity Bookings'!$C107,'Activity Bookings'!$D$5:'Activity Bookings'!$D107,'Activity Bookings'!$D107)=1),'Activity Bookings'!$AL107,0),0)</f>
        <v/>
      </c>
      <c r="T107">
        <f>IFERROR(IF($N107=1,'Activity Bookings'!$AO107,""),"")</f>
        <v/>
      </c>
      <c r="U107">
        <f>IFERROR(IF(AND($N107=1,'Activity Bookings'!$AS107&lt;&gt;"Ready"),1,0),0)</f>
        <v/>
      </c>
      <c r="V107">
        <f>IFERROR(IF(AND($N107=1,'Activity Bookings'!$AO107&gt;1),1,0),0)</f>
        <v/>
      </c>
      <c r="W107">
        <f>IFERROR(IF(AND($N107=1,'Activity Bookings'!$AF107&gt;0,'Activity Bookings'!$O107&lt;&gt;"Canceled"),1,0),0)</f>
        <v/>
      </c>
      <c r="X107">
        <f>IFERROR(IF(AND($N107=1,'Activity Bookings'!$AI107="Yes",'Activity Bookings'!$AJ107&lt;&gt;"Received",'Activity Bookings'!$AJ107&lt;&gt;"Verify On Arrival"),1,0),0)</f>
        <v/>
      </c>
      <c r="Y107">
        <f>IFERROR(IF(AND($N107=1,'Activity Bookings'!$N107&lt;&gt;"",'Activity Bookings'!$AK107&lt;&gt;"",'Activity Bookings'!$N107&lt;'Activity Bookings'!$AK107),1,0),0)</f>
        <v/>
      </c>
      <c r="Z107">
        <f>IFERROR(IF(AND($N107=1,'Activity Bookings'!$T107=""),1,0),0)</f>
        <v/>
      </c>
      <c r="AA107">
        <f>IFERROR(IF(AND($N107=1,'Activity Bookings'!$Q107=""),1,0),0)</f>
        <v/>
      </c>
      <c r="AB107">
        <f>IFERROR(IF(AND($N107=1,COUNTIF('Activity Bookings'!$A$5:$A$154,'Activity Bookings'!$A107)&gt;1),1,0),0)</f>
        <v/>
      </c>
      <c r="AC107">
        <f>IFERROR(IF(AND($N107=1,('Activity Bookings'!$C107+'Activity Bookings'!$D107)&lt;NOW(),OR('Activity Bookings'!$O107="Inquiry",'Activity Bookings'!$O107="Pending",'Activity Bookings'!$O107="Confirmed")),1,0),0)</f>
        <v/>
      </c>
      <c r="AD107">
        <f>IFERROR(IF(AND('Activity Bookings'!$A107&lt;&gt;"",'Activity Bookings'!$C107&gt;=TODAY(),'Activity Bookings'!$C107&lt;=TODAY()+7,OR('Activity Bookings'!$O107="Confirmed",'Activity Bookings'!$O107="Pending")),1,0),0)</f>
        <v/>
      </c>
    </row>
    <row r="108">
      <c r="N108">
        <f>IFERROR(IF(AND('Activity Bookings'!$A108&lt;&gt;"",'Activity Bookings'!$C108&gt;=$B$4,'Activity Bookings'!$C108&lt;=$D$4,IF($F$4="All Activities",1,'Activity Bookings'!$F108=$F$4),IF($H$4="All Statuses",'Activity Bookings'!$O108&lt;&gt;"Canceled",'Activity Bookings'!$O108=$H$4)),1,0),0)</f>
        <v/>
      </c>
      <c r="O108">
        <f>IFERROR(IF($N108=1,'Activity Bookings'!$F108,""),"")</f>
        <v/>
      </c>
      <c r="P108">
        <f>IFERROR(IF($N108=1,'Activity Bookings'!$M108,0),0)</f>
        <v/>
      </c>
      <c r="Q108">
        <f>IFERROR(IF($N108=1,'Activity Bookings'!$AD108,0),0)</f>
        <v/>
      </c>
      <c r="R108">
        <f>IFERROR(IF($N108=1,'Activity Bookings'!$AF108,0),0)</f>
        <v/>
      </c>
      <c r="S108">
        <f>IFERROR(IF(AND($N108=1,COUNTIFS('Activity Bookings'!$F$5:'Activity Bookings'!$F108,'Activity Bookings'!$F108,'Activity Bookings'!$C$5:'Activity Bookings'!$C108,'Activity Bookings'!$C108,'Activity Bookings'!$D$5:'Activity Bookings'!$D108,'Activity Bookings'!$D108)=1),'Activity Bookings'!$AL108,0),0)</f>
        <v/>
      </c>
      <c r="T108">
        <f>IFERROR(IF($N108=1,'Activity Bookings'!$AO108,""),"")</f>
        <v/>
      </c>
      <c r="U108">
        <f>IFERROR(IF(AND($N108=1,'Activity Bookings'!$AS108&lt;&gt;"Ready"),1,0),0)</f>
        <v/>
      </c>
      <c r="V108">
        <f>IFERROR(IF(AND($N108=1,'Activity Bookings'!$AO108&gt;1),1,0),0)</f>
        <v/>
      </c>
      <c r="W108">
        <f>IFERROR(IF(AND($N108=1,'Activity Bookings'!$AF108&gt;0,'Activity Bookings'!$O108&lt;&gt;"Canceled"),1,0),0)</f>
        <v/>
      </c>
      <c r="X108">
        <f>IFERROR(IF(AND($N108=1,'Activity Bookings'!$AI108="Yes",'Activity Bookings'!$AJ108&lt;&gt;"Received",'Activity Bookings'!$AJ108&lt;&gt;"Verify On Arrival"),1,0),0)</f>
        <v/>
      </c>
      <c r="Y108">
        <f>IFERROR(IF(AND($N108=1,'Activity Bookings'!$N108&lt;&gt;"",'Activity Bookings'!$AK108&lt;&gt;"",'Activity Bookings'!$N108&lt;'Activity Bookings'!$AK108),1,0),0)</f>
        <v/>
      </c>
      <c r="Z108">
        <f>IFERROR(IF(AND($N108=1,'Activity Bookings'!$T108=""),1,0),0)</f>
        <v/>
      </c>
      <c r="AA108">
        <f>IFERROR(IF(AND($N108=1,'Activity Bookings'!$Q108=""),1,0),0)</f>
        <v/>
      </c>
      <c r="AB108">
        <f>IFERROR(IF(AND($N108=1,COUNTIF('Activity Bookings'!$A$5:$A$154,'Activity Bookings'!$A108)&gt;1),1,0),0)</f>
        <v/>
      </c>
      <c r="AC108">
        <f>IFERROR(IF(AND($N108=1,('Activity Bookings'!$C108+'Activity Bookings'!$D108)&lt;NOW(),OR('Activity Bookings'!$O108="Inquiry",'Activity Bookings'!$O108="Pending",'Activity Bookings'!$O108="Confirmed")),1,0),0)</f>
        <v/>
      </c>
      <c r="AD108">
        <f>IFERROR(IF(AND('Activity Bookings'!$A108&lt;&gt;"",'Activity Bookings'!$C108&gt;=TODAY(),'Activity Bookings'!$C108&lt;=TODAY()+7,OR('Activity Bookings'!$O108="Confirmed",'Activity Bookings'!$O108="Pending")),1,0),0)</f>
        <v/>
      </c>
    </row>
    <row r="109">
      <c r="N109">
        <f>IFERROR(IF(AND('Activity Bookings'!$A109&lt;&gt;"",'Activity Bookings'!$C109&gt;=$B$4,'Activity Bookings'!$C109&lt;=$D$4,IF($F$4="All Activities",1,'Activity Bookings'!$F109=$F$4),IF($H$4="All Statuses",'Activity Bookings'!$O109&lt;&gt;"Canceled",'Activity Bookings'!$O109=$H$4)),1,0),0)</f>
        <v/>
      </c>
      <c r="O109">
        <f>IFERROR(IF($N109=1,'Activity Bookings'!$F109,""),"")</f>
        <v/>
      </c>
      <c r="P109">
        <f>IFERROR(IF($N109=1,'Activity Bookings'!$M109,0),0)</f>
        <v/>
      </c>
      <c r="Q109">
        <f>IFERROR(IF($N109=1,'Activity Bookings'!$AD109,0),0)</f>
        <v/>
      </c>
      <c r="R109">
        <f>IFERROR(IF($N109=1,'Activity Bookings'!$AF109,0),0)</f>
        <v/>
      </c>
      <c r="S109">
        <f>IFERROR(IF(AND($N109=1,COUNTIFS('Activity Bookings'!$F$5:'Activity Bookings'!$F109,'Activity Bookings'!$F109,'Activity Bookings'!$C$5:'Activity Bookings'!$C109,'Activity Bookings'!$C109,'Activity Bookings'!$D$5:'Activity Bookings'!$D109,'Activity Bookings'!$D109)=1),'Activity Bookings'!$AL109,0),0)</f>
        <v/>
      </c>
      <c r="T109">
        <f>IFERROR(IF($N109=1,'Activity Bookings'!$AO109,""),"")</f>
        <v/>
      </c>
      <c r="U109">
        <f>IFERROR(IF(AND($N109=1,'Activity Bookings'!$AS109&lt;&gt;"Ready"),1,0),0)</f>
        <v/>
      </c>
      <c r="V109">
        <f>IFERROR(IF(AND($N109=1,'Activity Bookings'!$AO109&gt;1),1,0),0)</f>
        <v/>
      </c>
      <c r="W109">
        <f>IFERROR(IF(AND($N109=1,'Activity Bookings'!$AF109&gt;0,'Activity Bookings'!$O109&lt;&gt;"Canceled"),1,0),0)</f>
        <v/>
      </c>
      <c r="X109">
        <f>IFERROR(IF(AND($N109=1,'Activity Bookings'!$AI109="Yes",'Activity Bookings'!$AJ109&lt;&gt;"Received",'Activity Bookings'!$AJ109&lt;&gt;"Verify On Arrival"),1,0),0)</f>
        <v/>
      </c>
      <c r="Y109">
        <f>IFERROR(IF(AND($N109=1,'Activity Bookings'!$N109&lt;&gt;"",'Activity Bookings'!$AK109&lt;&gt;"",'Activity Bookings'!$N109&lt;'Activity Bookings'!$AK109),1,0),0)</f>
        <v/>
      </c>
      <c r="Z109">
        <f>IFERROR(IF(AND($N109=1,'Activity Bookings'!$T109=""),1,0),0)</f>
        <v/>
      </c>
      <c r="AA109">
        <f>IFERROR(IF(AND($N109=1,'Activity Bookings'!$Q109=""),1,0),0)</f>
        <v/>
      </c>
      <c r="AB109">
        <f>IFERROR(IF(AND($N109=1,COUNTIF('Activity Bookings'!$A$5:$A$154,'Activity Bookings'!$A109)&gt;1),1,0),0)</f>
        <v/>
      </c>
      <c r="AC109">
        <f>IFERROR(IF(AND($N109=1,('Activity Bookings'!$C109+'Activity Bookings'!$D109)&lt;NOW(),OR('Activity Bookings'!$O109="Inquiry",'Activity Bookings'!$O109="Pending",'Activity Bookings'!$O109="Confirmed")),1,0),0)</f>
        <v/>
      </c>
      <c r="AD109">
        <f>IFERROR(IF(AND('Activity Bookings'!$A109&lt;&gt;"",'Activity Bookings'!$C109&gt;=TODAY(),'Activity Bookings'!$C109&lt;=TODAY()+7,OR('Activity Bookings'!$O109="Confirmed",'Activity Bookings'!$O109="Pending")),1,0),0)</f>
        <v/>
      </c>
    </row>
    <row r="110">
      <c r="N110">
        <f>IFERROR(IF(AND('Activity Bookings'!$A110&lt;&gt;"",'Activity Bookings'!$C110&gt;=$B$4,'Activity Bookings'!$C110&lt;=$D$4,IF($F$4="All Activities",1,'Activity Bookings'!$F110=$F$4),IF($H$4="All Statuses",'Activity Bookings'!$O110&lt;&gt;"Canceled",'Activity Bookings'!$O110=$H$4)),1,0),0)</f>
        <v/>
      </c>
      <c r="O110">
        <f>IFERROR(IF($N110=1,'Activity Bookings'!$F110,""),"")</f>
        <v/>
      </c>
      <c r="P110">
        <f>IFERROR(IF($N110=1,'Activity Bookings'!$M110,0),0)</f>
        <v/>
      </c>
      <c r="Q110">
        <f>IFERROR(IF($N110=1,'Activity Bookings'!$AD110,0),0)</f>
        <v/>
      </c>
      <c r="R110">
        <f>IFERROR(IF($N110=1,'Activity Bookings'!$AF110,0),0)</f>
        <v/>
      </c>
      <c r="S110">
        <f>IFERROR(IF(AND($N110=1,COUNTIFS('Activity Bookings'!$F$5:'Activity Bookings'!$F110,'Activity Bookings'!$F110,'Activity Bookings'!$C$5:'Activity Bookings'!$C110,'Activity Bookings'!$C110,'Activity Bookings'!$D$5:'Activity Bookings'!$D110,'Activity Bookings'!$D110)=1),'Activity Bookings'!$AL110,0),0)</f>
        <v/>
      </c>
      <c r="T110">
        <f>IFERROR(IF($N110=1,'Activity Bookings'!$AO110,""),"")</f>
        <v/>
      </c>
      <c r="U110">
        <f>IFERROR(IF(AND($N110=1,'Activity Bookings'!$AS110&lt;&gt;"Ready"),1,0),0)</f>
        <v/>
      </c>
      <c r="V110">
        <f>IFERROR(IF(AND($N110=1,'Activity Bookings'!$AO110&gt;1),1,0),0)</f>
        <v/>
      </c>
      <c r="W110">
        <f>IFERROR(IF(AND($N110=1,'Activity Bookings'!$AF110&gt;0,'Activity Bookings'!$O110&lt;&gt;"Canceled"),1,0),0)</f>
        <v/>
      </c>
      <c r="X110">
        <f>IFERROR(IF(AND($N110=1,'Activity Bookings'!$AI110="Yes",'Activity Bookings'!$AJ110&lt;&gt;"Received",'Activity Bookings'!$AJ110&lt;&gt;"Verify On Arrival"),1,0),0)</f>
        <v/>
      </c>
      <c r="Y110">
        <f>IFERROR(IF(AND($N110=1,'Activity Bookings'!$N110&lt;&gt;"",'Activity Bookings'!$AK110&lt;&gt;"",'Activity Bookings'!$N110&lt;'Activity Bookings'!$AK110),1,0),0)</f>
        <v/>
      </c>
      <c r="Z110">
        <f>IFERROR(IF(AND($N110=1,'Activity Bookings'!$T110=""),1,0),0)</f>
        <v/>
      </c>
      <c r="AA110">
        <f>IFERROR(IF(AND($N110=1,'Activity Bookings'!$Q110=""),1,0),0)</f>
        <v/>
      </c>
      <c r="AB110">
        <f>IFERROR(IF(AND($N110=1,COUNTIF('Activity Bookings'!$A$5:$A$154,'Activity Bookings'!$A110)&gt;1),1,0),0)</f>
        <v/>
      </c>
      <c r="AC110">
        <f>IFERROR(IF(AND($N110=1,('Activity Bookings'!$C110+'Activity Bookings'!$D110)&lt;NOW(),OR('Activity Bookings'!$O110="Inquiry",'Activity Bookings'!$O110="Pending",'Activity Bookings'!$O110="Confirmed")),1,0),0)</f>
        <v/>
      </c>
      <c r="AD110">
        <f>IFERROR(IF(AND('Activity Bookings'!$A110&lt;&gt;"",'Activity Bookings'!$C110&gt;=TODAY(),'Activity Bookings'!$C110&lt;=TODAY()+7,OR('Activity Bookings'!$O110="Confirmed",'Activity Bookings'!$O110="Pending")),1,0),0)</f>
        <v/>
      </c>
    </row>
    <row r="111">
      <c r="N111">
        <f>IFERROR(IF(AND('Activity Bookings'!$A111&lt;&gt;"",'Activity Bookings'!$C111&gt;=$B$4,'Activity Bookings'!$C111&lt;=$D$4,IF($F$4="All Activities",1,'Activity Bookings'!$F111=$F$4),IF($H$4="All Statuses",'Activity Bookings'!$O111&lt;&gt;"Canceled",'Activity Bookings'!$O111=$H$4)),1,0),0)</f>
        <v/>
      </c>
      <c r="O111">
        <f>IFERROR(IF($N111=1,'Activity Bookings'!$F111,""),"")</f>
        <v/>
      </c>
      <c r="P111">
        <f>IFERROR(IF($N111=1,'Activity Bookings'!$M111,0),0)</f>
        <v/>
      </c>
      <c r="Q111">
        <f>IFERROR(IF($N111=1,'Activity Bookings'!$AD111,0),0)</f>
        <v/>
      </c>
      <c r="R111">
        <f>IFERROR(IF($N111=1,'Activity Bookings'!$AF111,0),0)</f>
        <v/>
      </c>
      <c r="S111">
        <f>IFERROR(IF(AND($N111=1,COUNTIFS('Activity Bookings'!$F$5:'Activity Bookings'!$F111,'Activity Bookings'!$F111,'Activity Bookings'!$C$5:'Activity Bookings'!$C111,'Activity Bookings'!$C111,'Activity Bookings'!$D$5:'Activity Bookings'!$D111,'Activity Bookings'!$D111)=1),'Activity Bookings'!$AL111,0),0)</f>
        <v/>
      </c>
      <c r="T111">
        <f>IFERROR(IF($N111=1,'Activity Bookings'!$AO111,""),"")</f>
        <v/>
      </c>
      <c r="U111">
        <f>IFERROR(IF(AND($N111=1,'Activity Bookings'!$AS111&lt;&gt;"Ready"),1,0),0)</f>
        <v/>
      </c>
      <c r="V111">
        <f>IFERROR(IF(AND($N111=1,'Activity Bookings'!$AO111&gt;1),1,0),0)</f>
        <v/>
      </c>
      <c r="W111">
        <f>IFERROR(IF(AND($N111=1,'Activity Bookings'!$AF111&gt;0,'Activity Bookings'!$O111&lt;&gt;"Canceled"),1,0),0)</f>
        <v/>
      </c>
      <c r="X111">
        <f>IFERROR(IF(AND($N111=1,'Activity Bookings'!$AI111="Yes",'Activity Bookings'!$AJ111&lt;&gt;"Received",'Activity Bookings'!$AJ111&lt;&gt;"Verify On Arrival"),1,0),0)</f>
        <v/>
      </c>
      <c r="Y111">
        <f>IFERROR(IF(AND($N111=1,'Activity Bookings'!$N111&lt;&gt;"",'Activity Bookings'!$AK111&lt;&gt;"",'Activity Bookings'!$N111&lt;'Activity Bookings'!$AK111),1,0),0)</f>
        <v/>
      </c>
      <c r="Z111">
        <f>IFERROR(IF(AND($N111=1,'Activity Bookings'!$T111=""),1,0),0)</f>
        <v/>
      </c>
      <c r="AA111">
        <f>IFERROR(IF(AND($N111=1,'Activity Bookings'!$Q111=""),1,0),0)</f>
        <v/>
      </c>
      <c r="AB111">
        <f>IFERROR(IF(AND($N111=1,COUNTIF('Activity Bookings'!$A$5:$A$154,'Activity Bookings'!$A111)&gt;1),1,0),0)</f>
        <v/>
      </c>
      <c r="AC111">
        <f>IFERROR(IF(AND($N111=1,('Activity Bookings'!$C111+'Activity Bookings'!$D111)&lt;NOW(),OR('Activity Bookings'!$O111="Inquiry",'Activity Bookings'!$O111="Pending",'Activity Bookings'!$O111="Confirmed")),1,0),0)</f>
        <v/>
      </c>
      <c r="AD111">
        <f>IFERROR(IF(AND('Activity Bookings'!$A111&lt;&gt;"",'Activity Bookings'!$C111&gt;=TODAY(),'Activity Bookings'!$C111&lt;=TODAY()+7,OR('Activity Bookings'!$O111="Confirmed",'Activity Bookings'!$O111="Pending")),1,0),0)</f>
        <v/>
      </c>
    </row>
    <row r="112">
      <c r="N112">
        <f>IFERROR(IF(AND('Activity Bookings'!$A112&lt;&gt;"",'Activity Bookings'!$C112&gt;=$B$4,'Activity Bookings'!$C112&lt;=$D$4,IF($F$4="All Activities",1,'Activity Bookings'!$F112=$F$4),IF($H$4="All Statuses",'Activity Bookings'!$O112&lt;&gt;"Canceled",'Activity Bookings'!$O112=$H$4)),1,0),0)</f>
        <v/>
      </c>
      <c r="O112">
        <f>IFERROR(IF($N112=1,'Activity Bookings'!$F112,""),"")</f>
        <v/>
      </c>
      <c r="P112">
        <f>IFERROR(IF($N112=1,'Activity Bookings'!$M112,0),0)</f>
        <v/>
      </c>
      <c r="Q112">
        <f>IFERROR(IF($N112=1,'Activity Bookings'!$AD112,0),0)</f>
        <v/>
      </c>
      <c r="R112">
        <f>IFERROR(IF($N112=1,'Activity Bookings'!$AF112,0),0)</f>
        <v/>
      </c>
      <c r="S112">
        <f>IFERROR(IF(AND($N112=1,COUNTIFS('Activity Bookings'!$F$5:'Activity Bookings'!$F112,'Activity Bookings'!$F112,'Activity Bookings'!$C$5:'Activity Bookings'!$C112,'Activity Bookings'!$C112,'Activity Bookings'!$D$5:'Activity Bookings'!$D112,'Activity Bookings'!$D112)=1),'Activity Bookings'!$AL112,0),0)</f>
        <v/>
      </c>
      <c r="T112">
        <f>IFERROR(IF($N112=1,'Activity Bookings'!$AO112,""),"")</f>
        <v/>
      </c>
      <c r="U112">
        <f>IFERROR(IF(AND($N112=1,'Activity Bookings'!$AS112&lt;&gt;"Ready"),1,0),0)</f>
        <v/>
      </c>
      <c r="V112">
        <f>IFERROR(IF(AND($N112=1,'Activity Bookings'!$AO112&gt;1),1,0),0)</f>
        <v/>
      </c>
      <c r="W112">
        <f>IFERROR(IF(AND($N112=1,'Activity Bookings'!$AF112&gt;0,'Activity Bookings'!$O112&lt;&gt;"Canceled"),1,0),0)</f>
        <v/>
      </c>
      <c r="X112">
        <f>IFERROR(IF(AND($N112=1,'Activity Bookings'!$AI112="Yes",'Activity Bookings'!$AJ112&lt;&gt;"Received",'Activity Bookings'!$AJ112&lt;&gt;"Verify On Arrival"),1,0),0)</f>
        <v/>
      </c>
      <c r="Y112">
        <f>IFERROR(IF(AND($N112=1,'Activity Bookings'!$N112&lt;&gt;"",'Activity Bookings'!$AK112&lt;&gt;"",'Activity Bookings'!$N112&lt;'Activity Bookings'!$AK112),1,0),0)</f>
        <v/>
      </c>
      <c r="Z112">
        <f>IFERROR(IF(AND($N112=1,'Activity Bookings'!$T112=""),1,0),0)</f>
        <v/>
      </c>
      <c r="AA112">
        <f>IFERROR(IF(AND($N112=1,'Activity Bookings'!$Q112=""),1,0),0)</f>
        <v/>
      </c>
      <c r="AB112">
        <f>IFERROR(IF(AND($N112=1,COUNTIF('Activity Bookings'!$A$5:$A$154,'Activity Bookings'!$A112)&gt;1),1,0),0)</f>
        <v/>
      </c>
      <c r="AC112">
        <f>IFERROR(IF(AND($N112=1,('Activity Bookings'!$C112+'Activity Bookings'!$D112)&lt;NOW(),OR('Activity Bookings'!$O112="Inquiry",'Activity Bookings'!$O112="Pending",'Activity Bookings'!$O112="Confirmed")),1,0),0)</f>
        <v/>
      </c>
      <c r="AD112">
        <f>IFERROR(IF(AND('Activity Bookings'!$A112&lt;&gt;"",'Activity Bookings'!$C112&gt;=TODAY(),'Activity Bookings'!$C112&lt;=TODAY()+7,OR('Activity Bookings'!$O112="Confirmed",'Activity Bookings'!$O112="Pending")),1,0),0)</f>
        <v/>
      </c>
    </row>
    <row r="113">
      <c r="N113">
        <f>IFERROR(IF(AND('Activity Bookings'!$A113&lt;&gt;"",'Activity Bookings'!$C113&gt;=$B$4,'Activity Bookings'!$C113&lt;=$D$4,IF($F$4="All Activities",1,'Activity Bookings'!$F113=$F$4),IF($H$4="All Statuses",'Activity Bookings'!$O113&lt;&gt;"Canceled",'Activity Bookings'!$O113=$H$4)),1,0),0)</f>
        <v/>
      </c>
      <c r="O113">
        <f>IFERROR(IF($N113=1,'Activity Bookings'!$F113,""),"")</f>
        <v/>
      </c>
      <c r="P113">
        <f>IFERROR(IF($N113=1,'Activity Bookings'!$M113,0),0)</f>
        <v/>
      </c>
      <c r="Q113">
        <f>IFERROR(IF($N113=1,'Activity Bookings'!$AD113,0),0)</f>
        <v/>
      </c>
      <c r="R113">
        <f>IFERROR(IF($N113=1,'Activity Bookings'!$AF113,0),0)</f>
        <v/>
      </c>
      <c r="S113">
        <f>IFERROR(IF(AND($N113=1,COUNTIFS('Activity Bookings'!$F$5:'Activity Bookings'!$F113,'Activity Bookings'!$F113,'Activity Bookings'!$C$5:'Activity Bookings'!$C113,'Activity Bookings'!$C113,'Activity Bookings'!$D$5:'Activity Bookings'!$D113,'Activity Bookings'!$D113)=1),'Activity Bookings'!$AL113,0),0)</f>
        <v/>
      </c>
      <c r="T113">
        <f>IFERROR(IF($N113=1,'Activity Bookings'!$AO113,""),"")</f>
        <v/>
      </c>
      <c r="U113">
        <f>IFERROR(IF(AND($N113=1,'Activity Bookings'!$AS113&lt;&gt;"Ready"),1,0),0)</f>
        <v/>
      </c>
      <c r="V113">
        <f>IFERROR(IF(AND($N113=1,'Activity Bookings'!$AO113&gt;1),1,0),0)</f>
        <v/>
      </c>
      <c r="W113">
        <f>IFERROR(IF(AND($N113=1,'Activity Bookings'!$AF113&gt;0,'Activity Bookings'!$O113&lt;&gt;"Canceled"),1,0),0)</f>
        <v/>
      </c>
      <c r="X113">
        <f>IFERROR(IF(AND($N113=1,'Activity Bookings'!$AI113="Yes",'Activity Bookings'!$AJ113&lt;&gt;"Received",'Activity Bookings'!$AJ113&lt;&gt;"Verify On Arrival"),1,0),0)</f>
        <v/>
      </c>
      <c r="Y113">
        <f>IFERROR(IF(AND($N113=1,'Activity Bookings'!$N113&lt;&gt;"",'Activity Bookings'!$AK113&lt;&gt;"",'Activity Bookings'!$N113&lt;'Activity Bookings'!$AK113),1,0),0)</f>
        <v/>
      </c>
      <c r="Z113">
        <f>IFERROR(IF(AND($N113=1,'Activity Bookings'!$T113=""),1,0),0)</f>
        <v/>
      </c>
      <c r="AA113">
        <f>IFERROR(IF(AND($N113=1,'Activity Bookings'!$Q113=""),1,0),0)</f>
        <v/>
      </c>
      <c r="AB113">
        <f>IFERROR(IF(AND($N113=1,COUNTIF('Activity Bookings'!$A$5:$A$154,'Activity Bookings'!$A113)&gt;1),1,0),0)</f>
        <v/>
      </c>
      <c r="AC113">
        <f>IFERROR(IF(AND($N113=1,('Activity Bookings'!$C113+'Activity Bookings'!$D113)&lt;NOW(),OR('Activity Bookings'!$O113="Inquiry",'Activity Bookings'!$O113="Pending",'Activity Bookings'!$O113="Confirmed")),1,0),0)</f>
        <v/>
      </c>
      <c r="AD113">
        <f>IFERROR(IF(AND('Activity Bookings'!$A113&lt;&gt;"",'Activity Bookings'!$C113&gt;=TODAY(),'Activity Bookings'!$C113&lt;=TODAY()+7,OR('Activity Bookings'!$O113="Confirmed",'Activity Bookings'!$O113="Pending")),1,0),0)</f>
        <v/>
      </c>
    </row>
    <row r="114">
      <c r="N114">
        <f>IFERROR(IF(AND('Activity Bookings'!$A114&lt;&gt;"",'Activity Bookings'!$C114&gt;=$B$4,'Activity Bookings'!$C114&lt;=$D$4,IF($F$4="All Activities",1,'Activity Bookings'!$F114=$F$4),IF($H$4="All Statuses",'Activity Bookings'!$O114&lt;&gt;"Canceled",'Activity Bookings'!$O114=$H$4)),1,0),0)</f>
        <v/>
      </c>
      <c r="O114">
        <f>IFERROR(IF($N114=1,'Activity Bookings'!$F114,""),"")</f>
        <v/>
      </c>
      <c r="P114">
        <f>IFERROR(IF($N114=1,'Activity Bookings'!$M114,0),0)</f>
        <v/>
      </c>
      <c r="Q114">
        <f>IFERROR(IF($N114=1,'Activity Bookings'!$AD114,0),0)</f>
        <v/>
      </c>
      <c r="R114">
        <f>IFERROR(IF($N114=1,'Activity Bookings'!$AF114,0),0)</f>
        <v/>
      </c>
      <c r="S114">
        <f>IFERROR(IF(AND($N114=1,COUNTIFS('Activity Bookings'!$F$5:'Activity Bookings'!$F114,'Activity Bookings'!$F114,'Activity Bookings'!$C$5:'Activity Bookings'!$C114,'Activity Bookings'!$C114,'Activity Bookings'!$D$5:'Activity Bookings'!$D114,'Activity Bookings'!$D114)=1),'Activity Bookings'!$AL114,0),0)</f>
        <v/>
      </c>
      <c r="T114">
        <f>IFERROR(IF($N114=1,'Activity Bookings'!$AO114,""),"")</f>
        <v/>
      </c>
      <c r="U114">
        <f>IFERROR(IF(AND($N114=1,'Activity Bookings'!$AS114&lt;&gt;"Ready"),1,0),0)</f>
        <v/>
      </c>
      <c r="V114">
        <f>IFERROR(IF(AND($N114=1,'Activity Bookings'!$AO114&gt;1),1,0),0)</f>
        <v/>
      </c>
      <c r="W114">
        <f>IFERROR(IF(AND($N114=1,'Activity Bookings'!$AF114&gt;0,'Activity Bookings'!$O114&lt;&gt;"Canceled"),1,0),0)</f>
        <v/>
      </c>
      <c r="X114">
        <f>IFERROR(IF(AND($N114=1,'Activity Bookings'!$AI114="Yes",'Activity Bookings'!$AJ114&lt;&gt;"Received",'Activity Bookings'!$AJ114&lt;&gt;"Verify On Arrival"),1,0),0)</f>
        <v/>
      </c>
      <c r="Y114">
        <f>IFERROR(IF(AND($N114=1,'Activity Bookings'!$N114&lt;&gt;"",'Activity Bookings'!$AK114&lt;&gt;"",'Activity Bookings'!$N114&lt;'Activity Bookings'!$AK114),1,0),0)</f>
        <v/>
      </c>
      <c r="Z114">
        <f>IFERROR(IF(AND($N114=1,'Activity Bookings'!$T114=""),1,0),0)</f>
        <v/>
      </c>
      <c r="AA114">
        <f>IFERROR(IF(AND($N114=1,'Activity Bookings'!$Q114=""),1,0),0)</f>
        <v/>
      </c>
      <c r="AB114">
        <f>IFERROR(IF(AND($N114=1,COUNTIF('Activity Bookings'!$A$5:$A$154,'Activity Bookings'!$A114)&gt;1),1,0),0)</f>
        <v/>
      </c>
      <c r="AC114">
        <f>IFERROR(IF(AND($N114=1,('Activity Bookings'!$C114+'Activity Bookings'!$D114)&lt;NOW(),OR('Activity Bookings'!$O114="Inquiry",'Activity Bookings'!$O114="Pending",'Activity Bookings'!$O114="Confirmed")),1,0),0)</f>
        <v/>
      </c>
      <c r="AD114">
        <f>IFERROR(IF(AND('Activity Bookings'!$A114&lt;&gt;"",'Activity Bookings'!$C114&gt;=TODAY(),'Activity Bookings'!$C114&lt;=TODAY()+7,OR('Activity Bookings'!$O114="Confirmed",'Activity Bookings'!$O114="Pending")),1,0),0)</f>
        <v/>
      </c>
    </row>
    <row r="115">
      <c r="N115">
        <f>IFERROR(IF(AND('Activity Bookings'!$A115&lt;&gt;"",'Activity Bookings'!$C115&gt;=$B$4,'Activity Bookings'!$C115&lt;=$D$4,IF($F$4="All Activities",1,'Activity Bookings'!$F115=$F$4),IF($H$4="All Statuses",'Activity Bookings'!$O115&lt;&gt;"Canceled",'Activity Bookings'!$O115=$H$4)),1,0),0)</f>
        <v/>
      </c>
      <c r="O115">
        <f>IFERROR(IF($N115=1,'Activity Bookings'!$F115,""),"")</f>
        <v/>
      </c>
      <c r="P115">
        <f>IFERROR(IF($N115=1,'Activity Bookings'!$M115,0),0)</f>
        <v/>
      </c>
      <c r="Q115">
        <f>IFERROR(IF($N115=1,'Activity Bookings'!$AD115,0),0)</f>
        <v/>
      </c>
      <c r="R115">
        <f>IFERROR(IF($N115=1,'Activity Bookings'!$AF115,0),0)</f>
        <v/>
      </c>
      <c r="S115">
        <f>IFERROR(IF(AND($N115=1,COUNTIFS('Activity Bookings'!$F$5:'Activity Bookings'!$F115,'Activity Bookings'!$F115,'Activity Bookings'!$C$5:'Activity Bookings'!$C115,'Activity Bookings'!$C115,'Activity Bookings'!$D$5:'Activity Bookings'!$D115,'Activity Bookings'!$D115)=1),'Activity Bookings'!$AL115,0),0)</f>
        <v/>
      </c>
      <c r="T115">
        <f>IFERROR(IF($N115=1,'Activity Bookings'!$AO115,""),"")</f>
        <v/>
      </c>
      <c r="U115">
        <f>IFERROR(IF(AND($N115=1,'Activity Bookings'!$AS115&lt;&gt;"Ready"),1,0),0)</f>
        <v/>
      </c>
      <c r="V115">
        <f>IFERROR(IF(AND($N115=1,'Activity Bookings'!$AO115&gt;1),1,0),0)</f>
        <v/>
      </c>
      <c r="W115">
        <f>IFERROR(IF(AND($N115=1,'Activity Bookings'!$AF115&gt;0,'Activity Bookings'!$O115&lt;&gt;"Canceled"),1,0),0)</f>
        <v/>
      </c>
      <c r="X115">
        <f>IFERROR(IF(AND($N115=1,'Activity Bookings'!$AI115="Yes",'Activity Bookings'!$AJ115&lt;&gt;"Received",'Activity Bookings'!$AJ115&lt;&gt;"Verify On Arrival"),1,0),0)</f>
        <v/>
      </c>
      <c r="Y115">
        <f>IFERROR(IF(AND($N115=1,'Activity Bookings'!$N115&lt;&gt;"",'Activity Bookings'!$AK115&lt;&gt;"",'Activity Bookings'!$N115&lt;'Activity Bookings'!$AK115),1,0),0)</f>
        <v/>
      </c>
      <c r="Z115">
        <f>IFERROR(IF(AND($N115=1,'Activity Bookings'!$T115=""),1,0),0)</f>
        <v/>
      </c>
      <c r="AA115">
        <f>IFERROR(IF(AND($N115=1,'Activity Bookings'!$Q115=""),1,0),0)</f>
        <v/>
      </c>
      <c r="AB115">
        <f>IFERROR(IF(AND($N115=1,COUNTIF('Activity Bookings'!$A$5:$A$154,'Activity Bookings'!$A115)&gt;1),1,0),0)</f>
        <v/>
      </c>
      <c r="AC115">
        <f>IFERROR(IF(AND($N115=1,('Activity Bookings'!$C115+'Activity Bookings'!$D115)&lt;NOW(),OR('Activity Bookings'!$O115="Inquiry",'Activity Bookings'!$O115="Pending",'Activity Bookings'!$O115="Confirmed")),1,0),0)</f>
        <v/>
      </c>
      <c r="AD115">
        <f>IFERROR(IF(AND('Activity Bookings'!$A115&lt;&gt;"",'Activity Bookings'!$C115&gt;=TODAY(),'Activity Bookings'!$C115&lt;=TODAY()+7,OR('Activity Bookings'!$O115="Confirmed",'Activity Bookings'!$O115="Pending")),1,0),0)</f>
        <v/>
      </c>
    </row>
    <row r="116">
      <c r="N116">
        <f>IFERROR(IF(AND('Activity Bookings'!$A116&lt;&gt;"",'Activity Bookings'!$C116&gt;=$B$4,'Activity Bookings'!$C116&lt;=$D$4,IF($F$4="All Activities",1,'Activity Bookings'!$F116=$F$4),IF($H$4="All Statuses",'Activity Bookings'!$O116&lt;&gt;"Canceled",'Activity Bookings'!$O116=$H$4)),1,0),0)</f>
        <v/>
      </c>
      <c r="O116">
        <f>IFERROR(IF($N116=1,'Activity Bookings'!$F116,""),"")</f>
        <v/>
      </c>
      <c r="P116">
        <f>IFERROR(IF($N116=1,'Activity Bookings'!$M116,0),0)</f>
        <v/>
      </c>
      <c r="Q116">
        <f>IFERROR(IF($N116=1,'Activity Bookings'!$AD116,0),0)</f>
        <v/>
      </c>
      <c r="R116">
        <f>IFERROR(IF($N116=1,'Activity Bookings'!$AF116,0),0)</f>
        <v/>
      </c>
      <c r="S116">
        <f>IFERROR(IF(AND($N116=1,COUNTIFS('Activity Bookings'!$F$5:'Activity Bookings'!$F116,'Activity Bookings'!$F116,'Activity Bookings'!$C$5:'Activity Bookings'!$C116,'Activity Bookings'!$C116,'Activity Bookings'!$D$5:'Activity Bookings'!$D116,'Activity Bookings'!$D116)=1),'Activity Bookings'!$AL116,0),0)</f>
        <v/>
      </c>
      <c r="T116">
        <f>IFERROR(IF($N116=1,'Activity Bookings'!$AO116,""),"")</f>
        <v/>
      </c>
      <c r="U116">
        <f>IFERROR(IF(AND($N116=1,'Activity Bookings'!$AS116&lt;&gt;"Ready"),1,0),0)</f>
        <v/>
      </c>
      <c r="V116">
        <f>IFERROR(IF(AND($N116=1,'Activity Bookings'!$AO116&gt;1),1,0),0)</f>
        <v/>
      </c>
      <c r="W116">
        <f>IFERROR(IF(AND($N116=1,'Activity Bookings'!$AF116&gt;0,'Activity Bookings'!$O116&lt;&gt;"Canceled"),1,0),0)</f>
        <v/>
      </c>
      <c r="X116">
        <f>IFERROR(IF(AND($N116=1,'Activity Bookings'!$AI116="Yes",'Activity Bookings'!$AJ116&lt;&gt;"Received",'Activity Bookings'!$AJ116&lt;&gt;"Verify On Arrival"),1,0),0)</f>
        <v/>
      </c>
      <c r="Y116">
        <f>IFERROR(IF(AND($N116=1,'Activity Bookings'!$N116&lt;&gt;"",'Activity Bookings'!$AK116&lt;&gt;"",'Activity Bookings'!$N116&lt;'Activity Bookings'!$AK116),1,0),0)</f>
        <v/>
      </c>
      <c r="Z116">
        <f>IFERROR(IF(AND($N116=1,'Activity Bookings'!$T116=""),1,0),0)</f>
        <v/>
      </c>
      <c r="AA116">
        <f>IFERROR(IF(AND($N116=1,'Activity Bookings'!$Q116=""),1,0),0)</f>
        <v/>
      </c>
      <c r="AB116">
        <f>IFERROR(IF(AND($N116=1,COUNTIF('Activity Bookings'!$A$5:$A$154,'Activity Bookings'!$A116)&gt;1),1,0),0)</f>
        <v/>
      </c>
      <c r="AC116">
        <f>IFERROR(IF(AND($N116=1,('Activity Bookings'!$C116+'Activity Bookings'!$D116)&lt;NOW(),OR('Activity Bookings'!$O116="Inquiry",'Activity Bookings'!$O116="Pending",'Activity Bookings'!$O116="Confirmed")),1,0),0)</f>
        <v/>
      </c>
      <c r="AD116">
        <f>IFERROR(IF(AND('Activity Bookings'!$A116&lt;&gt;"",'Activity Bookings'!$C116&gt;=TODAY(),'Activity Bookings'!$C116&lt;=TODAY()+7,OR('Activity Bookings'!$O116="Confirmed",'Activity Bookings'!$O116="Pending")),1,0),0)</f>
        <v/>
      </c>
    </row>
    <row r="117">
      <c r="N117">
        <f>IFERROR(IF(AND('Activity Bookings'!$A117&lt;&gt;"",'Activity Bookings'!$C117&gt;=$B$4,'Activity Bookings'!$C117&lt;=$D$4,IF($F$4="All Activities",1,'Activity Bookings'!$F117=$F$4),IF($H$4="All Statuses",'Activity Bookings'!$O117&lt;&gt;"Canceled",'Activity Bookings'!$O117=$H$4)),1,0),0)</f>
        <v/>
      </c>
      <c r="O117">
        <f>IFERROR(IF($N117=1,'Activity Bookings'!$F117,""),"")</f>
        <v/>
      </c>
      <c r="P117">
        <f>IFERROR(IF($N117=1,'Activity Bookings'!$M117,0),0)</f>
        <v/>
      </c>
      <c r="Q117">
        <f>IFERROR(IF($N117=1,'Activity Bookings'!$AD117,0),0)</f>
        <v/>
      </c>
      <c r="R117">
        <f>IFERROR(IF($N117=1,'Activity Bookings'!$AF117,0),0)</f>
        <v/>
      </c>
      <c r="S117">
        <f>IFERROR(IF(AND($N117=1,COUNTIFS('Activity Bookings'!$F$5:'Activity Bookings'!$F117,'Activity Bookings'!$F117,'Activity Bookings'!$C$5:'Activity Bookings'!$C117,'Activity Bookings'!$C117,'Activity Bookings'!$D$5:'Activity Bookings'!$D117,'Activity Bookings'!$D117)=1),'Activity Bookings'!$AL117,0),0)</f>
        <v/>
      </c>
      <c r="T117">
        <f>IFERROR(IF($N117=1,'Activity Bookings'!$AO117,""),"")</f>
        <v/>
      </c>
      <c r="U117">
        <f>IFERROR(IF(AND($N117=1,'Activity Bookings'!$AS117&lt;&gt;"Ready"),1,0),0)</f>
        <v/>
      </c>
      <c r="V117">
        <f>IFERROR(IF(AND($N117=1,'Activity Bookings'!$AO117&gt;1),1,0),0)</f>
        <v/>
      </c>
      <c r="W117">
        <f>IFERROR(IF(AND($N117=1,'Activity Bookings'!$AF117&gt;0,'Activity Bookings'!$O117&lt;&gt;"Canceled"),1,0),0)</f>
        <v/>
      </c>
      <c r="X117">
        <f>IFERROR(IF(AND($N117=1,'Activity Bookings'!$AI117="Yes",'Activity Bookings'!$AJ117&lt;&gt;"Received",'Activity Bookings'!$AJ117&lt;&gt;"Verify On Arrival"),1,0),0)</f>
        <v/>
      </c>
      <c r="Y117">
        <f>IFERROR(IF(AND($N117=1,'Activity Bookings'!$N117&lt;&gt;"",'Activity Bookings'!$AK117&lt;&gt;"",'Activity Bookings'!$N117&lt;'Activity Bookings'!$AK117),1,0),0)</f>
        <v/>
      </c>
      <c r="Z117">
        <f>IFERROR(IF(AND($N117=1,'Activity Bookings'!$T117=""),1,0),0)</f>
        <v/>
      </c>
      <c r="AA117">
        <f>IFERROR(IF(AND($N117=1,'Activity Bookings'!$Q117=""),1,0),0)</f>
        <v/>
      </c>
      <c r="AB117">
        <f>IFERROR(IF(AND($N117=1,COUNTIF('Activity Bookings'!$A$5:$A$154,'Activity Bookings'!$A117)&gt;1),1,0),0)</f>
        <v/>
      </c>
      <c r="AC117">
        <f>IFERROR(IF(AND($N117=1,('Activity Bookings'!$C117+'Activity Bookings'!$D117)&lt;NOW(),OR('Activity Bookings'!$O117="Inquiry",'Activity Bookings'!$O117="Pending",'Activity Bookings'!$O117="Confirmed")),1,0),0)</f>
        <v/>
      </c>
      <c r="AD117">
        <f>IFERROR(IF(AND('Activity Bookings'!$A117&lt;&gt;"",'Activity Bookings'!$C117&gt;=TODAY(),'Activity Bookings'!$C117&lt;=TODAY()+7,OR('Activity Bookings'!$O117="Confirmed",'Activity Bookings'!$O117="Pending")),1,0),0)</f>
        <v/>
      </c>
    </row>
    <row r="118">
      <c r="N118">
        <f>IFERROR(IF(AND('Activity Bookings'!$A118&lt;&gt;"",'Activity Bookings'!$C118&gt;=$B$4,'Activity Bookings'!$C118&lt;=$D$4,IF($F$4="All Activities",1,'Activity Bookings'!$F118=$F$4),IF($H$4="All Statuses",'Activity Bookings'!$O118&lt;&gt;"Canceled",'Activity Bookings'!$O118=$H$4)),1,0),0)</f>
        <v/>
      </c>
      <c r="O118">
        <f>IFERROR(IF($N118=1,'Activity Bookings'!$F118,""),"")</f>
        <v/>
      </c>
      <c r="P118">
        <f>IFERROR(IF($N118=1,'Activity Bookings'!$M118,0),0)</f>
        <v/>
      </c>
      <c r="Q118">
        <f>IFERROR(IF($N118=1,'Activity Bookings'!$AD118,0),0)</f>
        <v/>
      </c>
      <c r="R118">
        <f>IFERROR(IF($N118=1,'Activity Bookings'!$AF118,0),0)</f>
        <v/>
      </c>
      <c r="S118">
        <f>IFERROR(IF(AND($N118=1,COUNTIFS('Activity Bookings'!$F$5:'Activity Bookings'!$F118,'Activity Bookings'!$F118,'Activity Bookings'!$C$5:'Activity Bookings'!$C118,'Activity Bookings'!$C118,'Activity Bookings'!$D$5:'Activity Bookings'!$D118,'Activity Bookings'!$D118)=1),'Activity Bookings'!$AL118,0),0)</f>
        <v/>
      </c>
      <c r="T118">
        <f>IFERROR(IF($N118=1,'Activity Bookings'!$AO118,""),"")</f>
        <v/>
      </c>
      <c r="U118">
        <f>IFERROR(IF(AND($N118=1,'Activity Bookings'!$AS118&lt;&gt;"Ready"),1,0),0)</f>
        <v/>
      </c>
      <c r="V118">
        <f>IFERROR(IF(AND($N118=1,'Activity Bookings'!$AO118&gt;1),1,0),0)</f>
        <v/>
      </c>
      <c r="W118">
        <f>IFERROR(IF(AND($N118=1,'Activity Bookings'!$AF118&gt;0,'Activity Bookings'!$O118&lt;&gt;"Canceled"),1,0),0)</f>
        <v/>
      </c>
      <c r="X118">
        <f>IFERROR(IF(AND($N118=1,'Activity Bookings'!$AI118="Yes",'Activity Bookings'!$AJ118&lt;&gt;"Received",'Activity Bookings'!$AJ118&lt;&gt;"Verify On Arrival"),1,0),0)</f>
        <v/>
      </c>
      <c r="Y118">
        <f>IFERROR(IF(AND($N118=1,'Activity Bookings'!$N118&lt;&gt;"",'Activity Bookings'!$AK118&lt;&gt;"",'Activity Bookings'!$N118&lt;'Activity Bookings'!$AK118),1,0),0)</f>
        <v/>
      </c>
      <c r="Z118">
        <f>IFERROR(IF(AND($N118=1,'Activity Bookings'!$T118=""),1,0),0)</f>
        <v/>
      </c>
      <c r="AA118">
        <f>IFERROR(IF(AND($N118=1,'Activity Bookings'!$Q118=""),1,0),0)</f>
        <v/>
      </c>
      <c r="AB118">
        <f>IFERROR(IF(AND($N118=1,COUNTIF('Activity Bookings'!$A$5:$A$154,'Activity Bookings'!$A118)&gt;1),1,0),0)</f>
        <v/>
      </c>
      <c r="AC118">
        <f>IFERROR(IF(AND($N118=1,('Activity Bookings'!$C118+'Activity Bookings'!$D118)&lt;NOW(),OR('Activity Bookings'!$O118="Inquiry",'Activity Bookings'!$O118="Pending",'Activity Bookings'!$O118="Confirmed")),1,0),0)</f>
        <v/>
      </c>
      <c r="AD118">
        <f>IFERROR(IF(AND('Activity Bookings'!$A118&lt;&gt;"",'Activity Bookings'!$C118&gt;=TODAY(),'Activity Bookings'!$C118&lt;=TODAY()+7,OR('Activity Bookings'!$O118="Confirmed",'Activity Bookings'!$O118="Pending")),1,0),0)</f>
        <v/>
      </c>
    </row>
    <row r="119">
      <c r="N119">
        <f>IFERROR(IF(AND('Activity Bookings'!$A119&lt;&gt;"",'Activity Bookings'!$C119&gt;=$B$4,'Activity Bookings'!$C119&lt;=$D$4,IF($F$4="All Activities",1,'Activity Bookings'!$F119=$F$4),IF($H$4="All Statuses",'Activity Bookings'!$O119&lt;&gt;"Canceled",'Activity Bookings'!$O119=$H$4)),1,0),0)</f>
        <v/>
      </c>
      <c r="O119">
        <f>IFERROR(IF($N119=1,'Activity Bookings'!$F119,""),"")</f>
        <v/>
      </c>
      <c r="P119">
        <f>IFERROR(IF($N119=1,'Activity Bookings'!$M119,0),0)</f>
        <v/>
      </c>
      <c r="Q119">
        <f>IFERROR(IF($N119=1,'Activity Bookings'!$AD119,0),0)</f>
        <v/>
      </c>
      <c r="R119">
        <f>IFERROR(IF($N119=1,'Activity Bookings'!$AF119,0),0)</f>
        <v/>
      </c>
      <c r="S119">
        <f>IFERROR(IF(AND($N119=1,COUNTIFS('Activity Bookings'!$F$5:'Activity Bookings'!$F119,'Activity Bookings'!$F119,'Activity Bookings'!$C$5:'Activity Bookings'!$C119,'Activity Bookings'!$C119,'Activity Bookings'!$D$5:'Activity Bookings'!$D119,'Activity Bookings'!$D119)=1),'Activity Bookings'!$AL119,0),0)</f>
        <v/>
      </c>
      <c r="T119">
        <f>IFERROR(IF($N119=1,'Activity Bookings'!$AO119,""),"")</f>
        <v/>
      </c>
      <c r="U119">
        <f>IFERROR(IF(AND($N119=1,'Activity Bookings'!$AS119&lt;&gt;"Ready"),1,0),0)</f>
        <v/>
      </c>
      <c r="V119">
        <f>IFERROR(IF(AND($N119=1,'Activity Bookings'!$AO119&gt;1),1,0),0)</f>
        <v/>
      </c>
      <c r="W119">
        <f>IFERROR(IF(AND($N119=1,'Activity Bookings'!$AF119&gt;0,'Activity Bookings'!$O119&lt;&gt;"Canceled"),1,0),0)</f>
        <v/>
      </c>
      <c r="X119">
        <f>IFERROR(IF(AND($N119=1,'Activity Bookings'!$AI119="Yes",'Activity Bookings'!$AJ119&lt;&gt;"Received",'Activity Bookings'!$AJ119&lt;&gt;"Verify On Arrival"),1,0),0)</f>
        <v/>
      </c>
      <c r="Y119">
        <f>IFERROR(IF(AND($N119=1,'Activity Bookings'!$N119&lt;&gt;"",'Activity Bookings'!$AK119&lt;&gt;"",'Activity Bookings'!$N119&lt;'Activity Bookings'!$AK119),1,0),0)</f>
        <v/>
      </c>
      <c r="Z119">
        <f>IFERROR(IF(AND($N119=1,'Activity Bookings'!$T119=""),1,0),0)</f>
        <v/>
      </c>
      <c r="AA119">
        <f>IFERROR(IF(AND($N119=1,'Activity Bookings'!$Q119=""),1,0),0)</f>
        <v/>
      </c>
      <c r="AB119">
        <f>IFERROR(IF(AND($N119=1,COUNTIF('Activity Bookings'!$A$5:$A$154,'Activity Bookings'!$A119)&gt;1),1,0),0)</f>
        <v/>
      </c>
      <c r="AC119">
        <f>IFERROR(IF(AND($N119=1,('Activity Bookings'!$C119+'Activity Bookings'!$D119)&lt;NOW(),OR('Activity Bookings'!$O119="Inquiry",'Activity Bookings'!$O119="Pending",'Activity Bookings'!$O119="Confirmed")),1,0),0)</f>
        <v/>
      </c>
      <c r="AD119">
        <f>IFERROR(IF(AND('Activity Bookings'!$A119&lt;&gt;"",'Activity Bookings'!$C119&gt;=TODAY(),'Activity Bookings'!$C119&lt;=TODAY()+7,OR('Activity Bookings'!$O119="Confirmed",'Activity Bookings'!$O119="Pending")),1,0),0)</f>
        <v/>
      </c>
    </row>
    <row r="120">
      <c r="N120">
        <f>IFERROR(IF(AND('Activity Bookings'!$A120&lt;&gt;"",'Activity Bookings'!$C120&gt;=$B$4,'Activity Bookings'!$C120&lt;=$D$4,IF($F$4="All Activities",1,'Activity Bookings'!$F120=$F$4),IF($H$4="All Statuses",'Activity Bookings'!$O120&lt;&gt;"Canceled",'Activity Bookings'!$O120=$H$4)),1,0),0)</f>
        <v/>
      </c>
      <c r="O120">
        <f>IFERROR(IF($N120=1,'Activity Bookings'!$F120,""),"")</f>
        <v/>
      </c>
      <c r="P120">
        <f>IFERROR(IF($N120=1,'Activity Bookings'!$M120,0),0)</f>
        <v/>
      </c>
      <c r="Q120">
        <f>IFERROR(IF($N120=1,'Activity Bookings'!$AD120,0),0)</f>
        <v/>
      </c>
      <c r="R120">
        <f>IFERROR(IF($N120=1,'Activity Bookings'!$AF120,0),0)</f>
        <v/>
      </c>
      <c r="S120">
        <f>IFERROR(IF(AND($N120=1,COUNTIFS('Activity Bookings'!$F$5:'Activity Bookings'!$F120,'Activity Bookings'!$F120,'Activity Bookings'!$C$5:'Activity Bookings'!$C120,'Activity Bookings'!$C120,'Activity Bookings'!$D$5:'Activity Bookings'!$D120,'Activity Bookings'!$D120)=1),'Activity Bookings'!$AL120,0),0)</f>
        <v/>
      </c>
      <c r="T120">
        <f>IFERROR(IF($N120=1,'Activity Bookings'!$AO120,""),"")</f>
        <v/>
      </c>
      <c r="U120">
        <f>IFERROR(IF(AND($N120=1,'Activity Bookings'!$AS120&lt;&gt;"Ready"),1,0),0)</f>
        <v/>
      </c>
      <c r="V120">
        <f>IFERROR(IF(AND($N120=1,'Activity Bookings'!$AO120&gt;1),1,0),0)</f>
        <v/>
      </c>
      <c r="W120">
        <f>IFERROR(IF(AND($N120=1,'Activity Bookings'!$AF120&gt;0,'Activity Bookings'!$O120&lt;&gt;"Canceled"),1,0),0)</f>
        <v/>
      </c>
      <c r="X120">
        <f>IFERROR(IF(AND($N120=1,'Activity Bookings'!$AI120="Yes",'Activity Bookings'!$AJ120&lt;&gt;"Received",'Activity Bookings'!$AJ120&lt;&gt;"Verify On Arrival"),1,0),0)</f>
        <v/>
      </c>
      <c r="Y120">
        <f>IFERROR(IF(AND($N120=1,'Activity Bookings'!$N120&lt;&gt;"",'Activity Bookings'!$AK120&lt;&gt;"",'Activity Bookings'!$N120&lt;'Activity Bookings'!$AK120),1,0),0)</f>
        <v/>
      </c>
      <c r="Z120">
        <f>IFERROR(IF(AND($N120=1,'Activity Bookings'!$T120=""),1,0),0)</f>
        <v/>
      </c>
      <c r="AA120">
        <f>IFERROR(IF(AND($N120=1,'Activity Bookings'!$Q120=""),1,0),0)</f>
        <v/>
      </c>
      <c r="AB120">
        <f>IFERROR(IF(AND($N120=1,COUNTIF('Activity Bookings'!$A$5:$A$154,'Activity Bookings'!$A120)&gt;1),1,0),0)</f>
        <v/>
      </c>
      <c r="AC120">
        <f>IFERROR(IF(AND($N120=1,('Activity Bookings'!$C120+'Activity Bookings'!$D120)&lt;NOW(),OR('Activity Bookings'!$O120="Inquiry",'Activity Bookings'!$O120="Pending",'Activity Bookings'!$O120="Confirmed")),1,0),0)</f>
        <v/>
      </c>
      <c r="AD120">
        <f>IFERROR(IF(AND('Activity Bookings'!$A120&lt;&gt;"",'Activity Bookings'!$C120&gt;=TODAY(),'Activity Bookings'!$C120&lt;=TODAY()+7,OR('Activity Bookings'!$O120="Confirmed",'Activity Bookings'!$O120="Pending")),1,0),0)</f>
        <v/>
      </c>
    </row>
    <row r="121">
      <c r="N121">
        <f>IFERROR(IF(AND('Activity Bookings'!$A121&lt;&gt;"",'Activity Bookings'!$C121&gt;=$B$4,'Activity Bookings'!$C121&lt;=$D$4,IF($F$4="All Activities",1,'Activity Bookings'!$F121=$F$4),IF($H$4="All Statuses",'Activity Bookings'!$O121&lt;&gt;"Canceled",'Activity Bookings'!$O121=$H$4)),1,0),0)</f>
        <v/>
      </c>
      <c r="O121">
        <f>IFERROR(IF($N121=1,'Activity Bookings'!$F121,""),"")</f>
        <v/>
      </c>
      <c r="P121">
        <f>IFERROR(IF($N121=1,'Activity Bookings'!$M121,0),0)</f>
        <v/>
      </c>
      <c r="Q121">
        <f>IFERROR(IF($N121=1,'Activity Bookings'!$AD121,0),0)</f>
        <v/>
      </c>
      <c r="R121">
        <f>IFERROR(IF($N121=1,'Activity Bookings'!$AF121,0),0)</f>
        <v/>
      </c>
      <c r="S121">
        <f>IFERROR(IF(AND($N121=1,COUNTIFS('Activity Bookings'!$F$5:'Activity Bookings'!$F121,'Activity Bookings'!$F121,'Activity Bookings'!$C$5:'Activity Bookings'!$C121,'Activity Bookings'!$C121,'Activity Bookings'!$D$5:'Activity Bookings'!$D121,'Activity Bookings'!$D121)=1),'Activity Bookings'!$AL121,0),0)</f>
        <v/>
      </c>
      <c r="T121">
        <f>IFERROR(IF($N121=1,'Activity Bookings'!$AO121,""),"")</f>
        <v/>
      </c>
      <c r="U121">
        <f>IFERROR(IF(AND($N121=1,'Activity Bookings'!$AS121&lt;&gt;"Ready"),1,0),0)</f>
        <v/>
      </c>
      <c r="V121">
        <f>IFERROR(IF(AND($N121=1,'Activity Bookings'!$AO121&gt;1),1,0),0)</f>
        <v/>
      </c>
      <c r="W121">
        <f>IFERROR(IF(AND($N121=1,'Activity Bookings'!$AF121&gt;0,'Activity Bookings'!$O121&lt;&gt;"Canceled"),1,0),0)</f>
        <v/>
      </c>
      <c r="X121">
        <f>IFERROR(IF(AND($N121=1,'Activity Bookings'!$AI121="Yes",'Activity Bookings'!$AJ121&lt;&gt;"Received",'Activity Bookings'!$AJ121&lt;&gt;"Verify On Arrival"),1,0),0)</f>
        <v/>
      </c>
      <c r="Y121">
        <f>IFERROR(IF(AND($N121=1,'Activity Bookings'!$N121&lt;&gt;"",'Activity Bookings'!$AK121&lt;&gt;"",'Activity Bookings'!$N121&lt;'Activity Bookings'!$AK121),1,0),0)</f>
        <v/>
      </c>
      <c r="Z121">
        <f>IFERROR(IF(AND($N121=1,'Activity Bookings'!$T121=""),1,0),0)</f>
        <v/>
      </c>
      <c r="AA121">
        <f>IFERROR(IF(AND($N121=1,'Activity Bookings'!$Q121=""),1,0),0)</f>
        <v/>
      </c>
      <c r="AB121">
        <f>IFERROR(IF(AND($N121=1,COUNTIF('Activity Bookings'!$A$5:$A$154,'Activity Bookings'!$A121)&gt;1),1,0),0)</f>
        <v/>
      </c>
      <c r="AC121">
        <f>IFERROR(IF(AND($N121=1,('Activity Bookings'!$C121+'Activity Bookings'!$D121)&lt;NOW(),OR('Activity Bookings'!$O121="Inquiry",'Activity Bookings'!$O121="Pending",'Activity Bookings'!$O121="Confirmed")),1,0),0)</f>
        <v/>
      </c>
      <c r="AD121">
        <f>IFERROR(IF(AND('Activity Bookings'!$A121&lt;&gt;"",'Activity Bookings'!$C121&gt;=TODAY(),'Activity Bookings'!$C121&lt;=TODAY()+7,OR('Activity Bookings'!$O121="Confirmed",'Activity Bookings'!$O121="Pending")),1,0),0)</f>
        <v/>
      </c>
    </row>
    <row r="122">
      <c r="N122">
        <f>IFERROR(IF(AND('Activity Bookings'!$A122&lt;&gt;"",'Activity Bookings'!$C122&gt;=$B$4,'Activity Bookings'!$C122&lt;=$D$4,IF($F$4="All Activities",1,'Activity Bookings'!$F122=$F$4),IF($H$4="All Statuses",'Activity Bookings'!$O122&lt;&gt;"Canceled",'Activity Bookings'!$O122=$H$4)),1,0),0)</f>
        <v/>
      </c>
      <c r="O122">
        <f>IFERROR(IF($N122=1,'Activity Bookings'!$F122,""),"")</f>
        <v/>
      </c>
      <c r="P122">
        <f>IFERROR(IF($N122=1,'Activity Bookings'!$M122,0),0)</f>
        <v/>
      </c>
      <c r="Q122">
        <f>IFERROR(IF($N122=1,'Activity Bookings'!$AD122,0),0)</f>
        <v/>
      </c>
      <c r="R122">
        <f>IFERROR(IF($N122=1,'Activity Bookings'!$AF122,0),0)</f>
        <v/>
      </c>
      <c r="S122">
        <f>IFERROR(IF(AND($N122=1,COUNTIFS('Activity Bookings'!$F$5:'Activity Bookings'!$F122,'Activity Bookings'!$F122,'Activity Bookings'!$C$5:'Activity Bookings'!$C122,'Activity Bookings'!$C122,'Activity Bookings'!$D$5:'Activity Bookings'!$D122,'Activity Bookings'!$D122)=1),'Activity Bookings'!$AL122,0),0)</f>
        <v/>
      </c>
      <c r="T122">
        <f>IFERROR(IF($N122=1,'Activity Bookings'!$AO122,""),"")</f>
        <v/>
      </c>
      <c r="U122">
        <f>IFERROR(IF(AND($N122=1,'Activity Bookings'!$AS122&lt;&gt;"Ready"),1,0),0)</f>
        <v/>
      </c>
      <c r="V122">
        <f>IFERROR(IF(AND($N122=1,'Activity Bookings'!$AO122&gt;1),1,0),0)</f>
        <v/>
      </c>
      <c r="W122">
        <f>IFERROR(IF(AND($N122=1,'Activity Bookings'!$AF122&gt;0,'Activity Bookings'!$O122&lt;&gt;"Canceled"),1,0),0)</f>
        <v/>
      </c>
      <c r="X122">
        <f>IFERROR(IF(AND($N122=1,'Activity Bookings'!$AI122="Yes",'Activity Bookings'!$AJ122&lt;&gt;"Received",'Activity Bookings'!$AJ122&lt;&gt;"Verify On Arrival"),1,0),0)</f>
        <v/>
      </c>
      <c r="Y122">
        <f>IFERROR(IF(AND($N122=1,'Activity Bookings'!$N122&lt;&gt;"",'Activity Bookings'!$AK122&lt;&gt;"",'Activity Bookings'!$N122&lt;'Activity Bookings'!$AK122),1,0),0)</f>
        <v/>
      </c>
      <c r="Z122">
        <f>IFERROR(IF(AND($N122=1,'Activity Bookings'!$T122=""),1,0),0)</f>
        <v/>
      </c>
      <c r="AA122">
        <f>IFERROR(IF(AND($N122=1,'Activity Bookings'!$Q122=""),1,0),0)</f>
        <v/>
      </c>
      <c r="AB122">
        <f>IFERROR(IF(AND($N122=1,COUNTIF('Activity Bookings'!$A$5:$A$154,'Activity Bookings'!$A122)&gt;1),1,0),0)</f>
        <v/>
      </c>
      <c r="AC122">
        <f>IFERROR(IF(AND($N122=1,('Activity Bookings'!$C122+'Activity Bookings'!$D122)&lt;NOW(),OR('Activity Bookings'!$O122="Inquiry",'Activity Bookings'!$O122="Pending",'Activity Bookings'!$O122="Confirmed")),1,0),0)</f>
        <v/>
      </c>
      <c r="AD122">
        <f>IFERROR(IF(AND('Activity Bookings'!$A122&lt;&gt;"",'Activity Bookings'!$C122&gt;=TODAY(),'Activity Bookings'!$C122&lt;=TODAY()+7,OR('Activity Bookings'!$O122="Confirmed",'Activity Bookings'!$O122="Pending")),1,0),0)</f>
        <v/>
      </c>
    </row>
    <row r="123">
      <c r="N123">
        <f>IFERROR(IF(AND('Activity Bookings'!$A123&lt;&gt;"",'Activity Bookings'!$C123&gt;=$B$4,'Activity Bookings'!$C123&lt;=$D$4,IF($F$4="All Activities",1,'Activity Bookings'!$F123=$F$4),IF($H$4="All Statuses",'Activity Bookings'!$O123&lt;&gt;"Canceled",'Activity Bookings'!$O123=$H$4)),1,0),0)</f>
        <v/>
      </c>
      <c r="O123">
        <f>IFERROR(IF($N123=1,'Activity Bookings'!$F123,""),"")</f>
        <v/>
      </c>
      <c r="P123">
        <f>IFERROR(IF($N123=1,'Activity Bookings'!$M123,0),0)</f>
        <v/>
      </c>
      <c r="Q123">
        <f>IFERROR(IF($N123=1,'Activity Bookings'!$AD123,0),0)</f>
        <v/>
      </c>
      <c r="R123">
        <f>IFERROR(IF($N123=1,'Activity Bookings'!$AF123,0),0)</f>
        <v/>
      </c>
      <c r="S123">
        <f>IFERROR(IF(AND($N123=1,COUNTIFS('Activity Bookings'!$F$5:'Activity Bookings'!$F123,'Activity Bookings'!$F123,'Activity Bookings'!$C$5:'Activity Bookings'!$C123,'Activity Bookings'!$C123,'Activity Bookings'!$D$5:'Activity Bookings'!$D123,'Activity Bookings'!$D123)=1),'Activity Bookings'!$AL123,0),0)</f>
        <v/>
      </c>
      <c r="T123">
        <f>IFERROR(IF($N123=1,'Activity Bookings'!$AO123,""),"")</f>
        <v/>
      </c>
      <c r="U123">
        <f>IFERROR(IF(AND($N123=1,'Activity Bookings'!$AS123&lt;&gt;"Ready"),1,0),0)</f>
        <v/>
      </c>
      <c r="V123">
        <f>IFERROR(IF(AND($N123=1,'Activity Bookings'!$AO123&gt;1),1,0),0)</f>
        <v/>
      </c>
      <c r="W123">
        <f>IFERROR(IF(AND($N123=1,'Activity Bookings'!$AF123&gt;0,'Activity Bookings'!$O123&lt;&gt;"Canceled"),1,0),0)</f>
        <v/>
      </c>
      <c r="X123">
        <f>IFERROR(IF(AND($N123=1,'Activity Bookings'!$AI123="Yes",'Activity Bookings'!$AJ123&lt;&gt;"Received",'Activity Bookings'!$AJ123&lt;&gt;"Verify On Arrival"),1,0),0)</f>
        <v/>
      </c>
      <c r="Y123">
        <f>IFERROR(IF(AND($N123=1,'Activity Bookings'!$N123&lt;&gt;"",'Activity Bookings'!$AK123&lt;&gt;"",'Activity Bookings'!$N123&lt;'Activity Bookings'!$AK123),1,0),0)</f>
        <v/>
      </c>
      <c r="Z123">
        <f>IFERROR(IF(AND($N123=1,'Activity Bookings'!$T123=""),1,0),0)</f>
        <v/>
      </c>
      <c r="AA123">
        <f>IFERROR(IF(AND($N123=1,'Activity Bookings'!$Q123=""),1,0),0)</f>
        <v/>
      </c>
      <c r="AB123">
        <f>IFERROR(IF(AND($N123=1,COUNTIF('Activity Bookings'!$A$5:$A$154,'Activity Bookings'!$A123)&gt;1),1,0),0)</f>
        <v/>
      </c>
      <c r="AC123">
        <f>IFERROR(IF(AND($N123=1,('Activity Bookings'!$C123+'Activity Bookings'!$D123)&lt;NOW(),OR('Activity Bookings'!$O123="Inquiry",'Activity Bookings'!$O123="Pending",'Activity Bookings'!$O123="Confirmed")),1,0),0)</f>
        <v/>
      </c>
      <c r="AD123">
        <f>IFERROR(IF(AND('Activity Bookings'!$A123&lt;&gt;"",'Activity Bookings'!$C123&gt;=TODAY(),'Activity Bookings'!$C123&lt;=TODAY()+7,OR('Activity Bookings'!$O123="Confirmed",'Activity Bookings'!$O123="Pending")),1,0),0)</f>
        <v/>
      </c>
    </row>
    <row r="124">
      <c r="N124">
        <f>IFERROR(IF(AND('Activity Bookings'!$A124&lt;&gt;"",'Activity Bookings'!$C124&gt;=$B$4,'Activity Bookings'!$C124&lt;=$D$4,IF($F$4="All Activities",1,'Activity Bookings'!$F124=$F$4),IF($H$4="All Statuses",'Activity Bookings'!$O124&lt;&gt;"Canceled",'Activity Bookings'!$O124=$H$4)),1,0),0)</f>
        <v/>
      </c>
      <c r="O124">
        <f>IFERROR(IF($N124=1,'Activity Bookings'!$F124,""),"")</f>
        <v/>
      </c>
      <c r="P124">
        <f>IFERROR(IF($N124=1,'Activity Bookings'!$M124,0),0)</f>
        <v/>
      </c>
      <c r="Q124">
        <f>IFERROR(IF($N124=1,'Activity Bookings'!$AD124,0),0)</f>
        <v/>
      </c>
      <c r="R124">
        <f>IFERROR(IF($N124=1,'Activity Bookings'!$AF124,0),0)</f>
        <v/>
      </c>
      <c r="S124">
        <f>IFERROR(IF(AND($N124=1,COUNTIFS('Activity Bookings'!$F$5:'Activity Bookings'!$F124,'Activity Bookings'!$F124,'Activity Bookings'!$C$5:'Activity Bookings'!$C124,'Activity Bookings'!$C124,'Activity Bookings'!$D$5:'Activity Bookings'!$D124,'Activity Bookings'!$D124)=1),'Activity Bookings'!$AL124,0),0)</f>
        <v/>
      </c>
      <c r="T124">
        <f>IFERROR(IF($N124=1,'Activity Bookings'!$AO124,""),"")</f>
        <v/>
      </c>
      <c r="U124">
        <f>IFERROR(IF(AND($N124=1,'Activity Bookings'!$AS124&lt;&gt;"Ready"),1,0),0)</f>
        <v/>
      </c>
      <c r="V124">
        <f>IFERROR(IF(AND($N124=1,'Activity Bookings'!$AO124&gt;1),1,0),0)</f>
        <v/>
      </c>
      <c r="W124">
        <f>IFERROR(IF(AND($N124=1,'Activity Bookings'!$AF124&gt;0,'Activity Bookings'!$O124&lt;&gt;"Canceled"),1,0),0)</f>
        <v/>
      </c>
      <c r="X124">
        <f>IFERROR(IF(AND($N124=1,'Activity Bookings'!$AI124="Yes",'Activity Bookings'!$AJ124&lt;&gt;"Received",'Activity Bookings'!$AJ124&lt;&gt;"Verify On Arrival"),1,0),0)</f>
        <v/>
      </c>
      <c r="Y124">
        <f>IFERROR(IF(AND($N124=1,'Activity Bookings'!$N124&lt;&gt;"",'Activity Bookings'!$AK124&lt;&gt;"",'Activity Bookings'!$N124&lt;'Activity Bookings'!$AK124),1,0),0)</f>
        <v/>
      </c>
      <c r="Z124">
        <f>IFERROR(IF(AND($N124=1,'Activity Bookings'!$T124=""),1,0),0)</f>
        <v/>
      </c>
      <c r="AA124">
        <f>IFERROR(IF(AND($N124=1,'Activity Bookings'!$Q124=""),1,0),0)</f>
        <v/>
      </c>
      <c r="AB124">
        <f>IFERROR(IF(AND($N124=1,COUNTIF('Activity Bookings'!$A$5:$A$154,'Activity Bookings'!$A124)&gt;1),1,0),0)</f>
        <v/>
      </c>
      <c r="AC124">
        <f>IFERROR(IF(AND($N124=1,('Activity Bookings'!$C124+'Activity Bookings'!$D124)&lt;NOW(),OR('Activity Bookings'!$O124="Inquiry",'Activity Bookings'!$O124="Pending",'Activity Bookings'!$O124="Confirmed")),1,0),0)</f>
        <v/>
      </c>
      <c r="AD124">
        <f>IFERROR(IF(AND('Activity Bookings'!$A124&lt;&gt;"",'Activity Bookings'!$C124&gt;=TODAY(),'Activity Bookings'!$C124&lt;=TODAY()+7,OR('Activity Bookings'!$O124="Confirmed",'Activity Bookings'!$O124="Pending")),1,0),0)</f>
        <v/>
      </c>
    </row>
    <row r="125">
      <c r="N125">
        <f>IFERROR(IF(AND('Activity Bookings'!$A125&lt;&gt;"",'Activity Bookings'!$C125&gt;=$B$4,'Activity Bookings'!$C125&lt;=$D$4,IF($F$4="All Activities",1,'Activity Bookings'!$F125=$F$4),IF($H$4="All Statuses",'Activity Bookings'!$O125&lt;&gt;"Canceled",'Activity Bookings'!$O125=$H$4)),1,0),0)</f>
        <v/>
      </c>
      <c r="O125">
        <f>IFERROR(IF($N125=1,'Activity Bookings'!$F125,""),"")</f>
        <v/>
      </c>
      <c r="P125">
        <f>IFERROR(IF($N125=1,'Activity Bookings'!$M125,0),0)</f>
        <v/>
      </c>
      <c r="Q125">
        <f>IFERROR(IF($N125=1,'Activity Bookings'!$AD125,0),0)</f>
        <v/>
      </c>
      <c r="R125">
        <f>IFERROR(IF($N125=1,'Activity Bookings'!$AF125,0),0)</f>
        <v/>
      </c>
      <c r="S125">
        <f>IFERROR(IF(AND($N125=1,COUNTIFS('Activity Bookings'!$F$5:'Activity Bookings'!$F125,'Activity Bookings'!$F125,'Activity Bookings'!$C$5:'Activity Bookings'!$C125,'Activity Bookings'!$C125,'Activity Bookings'!$D$5:'Activity Bookings'!$D125,'Activity Bookings'!$D125)=1),'Activity Bookings'!$AL125,0),0)</f>
        <v/>
      </c>
      <c r="T125">
        <f>IFERROR(IF($N125=1,'Activity Bookings'!$AO125,""),"")</f>
        <v/>
      </c>
      <c r="U125">
        <f>IFERROR(IF(AND($N125=1,'Activity Bookings'!$AS125&lt;&gt;"Ready"),1,0),0)</f>
        <v/>
      </c>
      <c r="V125">
        <f>IFERROR(IF(AND($N125=1,'Activity Bookings'!$AO125&gt;1),1,0),0)</f>
        <v/>
      </c>
      <c r="W125">
        <f>IFERROR(IF(AND($N125=1,'Activity Bookings'!$AF125&gt;0,'Activity Bookings'!$O125&lt;&gt;"Canceled"),1,0),0)</f>
        <v/>
      </c>
      <c r="X125">
        <f>IFERROR(IF(AND($N125=1,'Activity Bookings'!$AI125="Yes",'Activity Bookings'!$AJ125&lt;&gt;"Received",'Activity Bookings'!$AJ125&lt;&gt;"Verify On Arrival"),1,0),0)</f>
        <v/>
      </c>
      <c r="Y125">
        <f>IFERROR(IF(AND($N125=1,'Activity Bookings'!$N125&lt;&gt;"",'Activity Bookings'!$AK125&lt;&gt;"",'Activity Bookings'!$N125&lt;'Activity Bookings'!$AK125),1,0),0)</f>
        <v/>
      </c>
      <c r="Z125">
        <f>IFERROR(IF(AND($N125=1,'Activity Bookings'!$T125=""),1,0),0)</f>
        <v/>
      </c>
      <c r="AA125">
        <f>IFERROR(IF(AND($N125=1,'Activity Bookings'!$Q125=""),1,0),0)</f>
        <v/>
      </c>
      <c r="AB125">
        <f>IFERROR(IF(AND($N125=1,COUNTIF('Activity Bookings'!$A$5:$A$154,'Activity Bookings'!$A125)&gt;1),1,0),0)</f>
        <v/>
      </c>
      <c r="AC125">
        <f>IFERROR(IF(AND($N125=1,('Activity Bookings'!$C125+'Activity Bookings'!$D125)&lt;NOW(),OR('Activity Bookings'!$O125="Inquiry",'Activity Bookings'!$O125="Pending",'Activity Bookings'!$O125="Confirmed")),1,0),0)</f>
        <v/>
      </c>
      <c r="AD125">
        <f>IFERROR(IF(AND('Activity Bookings'!$A125&lt;&gt;"",'Activity Bookings'!$C125&gt;=TODAY(),'Activity Bookings'!$C125&lt;=TODAY()+7,OR('Activity Bookings'!$O125="Confirmed",'Activity Bookings'!$O125="Pending")),1,0),0)</f>
        <v/>
      </c>
    </row>
    <row r="126">
      <c r="N126">
        <f>IFERROR(IF(AND('Activity Bookings'!$A126&lt;&gt;"",'Activity Bookings'!$C126&gt;=$B$4,'Activity Bookings'!$C126&lt;=$D$4,IF($F$4="All Activities",1,'Activity Bookings'!$F126=$F$4),IF($H$4="All Statuses",'Activity Bookings'!$O126&lt;&gt;"Canceled",'Activity Bookings'!$O126=$H$4)),1,0),0)</f>
        <v/>
      </c>
      <c r="O126">
        <f>IFERROR(IF($N126=1,'Activity Bookings'!$F126,""),"")</f>
        <v/>
      </c>
      <c r="P126">
        <f>IFERROR(IF($N126=1,'Activity Bookings'!$M126,0),0)</f>
        <v/>
      </c>
      <c r="Q126">
        <f>IFERROR(IF($N126=1,'Activity Bookings'!$AD126,0),0)</f>
        <v/>
      </c>
      <c r="R126">
        <f>IFERROR(IF($N126=1,'Activity Bookings'!$AF126,0),0)</f>
        <v/>
      </c>
      <c r="S126">
        <f>IFERROR(IF(AND($N126=1,COUNTIFS('Activity Bookings'!$F$5:'Activity Bookings'!$F126,'Activity Bookings'!$F126,'Activity Bookings'!$C$5:'Activity Bookings'!$C126,'Activity Bookings'!$C126,'Activity Bookings'!$D$5:'Activity Bookings'!$D126,'Activity Bookings'!$D126)=1),'Activity Bookings'!$AL126,0),0)</f>
        <v/>
      </c>
      <c r="T126">
        <f>IFERROR(IF($N126=1,'Activity Bookings'!$AO126,""),"")</f>
        <v/>
      </c>
      <c r="U126">
        <f>IFERROR(IF(AND($N126=1,'Activity Bookings'!$AS126&lt;&gt;"Ready"),1,0),0)</f>
        <v/>
      </c>
      <c r="V126">
        <f>IFERROR(IF(AND($N126=1,'Activity Bookings'!$AO126&gt;1),1,0),0)</f>
        <v/>
      </c>
      <c r="W126">
        <f>IFERROR(IF(AND($N126=1,'Activity Bookings'!$AF126&gt;0,'Activity Bookings'!$O126&lt;&gt;"Canceled"),1,0),0)</f>
        <v/>
      </c>
      <c r="X126">
        <f>IFERROR(IF(AND($N126=1,'Activity Bookings'!$AI126="Yes",'Activity Bookings'!$AJ126&lt;&gt;"Received",'Activity Bookings'!$AJ126&lt;&gt;"Verify On Arrival"),1,0),0)</f>
        <v/>
      </c>
      <c r="Y126">
        <f>IFERROR(IF(AND($N126=1,'Activity Bookings'!$N126&lt;&gt;"",'Activity Bookings'!$AK126&lt;&gt;"",'Activity Bookings'!$N126&lt;'Activity Bookings'!$AK126),1,0),0)</f>
        <v/>
      </c>
      <c r="Z126">
        <f>IFERROR(IF(AND($N126=1,'Activity Bookings'!$T126=""),1,0),0)</f>
        <v/>
      </c>
      <c r="AA126">
        <f>IFERROR(IF(AND($N126=1,'Activity Bookings'!$Q126=""),1,0),0)</f>
        <v/>
      </c>
      <c r="AB126">
        <f>IFERROR(IF(AND($N126=1,COUNTIF('Activity Bookings'!$A$5:$A$154,'Activity Bookings'!$A126)&gt;1),1,0),0)</f>
        <v/>
      </c>
      <c r="AC126">
        <f>IFERROR(IF(AND($N126=1,('Activity Bookings'!$C126+'Activity Bookings'!$D126)&lt;NOW(),OR('Activity Bookings'!$O126="Inquiry",'Activity Bookings'!$O126="Pending",'Activity Bookings'!$O126="Confirmed")),1,0),0)</f>
        <v/>
      </c>
      <c r="AD126">
        <f>IFERROR(IF(AND('Activity Bookings'!$A126&lt;&gt;"",'Activity Bookings'!$C126&gt;=TODAY(),'Activity Bookings'!$C126&lt;=TODAY()+7,OR('Activity Bookings'!$O126="Confirmed",'Activity Bookings'!$O126="Pending")),1,0),0)</f>
        <v/>
      </c>
    </row>
    <row r="127">
      <c r="N127">
        <f>IFERROR(IF(AND('Activity Bookings'!$A127&lt;&gt;"",'Activity Bookings'!$C127&gt;=$B$4,'Activity Bookings'!$C127&lt;=$D$4,IF($F$4="All Activities",1,'Activity Bookings'!$F127=$F$4),IF($H$4="All Statuses",'Activity Bookings'!$O127&lt;&gt;"Canceled",'Activity Bookings'!$O127=$H$4)),1,0),0)</f>
        <v/>
      </c>
      <c r="O127">
        <f>IFERROR(IF($N127=1,'Activity Bookings'!$F127,""),"")</f>
        <v/>
      </c>
      <c r="P127">
        <f>IFERROR(IF($N127=1,'Activity Bookings'!$M127,0),0)</f>
        <v/>
      </c>
      <c r="Q127">
        <f>IFERROR(IF($N127=1,'Activity Bookings'!$AD127,0),0)</f>
        <v/>
      </c>
      <c r="R127">
        <f>IFERROR(IF($N127=1,'Activity Bookings'!$AF127,0),0)</f>
        <v/>
      </c>
      <c r="S127">
        <f>IFERROR(IF(AND($N127=1,COUNTIFS('Activity Bookings'!$F$5:'Activity Bookings'!$F127,'Activity Bookings'!$F127,'Activity Bookings'!$C$5:'Activity Bookings'!$C127,'Activity Bookings'!$C127,'Activity Bookings'!$D$5:'Activity Bookings'!$D127,'Activity Bookings'!$D127)=1),'Activity Bookings'!$AL127,0),0)</f>
        <v/>
      </c>
      <c r="T127">
        <f>IFERROR(IF($N127=1,'Activity Bookings'!$AO127,""),"")</f>
        <v/>
      </c>
      <c r="U127">
        <f>IFERROR(IF(AND($N127=1,'Activity Bookings'!$AS127&lt;&gt;"Ready"),1,0),0)</f>
        <v/>
      </c>
      <c r="V127">
        <f>IFERROR(IF(AND($N127=1,'Activity Bookings'!$AO127&gt;1),1,0),0)</f>
        <v/>
      </c>
      <c r="W127">
        <f>IFERROR(IF(AND($N127=1,'Activity Bookings'!$AF127&gt;0,'Activity Bookings'!$O127&lt;&gt;"Canceled"),1,0),0)</f>
        <v/>
      </c>
      <c r="X127">
        <f>IFERROR(IF(AND($N127=1,'Activity Bookings'!$AI127="Yes",'Activity Bookings'!$AJ127&lt;&gt;"Received",'Activity Bookings'!$AJ127&lt;&gt;"Verify On Arrival"),1,0),0)</f>
        <v/>
      </c>
      <c r="Y127">
        <f>IFERROR(IF(AND($N127=1,'Activity Bookings'!$N127&lt;&gt;"",'Activity Bookings'!$AK127&lt;&gt;"",'Activity Bookings'!$N127&lt;'Activity Bookings'!$AK127),1,0),0)</f>
        <v/>
      </c>
      <c r="Z127">
        <f>IFERROR(IF(AND($N127=1,'Activity Bookings'!$T127=""),1,0),0)</f>
        <v/>
      </c>
      <c r="AA127">
        <f>IFERROR(IF(AND($N127=1,'Activity Bookings'!$Q127=""),1,0),0)</f>
        <v/>
      </c>
      <c r="AB127">
        <f>IFERROR(IF(AND($N127=1,COUNTIF('Activity Bookings'!$A$5:$A$154,'Activity Bookings'!$A127)&gt;1),1,0),0)</f>
        <v/>
      </c>
      <c r="AC127">
        <f>IFERROR(IF(AND($N127=1,('Activity Bookings'!$C127+'Activity Bookings'!$D127)&lt;NOW(),OR('Activity Bookings'!$O127="Inquiry",'Activity Bookings'!$O127="Pending",'Activity Bookings'!$O127="Confirmed")),1,0),0)</f>
        <v/>
      </c>
      <c r="AD127">
        <f>IFERROR(IF(AND('Activity Bookings'!$A127&lt;&gt;"",'Activity Bookings'!$C127&gt;=TODAY(),'Activity Bookings'!$C127&lt;=TODAY()+7,OR('Activity Bookings'!$O127="Confirmed",'Activity Bookings'!$O127="Pending")),1,0),0)</f>
        <v/>
      </c>
    </row>
    <row r="128">
      <c r="N128">
        <f>IFERROR(IF(AND('Activity Bookings'!$A128&lt;&gt;"",'Activity Bookings'!$C128&gt;=$B$4,'Activity Bookings'!$C128&lt;=$D$4,IF($F$4="All Activities",1,'Activity Bookings'!$F128=$F$4),IF($H$4="All Statuses",'Activity Bookings'!$O128&lt;&gt;"Canceled",'Activity Bookings'!$O128=$H$4)),1,0),0)</f>
        <v/>
      </c>
      <c r="O128">
        <f>IFERROR(IF($N128=1,'Activity Bookings'!$F128,""),"")</f>
        <v/>
      </c>
      <c r="P128">
        <f>IFERROR(IF($N128=1,'Activity Bookings'!$M128,0),0)</f>
        <v/>
      </c>
      <c r="Q128">
        <f>IFERROR(IF($N128=1,'Activity Bookings'!$AD128,0),0)</f>
        <v/>
      </c>
      <c r="R128">
        <f>IFERROR(IF($N128=1,'Activity Bookings'!$AF128,0),0)</f>
        <v/>
      </c>
      <c r="S128">
        <f>IFERROR(IF(AND($N128=1,COUNTIFS('Activity Bookings'!$F$5:'Activity Bookings'!$F128,'Activity Bookings'!$F128,'Activity Bookings'!$C$5:'Activity Bookings'!$C128,'Activity Bookings'!$C128,'Activity Bookings'!$D$5:'Activity Bookings'!$D128,'Activity Bookings'!$D128)=1),'Activity Bookings'!$AL128,0),0)</f>
        <v/>
      </c>
      <c r="T128">
        <f>IFERROR(IF($N128=1,'Activity Bookings'!$AO128,""),"")</f>
        <v/>
      </c>
      <c r="U128">
        <f>IFERROR(IF(AND($N128=1,'Activity Bookings'!$AS128&lt;&gt;"Ready"),1,0),0)</f>
        <v/>
      </c>
      <c r="V128">
        <f>IFERROR(IF(AND($N128=1,'Activity Bookings'!$AO128&gt;1),1,0),0)</f>
        <v/>
      </c>
      <c r="W128">
        <f>IFERROR(IF(AND($N128=1,'Activity Bookings'!$AF128&gt;0,'Activity Bookings'!$O128&lt;&gt;"Canceled"),1,0),0)</f>
        <v/>
      </c>
      <c r="X128">
        <f>IFERROR(IF(AND($N128=1,'Activity Bookings'!$AI128="Yes",'Activity Bookings'!$AJ128&lt;&gt;"Received",'Activity Bookings'!$AJ128&lt;&gt;"Verify On Arrival"),1,0),0)</f>
        <v/>
      </c>
      <c r="Y128">
        <f>IFERROR(IF(AND($N128=1,'Activity Bookings'!$N128&lt;&gt;"",'Activity Bookings'!$AK128&lt;&gt;"",'Activity Bookings'!$N128&lt;'Activity Bookings'!$AK128),1,0),0)</f>
        <v/>
      </c>
      <c r="Z128">
        <f>IFERROR(IF(AND($N128=1,'Activity Bookings'!$T128=""),1,0),0)</f>
        <v/>
      </c>
      <c r="AA128">
        <f>IFERROR(IF(AND($N128=1,'Activity Bookings'!$Q128=""),1,0),0)</f>
        <v/>
      </c>
      <c r="AB128">
        <f>IFERROR(IF(AND($N128=1,COUNTIF('Activity Bookings'!$A$5:$A$154,'Activity Bookings'!$A128)&gt;1),1,0),0)</f>
        <v/>
      </c>
      <c r="AC128">
        <f>IFERROR(IF(AND($N128=1,('Activity Bookings'!$C128+'Activity Bookings'!$D128)&lt;NOW(),OR('Activity Bookings'!$O128="Inquiry",'Activity Bookings'!$O128="Pending",'Activity Bookings'!$O128="Confirmed")),1,0),0)</f>
        <v/>
      </c>
      <c r="AD128">
        <f>IFERROR(IF(AND('Activity Bookings'!$A128&lt;&gt;"",'Activity Bookings'!$C128&gt;=TODAY(),'Activity Bookings'!$C128&lt;=TODAY()+7,OR('Activity Bookings'!$O128="Confirmed",'Activity Bookings'!$O128="Pending")),1,0),0)</f>
        <v/>
      </c>
    </row>
    <row r="129">
      <c r="N129">
        <f>IFERROR(IF(AND('Activity Bookings'!$A129&lt;&gt;"",'Activity Bookings'!$C129&gt;=$B$4,'Activity Bookings'!$C129&lt;=$D$4,IF($F$4="All Activities",1,'Activity Bookings'!$F129=$F$4),IF($H$4="All Statuses",'Activity Bookings'!$O129&lt;&gt;"Canceled",'Activity Bookings'!$O129=$H$4)),1,0),0)</f>
        <v/>
      </c>
      <c r="O129">
        <f>IFERROR(IF($N129=1,'Activity Bookings'!$F129,""),"")</f>
        <v/>
      </c>
      <c r="P129">
        <f>IFERROR(IF($N129=1,'Activity Bookings'!$M129,0),0)</f>
        <v/>
      </c>
      <c r="Q129">
        <f>IFERROR(IF($N129=1,'Activity Bookings'!$AD129,0),0)</f>
        <v/>
      </c>
      <c r="R129">
        <f>IFERROR(IF($N129=1,'Activity Bookings'!$AF129,0),0)</f>
        <v/>
      </c>
      <c r="S129">
        <f>IFERROR(IF(AND($N129=1,COUNTIFS('Activity Bookings'!$F$5:'Activity Bookings'!$F129,'Activity Bookings'!$F129,'Activity Bookings'!$C$5:'Activity Bookings'!$C129,'Activity Bookings'!$C129,'Activity Bookings'!$D$5:'Activity Bookings'!$D129,'Activity Bookings'!$D129)=1),'Activity Bookings'!$AL129,0),0)</f>
        <v/>
      </c>
      <c r="T129">
        <f>IFERROR(IF($N129=1,'Activity Bookings'!$AO129,""),"")</f>
        <v/>
      </c>
      <c r="U129">
        <f>IFERROR(IF(AND($N129=1,'Activity Bookings'!$AS129&lt;&gt;"Ready"),1,0),0)</f>
        <v/>
      </c>
      <c r="V129">
        <f>IFERROR(IF(AND($N129=1,'Activity Bookings'!$AO129&gt;1),1,0),0)</f>
        <v/>
      </c>
      <c r="W129">
        <f>IFERROR(IF(AND($N129=1,'Activity Bookings'!$AF129&gt;0,'Activity Bookings'!$O129&lt;&gt;"Canceled"),1,0),0)</f>
        <v/>
      </c>
      <c r="X129">
        <f>IFERROR(IF(AND($N129=1,'Activity Bookings'!$AI129="Yes",'Activity Bookings'!$AJ129&lt;&gt;"Received",'Activity Bookings'!$AJ129&lt;&gt;"Verify On Arrival"),1,0),0)</f>
        <v/>
      </c>
      <c r="Y129">
        <f>IFERROR(IF(AND($N129=1,'Activity Bookings'!$N129&lt;&gt;"",'Activity Bookings'!$AK129&lt;&gt;"",'Activity Bookings'!$N129&lt;'Activity Bookings'!$AK129),1,0),0)</f>
        <v/>
      </c>
      <c r="Z129">
        <f>IFERROR(IF(AND($N129=1,'Activity Bookings'!$T129=""),1,0),0)</f>
        <v/>
      </c>
      <c r="AA129">
        <f>IFERROR(IF(AND($N129=1,'Activity Bookings'!$Q129=""),1,0),0)</f>
        <v/>
      </c>
      <c r="AB129">
        <f>IFERROR(IF(AND($N129=1,COUNTIF('Activity Bookings'!$A$5:$A$154,'Activity Bookings'!$A129)&gt;1),1,0),0)</f>
        <v/>
      </c>
      <c r="AC129">
        <f>IFERROR(IF(AND($N129=1,('Activity Bookings'!$C129+'Activity Bookings'!$D129)&lt;NOW(),OR('Activity Bookings'!$O129="Inquiry",'Activity Bookings'!$O129="Pending",'Activity Bookings'!$O129="Confirmed")),1,0),0)</f>
        <v/>
      </c>
      <c r="AD129">
        <f>IFERROR(IF(AND('Activity Bookings'!$A129&lt;&gt;"",'Activity Bookings'!$C129&gt;=TODAY(),'Activity Bookings'!$C129&lt;=TODAY()+7,OR('Activity Bookings'!$O129="Confirmed",'Activity Bookings'!$O129="Pending")),1,0),0)</f>
        <v/>
      </c>
    </row>
    <row r="130">
      <c r="N130">
        <f>IFERROR(IF(AND('Activity Bookings'!$A130&lt;&gt;"",'Activity Bookings'!$C130&gt;=$B$4,'Activity Bookings'!$C130&lt;=$D$4,IF($F$4="All Activities",1,'Activity Bookings'!$F130=$F$4),IF($H$4="All Statuses",'Activity Bookings'!$O130&lt;&gt;"Canceled",'Activity Bookings'!$O130=$H$4)),1,0),0)</f>
        <v/>
      </c>
      <c r="O130">
        <f>IFERROR(IF($N130=1,'Activity Bookings'!$F130,""),"")</f>
        <v/>
      </c>
      <c r="P130">
        <f>IFERROR(IF($N130=1,'Activity Bookings'!$M130,0),0)</f>
        <v/>
      </c>
      <c r="Q130">
        <f>IFERROR(IF($N130=1,'Activity Bookings'!$AD130,0),0)</f>
        <v/>
      </c>
      <c r="R130">
        <f>IFERROR(IF($N130=1,'Activity Bookings'!$AF130,0),0)</f>
        <v/>
      </c>
      <c r="S130">
        <f>IFERROR(IF(AND($N130=1,COUNTIFS('Activity Bookings'!$F$5:'Activity Bookings'!$F130,'Activity Bookings'!$F130,'Activity Bookings'!$C$5:'Activity Bookings'!$C130,'Activity Bookings'!$C130,'Activity Bookings'!$D$5:'Activity Bookings'!$D130,'Activity Bookings'!$D130)=1),'Activity Bookings'!$AL130,0),0)</f>
        <v/>
      </c>
      <c r="T130">
        <f>IFERROR(IF($N130=1,'Activity Bookings'!$AO130,""),"")</f>
        <v/>
      </c>
      <c r="U130">
        <f>IFERROR(IF(AND($N130=1,'Activity Bookings'!$AS130&lt;&gt;"Ready"),1,0),0)</f>
        <v/>
      </c>
      <c r="V130">
        <f>IFERROR(IF(AND($N130=1,'Activity Bookings'!$AO130&gt;1),1,0),0)</f>
        <v/>
      </c>
      <c r="W130">
        <f>IFERROR(IF(AND($N130=1,'Activity Bookings'!$AF130&gt;0,'Activity Bookings'!$O130&lt;&gt;"Canceled"),1,0),0)</f>
        <v/>
      </c>
      <c r="X130">
        <f>IFERROR(IF(AND($N130=1,'Activity Bookings'!$AI130="Yes",'Activity Bookings'!$AJ130&lt;&gt;"Received",'Activity Bookings'!$AJ130&lt;&gt;"Verify On Arrival"),1,0),0)</f>
        <v/>
      </c>
      <c r="Y130">
        <f>IFERROR(IF(AND($N130=1,'Activity Bookings'!$N130&lt;&gt;"",'Activity Bookings'!$AK130&lt;&gt;"",'Activity Bookings'!$N130&lt;'Activity Bookings'!$AK130),1,0),0)</f>
        <v/>
      </c>
      <c r="Z130">
        <f>IFERROR(IF(AND($N130=1,'Activity Bookings'!$T130=""),1,0),0)</f>
        <v/>
      </c>
      <c r="AA130">
        <f>IFERROR(IF(AND($N130=1,'Activity Bookings'!$Q130=""),1,0),0)</f>
        <v/>
      </c>
      <c r="AB130">
        <f>IFERROR(IF(AND($N130=1,COUNTIF('Activity Bookings'!$A$5:$A$154,'Activity Bookings'!$A130)&gt;1),1,0),0)</f>
        <v/>
      </c>
      <c r="AC130">
        <f>IFERROR(IF(AND($N130=1,('Activity Bookings'!$C130+'Activity Bookings'!$D130)&lt;NOW(),OR('Activity Bookings'!$O130="Inquiry",'Activity Bookings'!$O130="Pending",'Activity Bookings'!$O130="Confirmed")),1,0),0)</f>
        <v/>
      </c>
      <c r="AD130">
        <f>IFERROR(IF(AND('Activity Bookings'!$A130&lt;&gt;"",'Activity Bookings'!$C130&gt;=TODAY(),'Activity Bookings'!$C130&lt;=TODAY()+7,OR('Activity Bookings'!$O130="Confirmed",'Activity Bookings'!$O130="Pending")),1,0),0)</f>
        <v/>
      </c>
    </row>
    <row r="131">
      <c r="N131">
        <f>IFERROR(IF(AND('Activity Bookings'!$A131&lt;&gt;"",'Activity Bookings'!$C131&gt;=$B$4,'Activity Bookings'!$C131&lt;=$D$4,IF($F$4="All Activities",1,'Activity Bookings'!$F131=$F$4),IF($H$4="All Statuses",'Activity Bookings'!$O131&lt;&gt;"Canceled",'Activity Bookings'!$O131=$H$4)),1,0),0)</f>
        <v/>
      </c>
      <c r="O131">
        <f>IFERROR(IF($N131=1,'Activity Bookings'!$F131,""),"")</f>
        <v/>
      </c>
      <c r="P131">
        <f>IFERROR(IF($N131=1,'Activity Bookings'!$M131,0),0)</f>
        <v/>
      </c>
      <c r="Q131">
        <f>IFERROR(IF($N131=1,'Activity Bookings'!$AD131,0),0)</f>
        <v/>
      </c>
      <c r="R131">
        <f>IFERROR(IF($N131=1,'Activity Bookings'!$AF131,0),0)</f>
        <v/>
      </c>
      <c r="S131">
        <f>IFERROR(IF(AND($N131=1,COUNTIFS('Activity Bookings'!$F$5:'Activity Bookings'!$F131,'Activity Bookings'!$F131,'Activity Bookings'!$C$5:'Activity Bookings'!$C131,'Activity Bookings'!$C131,'Activity Bookings'!$D$5:'Activity Bookings'!$D131,'Activity Bookings'!$D131)=1),'Activity Bookings'!$AL131,0),0)</f>
        <v/>
      </c>
      <c r="T131">
        <f>IFERROR(IF($N131=1,'Activity Bookings'!$AO131,""),"")</f>
        <v/>
      </c>
      <c r="U131">
        <f>IFERROR(IF(AND($N131=1,'Activity Bookings'!$AS131&lt;&gt;"Ready"),1,0),0)</f>
        <v/>
      </c>
      <c r="V131">
        <f>IFERROR(IF(AND($N131=1,'Activity Bookings'!$AO131&gt;1),1,0),0)</f>
        <v/>
      </c>
      <c r="W131">
        <f>IFERROR(IF(AND($N131=1,'Activity Bookings'!$AF131&gt;0,'Activity Bookings'!$O131&lt;&gt;"Canceled"),1,0),0)</f>
        <v/>
      </c>
      <c r="X131">
        <f>IFERROR(IF(AND($N131=1,'Activity Bookings'!$AI131="Yes",'Activity Bookings'!$AJ131&lt;&gt;"Received",'Activity Bookings'!$AJ131&lt;&gt;"Verify On Arrival"),1,0),0)</f>
        <v/>
      </c>
      <c r="Y131">
        <f>IFERROR(IF(AND($N131=1,'Activity Bookings'!$N131&lt;&gt;"",'Activity Bookings'!$AK131&lt;&gt;"",'Activity Bookings'!$N131&lt;'Activity Bookings'!$AK131),1,0),0)</f>
        <v/>
      </c>
      <c r="Z131">
        <f>IFERROR(IF(AND($N131=1,'Activity Bookings'!$T131=""),1,0),0)</f>
        <v/>
      </c>
      <c r="AA131">
        <f>IFERROR(IF(AND($N131=1,'Activity Bookings'!$Q131=""),1,0),0)</f>
        <v/>
      </c>
      <c r="AB131">
        <f>IFERROR(IF(AND($N131=1,COUNTIF('Activity Bookings'!$A$5:$A$154,'Activity Bookings'!$A131)&gt;1),1,0),0)</f>
        <v/>
      </c>
      <c r="AC131">
        <f>IFERROR(IF(AND($N131=1,('Activity Bookings'!$C131+'Activity Bookings'!$D131)&lt;NOW(),OR('Activity Bookings'!$O131="Inquiry",'Activity Bookings'!$O131="Pending",'Activity Bookings'!$O131="Confirmed")),1,0),0)</f>
        <v/>
      </c>
      <c r="AD131">
        <f>IFERROR(IF(AND('Activity Bookings'!$A131&lt;&gt;"",'Activity Bookings'!$C131&gt;=TODAY(),'Activity Bookings'!$C131&lt;=TODAY()+7,OR('Activity Bookings'!$O131="Confirmed",'Activity Bookings'!$O131="Pending")),1,0),0)</f>
        <v/>
      </c>
    </row>
    <row r="132">
      <c r="N132">
        <f>IFERROR(IF(AND('Activity Bookings'!$A132&lt;&gt;"",'Activity Bookings'!$C132&gt;=$B$4,'Activity Bookings'!$C132&lt;=$D$4,IF($F$4="All Activities",1,'Activity Bookings'!$F132=$F$4),IF($H$4="All Statuses",'Activity Bookings'!$O132&lt;&gt;"Canceled",'Activity Bookings'!$O132=$H$4)),1,0),0)</f>
        <v/>
      </c>
      <c r="O132">
        <f>IFERROR(IF($N132=1,'Activity Bookings'!$F132,""),"")</f>
        <v/>
      </c>
      <c r="P132">
        <f>IFERROR(IF($N132=1,'Activity Bookings'!$M132,0),0)</f>
        <v/>
      </c>
      <c r="Q132">
        <f>IFERROR(IF($N132=1,'Activity Bookings'!$AD132,0),0)</f>
        <v/>
      </c>
      <c r="R132">
        <f>IFERROR(IF($N132=1,'Activity Bookings'!$AF132,0),0)</f>
        <v/>
      </c>
      <c r="S132">
        <f>IFERROR(IF(AND($N132=1,COUNTIFS('Activity Bookings'!$F$5:'Activity Bookings'!$F132,'Activity Bookings'!$F132,'Activity Bookings'!$C$5:'Activity Bookings'!$C132,'Activity Bookings'!$C132,'Activity Bookings'!$D$5:'Activity Bookings'!$D132,'Activity Bookings'!$D132)=1),'Activity Bookings'!$AL132,0),0)</f>
        <v/>
      </c>
      <c r="T132">
        <f>IFERROR(IF($N132=1,'Activity Bookings'!$AO132,""),"")</f>
        <v/>
      </c>
      <c r="U132">
        <f>IFERROR(IF(AND($N132=1,'Activity Bookings'!$AS132&lt;&gt;"Ready"),1,0),0)</f>
        <v/>
      </c>
      <c r="V132">
        <f>IFERROR(IF(AND($N132=1,'Activity Bookings'!$AO132&gt;1),1,0),0)</f>
        <v/>
      </c>
      <c r="W132">
        <f>IFERROR(IF(AND($N132=1,'Activity Bookings'!$AF132&gt;0,'Activity Bookings'!$O132&lt;&gt;"Canceled"),1,0),0)</f>
        <v/>
      </c>
      <c r="X132">
        <f>IFERROR(IF(AND($N132=1,'Activity Bookings'!$AI132="Yes",'Activity Bookings'!$AJ132&lt;&gt;"Received",'Activity Bookings'!$AJ132&lt;&gt;"Verify On Arrival"),1,0),0)</f>
        <v/>
      </c>
      <c r="Y132">
        <f>IFERROR(IF(AND($N132=1,'Activity Bookings'!$N132&lt;&gt;"",'Activity Bookings'!$AK132&lt;&gt;"",'Activity Bookings'!$N132&lt;'Activity Bookings'!$AK132),1,0),0)</f>
        <v/>
      </c>
      <c r="Z132">
        <f>IFERROR(IF(AND($N132=1,'Activity Bookings'!$T132=""),1,0),0)</f>
        <v/>
      </c>
      <c r="AA132">
        <f>IFERROR(IF(AND($N132=1,'Activity Bookings'!$Q132=""),1,0),0)</f>
        <v/>
      </c>
      <c r="AB132">
        <f>IFERROR(IF(AND($N132=1,COUNTIF('Activity Bookings'!$A$5:$A$154,'Activity Bookings'!$A132)&gt;1),1,0),0)</f>
        <v/>
      </c>
      <c r="AC132">
        <f>IFERROR(IF(AND($N132=1,('Activity Bookings'!$C132+'Activity Bookings'!$D132)&lt;NOW(),OR('Activity Bookings'!$O132="Inquiry",'Activity Bookings'!$O132="Pending",'Activity Bookings'!$O132="Confirmed")),1,0),0)</f>
        <v/>
      </c>
      <c r="AD132">
        <f>IFERROR(IF(AND('Activity Bookings'!$A132&lt;&gt;"",'Activity Bookings'!$C132&gt;=TODAY(),'Activity Bookings'!$C132&lt;=TODAY()+7,OR('Activity Bookings'!$O132="Confirmed",'Activity Bookings'!$O132="Pending")),1,0),0)</f>
        <v/>
      </c>
    </row>
    <row r="133">
      <c r="N133">
        <f>IFERROR(IF(AND('Activity Bookings'!$A133&lt;&gt;"",'Activity Bookings'!$C133&gt;=$B$4,'Activity Bookings'!$C133&lt;=$D$4,IF($F$4="All Activities",1,'Activity Bookings'!$F133=$F$4),IF($H$4="All Statuses",'Activity Bookings'!$O133&lt;&gt;"Canceled",'Activity Bookings'!$O133=$H$4)),1,0),0)</f>
        <v/>
      </c>
      <c r="O133">
        <f>IFERROR(IF($N133=1,'Activity Bookings'!$F133,""),"")</f>
        <v/>
      </c>
      <c r="P133">
        <f>IFERROR(IF($N133=1,'Activity Bookings'!$M133,0),0)</f>
        <v/>
      </c>
      <c r="Q133">
        <f>IFERROR(IF($N133=1,'Activity Bookings'!$AD133,0),0)</f>
        <v/>
      </c>
      <c r="R133">
        <f>IFERROR(IF($N133=1,'Activity Bookings'!$AF133,0),0)</f>
        <v/>
      </c>
      <c r="S133">
        <f>IFERROR(IF(AND($N133=1,COUNTIFS('Activity Bookings'!$F$5:'Activity Bookings'!$F133,'Activity Bookings'!$F133,'Activity Bookings'!$C$5:'Activity Bookings'!$C133,'Activity Bookings'!$C133,'Activity Bookings'!$D$5:'Activity Bookings'!$D133,'Activity Bookings'!$D133)=1),'Activity Bookings'!$AL133,0),0)</f>
        <v/>
      </c>
      <c r="T133">
        <f>IFERROR(IF($N133=1,'Activity Bookings'!$AO133,""),"")</f>
        <v/>
      </c>
      <c r="U133">
        <f>IFERROR(IF(AND($N133=1,'Activity Bookings'!$AS133&lt;&gt;"Ready"),1,0),0)</f>
        <v/>
      </c>
      <c r="V133">
        <f>IFERROR(IF(AND($N133=1,'Activity Bookings'!$AO133&gt;1),1,0),0)</f>
        <v/>
      </c>
      <c r="W133">
        <f>IFERROR(IF(AND($N133=1,'Activity Bookings'!$AF133&gt;0,'Activity Bookings'!$O133&lt;&gt;"Canceled"),1,0),0)</f>
        <v/>
      </c>
      <c r="X133">
        <f>IFERROR(IF(AND($N133=1,'Activity Bookings'!$AI133="Yes",'Activity Bookings'!$AJ133&lt;&gt;"Received",'Activity Bookings'!$AJ133&lt;&gt;"Verify On Arrival"),1,0),0)</f>
        <v/>
      </c>
      <c r="Y133">
        <f>IFERROR(IF(AND($N133=1,'Activity Bookings'!$N133&lt;&gt;"",'Activity Bookings'!$AK133&lt;&gt;"",'Activity Bookings'!$N133&lt;'Activity Bookings'!$AK133),1,0),0)</f>
        <v/>
      </c>
      <c r="Z133">
        <f>IFERROR(IF(AND($N133=1,'Activity Bookings'!$T133=""),1,0),0)</f>
        <v/>
      </c>
      <c r="AA133">
        <f>IFERROR(IF(AND($N133=1,'Activity Bookings'!$Q133=""),1,0),0)</f>
        <v/>
      </c>
      <c r="AB133">
        <f>IFERROR(IF(AND($N133=1,COUNTIF('Activity Bookings'!$A$5:$A$154,'Activity Bookings'!$A133)&gt;1),1,0),0)</f>
        <v/>
      </c>
      <c r="AC133">
        <f>IFERROR(IF(AND($N133=1,('Activity Bookings'!$C133+'Activity Bookings'!$D133)&lt;NOW(),OR('Activity Bookings'!$O133="Inquiry",'Activity Bookings'!$O133="Pending",'Activity Bookings'!$O133="Confirmed")),1,0),0)</f>
        <v/>
      </c>
      <c r="AD133">
        <f>IFERROR(IF(AND('Activity Bookings'!$A133&lt;&gt;"",'Activity Bookings'!$C133&gt;=TODAY(),'Activity Bookings'!$C133&lt;=TODAY()+7,OR('Activity Bookings'!$O133="Confirmed",'Activity Bookings'!$O133="Pending")),1,0),0)</f>
        <v/>
      </c>
    </row>
    <row r="134">
      <c r="N134">
        <f>IFERROR(IF(AND('Activity Bookings'!$A134&lt;&gt;"",'Activity Bookings'!$C134&gt;=$B$4,'Activity Bookings'!$C134&lt;=$D$4,IF($F$4="All Activities",1,'Activity Bookings'!$F134=$F$4),IF($H$4="All Statuses",'Activity Bookings'!$O134&lt;&gt;"Canceled",'Activity Bookings'!$O134=$H$4)),1,0),0)</f>
        <v/>
      </c>
      <c r="O134">
        <f>IFERROR(IF($N134=1,'Activity Bookings'!$F134,""),"")</f>
        <v/>
      </c>
      <c r="P134">
        <f>IFERROR(IF($N134=1,'Activity Bookings'!$M134,0),0)</f>
        <v/>
      </c>
      <c r="Q134">
        <f>IFERROR(IF($N134=1,'Activity Bookings'!$AD134,0),0)</f>
        <v/>
      </c>
      <c r="R134">
        <f>IFERROR(IF($N134=1,'Activity Bookings'!$AF134,0),0)</f>
        <v/>
      </c>
      <c r="S134">
        <f>IFERROR(IF(AND($N134=1,COUNTIFS('Activity Bookings'!$F$5:'Activity Bookings'!$F134,'Activity Bookings'!$F134,'Activity Bookings'!$C$5:'Activity Bookings'!$C134,'Activity Bookings'!$C134,'Activity Bookings'!$D$5:'Activity Bookings'!$D134,'Activity Bookings'!$D134)=1),'Activity Bookings'!$AL134,0),0)</f>
        <v/>
      </c>
      <c r="T134">
        <f>IFERROR(IF($N134=1,'Activity Bookings'!$AO134,""),"")</f>
        <v/>
      </c>
      <c r="U134">
        <f>IFERROR(IF(AND($N134=1,'Activity Bookings'!$AS134&lt;&gt;"Ready"),1,0),0)</f>
        <v/>
      </c>
      <c r="V134">
        <f>IFERROR(IF(AND($N134=1,'Activity Bookings'!$AO134&gt;1),1,0),0)</f>
        <v/>
      </c>
      <c r="W134">
        <f>IFERROR(IF(AND($N134=1,'Activity Bookings'!$AF134&gt;0,'Activity Bookings'!$O134&lt;&gt;"Canceled"),1,0),0)</f>
        <v/>
      </c>
      <c r="X134">
        <f>IFERROR(IF(AND($N134=1,'Activity Bookings'!$AI134="Yes",'Activity Bookings'!$AJ134&lt;&gt;"Received",'Activity Bookings'!$AJ134&lt;&gt;"Verify On Arrival"),1,0),0)</f>
        <v/>
      </c>
      <c r="Y134">
        <f>IFERROR(IF(AND($N134=1,'Activity Bookings'!$N134&lt;&gt;"",'Activity Bookings'!$AK134&lt;&gt;"",'Activity Bookings'!$N134&lt;'Activity Bookings'!$AK134),1,0),0)</f>
        <v/>
      </c>
      <c r="Z134">
        <f>IFERROR(IF(AND($N134=1,'Activity Bookings'!$T134=""),1,0),0)</f>
        <v/>
      </c>
      <c r="AA134">
        <f>IFERROR(IF(AND($N134=1,'Activity Bookings'!$Q134=""),1,0),0)</f>
        <v/>
      </c>
      <c r="AB134">
        <f>IFERROR(IF(AND($N134=1,COUNTIF('Activity Bookings'!$A$5:$A$154,'Activity Bookings'!$A134)&gt;1),1,0),0)</f>
        <v/>
      </c>
      <c r="AC134">
        <f>IFERROR(IF(AND($N134=1,('Activity Bookings'!$C134+'Activity Bookings'!$D134)&lt;NOW(),OR('Activity Bookings'!$O134="Inquiry",'Activity Bookings'!$O134="Pending",'Activity Bookings'!$O134="Confirmed")),1,0),0)</f>
        <v/>
      </c>
      <c r="AD134">
        <f>IFERROR(IF(AND('Activity Bookings'!$A134&lt;&gt;"",'Activity Bookings'!$C134&gt;=TODAY(),'Activity Bookings'!$C134&lt;=TODAY()+7,OR('Activity Bookings'!$O134="Confirmed",'Activity Bookings'!$O134="Pending")),1,0),0)</f>
        <v/>
      </c>
    </row>
    <row r="135">
      <c r="N135">
        <f>IFERROR(IF(AND('Activity Bookings'!$A135&lt;&gt;"",'Activity Bookings'!$C135&gt;=$B$4,'Activity Bookings'!$C135&lt;=$D$4,IF($F$4="All Activities",1,'Activity Bookings'!$F135=$F$4),IF($H$4="All Statuses",'Activity Bookings'!$O135&lt;&gt;"Canceled",'Activity Bookings'!$O135=$H$4)),1,0),0)</f>
        <v/>
      </c>
      <c r="O135">
        <f>IFERROR(IF($N135=1,'Activity Bookings'!$F135,""),"")</f>
        <v/>
      </c>
      <c r="P135">
        <f>IFERROR(IF($N135=1,'Activity Bookings'!$M135,0),0)</f>
        <v/>
      </c>
      <c r="Q135">
        <f>IFERROR(IF($N135=1,'Activity Bookings'!$AD135,0),0)</f>
        <v/>
      </c>
      <c r="R135">
        <f>IFERROR(IF($N135=1,'Activity Bookings'!$AF135,0),0)</f>
        <v/>
      </c>
      <c r="S135">
        <f>IFERROR(IF(AND($N135=1,COUNTIFS('Activity Bookings'!$F$5:'Activity Bookings'!$F135,'Activity Bookings'!$F135,'Activity Bookings'!$C$5:'Activity Bookings'!$C135,'Activity Bookings'!$C135,'Activity Bookings'!$D$5:'Activity Bookings'!$D135,'Activity Bookings'!$D135)=1),'Activity Bookings'!$AL135,0),0)</f>
        <v/>
      </c>
      <c r="T135">
        <f>IFERROR(IF($N135=1,'Activity Bookings'!$AO135,""),"")</f>
        <v/>
      </c>
      <c r="U135">
        <f>IFERROR(IF(AND($N135=1,'Activity Bookings'!$AS135&lt;&gt;"Ready"),1,0),0)</f>
        <v/>
      </c>
      <c r="V135">
        <f>IFERROR(IF(AND($N135=1,'Activity Bookings'!$AO135&gt;1),1,0),0)</f>
        <v/>
      </c>
      <c r="W135">
        <f>IFERROR(IF(AND($N135=1,'Activity Bookings'!$AF135&gt;0,'Activity Bookings'!$O135&lt;&gt;"Canceled"),1,0),0)</f>
        <v/>
      </c>
      <c r="X135">
        <f>IFERROR(IF(AND($N135=1,'Activity Bookings'!$AI135="Yes",'Activity Bookings'!$AJ135&lt;&gt;"Received",'Activity Bookings'!$AJ135&lt;&gt;"Verify On Arrival"),1,0),0)</f>
        <v/>
      </c>
      <c r="Y135">
        <f>IFERROR(IF(AND($N135=1,'Activity Bookings'!$N135&lt;&gt;"",'Activity Bookings'!$AK135&lt;&gt;"",'Activity Bookings'!$N135&lt;'Activity Bookings'!$AK135),1,0),0)</f>
        <v/>
      </c>
      <c r="Z135">
        <f>IFERROR(IF(AND($N135=1,'Activity Bookings'!$T135=""),1,0),0)</f>
        <v/>
      </c>
      <c r="AA135">
        <f>IFERROR(IF(AND($N135=1,'Activity Bookings'!$Q135=""),1,0),0)</f>
        <v/>
      </c>
      <c r="AB135">
        <f>IFERROR(IF(AND($N135=1,COUNTIF('Activity Bookings'!$A$5:$A$154,'Activity Bookings'!$A135)&gt;1),1,0),0)</f>
        <v/>
      </c>
      <c r="AC135">
        <f>IFERROR(IF(AND($N135=1,('Activity Bookings'!$C135+'Activity Bookings'!$D135)&lt;NOW(),OR('Activity Bookings'!$O135="Inquiry",'Activity Bookings'!$O135="Pending",'Activity Bookings'!$O135="Confirmed")),1,0),0)</f>
        <v/>
      </c>
      <c r="AD135">
        <f>IFERROR(IF(AND('Activity Bookings'!$A135&lt;&gt;"",'Activity Bookings'!$C135&gt;=TODAY(),'Activity Bookings'!$C135&lt;=TODAY()+7,OR('Activity Bookings'!$O135="Confirmed",'Activity Bookings'!$O135="Pending")),1,0),0)</f>
        <v/>
      </c>
    </row>
    <row r="136">
      <c r="N136">
        <f>IFERROR(IF(AND('Activity Bookings'!$A136&lt;&gt;"",'Activity Bookings'!$C136&gt;=$B$4,'Activity Bookings'!$C136&lt;=$D$4,IF($F$4="All Activities",1,'Activity Bookings'!$F136=$F$4),IF($H$4="All Statuses",'Activity Bookings'!$O136&lt;&gt;"Canceled",'Activity Bookings'!$O136=$H$4)),1,0),0)</f>
        <v/>
      </c>
      <c r="O136">
        <f>IFERROR(IF($N136=1,'Activity Bookings'!$F136,""),"")</f>
        <v/>
      </c>
      <c r="P136">
        <f>IFERROR(IF($N136=1,'Activity Bookings'!$M136,0),0)</f>
        <v/>
      </c>
      <c r="Q136">
        <f>IFERROR(IF($N136=1,'Activity Bookings'!$AD136,0),0)</f>
        <v/>
      </c>
      <c r="R136">
        <f>IFERROR(IF($N136=1,'Activity Bookings'!$AF136,0),0)</f>
        <v/>
      </c>
      <c r="S136">
        <f>IFERROR(IF(AND($N136=1,COUNTIFS('Activity Bookings'!$F$5:'Activity Bookings'!$F136,'Activity Bookings'!$F136,'Activity Bookings'!$C$5:'Activity Bookings'!$C136,'Activity Bookings'!$C136,'Activity Bookings'!$D$5:'Activity Bookings'!$D136,'Activity Bookings'!$D136)=1),'Activity Bookings'!$AL136,0),0)</f>
        <v/>
      </c>
      <c r="T136">
        <f>IFERROR(IF($N136=1,'Activity Bookings'!$AO136,""),"")</f>
        <v/>
      </c>
      <c r="U136">
        <f>IFERROR(IF(AND($N136=1,'Activity Bookings'!$AS136&lt;&gt;"Ready"),1,0),0)</f>
        <v/>
      </c>
      <c r="V136">
        <f>IFERROR(IF(AND($N136=1,'Activity Bookings'!$AO136&gt;1),1,0),0)</f>
        <v/>
      </c>
      <c r="W136">
        <f>IFERROR(IF(AND($N136=1,'Activity Bookings'!$AF136&gt;0,'Activity Bookings'!$O136&lt;&gt;"Canceled"),1,0),0)</f>
        <v/>
      </c>
      <c r="X136">
        <f>IFERROR(IF(AND($N136=1,'Activity Bookings'!$AI136="Yes",'Activity Bookings'!$AJ136&lt;&gt;"Received",'Activity Bookings'!$AJ136&lt;&gt;"Verify On Arrival"),1,0),0)</f>
        <v/>
      </c>
      <c r="Y136">
        <f>IFERROR(IF(AND($N136=1,'Activity Bookings'!$N136&lt;&gt;"",'Activity Bookings'!$AK136&lt;&gt;"",'Activity Bookings'!$N136&lt;'Activity Bookings'!$AK136),1,0),0)</f>
        <v/>
      </c>
      <c r="Z136">
        <f>IFERROR(IF(AND($N136=1,'Activity Bookings'!$T136=""),1,0),0)</f>
        <v/>
      </c>
      <c r="AA136">
        <f>IFERROR(IF(AND($N136=1,'Activity Bookings'!$Q136=""),1,0),0)</f>
        <v/>
      </c>
      <c r="AB136">
        <f>IFERROR(IF(AND($N136=1,COUNTIF('Activity Bookings'!$A$5:$A$154,'Activity Bookings'!$A136)&gt;1),1,0),0)</f>
        <v/>
      </c>
      <c r="AC136">
        <f>IFERROR(IF(AND($N136=1,('Activity Bookings'!$C136+'Activity Bookings'!$D136)&lt;NOW(),OR('Activity Bookings'!$O136="Inquiry",'Activity Bookings'!$O136="Pending",'Activity Bookings'!$O136="Confirmed")),1,0),0)</f>
        <v/>
      </c>
      <c r="AD136">
        <f>IFERROR(IF(AND('Activity Bookings'!$A136&lt;&gt;"",'Activity Bookings'!$C136&gt;=TODAY(),'Activity Bookings'!$C136&lt;=TODAY()+7,OR('Activity Bookings'!$O136="Confirmed",'Activity Bookings'!$O136="Pending")),1,0),0)</f>
        <v/>
      </c>
    </row>
    <row r="137">
      <c r="N137">
        <f>IFERROR(IF(AND('Activity Bookings'!$A137&lt;&gt;"",'Activity Bookings'!$C137&gt;=$B$4,'Activity Bookings'!$C137&lt;=$D$4,IF($F$4="All Activities",1,'Activity Bookings'!$F137=$F$4),IF($H$4="All Statuses",'Activity Bookings'!$O137&lt;&gt;"Canceled",'Activity Bookings'!$O137=$H$4)),1,0),0)</f>
        <v/>
      </c>
      <c r="O137">
        <f>IFERROR(IF($N137=1,'Activity Bookings'!$F137,""),"")</f>
        <v/>
      </c>
      <c r="P137">
        <f>IFERROR(IF($N137=1,'Activity Bookings'!$M137,0),0)</f>
        <v/>
      </c>
      <c r="Q137">
        <f>IFERROR(IF($N137=1,'Activity Bookings'!$AD137,0),0)</f>
        <v/>
      </c>
      <c r="R137">
        <f>IFERROR(IF($N137=1,'Activity Bookings'!$AF137,0),0)</f>
        <v/>
      </c>
      <c r="S137">
        <f>IFERROR(IF(AND($N137=1,COUNTIFS('Activity Bookings'!$F$5:'Activity Bookings'!$F137,'Activity Bookings'!$F137,'Activity Bookings'!$C$5:'Activity Bookings'!$C137,'Activity Bookings'!$C137,'Activity Bookings'!$D$5:'Activity Bookings'!$D137,'Activity Bookings'!$D137)=1),'Activity Bookings'!$AL137,0),0)</f>
        <v/>
      </c>
      <c r="T137">
        <f>IFERROR(IF($N137=1,'Activity Bookings'!$AO137,""),"")</f>
        <v/>
      </c>
      <c r="U137">
        <f>IFERROR(IF(AND($N137=1,'Activity Bookings'!$AS137&lt;&gt;"Ready"),1,0),0)</f>
        <v/>
      </c>
      <c r="V137">
        <f>IFERROR(IF(AND($N137=1,'Activity Bookings'!$AO137&gt;1),1,0),0)</f>
        <v/>
      </c>
      <c r="W137">
        <f>IFERROR(IF(AND($N137=1,'Activity Bookings'!$AF137&gt;0,'Activity Bookings'!$O137&lt;&gt;"Canceled"),1,0),0)</f>
        <v/>
      </c>
      <c r="X137">
        <f>IFERROR(IF(AND($N137=1,'Activity Bookings'!$AI137="Yes",'Activity Bookings'!$AJ137&lt;&gt;"Received",'Activity Bookings'!$AJ137&lt;&gt;"Verify On Arrival"),1,0),0)</f>
        <v/>
      </c>
      <c r="Y137">
        <f>IFERROR(IF(AND($N137=1,'Activity Bookings'!$N137&lt;&gt;"",'Activity Bookings'!$AK137&lt;&gt;"",'Activity Bookings'!$N137&lt;'Activity Bookings'!$AK137),1,0),0)</f>
        <v/>
      </c>
      <c r="Z137">
        <f>IFERROR(IF(AND($N137=1,'Activity Bookings'!$T137=""),1,0),0)</f>
        <v/>
      </c>
      <c r="AA137">
        <f>IFERROR(IF(AND($N137=1,'Activity Bookings'!$Q137=""),1,0),0)</f>
        <v/>
      </c>
      <c r="AB137">
        <f>IFERROR(IF(AND($N137=1,COUNTIF('Activity Bookings'!$A$5:$A$154,'Activity Bookings'!$A137)&gt;1),1,0),0)</f>
        <v/>
      </c>
      <c r="AC137">
        <f>IFERROR(IF(AND($N137=1,('Activity Bookings'!$C137+'Activity Bookings'!$D137)&lt;NOW(),OR('Activity Bookings'!$O137="Inquiry",'Activity Bookings'!$O137="Pending",'Activity Bookings'!$O137="Confirmed")),1,0),0)</f>
        <v/>
      </c>
      <c r="AD137">
        <f>IFERROR(IF(AND('Activity Bookings'!$A137&lt;&gt;"",'Activity Bookings'!$C137&gt;=TODAY(),'Activity Bookings'!$C137&lt;=TODAY()+7,OR('Activity Bookings'!$O137="Confirmed",'Activity Bookings'!$O137="Pending")),1,0),0)</f>
        <v/>
      </c>
    </row>
    <row r="138">
      <c r="N138">
        <f>IFERROR(IF(AND('Activity Bookings'!$A138&lt;&gt;"",'Activity Bookings'!$C138&gt;=$B$4,'Activity Bookings'!$C138&lt;=$D$4,IF($F$4="All Activities",1,'Activity Bookings'!$F138=$F$4),IF($H$4="All Statuses",'Activity Bookings'!$O138&lt;&gt;"Canceled",'Activity Bookings'!$O138=$H$4)),1,0),0)</f>
        <v/>
      </c>
      <c r="O138">
        <f>IFERROR(IF($N138=1,'Activity Bookings'!$F138,""),"")</f>
        <v/>
      </c>
      <c r="P138">
        <f>IFERROR(IF($N138=1,'Activity Bookings'!$M138,0),0)</f>
        <v/>
      </c>
      <c r="Q138">
        <f>IFERROR(IF($N138=1,'Activity Bookings'!$AD138,0),0)</f>
        <v/>
      </c>
      <c r="R138">
        <f>IFERROR(IF($N138=1,'Activity Bookings'!$AF138,0),0)</f>
        <v/>
      </c>
      <c r="S138">
        <f>IFERROR(IF(AND($N138=1,COUNTIFS('Activity Bookings'!$F$5:'Activity Bookings'!$F138,'Activity Bookings'!$F138,'Activity Bookings'!$C$5:'Activity Bookings'!$C138,'Activity Bookings'!$C138,'Activity Bookings'!$D$5:'Activity Bookings'!$D138,'Activity Bookings'!$D138)=1),'Activity Bookings'!$AL138,0),0)</f>
        <v/>
      </c>
      <c r="T138">
        <f>IFERROR(IF($N138=1,'Activity Bookings'!$AO138,""),"")</f>
        <v/>
      </c>
      <c r="U138">
        <f>IFERROR(IF(AND($N138=1,'Activity Bookings'!$AS138&lt;&gt;"Ready"),1,0),0)</f>
        <v/>
      </c>
      <c r="V138">
        <f>IFERROR(IF(AND($N138=1,'Activity Bookings'!$AO138&gt;1),1,0),0)</f>
        <v/>
      </c>
      <c r="W138">
        <f>IFERROR(IF(AND($N138=1,'Activity Bookings'!$AF138&gt;0,'Activity Bookings'!$O138&lt;&gt;"Canceled"),1,0),0)</f>
        <v/>
      </c>
      <c r="X138">
        <f>IFERROR(IF(AND($N138=1,'Activity Bookings'!$AI138="Yes",'Activity Bookings'!$AJ138&lt;&gt;"Received",'Activity Bookings'!$AJ138&lt;&gt;"Verify On Arrival"),1,0),0)</f>
        <v/>
      </c>
      <c r="Y138">
        <f>IFERROR(IF(AND($N138=1,'Activity Bookings'!$N138&lt;&gt;"",'Activity Bookings'!$AK138&lt;&gt;"",'Activity Bookings'!$N138&lt;'Activity Bookings'!$AK138),1,0),0)</f>
        <v/>
      </c>
      <c r="Z138">
        <f>IFERROR(IF(AND($N138=1,'Activity Bookings'!$T138=""),1,0),0)</f>
        <v/>
      </c>
      <c r="AA138">
        <f>IFERROR(IF(AND($N138=1,'Activity Bookings'!$Q138=""),1,0),0)</f>
        <v/>
      </c>
      <c r="AB138">
        <f>IFERROR(IF(AND($N138=1,COUNTIF('Activity Bookings'!$A$5:$A$154,'Activity Bookings'!$A138)&gt;1),1,0),0)</f>
        <v/>
      </c>
      <c r="AC138">
        <f>IFERROR(IF(AND($N138=1,('Activity Bookings'!$C138+'Activity Bookings'!$D138)&lt;NOW(),OR('Activity Bookings'!$O138="Inquiry",'Activity Bookings'!$O138="Pending",'Activity Bookings'!$O138="Confirmed")),1,0),0)</f>
        <v/>
      </c>
      <c r="AD138">
        <f>IFERROR(IF(AND('Activity Bookings'!$A138&lt;&gt;"",'Activity Bookings'!$C138&gt;=TODAY(),'Activity Bookings'!$C138&lt;=TODAY()+7,OR('Activity Bookings'!$O138="Confirmed",'Activity Bookings'!$O138="Pending")),1,0),0)</f>
        <v/>
      </c>
    </row>
    <row r="139">
      <c r="N139">
        <f>IFERROR(IF(AND('Activity Bookings'!$A139&lt;&gt;"",'Activity Bookings'!$C139&gt;=$B$4,'Activity Bookings'!$C139&lt;=$D$4,IF($F$4="All Activities",1,'Activity Bookings'!$F139=$F$4),IF($H$4="All Statuses",'Activity Bookings'!$O139&lt;&gt;"Canceled",'Activity Bookings'!$O139=$H$4)),1,0),0)</f>
        <v/>
      </c>
      <c r="O139">
        <f>IFERROR(IF($N139=1,'Activity Bookings'!$F139,""),"")</f>
        <v/>
      </c>
      <c r="P139">
        <f>IFERROR(IF($N139=1,'Activity Bookings'!$M139,0),0)</f>
        <v/>
      </c>
      <c r="Q139">
        <f>IFERROR(IF($N139=1,'Activity Bookings'!$AD139,0),0)</f>
        <v/>
      </c>
      <c r="R139">
        <f>IFERROR(IF($N139=1,'Activity Bookings'!$AF139,0),0)</f>
        <v/>
      </c>
      <c r="S139">
        <f>IFERROR(IF(AND($N139=1,COUNTIFS('Activity Bookings'!$F$5:'Activity Bookings'!$F139,'Activity Bookings'!$F139,'Activity Bookings'!$C$5:'Activity Bookings'!$C139,'Activity Bookings'!$C139,'Activity Bookings'!$D$5:'Activity Bookings'!$D139,'Activity Bookings'!$D139)=1),'Activity Bookings'!$AL139,0),0)</f>
        <v/>
      </c>
      <c r="T139">
        <f>IFERROR(IF($N139=1,'Activity Bookings'!$AO139,""),"")</f>
        <v/>
      </c>
      <c r="U139">
        <f>IFERROR(IF(AND($N139=1,'Activity Bookings'!$AS139&lt;&gt;"Ready"),1,0),0)</f>
        <v/>
      </c>
      <c r="V139">
        <f>IFERROR(IF(AND($N139=1,'Activity Bookings'!$AO139&gt;1),1,0),0)</f>
        <v/>
      </c>
      <c r="W139">
        <f>IFERROR(IF(AND($N139=1,'Activity Bookings'!$AF139&gt;0,'Activity Bookings'!$O139&lt;&gt;"Canceled"),1,0),0)</f>
        <v/>
      </c>
      <c r="X139">
        <f>IFERROR(IF(AND($N139=1,'Activity Bookings'!$AI139="Yes",'Activity Bookings'!$AJ139&lt;&gt;"Received",'Activity Bookings'!$AJ139&lt;&gt;"Verify On Arrival"),1,0),0)</f>
        <v/>
      </c>
      <c r="Y139">
        <f>IFERROR(IF(AND($N139=1,'Activity Bookings'!$N139&lt;&gt;"",'Activity Bookings'!$AK139&lt;&gt;"",'Activity Bookings'!$N139&lt;'Activity Bookings'!$AK139),1,0),0)</f>
        <v/>
      </c>
      <c r="Z139">
        <f>IFERROR(IF(AND($N139=1,'Activity Bookings'!$T139=""),1,0),0)</f>
        <v/>
      </c>
      <c r="AA139">
        <f>IFERROR(IF(AND($N139=1,'Activity Bookings'!$Q139=""),1,0),0)</f>
        <v/>
      </c>
      <c r="AB139">
        <f>IFERROR(IF(AND($N139=1,COUNTIF('Activity Bookings'!$A$5:$A$154,'Activity Bookings'!$A139)&gt;1),1,0),0)</f>
        <v/>
      </c>
      <c r="AC139">
        <f>IFERROR(IF(AND($N139=1,('Activity Bookings'!$C139+'Activity Bookings'!$D139)&lt;NOW(),OR('Activity Bookings'!$O139="Inquiry",'Activity Bookings'!$O139="Pending",'Activity Bookings'!$O139="Confirmed")),1,0),0)</f>
        <v/>
      </c>
      <c r="AD139">
        <f>IFERROR(IF(AND('Activity Bookings'!$A139&lt;&gt;"",'Activity Bookings'!$C139&gt;=TODAY(),'Activity Bookings'!$C139&lt;=TODAY()+7,OR('Activity Bookings'!$O139="Confirmed",'Activity Bookings'!$O139="Pending")),1,0),0)</f>
        <v/>
      </c>
    </row>
    <row r="140">
      <c r="N140">
        <f>IFERROR(IF(AND('Activity Bookings'!$A140&lt;&gt;"",'Activity Bookings'!$C140&gt;=$B$4,'Activity Bookings'!$C140&lt;=$D$4,IF($F$4="All Activities",1,'Activity Bookings'!$F140=$F$4),IF($H$4="All Statuses",'Activity Bookings'!$O140&lt;&gt;"Canceled",'Activity Bookings'!$O140=$H$4)),1,0),0)</f>
        <v/>
      </c>
      <c r="O140">
        <f>IFERROR(IF($N140=1,'Activity Bookings'!$F140,""),"")</f>
        <v/>
      </c>
      <c r="P140">
        <f>IFERROR(IF($N140=1,'Activity Bookings'!$M140,0),0)</f>
        <v/>
      </c>
      <c r="Q140">
        <f>IFERROR(IF($N140=1,'Activity Bookings'!$AD140,0),0)</f>
        <v/>
      </c>
      <c r="R140">
        <f>IFERROR(IF($N140=1,'Activity Bookings'!$AF140,0),0)</f>
        <v/>
      </c>
      <c r="S140">
        <f>IFERROR(IF(AND($N140=1,COUNTIFS('Activity Bookings'!$F$5:'Activity Bookings'!$F140,'Activity Bookings'!$F140,'Activity Bookings'!$C$5:'Activity Bookings'!$C140,'Activity Bookings'!$C140,'Activity Bookings'!$D$5:'Activity Bookings'!$D140,'Activity Bookings'!$D140)=1),'Activity Bookings'!$AL140,0),0)</f>
        <v/>
      </c>
      <c r="T140">
        <f>IFERROR(IF($N140=1,'Activity Bookings'!$AO140,""),"")</f>
        <v/>
      </c>
      <c r="U140">
        <f>IFERROR(IF(AND($N140=1,'Activity Bookings'!$AS140&lt;&gt;"Ready"),1,0),0)</f>
        <v/>
      </c>
      <c r="V140">
        <f>IFERROR(IF(AND($N140=1,'Activity Bookings'!$AO140&gt;1),1,0),0)</f>
        <v/>
      </c>
      <c r="W140">
        <f>IFERROR(IF(AND($N140=1,'Activity Bookings'!$AF140&gt;0,'Activity Bookings'!$O140&lt;&gt;"Canceled"),1,0),0)</f>
        <v/>
      </c>
      <c r="X140">
        <f>IFERROR(IF(AND($N140=1,'Activity Bookings'!$AI140="Yes",'Activity Bookings'!$AJ140&lt;&gt;"Received",'Activity Bookings'!$AJ140&lt;&gt;"Verify On Arrival"),1,0),0)</f>
        <v/>
      </c>
      <c r="Y140">
        <f>IFERROR(IF(AND($N140=1,'Activity Bookings'!$N140&lt;&gt;"",'Activity Bookings'!$AK140&lt;&gt;"",'Activity Bookings'!$N140&lt;'Activity Bookings'!$AK140),1,0),0)</f>
        <v/>
      </c>
      <c r="Z140">
        <f>IFERROR(IF(AND($N140=1,'Activity Bookings'!$T140=""),1,0),0)</f>
        <v/>
      </c>
      <c r="AA140">
        <f>IFERROR(IF(AND($N140=1,'Activity Bookings'!$Q140=""),1,0),0)</f>
        <v/>
      </c>
      <c r="AB140">
        <f>IFERROR(IF(AND($N140=1,COUNTIF('Activity Bookings'!$A$5:$A$154,'Activity Bookings'!$A140)&gt;1),1,0),0)</f>
        <v/>
      </c>
      <c r="AC140">
        <f>IFERROR(IF(AND($N140=1,('Activity Bookings'!$C140+'Activity Bookings'!$D140)&lt;NOW(),OR('Activity Bookings'!$O140="Inquiry",'Activity Bookings'!$O140="Pending",'Activity Bookings'!$O140="Confirmed")),1,0),0)</f>
        <v/>
      </c>
      <c r="AD140">
        <f>IFERROR(IF(AND('Activity Bookings'!$A140&lt;&gt;"",'Activity Bookings'!$C140&gt;=TODAY(),'Activity Bookings'!$C140&lt;=TODAY()+7,OR('Activity Bookings'!$O140="Confirmed",'Activity Bookings'!$O140="Pending")),1,0),0)</f>
        <v/>
      </c>
    </row>
    <row r="141">
      <c r="N141">
        <f>IFERROR(IF(AND('Activity Bookings'!$A141&lt;&gt;"",'Activity Bookings'!$C141&gt;=$B$4,'Activity Bookings'!$C141&lt;=$D$4,IF($F$4="All Activities",1,'Activity Bookings'!$F141=$F$4),IF($H$4="All Statuses",'Activity Bookings'!$O141&lt;&gt;"Canceled",'Activity Bookings'!$O141=$H$4)),1,0),0)</f>
        <v/>
      </c>
      <c r="O141">
        <f>IFERROR(IF($N141=1,'Activity Bookings'!$F141,""),"")</f>
        <v/>
      </c>
      <c r="P141">
        <f>IFERROR(IF($N141=1,'Activity Bookings'!$M141,0),0)</f>
        <v/>
      </c>
      <c r="Q141">
        <f>IFERROR(IF($N141=1,'Activity Bookings'!$AD141,0),0)</f>
        <v/>
      </c>
      <c r="R141">
        <f>IFERROR(IF($N141=1,'Activity Bookings'!$AF141,0),0)</f>
        <v/>
      </c>
      <c r="S141">
        <f>IFERROR(IF(AND($N141=1,COUNTIFS('Activity Bookings'!$F$5:'Activity Bookings'!$F141,'Activity Bookings'!$F141,'Activity Bookings'!$C$5:'Activity Bookings'!$C141,'Activity Bookings'!$C141,'Activity Bookings'!$D$5:'Activity Bookings'!$D141,'Activity Bookings'!$D141)=1),'Activity Bookings'!$AL141,0),0)</f>
        <v/>
      </c>
      <c r="T141">
        <f>IFERROR(IF($N141=1,'Activity Bookings'!$AO141,""),"")</f>
        <v/>
      </c>
      <c r="U141">
        <f>IFERROR(IF(AND($N141=1,'Activity Bookings'!$AS141&lt;&gt;"Ready"),1,0),0)</f>
        <v/>
      </c>
      <c r="V141">
        <f>IFERROR(IF(AND($N141=1,'Activity Bookings'!$AO141&gt;1),1,0),0)</f>
        <v/>
      </c>
      <c r="W141">
        <f>IFERROR(IF(AND($N141=1,'Activity Bookings'!$AF141&gt;0,'Activity Bookings'!$O141&lt;&gt;"Canceled"),1,0),0)</f>
        <v/>
      </c>
      <c r="X141">
        <f>IFERROR(IF(AND($N141=1,'Activity Bookings'!$AI141="Yes",'Activity Bookings'!$AJ141&lt;&gt;"Received",'Activity Bookings'!$AJ141&lt;&gt;"Verify On Arrival"),1,0),0)</f>
        <v/>
      </c>
      <c r="Y141">
        <f>IFERROR(IF(AND($N141=1,'Activity Bookings'!$N141&lt;&gt;"",'Activity Bookings'!$AK141&lt;&gt;"",'Activity Bookings'!$N141&lt;'Activity Bookings'!$AK141),1,0),0)</f>
        <v/>
      </c>
      <c r="Z141">
        <f>IFERROR(IF(AND($N141=1,'Activity Bookings'!$T141=""),1,0),0)</f>
        <v/>
      </c>
      <c r="AA141">
        <f>IFERROR(IF(AND($N141=1,'Activity Bookings'!$Q141=""),1,0),0)</f>
        <v/>
      </c>
      <c r="AB141">
        <f>IFERROR(IF(AND($N141=1,COUNTIF('Activity Bookings'!$A$5:$A$154,'Activity Bookings'!$A141)&gt;1),1,0),0)</f>
        <v/>
      </c>
      <c r="AC141">
        <f>IFERROR(IF(AND($N141=1,('Activity Bookings'!$C141+'Activity Bookings'!$D141)&lt;NOW(),OR('Activity Bookings'!$O141="Inquiry",'Activity Bookings'!$O141="Pending",'Activity Bookings'!$O141="Confirmed")),1,0),0)</f>
        <v/>
      </c>
      <c r="AD141">
        <f>IFERROR(IF(AND('Activity Bookings'!$A141&lt;&gt;"",'Activity Bookings'!$C141&gt;=TODAY(),'Activity Bookings'!$C141&lt;=TODAY()+7,OR('Activity Bookings'!$O141="Confirmed",'Activity Bookings'!$O141="Pending")),1,0),0)</f>
        <v/>
      </c>
    </row>
    <row r="142">
      <c r="N142">
        <f>IFERROR(IF(AND('Activity Bookings'!$A142&lt;&gt;"",'Activity Bookings'!$C142&gt;=$B$4,'Activity Bookings'!$C142&lt;=$D$4,IF($F$4="All Activities",1,'Activity Bookings'!$F142=$F$4),IF($H$4="All Statuses",'Activity Bookings'!$O142&lt;&gt;"Canceled",'Activity Bookings'!$O142=$H$4)),1,0),0)</f>
        <v/>
      </c>
      <c r="O142">
        <f>IFERROR(IF($N142=1,'Activity Bookings'!$F142,""),"")</f>
        <v/>
      </c>
      <c r="P142">
        <f>IFERROR(IF($N142=1,'Activity Bookings'!$M142,0),0)</f>
        <v/>
      </c>
      <c r="Q142">
        <f>IFERROR(IF($N142=1,'Activity Bookings'!$AD142,0),0)</f>
        <v/>
      </c>
      <c r="R142">
        <f>IFERROR(IF($N142=1,'Activity Bookings'!$AF142,0),0)</f>
        <v/>
      </c>
      <c r="S142">
        <f>IFERROR(IF(AND($N142=1,COUNTIFS('Activity Bookings'!$F$5:'Activity Bookings'!$F142,'Activity Bookings'!$F142,'Activity Bookings'!$C$5:'Activity Bookings'!$C142,'Activity Bookings'!$C142,'Activity Bookings'!$D$5:'Activity Bookings'!$D142,'Activity Bookings'!$D142)=1),'Activity Bookings'!$AL142,0),0)</f>
        <v/>
      </c>
      <c r="T142">
        <f>IFERROR(IF($N142=1,'Activity Bookings'!$AO142,""),"")</f>
        <v/>
      </c>
      <c r="U142">
        <f>IFERROR(IF(AND($N142=1,'Activity Bookings'!$AS142&lt;&gt;"Ready"),1,0),0)</f>
        <v/>
      </c>
      <c r="V142">
        <f>IFERROR(IF(AND($N142=1,'Activity Bookings'!$AO142&gt;1),1,0),0)</f>
        <v/>
      </c>
      <c r="W142">
        <f>IFERROR(IF(AND($N142=1,'Activity Bookings'!$AF142&gt;0,'Activity Bookings'!$O142&lt;&gt;"Canceled"),1,0),0)</f>
        <v/>
      </c>
      <c r="X142">
        <f>IFERROR(IF(AND($N142=1,'Activity Bookings'!$AI142="Yes",'Activity Bookings'!$AJ142&lt;&gt;"Received",'Activity Bookings'!$AJ142&lt;&gt;"Verify On Arrival"),1,0),0)</f>
        <v/>
      </c>
      <c r="Y142">
        <f>IFERROR(IF(AND($N142=1,'Activity Bookings'!$N142&lt;&gt;"",'Activity Bookings'!$AK142&lt;&gt;"",'Activity Bookings'!$N142&lt;'Activity Bookings'!$AK142),1,0),0)</f>
        <v/>
      </c>
      <c r="Z142">
        <f>IFERROR(IF(AND($N142=1,'Activity Bookings'!$T142=""),1,0),0)</f>
        <v/>
      </c>
      <c r="AA142">
        <f>IFERROR(IF(AND($N142=1,'Activity Bookings'!$Q142=""),1,0),0)</f>
        <v/>
      </c>
      <c r="AB142">
        <f>IFERROR(IF(AND($N142=1,COUNTIF('Activity Bookings'!$A$5:$A$154,'Activity Bookings'!$A142)&gt;1),1,0),0)</f>
        <v/>
      </c>
      <c r="AC142">
        <f>IFERROR(IF(AND($N142=1,('Activity Bookings'!$C142+'Activity Bookings'!$D142)&lt;NOW(),OR('Activity Bookings'!$O142="Inquiry",'Activity Bookings'!$O142="Pending",'Activity Bookings'!$O142="Confirmed")),1,0),0)</f>
        <v/>
      </c>
      <c r="AD142">
        <f>IFERROR(IF(AND('Activity Bookings'!$A142&lt;&gt;"",'Activity Bookings'!$C142&gt;=TODAY(),'Activity Bookings'!$C142&lt;=TODAY()+7,OR('Activity Bookings'!$O142="Confirmed",'Activity Bookings'!$O142="Pending")),1,0),0)</f>
        <v/>
      </c>
    </row>
    <row r="143">
      <c r="N143">
        <f>IFERROR(IF(AND('Activity Bookings'!$A143&lt;&gt;"",'Activity Bookings'!$C143&gt;=$B$4,'Activity Bookings'!$C143&lt;=$D$4,IF($F$4="All Activities",1,'Activity Bookings'!$F143=$F$4),IF($H$4="All Statuses",'Activity Bookings'!$O143&lt;&gt;"Canceled",'Activity Bookings'!$O143=$H$4)),1,0),0)</f>
        <v/>
      </c>
      <c r="O143">
        <f>IFERROR(IF($N143=1,'Activity Bookings'!$F143,""),"")</f>
        <v/>
      </c>
      <c r="P143">
        <f>IFERROR(IF($N143=1,'Activity Bookings'!$M143,0),0)</f>
        <v/>
      </c>
      <c r="Q143">
        <f>IFERROR(IF($N143=1,'Activity Bookings'!$AD143,0),0)</f>
        <v/>
      </c>
      <c r="R143">
        <f>IFERROR(IF($N143=1,'Activity Bookings'!$AF143,0),0)</f>
        <v/>
      </c>
      <c r="S143">
        <f>IFERROR(IF(AND($N143=1,COUNTIFS('Activity Bookings'!$F$5:'Activity Bookings'!$F143,'Activity Bookings'!$F143,'Activity Bookings'!$C$5:'Activity Bookings'!$C143,'Activity Bookings'!$C143,'Activity Bookings'!$D$5:'Activity Bookings'!$D143,'Activity Bookings'!$D143)=1),'Activity Bookings'!$AL143,0),0)</f>
        <v/>
      </c>
      <c r="T143">
        <f>IFERROR(IF($N143=1,'Activity Bookings'!$AO143,""),"")</f>
        <v/>
      </c>
      <c r="U143">
        <f>IFERROR(IF(AND($N143=1,'Activity Bookings'!$AS143&lt;&gt;"Ready"),1,0),0)</f>
        <v/>
      </c>
      <c r="V143">
        <f>IFERROR(IF(AND($N143=1,'Activity Bookings'!$AO143&gt;1),1,0),0)</f>
        <v/>
      </c>
      <c r="W143">
        <f>IFERROR(IF(AND($N143=1,'Activity Bookings'!$AF143&gt;0,'Activity Bookings'!$O143&lt;&gt;"Canceled"),1,0),0)</f>
        <v/>
      </c>
      <c r="X143">
        <f>IFERROR(IF(AND($N143=1,'Activity Bookings'!$AI143="Yes",'Activity Bookings'!$AJ143&lt;&gt;"Received",'Activity Bookings'!$AJ143&lt;&gt;"Verify On Arrival"),1,0),0)</f>
        <v/>
      </c>
      <c r="Y143">
        <f>IFERROR(IF(AND($N143=1,'Activity Bookings'!$N143&lt;&gt;"",'Activity Bookings'!$AK143&lt;&gt;"",'Activity Bookings'!$N143&lt;'Activity Bookings'!$AK143),1,0),0)</f>
        <v/>
      </c>
      <c r="Z143">
        <f>IFERROR(IF(AND($N143=1,'Activity Bookings'!$T143=""),1,0),0)</f>
        <v/>
      </c>
      <c r="AA143">
        <f>IFERROR(IF(AND($N143=1,'Activity Bookings'!$Q143=""),1,0),0)</f>
        <v/>
      </c>
      <c r="AB143">
        <f>IFERROR(IF(AND($N143=1,COUNTIF('Activity Bookings'!$A$5:$A$154,'Activity Bookings'!$A143)&gt;1),1,0),0)</f>
        <v/>
      </c>
      <c r="AC143">
        <f>IFERROR(IF(AND($N143=1,('Activity Bookings'!$C143+'Activity Bookings'!$D143)&lt;NOW(),OR('Activity Bookings'!$O143="Inquiry",'Activity Bookings'!$O143="Pending",'Activity Bookings'!$O143="Confirmed")),1,0),0)</f>
        <v/>
      </c>
      <c r="AD143">
        <f>IFERROR(IF(AND('Activity Bookings'!$A143&lt;&gt;"",'Activity Bookings'!$C143&gt;=TODAY(),'Activity Bookings'!$C143&lt;=TODAY()+7,OR('Activity Bookings'!$O143="Confirmed",'Activity Bookings'!$O143="Pending")),1,0),0)</f>
        <v/>
      </c>
    </row>
    <row r="144">
      <c r="N144">
        <f>IFERROR(IF(AND('Activity Bookings'!$A144&lt;&gt;"",'Activity Bookings'!$C144&gt;=$B$4,'Activity Bookings'!$C144&lt;=$D$4,IF($F$4="All Activities",1,'Activity Bookings'!$F144=$F$4),IF($H$4="All Statuses",'Activity Bookings'!$O144&lt;&gt;"Canceled",'Activity Bookings'!$O144=$H$4)),1,0),0)</f>
        <v/>
      </c>
      <c r="O144">
        <f>IFERROR(IF($N144=1,'Activity Bookings'!$F144,""),"")</f>
        <v/>
      </c>
      <c r="P144">
        <f>IFERROR(IF($N144=1,'Activity Bookings'!$M144,0),0)</f>
        <v/>
      </c>
      <c r="Q144">
        <f>IFERROR(IF($N144=1,'Activity Bookings'!$AD144,0),0)</f>
        <v/>
      </c>
      <c r="R144">
        <f>IFERROR(IF($N144=1,'Activity Bookings'!$AF144,0),0)</f>
        <v/>
      </c>
      <c r="S144">
        <f>IFERROR(IF(AND($N144=1,COUNTIFS('Activity Bookings'!$F$5:'Activity Bookings'!$F144,'Activity Bookings'!$F144,'Activity Bookings'!$C$5:'Activity Bookings'!$C144,'Activity Bookings'!$C144,'Activity Bookings'!$D$5:'Activity Bookings'!$D144,'Activity Bookings'!$D144)=1),'Activity Bookings'!$AL144,0),0)</f>
        <v/>
      </c>
      <c r="T144">
        <f>IFERROR(IF($N144=1,'Activity Bookings'!$AO144,""),"")</f>
        <v/>
      </c>
      <c r="U144">
        <f>IFERROR(IF(AND($N144=1,'Activity Bookings'!$AS144&lt;&gt;"Ready"),1,0),0)</f>
        <v/>
      </c>
      <c r="V144">
        <f>IFERROR(IF(AND($N144=1,'Activity Bookings'!$AO144&gt;1),1,0),0)</f>
        <v/>
      </c>
      <c r="W144">
        <f>IFERROR(IF(AND($N144=1,'Activity Bookings'!$AF144&gt;0,'Activity Bookings'!$O144&lt;&gt;"Canceled"),1,0),0)</f>
        <v/>
      </c>
      <c r="X144">
        <f>IFERROR(IF(AND($N144=1,'Activity Bookings'!$AI144="Yes",'Activity Bookings'!$AJ144&lt;&gt;"Received",'Activity Bookings'!$AJ144&lt;&gt;"Verify On Arrival"),1,0),0)</f>
        <v/>
      </c>
      <c r="Y144">
        <f>IFERROR(IF(AND($N144=1,'Activity Bookings'!$N144&lt;&gt;"",'Activity Bookings'!$AK144&lt;&gt;"",'Activity Bookings'!$N144&lt;'Activity Bookings'!$AK144),1,0),0)</f>
        <v/>
      </c>
      <c r="Z144">
        <f>IFERROR(IF(AND($N144=1,'Activity Bookings'!$T144=""),1,0),0)</f>
        <v/>
      </c>
      <c r="AA144">
        <f>IFERROR(IF(AND($N144=1,'Activity Bookings'!$Q144=""),1,0),0)</f>
        <v/>
      </c>
      <c r="AB144">
        <f>IFERROR(IF(AND($N144=1,COUNTIF('Activity Bookings'!$A$5:$A$154,'Activity Bookings'!$A144)&gt;1),1,0),0)</f>
        <v/>
      </c>
      <c r="AC144">
        <f>IFERROR(IF(AND($N144=1,('Activity Bookings'!$C144+'Activity Bookings'!$D144)&lt;NOW(),OR('Activity Bookings'!$O144="Inquiry",'Activity Bookings'!$O144="Pending",'Activity Bookings'!$O144="Confirmed")),1,0),0)</f>
        <v/>
      </c>
      <c r="AD144">
        <f>IFERROR(IF(AND('Activity Bookings'!$A144&lt;&gt;"",'Activity Bookings'!$C144&gt;=TODAY(),'Activity Bookings'!$C144&lt;=TODAY()+7,OR('Activity Bookings'!$O144="Confirmed",'Activity Bookings'!$O144="Pending")),1,0),0)</f>
        <v/>
      </c>
    </row>
    <row r="145">
      <c r="N145">
        <f>IFERROR(IF(AND('Activity Bookings'!$A145&lt;&gt;"",'Activity Bookings'!$C145&gt;=$B$4,'Activity Bookings'!$C145&lt;=$D$4,IF($F$4="All Activities",1,'Activity Bookings'!$F145=$F$4),IF($H$4="All Statuses",'Activity Bookings'!$O145&lt;&gt;"Canceled",'Activity Bookings'!$O145=$H$4)),1,0),0)</f>
        <v/>
      </c>
      <c r="O145">
        <f>IFERROR(IF($N145=1,'Activity Bookings'!$F145,""),"")</f>
        <v/>
      </c>
      <c r="P145">
        <f>IFERROR(IF($N145=1,'Activity Bookings'!$M145,0),0)</f>
        <v/>
      </c>
      <c r="Q145">
        <f>IFERROR(IF($N145=1,'Activity Bookings'!$AD145,0),0)</f>
        <v/>
      </c>
      <c r="R145">
        <f>IFERROR(IF($N145=1,'Activity Bookings'!$AF145,0),0)</f>
        <v/>
      </c>
      <c r="S145">
        <f>IFERROR(IF(AND($N145=1,COUNTIFS('Activity Bookings'!$F$5:'Activity Bookings'!$F145,'Activity Bookings'!$F145,'Activity Bookings'!$C$5:'Activity Bookings'!$C145,'Activity Bookings'!$C145,'Activity Bookings'!$D$5:'Activity Bookings'!$D145,'Activity Bookings'!$D145)=1),'Activity Bookings'!$AL145,0),0)</f>
        <v/>
      </c>
      <c r="T145">
        <f>IFERROR(IF($N145=1,'Activity Bookings'!$AO145,""),"")</f>
        <v/>
      </c>
      <c r="U145">
        <f>IFERROR(IF(AND($N145=1,'Activity Bookings'!$AS145&lt;&gt;"Ready"),1,0),0)</f>
        <v/>
      </c>
      <c r="V145">
        <f>IFERROR(IF(AND($N145=1,'Activity Bookings'!$AO145&gt;1),1,0),0)</f>
        <v/>
      </c>
      <c r="W145">
        <f>IFERROR(IF(AND($N145=1,'Activity Bookings'!$AF145&gt;0,'Activity Bookings'!$O145&lt;&gt;"Canceled"),1,0),0)</f>
        <v/>
      </c>
      <c r="X145">
        <f>IFERROR(IF(AND($N145=1,'Activity Bookings'!$AI145="Yes",'Activity Bookings'!$AJ145&lt;&gt;"Received",'Activity Bookings'!$AJ145&lt;&gt;"Verify On Arrival"),1,0),0)</f>
        <v/>
      </c>
      <c r="Y145">
        <f>IFERROR(IF(AND($N145=1,'Activity Bookings'!$N145&lt;&gt;"",'Activity Bookings'!$AK145&lt;&gt;"",'Activity Bookings'!$N145&lt;'Activity Bookings'!$AK145),1,0),0)</f>
        <v/>
      </c>
      <c r="Z145">
        <f>IFERROR(IF(AND($N145=1,'Activity Bookings'!$T145=""),1,0),0)</f>
        <v/>
      </c>
      <c r="AA145">
        <f>IFERROR(IF(AND($N145=1,'Activity Bookings'!$Q145=""),1,0),0)</f>
        <v/>
      </c>
      <c r="AB145">
        <f>IFERROR(IF(AND($N145=1,COUNTIF('Activity Bookings'!$A$5:$A$154,'Activity Bookings'!$A145)&gt;1),1,0),0)</f>
        <v/>
      </c>
      <c r="AC145">
        <f>IFERROR(IF(AND($N145=1,('Activity Bookings'!$C145+'Activity Bookings'!$D145)&lt;NOW(),OR('Activity Bookings'!$O145="Inquiry",'Activity Bookings'!$O145="Pending",'Activity Bookings'!$O145="Confirmed")),1,0),0)</f>
        <v/>
      </c>
      <c r="AD145">
        <f>IFERROR(IF(AND('Activity Bookings'!$A145&lt;&gt;"",'Activity Bookings'!$C145&gt;=TODAY(),'Activity Bookings'!$C145&lt;=TODAY()+7,OR('Activity Bookings'!$O145="Confirmed",'Activity Bookings'!$O145="Pending")),1,0),0)</f>
        <v/>
      </c>
    </row>
    <row r="146">
      <c r="N146">
        <f>IFERROR(IF(AND('Activity Bookings'!$A146&lt;&gt;"",'Activity Bookings'!$C146&gt;=$B$4,'Activity Bookings'!$C146&lt;=$D$4,IF($F$4="All Activities",1,'Activity Bookings'!$F146=$F$4),IF($H$4="All Statuses",'Activity Bookings'!$O146&lt;&gt;"Canceled",'Activity Bookings'!$O146=$H$4)),1,0),0)</f>
        <v/>
      </c>
      <c r="O146">
        <f>IFERROR(IF($N146=1,'Activity Bookings'!$F146,""),"")</f>
        <v/>
      </c>
      <c r="P146">
        <f>IFERROR(IF($N146=1,'Activity Bookings'!$M146,0),0)</f>
        <v/>
      </c>
      <c r="Q146">
        <f>IFERROR(IF($N146=1,'Activity Bookings'!$AD146,0),0)</f>
        <v/>
      </c>
      <c r="R146">
        <f>IFERROR(IF($N146=1,'Activity Bookings'!$AF146,0),0)</f>
        <v/>
      </c>
      <c r="S146">
        <f>IFERROR(IF(AND($N146=1,COUNTIFS('Activity Bookings'!$F$5:'Activity Bookings'!$F146,'Activity Bookings'!$F146,'Activity Bookings'!$C$5:'Activity Bookings'!$C146,'Activity Bookings'!$C146,'Activity Bookings'!$D$5:'Activity Bookings'!$D146,'Activity Bookings'!$D146)=1),'Activity Bookings'!$AL146,0),0)</f>
        <v/>
      </c>
      <c r="T146">
        <f>IFERROR(IF($N146=1,'Activity Bookings'!$AO146,""),"")</f>
        <v/>
      </c>
      <c r="U146">
        <f>IFERROR(IF(AND($N146=1,'Activity Bookings'!$AS146&lt;&gt;"Ready"),1,0),0)</f>
        <v/>
      </c>
      <c r="V146">
        <f>IFERROR(IF(AND($N146=1,'Activity Bookings'!$AO146&gt;1),1,0),0)</f>
        <v/>
      </c>
      <c r="W146">
        <f>IFERROR(IF(AND($N146=1,'Activity Bookings'!$AF146&gt;0,'Activity Bookings'!$O146&lt;&gt;"Canceled"),1,0),0)</f>
        <v/>
      </c>
      <c r="X146">
        <f>IFERROR(IF(AND($N146=1,'Activity Bookings'!$AI146="Yes",'Activity Bookings'!$AJ146&lt;&gt;"Received",'Activity Bookings'!$AJ146&lt;&gt;"Verify On Arrival"),1,0),0)</f>
        <v/>
      </c>
      <c r="Y146">
        <f>IFERROR(IF(AND($N146=1,'Activity Bookings'!$N146&lt;&gt;"",'Activity Bookings'!$AK146&lt;&gt;"",'Activity Bookings'!$N146&lt;'Activity Bookings'!$AK146),1,0),0)</f>
        <v/>
      </c>
      <c r="Z146">
        <f>IFERROR(IF(AND($N146=1,'Activity Bookings'!$T146=""),1,0),0)</f>
        <v/>
      </c>
      <c r="AA146">
        <f>IFERROR(IF(AND($N146=1,'Activity Bookings'!$Q146=""),1,0),0)</f>
        <v/>
      </c>
      <c r="AB146">
        <f>IFERROR(IF(AND($N146=1,COUNTIF('Activity Bookings'!$A$5:$A$154,'Activity Bookings'!$A146)&gt;1),1,0),0)</f>
        <v/>
      </c>
      <c r="AC146">
        <f>IFERROR(IF(AND($N146=1,('Activity Bookings'!$C146+'Activity Bookings'!$D146)&lt;NOW(),OR('Activity Bookings'!$O146="Inquiry",'Activity Bookings'!$O146="Pending",'Activity Bookings'!$O146="Confirmed")),1,0),0)</f>
        <v/>
      </c>
      <c r="AD146">
        <f>IFERROR(IF(AND('Activity Bookings'!$A146&lt;&gt;"",'Activity Bookings'!$C146&gt;=TODAY(),'Activity Bookings'!$C146&lt;=TODAY()+7,OR('Activity Bookings'!$O146="Confirmed",'Activity Bookings'!$O146="Pending")),1,0),0)</f>
        <v/>
      </c>
    </row>
    <row r="147">
      <c r="N147">
        <f>IFERROR(IF(AND('Activity Bookings'!$A147&lt;&gt;"",'Activity Bookings'!$C147&gt;=$B$4,'Activity Bookings'!$C147&lt;=$D$4,IF($F$4="All Activities",1,'Activity Bookings'!$F147=$F$4),IF($H$4="All Statuses",'Activity Bookings'!$O147&lt;&gt;"Canceled",'Activity Bookings'!$O147=$H$4)),1,0),0)</f>
        <v/>
      </c>
      <c r="O147">
        <f>IFERROR(IF($N147=1,'Activity Bookings'!$F147,""),"")</f>
        <v/>
      </c>
      <c r="P147">
        <f>IFERROR(IF($N147=1,'Activity Bookings'!$M147,0),0)</f>
        <v/>
      </c>
      <c r="Q147">
        <f>IFERROR(IF($N147=1,'Activity Bookings'!$AD147,0),0)</f>
        <v/>
      </c>
      <c r="R147">
        <f>IFERROR(IF($N147=1,'Activity Bookings'!$AF147,0),0)</f>
        <v/>
      </c>
      <c r="S147">
        <f>IFERROR(IF(AND($N147=1,COUNTIFS('Activity Bookings'!$F$5:'Activity Bookings'!$F147,'Activity Bookings'!$F147,'Activity Bookings'!$C$5:'Activity Bookings'!$C147,'Activity Bookings'!$C147,'Activity Bookings'!$D$5:'Activity Bookings'!$D147,'Activity Bookings'!$D147)=1),'Activity Bookings'!$AL147,0),0)</f>
        <v/>
      </c>
      <c r="T147">
        <f>IFERROR(IF($N147=1,'Activity Bookings'!$AO147,""),"")</f>
        <v/>
      </c>
      <c r="U147">
        <f>IFERROR(IF(AND($N147=1,'Activity Bookings'!$AS147&lt;&gt;"Ready"),1,0),0)</f>
        <v/>
      </c>
      <c r="V147">
        <f>IFERROR(IF(AND($N147=1,'Activity Bookings'!$AO147&gt;1),1,0),0)</f>
        <v/>
      </c>
      <c r="W147">
        <f>IFERROR(IF(AND($N147=1,'Activity Bookings'!$AF147&gt;0,'Activity Bookings'!$O147&lt;&gt;"Canceled"),1,0),0)</f>
        <v/>
      </c>
      <c r="X147">
        <f>IFERROR(IF(AND($N147=1,'Activity Bookings'!$AI147="Yes",'Activity Bookings'!$AJ147&lt;&gt;"Received",'Activity Bookings'!$AJ147&lt;&gt;"Verify On Arrival"),1,0),0)</f>
        <v/>
      </c>
      <c r="Y147">
        <f>IFERROR(IF(AND($N147=1,'Activity Bookings'!$N147&lt;&gt;"",'Activity Bookings'!$AK147&lt;&gt;"",'Activity Bookings'!$N147&lt;'Activity Bookings'!$AK147),1,0),0)</f>
        <v/>
      </c>
      <c r="Z147">
        <f>IFERROR(IF(AND($N147=1,'Activity Bookings'!$T147=""),1,0),0)</f>
        <v/>
      </c>
      <c r="AA147">
        <f>IFERROR(IF(AND($N147=1,'Activity Bookings'!$Q147=""),1,0),0)</f>
        <v/>
      </c>
      <c r="AB147">
        <f>IFERROR(IF(AND($N147=1,COUNTIF('Activity Bookings'!$A$5:$A$154,'Activity Bookings'!$A147)&gt;1),1,0),0)</f>
        <v/>
      </c>
      <c r="AC147">
        <f>IFERROR(IF(AND($N147=1,('Activity Bookings'!$C147+'Activity Bookings'!$D147)&lt;NOW(),OR('Activity Bookings'!$O147="Inquiry",'Activity Bookings'!$O147="Pending",'Activity Bookings'!$O147="Confirmed")),1,0),0)</f>
        <v/>
      </c>
      <c r="AD147">
        <f>IFERROR(IF(AND('Activity Bookings'!$A147&lt;&gt;"",'Activity Bookings'!$C147&gt;=TODAY(),'Activity Bookings'!$C147&lt;=TODAY()+7,OR('Activity Bookings'!$O147="Confirmed",'Activity Bookings'!$O147="Pending")),1,0),0)</f>
        <v/>
      </c>
    </row>
    <row r="148">
      <c r="N148">
        <f>IFERROR(IF(AND('Activity Bookings'!$A148&lt;&gt;"",'Activity Bookings'!$C148&gt;=$B$4,'Activity Bookings'!$C148&lt;=$D$4,IF($F$4="All Activities",1,'Activity Bookings'!$F148=$F$4),IF($H$4="All Statuses",'Activity Bookings'!$O148&lt;&gt;"Canceled",'Activity Bookings'!$O148=$H$4)),1,0),0)</f>
        <v/>
      </c>
      <c r="O148">
        <f>IFERROR(IF($N148=1,'Activity Bookings'!$F148,""),"")</f>
        <v/>
      </c>
      <c r="P148">
        <f>IFERROR(IF($N148=1,'Activity Bookings'!$M148,0),0)</f>
        <v/>
      </c>
      <c r="Q148">
        <f>IFERROR(IF($N148=1,'Activity Bookings'!$AD148,0),0)</f>
        <v/>
      </c>
      <c r="R148">
        <f>IFERROR(IF($N148=1,'Activity Bookings'!$AF148,0),0)</f>
        <v/>
      </c>
      <c r="S148">
        <f>IFERROR(IF(AND($N148=1,COUNTIFS('Activity Bookings'!$F$5:'Activity Bookings'!$F148,'Activity Bookings'!$F148,'Activity Bookings'!$C$5:'Activity Bookings'!$C148,'Activity Bookings'!$C148,'Activity Bookings'!$D$5:'Activity Bookings'!$D148,'Activity Bookings'!$D148)=1),'Activity Bookings'!$AL148,0),0)</f>
        <v/>
      </c>
      <c r="T148">
        <f>IFERROR(IF($N148=1,'Activity Bookings'!$AO148,""),"")</f>
        <v/>
      </c>
      <c r="U148">
        <f>IFERROR(IF(AND($N148=1,'Activity Bookings'!$AS148&lt;&gt;"Ready"),1,0),0)</f>
        <v/>
      </c>
      <c r="V148">
        <f>IFERROR(IF(AND($N148=1,'Activity Bookings'!$AO148&gt;1),1,0),0)</f>
        <v/>
      </c>
      <c r="W148">
        <f>IFERROR(IF(AND($N148=1,'Activity Bookings'!$AF148&gt;0,'Activity Bookings'!$O148&lt;&gt;"Canceled"),1,0),0)</f>
        <v/>
      </c>
      <c r="X148">
        <f>IFERROR(IF(AND($N148=1,'Activity Bookings'!$AI148="Yes",'Activity Bookings'!$AJ148&lt;&gt;"Received",'Activity Bookings'!$AJ148&lt;&gt;"Verify On Arrival"),1,0),0)</f>
        <v/>
      </c>
      <c r="Y148">
        <f>IFERROR(IF(AND($N148=1,'Activity Bookings'!$N148&lt;&gt;"",'Activity Bookings'!$AK148&lt;&gt;"",'Activity Bookings'!$N148&lt;'Activity Bookings'!$AK148),1,0),0)</f>
        <v/>
      </c>
      <c r="Z148">
        <f>IFERROR(IF(AND($N148=1,'Activity Bookings'!$T148=""),1,0),0)</f>
        <v/>
      </c>
      <c r="AA148">
        <f>IFERROR(IF(AND($N148=1,'Activity Bookings'!$Q148=""),1,0),0)</f>
        <v/>
      </c>
      <c r="AB148">
        <f>IFERROR(IF(AND($N148=1,COUNTIF('Activity Bookings'!$A$5:$A$154,'Activity Bookings'!$A148)&gt;1),1,0),0)</f>
        <v/>
      </c>
      <c r="AC148">
        <f>IFERROR(IF(AND($N148=1,('Activity Bookings'!$C148+'Activity Bookings'!$D148)&lt;NOW(),OR('Activity Bookings'!$O148="Inquiry",'Activity Bookings'!$O148="Pending",'Activity Bookings'!$O148="Confirmed")),1,0),0)</f>
        <v/>
      </c>
      <c r="AD148">
        <f>IFERROR(IF(AND('Activity Bookings'!$A148&lt;&gt;"",'Activity Bookings'!$C148&gt;=TODAY(),'Activity Bookings'!$C148&lt;=TODAY()+7,OR('Activity Bookings'!$O148="Confirmed",'Activity Bookings'!$O148="Pending")),1,0),0)</f>
        <v/>
      </c>
    </row>
    <row r="149">
      <c r="N149">
        <f>IFERROR(IF(AND('Activity Bookings'!$A149&lt;&gt;"",'Activity Bookings'!$C149&gt;=$B$4,'Activity Bookings'!$C149&lt;=$D$4,IF($F$4="All Activities",1,'Activity Bookings'!$F149=$F$4),IF($H$4="All Statuses",'Activity Bookings'!$O149&lt;&gt;"Canceled",'Activity Bookings'!$O149=$H$4)),1,0),0)</f>
        <v/>
      </c>
      <c r="O149">
        <f>IFERROR(IF($N149=1,'Activity Bookings'!$F149,""),"")</f>
        <v/>
      </c>
      <c r="P149">
        <f>IFERROR(IF($N149=1,'Activity Bookings'!$M149,0),0)</f>
        <v/>
      </c>
      <c r="Q149">
        <f>IFERROR(IF($N149=1,'Activity Bookings'!$AD149,0),0)</f>
        <v/>
      </c>
      <c r="R149">
        <f>IFERROR(IF($N149=1,'Activity Bookings'!$AF149,0),0)</f>
        <v/>
      </c>
      <c r="S149">
        <f>IFERROR(IF(AND($N149=1,COUNTIFS('Activity Bookings'!$F$5:'Activity Bookings'!$F149,'Activity Bookings'!$F149,'Activity Bookings'!$C$5:'Activity Bookings'!$C149,'Activity Bookings'!$C149,'Activity Bookings'!$D$5:'Activity Bookings'!$D149,'Activity Bookings'!$D149)=1),'Activity Bookings'!$AL149,0),0)</f>
        <v/>
      </c>
      <c r="T149">
        <f>IFERROR(IF($N149=1,'Activity Bookings'!$AO149,""),"")</f>
        <v/>
      </c>
      <c r="U149">
        <f>IFERROR(IF(AND($N149=1,'Activity Bookings'!$AS149&lt;&gt;"Ready"),1,0),0)</f>
        <v/>
      </c>
      <c r="V149">
        <f>IFERROR(IF(AND($N149=1,'Activity Bookings'!$AO149&gt;1),1,0),0)</f>
        <v/>
      </c>
      <c r="W149">
        <f>IFERROR(IF(AND($N149=1,'Activity Bookings'!$AF149&gt;0,'Activity Bookings'!$O149&lt;&gt;"Canceled"),1,0),0)</f>
        <v/>
      </c>
      <c r="X149">
        <f>IFERROR(IF(AND($N149=1,'Activity Bookings'!$AI149="Yes",'Activity Bookings'!$AJ149&lt;&gt;"Received",'Activity Bookings'!$AJ149&lt;&gt;"Verify On Arrival"),1,0),0)</f>
        <v/>
      </c>
      <c r="Y149">
        <f>IFERROR(IF(AND($N149=1,'Activity Bookings'!$N149&lt;&gt;"",'Activity Bookings'!$AK149&lt;&gt;"",'Activity Bookings'!$N149&lt;'Activity Bookings'!$AK149),1,0),0)</f>
        <v/>
      </c>
      <c r="Z149">
        <f>IFERROR(IF(AND($N149=1,'Activity Bookings'!$T149=""),1,0),0)</f>
        <v/>
      </c>
      <c r="AA149">
        <f>IFERROR(IF(AND($N149=1,'Activity Bookings'!$Q149=""),1,0),0)</f>
        <v/>
      </c>
      <c r="AB149">
        <f>IFERROR(IF(AND($N149=1,COUNTIF('Activity Bookings'!$A$5:$A$154,'Activity Bookings'!$A149)&gt;1),1,0),0)</f>
        <v/>
      </c>
      <c r="AC149">
        <f>IFERROR(IF(AND($N149=1,('Activity Bookings'!$C149+'Activity Bookings'!$D149)&lt;NOW(),OR('Activity Bookings'!$O149="Inquiry",'Activity Bookings'!$O149="Pending",'Activity Bookings'!$O149="Confirmed")),1,0),0)</f>
        <v/>
      </c>
      <c r="AD149">
        <f>IFERROR(IF(AND('Activity Bookings'!$A149&lt;&gt;"",'Activity Bookings'!$C149&gt;=TODAY(),'Activity Bookings'!$C149&lt;=TODAY()+7,OR('Activity Bookings'!$O149="Confirmed",'Activity Bookings'!$O149="Pending")),1,0),0)</f>
        <v/>
      </c>
    </row>
    <row r="150">
      <c r="N150">
        <f>IFERROR(IF(AND('Activity Bookings'!$A150&lt;&gt;"",'Activity Bookings'!$C150&gt;=$B$4,'Activity Bookings'!$C150&lt;=$D$4,IF($F$4="All Activities",1,'Activity Bookings'!$F150=$F$4),IF($H$4="All Statuses",'Activity Bookings'!$O150&lt;&gt;"Canceled",'Activity Bookings'!$O150=$H$4)),1,0),0)</f>
        <v/>
      </c>
      <c r="O150">
        <f>IFERROR(IF($N150=1,'Activity Bookings'!$F150,""),"")</f>
        <v/>
      </c>
      <c r="P150">
        <f>IFERROR(IF($N150=1,'Activity Bookings'!$M150,0),0)</f>
        <v/>
      </c>
      <c r="Q150">
        <f>IFERROR(IF($N150=1,'Activity Bookings'!$AD150,0),0)</f>
        <v/>
      </c>
      <c r="R150">
        <f>IFERROR(IF($N150=1,'Activity Bookings'!$AF150,0),0)</f>
        <v/>
      </c>
      <c r="S150">
        <f>IFERROR(IF(AND($N150=1,COUNTIFS('Activity Bookings'!$F$5:'Activity Bookings'!$F150,'Activity Bookings'!$F150,'Activity Bookings'!$C$5:'Activity Bookings'!$C150,'Activity Bookings'!$C150,'Activity Bookings'!$D$5:'Activity Bookings'!$D150,'Activity Bookings'!$D150)=1),'Activity Bookings'!$AL150,0),0)</f>
        <v/>
      </c>
      <c r="T150">
        <f>IFERROR(IF($N150=1,'Activity Bookings'!$AO150,""),"")</f>
        <v/>
      </c>
      <c r="U150">
        <f>IFERROR(IF(AND($N150=1,'Activity Bookings'!$AS150&lt;&gt;"Ready"),1,0),0)</f>
        <v/>
      </c>
      <c r="V150">
        <f>IFERROR(IF(AND($N150=1,'Activity Bookings'!$AO150&gt;1),1,0),0)</f>
        <v/>
      </c>
      <c r="W150">
        <f>IFERROR(IF(AND($N150=1,'Activity Bookings'!$AF150&gt;0,'Activity Bookings'!$O150&lt;&gt;"Canceled"),1,0),0)</f>
        <v/>
      </c>
      <c r="X150">
        <f>IFERROR(IF(AND($N150=1,'Activity Bookings'!$AI150="Yes",'Activity Bookings'!$AJ150&lt;&gt;"Received",'Activity Bookings'!$AJ150&lt;&gt;"Verify On Arrival"),1,0),0)</f>
        <v/>
      </c>
      <c r="Y150">
        <f>IFERROR(IF(AND($N150=1,'Activity Bookings'!$N150&lt;&gt;"",'Activity Bookings'!$AK150&lt;&gt;"",'Activity Bookings'!$N150&lt;'Activity Bookings'!$AK150),1,0),0)</f>
        <v/>
      </c>
      <c r="Z150">
        <f>IFERROR(IF(AND($N150=1,'Activity Bookings'!$T150=""),1,0),0)</f>
        <v/>
      </c>
      <c r="AA150">
        <f>IFERROR(IF(AND($N150=1,'Activity Bookings'!$Q150=""),1,0),0)</f>
        <v/>
      </c>
      <c r="AB150">
        <f>IFERROR(IF(AND($N150=1,COUNTIF('Activity Bookings'!$A$5:$A$154,'Activity Bookings'!$A150)&gt;1),1,0),0)</f>
        <v/>
      </c>
      <c r="AC150">
        <f>IFERROR(IF(AND($N150=1,('Activity Bookings'!$C150+'Activity Bookings'!$D150)&lt;NOW(),OR('Activity Bookings'!$O150="Inquiry",'Activity Bookings'!$O150="Pending",'Activity Bookings'!$O150="Confirmed")),1,0),0)</f>
        <v/>
      </c>
      <c r="AD150">
        <f>IFERROR(IF(AND('Activity Bookings'!$A150&lt;&gt;"",'Activity Bookings'!$C150&gt;=TODAY(),'Activity Bookings'!$C150&lt;=TODAY()+7,OR('Activity Bookings'!$O150="Confirmed",'Activity Bookings'!$O150="Pending")),1,0),0)</f>
        <v/>
      </c>
    </row>
    <row r="151">
      <c r="N151">
        <f>IFERROR(IF(AND('Activity Bookings'!$A151&lt;&gt;"",'Activity Bookings'!$C151&gt;=$B$4,'Activity Bookings'!$C151&lt;=$D$4,IF($F$4="All Activities",1,'Activity Bookings'!$F151=$F$4),IF($H$4="All Statuses",'Activity Bookings'!$O151&lt;&gt;"Canceled",'Activity Bookings'!$O151=$H$4)),1,0),0)</f>
        <v/>
      </c>
      <c r="O151">
        <f>IFERROR(IF($N151=1,'Activity Bookings'!$F151,""),"")</f>
        <v/>
      </c>
      <c r="P151">
        <f>IFERROR(IF($N151=1,'Activity Bookings'!$M151,0),0)</f>
        <v/>
      </c>
      <c r="Q151">
        <f>IFERROR(IF($N151=1,'Activity Bookings'!$AD151,0),0)</f>
        <v/>
      </c>
      <c r="R151">
        <f>IFERROR(IF($N151=1,'Activity Bookings'!$AF151,0),0)</f>
        <v/>
      </c>
      <c r="S151">
        <f>IFERROR(IF(AND($N151=1,COUNTIFS('Activity Bookings'!$F$5:'Activity Bookings'!$F151,'Activity Bookings'!$F151,'Activity Bookings'!$C$5:'Activity Bookings'!$C151,'Activity Bookings'!$C151,'Activity Bookings'!$D$5:'Activity Bookings'!$D151,'Activity Bookings'!$D151)=1),'Activity Bookings'!$AL151,0),0)</f>
        <v/>
      </c>
      <c r="T151">
        <f>IFERROR(IF($N151=1,'Activity Bookings'!$AO151,""),"")</f>
        <v/>
      </c>
      <c r="U151">
        <f>IFERROR(IF(AND($N151=1,'Activity Bookings'!$AS151&lt;&gt;"Ready"),1,0),0)</f>
        <v/>
      </c>
      <c r="V151">
        <f>IFERROR(IF(AND($N151=1,'Activity Bookings'!$AO151&gt;1),1,0),0)</f>
        <v/>
      </c>
      <c r="W151">
        <f>IFERROR(IF(AND($N151=1,'Activity Bookings'!$AF151&gt;0,'Activity Bookings'!$O151&lt;&gt;"Canceled"),1,0),0)</f>
        <v/>
      </c>
      <c r="X151">
        <f>IFERROR(IF(AND($N151=1,'Activity Bookings'!$AI151="Yes",'Activity Bookings'!$AJ151&lt;&gt;"Received",'Activity Bookings'!$AJ151&lt;&gt;"Verify On Arrival"),1,0),0)</f>
        <v/>
      </c>
      <c r="Y151">
        <f>IFERROR(IF(AND($N151=1,'Activity Bookings'!$N151&lt;&gt;"",'Activity Bookings'!$AK151&lt;&gt;"",'Activity Bookings'!$N151&lt;'Activity Bookings'!$AK151),1,0),0)</f>
        <v/>
      </c>
      <c r="Z151">
        <f>IFERROR(IF(AND($N151=1,'Activity Bookings'!$T151=""),1,0),0)</f>
        <v/>
      </c>
      <c r="AA151">
        <f>IFERROR(IF(AND($N151=1,'Activity Bookings'!$Q151=""),1,0),0)</f>
        <v/>
      </c>
      <c r="AB151">
        <f>IFERROR(IF(AND($N151=1,COUNTIF('Activity Bookings'!$A$5:$A$154,'Activity Bookings'!$A151)&gt;1),1,0),0)</f>
        <v/>
      </c>
      <c r="AC151">
        <f>IFERROR(IF(AND($N151=1,('Activity Bookings'!$C151+'Activity Bookings'!$D151)&lt;NOW(),OR('Activity Bookings'!$O151="Inquiry",'Activity Bookings'!$O151="Pending",'Activity Bookings'!$O151="Confirmed")),1,0),0)</f>
        <v/>
      </c>
      <c r="AD151">
        <f>IFERROR(IF(AND('Activity Bookings'!$A151&lt;&gt;"",'Activity Bookings'!$C151&gt;=TODAY(),'Activity Bookings'!$C151&lt;=TODAY()+7,OR('Activity Bookings'!$O151="Confirmed",'Activity Bookings'!$O151="Pending")),1,0),0)</f>
        <v/>
      </c>
    </row>
    <row r="152">
      <c r="N152">
        <f>IFERROR(IF(AND('Activity Bookings'!$A152&lt;&gt;"",'Activity Bookings'!$C152&gt;=$B$4,'Activity Bookings'!$C152&lt;=$D$4,IF($F$4="All Activities",1,'Activity Bookings'!$F152=$F$4),IF($H$4="All Statuses",'Activity Bookings'!$O152&lt;&gt;"Canceled",'Activity Bookings'!$O152=$H$4)),1,0),0)</f>
        <v/>
      </c>
      <c r="O152">
        <f>IFERROR(IF($N152=1,'Activity Bookings'!$F152,""),"")</f>
        <v/>
      </c>
      <c r="P152">
        <f>IFERROR(IF($N152=1,'Activity Bookings'!$M152,0),0)</f>
        <v/>
      </c>
      <c r="Q152">
        <f>IFERROR(IF($N152=1,'Activity Bookings'!$AD152,0),0)</f>
        <v/>
      </c>
      <c r="R152">
        <f>IFERROR(IF($N152=1,'Activity Bookings'!$AF152,0),0)</f>
        <v/>
      </c>
      <c r="S152">
        <f>IFERROR(IF(AND($N152=1,COUNTIFS('Activity Bookings'!$F$5:'Activity Bookings'!$F152,'Activity Bookings'!$F152,'Activity Bookings'!$C$5:'Activity Bookings'!$C152,'Activity Bookings'!$C152,'Activity Bookings'!$D$5:'Activity Bookings'!$D152,'Activity Bookings'!$D152)=1),'Activity Bookings'!$AL152,0),0)</f>
        <v/>
      </c>
      <c r="T152">
        <f>IFERROR(IF($N152=1,'Activity Bookings'!$AO152,""),"")</f>
        <v/>
      </c>
      <c r="U152">
        <f>IFERROR(IF(AND($N152=1,'Activity Bookings'!$AS152&lt;&gt;"Ready"),1,0),0)</f>
        <v/>
      </c>
      <c r="V152">
        <f>IFERROR(IF(AND($N152=1,'Activity Bookings'!$AO152&gt;1),1,0),0)</f>
        <v/>
      </c>
      <c r="W152">
        <f>IFERROR(IF(AND($N152=1,'Activity Bookings'!$AF152&gt;0,'Activity Bookings'!$O152&lt;&gt;"Canceled"),1,0),0)</f>
        <v/>
      </c>
      <c r="X152">
        <f>IFERROR(IF(AND($N152=1,'Activity Bookings'!$AI152="Yes",'Activity Bookings'!$AJ152&lt;&gt;"Received",'Activity Bookings'!$AJ152&lt;&gt;"Verify On Arrival"),1,0),0)</f>
        <v/>
      </c>
      <c r="Y152">
        <f>IFERROR(IF(AND($N152=1,'Activity Bookings'!$N152&lt;&gt;"",'Activity Bookings'!$AK152&lt;&gt;"",'Activity Bookings'!$N152&lt;'Activity Bookings'!$AK152),1,0),0)</f>
        <v/>
      </c>
      <c r="Z152">
        <f>IFERROR(IF(AND($N152=1,'Activity Bookings'!$T152=""),1,0),0)</f>
        <v/>
      </c>
      <c r="AA152">
        <f>IFERROR(IF(AND($N152=1,'Activity Bookings'!$Q152=""),1,0),0)</f>
        <v/>
      </c>
      <c r="AB152">
        <f>IFERROR(IF(AND($N152=1,COUNTIF('Activity Bookings'!$A$5:$A$154,'Activity Bookings'!$A152)&gt;1),1,0),0)</f>
        <v/>
      </c>
      <c r="AC152">
        <f>IFERROR(IF(AND($N152=1,('Activity Bookings'!$C152+'Activity Bookings'!$D152)&lt;NOW(),OR('Activity Bookings'!$O152="Inquiry",'Activity Bookings'!$O152="Pending",'Activity Bookings'!$O152="Confirmed")),1,0),0)</f>
        <v/>
      </c>
      <c r="AD152">
        <f>IFERROR(IF(AND('Activity Bookings'!$A152&lt;&gt;"",'Activity Bookings'!$C152&gt;=TODAY(),'Activity Bookings'!$C152&lt;=TODAY()+7,OR('Activity Bookings'!$O152="Confirmed",'Activity Bookings'!$O152="Pending")),1,0),0)</f>
        <v/>
      </c>
    </row>
    <row r="153">
      <c r="N153">
        <f>IFERROR(IF(AND('Activity Bookings'!$A153&lt;&gt;"",'Activity Bookings'!$C153&gt;=$B$4,'Activity Bookings'!$C153&lt;=$D$4,IF($F$4="All Activities",1,'Activity Bookings'!$F153=$F$4),IF($H$4="All Statuses",'Activity Bookings'!$O153&lt;&gt;"Canceled",'Activity Bookings'!$O153=$H$4)),1,0),0)</f>
        <v/>
      </c>
      <c r="O153">
        <f>IFERROR(IF($N153=1,'Activity Bookings'!$F153,""),"")</f>
        <v/>
      </c>
      <c r="P153">
        <f>IFERROR(IF($N153=1,'Activity Bookings'!$M153,0),0)</f>
        <v/>
      </c>
      <c r="Q153">
        <f>IFERROR(IF($N153=1,'Activity Bookings'!$AD153,0),0)</f>
        <v/>
      </c>
      <c r="R153">
        <f>IFERROR(IF($N153=1,'Activity Bookings'!$AF153,0),0)</f>
        <v/>
      </c>
      <c r="S153">
        <f>IFERROR(IF(AND($N153=1,COUNTIFS('Activity Bookings'!$F$5:'Activity Bookings'!$F153,'Activity Bookings'!$F153,'Activity Bookings'!$C$5:'Activity Bookings'!$C153,'Activity Bookings'!$C153,'Activity Bookings'!$D$5:'Activity Bookings'!$D153,'Activity Bookings'!$D153)=1),'Activity Bookings'!$AL153,0),0)</f>
        <v/>
      </c>
      <c r="T153">
        <f>IFERROR(IF($N153=1,'Activity Bookings'!$AO153,""),"")</f>
        <v/>
      </c>
      <c r="U153">
        <f>IFERROR(IF(AND($N153=1,'Activity Bookings'!$AS153&lt;&gt;"Ready"),1,0),0)</f>
        <v/>
      </c>
      <c r="V153">
        <f>IFERROR(IF(AND($N153=1,'Activity Bookings'!$AO153&gt;1),1,0),0)</f>
        <v/>
      </c>
      <c r="W153">
        <f>IFERROR(IF(AND($N153=1,'Activity Bookings'!$AF153&gt;0,'Activity Bookings'!$O153&lt;&gt;"Canceled"),1,0),0)</f>
        <v/>
      </c>
      <c r="X153">
        <f>IFERROR(IF(AND($N153=1,'Activity Bookings'!$AI153="Yes",'Activity Bookings'!$AJ153&lt;&gt;"Received",'Activity Bookings'!$AJ153&lt;&gt;"Verify On Arrival"),1,0),0)</f>
        <v/>
      </c>
      <c r="Y153">
        <f>IFERROR(IF(AND($N153=1,'Activity Bookings'!$N153&lt;&gt;"",'Activity Bookings'!$AK153&lt;&gt;"",'Activity Bookings'!$N153&lt;'Activity Bookings'!$AK153),1,0),0)</f>
        <v/>
      </c>
      <c r="Z153">
        <f>IFERROR(IF(AND($N153=1,'Activity Bookings'!$T153=""),1,0),0)</f>
        <v/>
      </c>
      <c r="AA153">
        <f>IFERROR(IF(AND($N153=1,'Activity Bookings'!$Q153=""),1,0),0)</f>
        <v/>
      </c>
      <c r="AB153">
        <f>IFERROR(IF(AND($N153=1,COUNTIF('Activity Bookings'!$A$5:$A$154,'Activity Bookings'!$A153)&gt;1),1,0),0)</f>
        <v/>
      </c>
      <c r="AC153">
        <f>IFERROR(IF(AND($N153=1,('Activity Bookings'!$C153+'Activity Bookings'!$D153)&lt;NOW(),OR('Activity Bookings'!$O153="Inquiry",'Activity Bookings'!$O153="Pending",'Activity Bookings'!$O153="Confirmed")),1,0),0)</f>
        <v/>
      </c>
      <c r="AD153">
        <f>IFERROR(IF(AND('Activity Bookings'!$A153&lt;&gt;"",'Activity Bookings'!$C153&gt;=TODAY(),'Activity Bookings'!$C153&lt;=TODAY()+7,OR('Activity Bookings'!$O153="Confirmed",'Activity Bookings'!$O153="Pending")),1,0),0)</f>
        <v/>
      </c>
    </row>
    <row r="154">
      <c r="N154">
        <f>IFERROR(IF(AND('Activity Bookings'!$A154&lt;&gt;"",'Activity Bookings'!$C154&gt;=$B$4,'Activity Bookings'!$C154&lt;=$D$4,IF($F$4="All Activities",1,'Activity Bookings'!$F154=$F$4),IF($H$4="All Statuses",'Activity Bookings'!$O154&lt;&gt;"Canceled",'Activity Bookings'!$O154=$H$4)),1,0),0)</f>
        <v/>
      </c>
      <c r="O154">
        <f>IFERROR(IF($N154=1,'Activity Bookings'!$F154,""),"")</f>
        <v/>
      </c>
      <c r="P154">
        <f>IFERROR(IF($N154=1,'Activity Bookings'!$M154,0),0)</f>
        <v/>
      </c>
      <c r="Q154">
        <f>IFERROR(IF($N154=1,'Activity Bookings'!$AD154,0),0)</f>
        <v/>
      </c>
      <c r="R154">
        <f>IFERROR(IF($N154=1,'Activity Bookings'!$AF154,0),0)</f>
        <v/>
      </c>
      <c r="S154">
        <f>IFERROR(IF(AND($N154=1,COUNTIFS('Activity Bookings'!$F$5:'Activity Bookings'!$F154,'Activity Bookings'!$F154,'Activity Bookings'!$C$5:'Activity Bookings'!$C154,'Activity Bookings'!$C154,'Activity Bookings'!$D$5:'Activity Bookings'!$D154,'Activity Bookings'!$D154)=1),'Activity Bookings'!$AL154,0),0)</f>
        <v/>
      </c>
      <c r="T154">
        <f>IFERROR(IF($N154=1,'Activity Bookings'!$AO154,""),"")</f>
        <v/>
      </c>
      <c r="U154">
        <f>IFERROR(IF(AND($N154=1,'Activity Bookings'!$AS154&lt;&gt;"Ready"),1,0),0)</f>
        <v/>
      </c>
      <c r="V154">
        <f>IFERROR(IF(AND($N154=1,'Activity Bookings'!$AO154&gt;1),1,0),0)</f>
        <v/>
      </c>
      <c r="W154">
        <f>IFERROR(IF(AND($N154=1,'Activity Bookings'!$AF154&gt;0,'Activity Bookings'!$O154&lt;&gt;"Canceled"),1,0),0)</f>
        <v/>
      </c>
      <c r="X154">
        <f>IFERROR(IF(AND($N154=1,'Activity Bookings'!$AI154="Yes",'Activity Bookings'!$AJ154&lt;&gt;"Received",'Activity Bookings'!$AJ154&lt;&gt;"Verify On Arrival"),1,0),0)</f>
        <v/>
      </c>
      <c r="Y154">
        <f>IFERROR(IF(AND($N154=1,'Activity Bookings'!$N154&lt;&gt;"",'Activity Bookings'!$AK154&lt;&gt;"",'Activity Bookings'!$N154&lt;'Activity Bookings'!$AK154),1,0),0)</f>
        <v/>
      </c>
      <c r="Z154">
        <f>IFERROR(IF(AND($N154=1,'Activity Bookings'!$T154=""),1,0),0)</f>
        <v/>
      </c>
      <c r="AA154">
        <f>IFERROR(IF(AND($N154=1,'Activity Bookings'!$Q154=""),1,0),0)</f>
        <v/>
      </c>
      <c r="AB154">
        <f>IFERROR(IF(AND($N154=1,COUNTIF('Activity Bookings'!$A$5:$A$154,'Activity Bookings'!$A154)&gt;1),1,0),0)</f>
        <v/>
      </c>
      <c r="AC154">
        <f>IFERROR(IF(AND($N154=1,('Activity Bookings'!$C154+'Activity Bookings'!$D154)&lt;NOW(),OR('Activity Bookings'!$O154="Inquiry",'Activity Bookings'!$O154="Pending",'Activity Bookings'!$O154="Confirmed")),1,0),0)</f>
        <v/>
      </c>
      <c r="AD154">
        <f>IFERROR(IF(AND('Activity Bookings'!$A154&lt;&gt;"",'Activity Bookings'!$C154&gt;=TODAY(),'Activity Bookings'!$C154&lt;=TODAY()+7,OR('Activity Bookings'!$O154="Confirmed",'Activity Bookings'!$O154="Pending")),1,0),0)</f>
        <v/>
      </c>
    </row>
  </sheetData>
  <mergeCells count="1">
    <mergeCell ref="A1:L1"/>
  </mergeCells>
  <conditionalFormatting sqref="B4:D4">
    <cfRule type="expression" priority="1" dxfId="0">
      <formula>$D$4&lt;$B$4</formula>
    </cfRule>
  </conditionalFormatting>
  <conditionalFormatting sqref="K7">
    <cfRule type="cellIs" priority="2" operator="greaterThan" dxfId="1">
      <formula>0</formula>
    </cfRule>
  </conditionalFormatting>
  <conditionalFormatting sqref="E17:E24">
    <cfRule type="cellIs" priority="3" operator="greaterThan" dxfId="0">
      <formula>1</formula>
    </cfRule>
    <cfRule type="expression" priority="4" dxfId="1">
      <formula>AND(E17&gt;='Activity Setup'!$B$9,E17&lt;=1)</formula>
    </cfRule>
  </conditionalFormatting>
  <conditionalFormatting sqref="H11">
    <cfRule type="cellIs" priority="5" operator="greaterThan" dxfId="0">
      <formula>0</formula>
    </cfRule>
  </conditionalFormatting>
  <conditionalFormatting sqref="B29:B36">
    <cfRule type="cellIs" priority="6" operator="greaterThan" dxfId="0">
      <formula>0</formula>
    </cfRule>
  </conditionalFormatting>
  <dataValidations count="3">
    <dataValidation sqref="B4 D4" showDropDown="0" showInputMessage="0" showErrorMessage="1" allowBlank="0" error="Enter a date from 1/1/2026 through 12/31/2030." type="date" operator="between">
      <formula1>DATE(2026,1,1)</formula1>
      <formula2>DATE(2030,12,31)</formula2>
    </dataValidation>
    <dataValidation sqref="F4" showDropDown="0" showInputMessage="0" showErrorMessage="1" allowBlank="0" error="Select All Activities or an activity from the catalog." type="list">
      <formula1>$AF$2:$AF$102</formula1>
    </dataValidation>
    <dataValidation sqref="H4" showDropDown="0" showInputMessage="0" showErrorMessage="0" allowBlank="0" type="list">
      <formula1>"All Statuses,Inquiry,Pending,Confirmed,Completed,Canceled,No-Show"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T154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2" customWidth="1" min="4" max="4"/>
    <col width="12" customWidth="1" min="5" max="5"/>
    <col width="29" customWidth="1" min="6" max="6"/>
    <col width="16" customWidth="1" min="7" max="7"/>
    <col width="16" customWidth="1" min="8" max="8"/>
    <col width="18" customWidth="1" min="9" max="9"/>
    <col width="24" customWidth="1" min="10" max="10"/>
    <col width="16" customWidth="1" min="11" max="11"/>
    <col width="28" customWidth="1" min="12" max="12"/>
    <col width="14" customWidth="1" min="13" max="13"/>
    <col width="17" customWidth="1" min="14" max="14"/>
    <col width="14" customWidth="1" min="15" max="15"/>
    <col width="18" customWidth="1" min="16" max="16"/>
    <col width="17" customWidth="1" min="17" max="17"/>
    <col width="25" customWidth="1" min="18" max="18"/>
    <col width="25" customWidth="1" min="19" max="19"/>
    <col width="25" customWidth="1" min="20" max="20"/>
    <col width="13" customWidth="1" min="21" max="21"/>
    <col width="15" customWidth="1" min="22" max="22"/>
    <col width="14" customWidth="1" min="23" max="23"/>
    <col width="12" customWidth="1" min="24" max="24"/>
    <col width="12" customWidth="1" min="25" max="25"/>
    <col width="18" customWidth="1" min="26" max="26"/>
    <col width="15" customWidth="1" min="27" max="27"/>
    <col width="13" customWidth="1" min="28" max="28"/>
    <col width="15" customWidth="1" min="29" max="29"/>
    <col width="14" customWidth="1" min="30" max="30"/>
    <col width="14" customWidth="1" min="31" max="31"/>
    <col width="14" customWidth="1" min="32" max="32"/>
    <col width="16" customWidth="1" min="33" max="33"/>
    <col width="22" customWidth="1" min="34" max="34"/>
    <col width="16" customWidth="1" min="35" max="35"/>
    <col width="19" customWidth="1" min="36" max="36"/>
    <col width="13" customWidth="1" min="37" max="37"/>
    <col width="13" customWidth="1" min="38" max="38"/>
    <col width="20" customWidth="1" min="39" max="39"/>
    <col width="18" customWidth="1" min="40" max="40"/>
    <col width="17" customWidth="1" min="41" max="41"/>
    <col width="22" customWidth="1" min="42" max="42"/>
    <col width="20" customWidth="1" min="43" max="43"/>
    <col width="30" customWidth="1" min="44" max="44"/>
    <col width="25" customWidth="1" min="45" max="45"/>
    <col hidden="1" width="13" customWidth="1" min="46" max="46"/>
  </cols>
  <sheetData>
    <row r="1" ht="28" customHeight="1">
      <c r="A1" s="1" t="inlineStr">
        <is>
          <t>Activity Bookings</t>
        </is>
      </c>
      <c r="AT1">
        <f>IFERROR('Activity Setup'!$B$9,0)</f>
        <v/>
      </c>
    </row>
    <row r="2" ht="34" customHeight="1">
      <c r="A2" s="2" t="inlineStr">
        <is>
          <t>Enter one row per booking. Use the same activity date and start time for guests sharing a reservation. Formula columns calculate charges, capacity use, and follow-up checks.</t>
        </is>
      </c>
    </row>
    <row r="4" ht="55" customHeight="1">
      <c r="A4" s="14" t="inlineStr">
        <is>
          <t>Booking ID</t>
        </is>
      </c>
      <c r="B4" s="14" t="inlineStr">
        <is>
          <t>Booking Date</t>
        </is>
      </c>
      <c r="C4" s="14" t="inlineStr">
        <is>
          <t>Activity Date</t>
        </is>
      </c>
      <c r="D4" s="14" t="inlineStr">
        <is>
          <t>Start Time</t>
        </is>
      </c>
      <c r="E4" s="14" t="inlineStr">
        <is>
          <t>End Time</t>
        </is>
      </c>
      <c r="F4" s="14" t="inlineStr">
        <is>
          <t>Activity Name</t>
        </is>
      </c>
      <c r="G4" s="14" t="inlineStr">
        <is>
          <t>Guest Last Name</t>
        </is>
      </c>
      <c r="H4" s="14" t="inlineStr">
        <is>
          <t>Guest First Name</t>
        </is>
      </c>
      <c r="I4" s="14" t="inlineStr">
        <is>
          <t>Guest Type</t>
        </is>
      </c>
      <c r="J4" s="14" t="inlineStr">
        <is>
          <t>Lodging or Group Reference</t>
        </is>
      </c>
      <c r="K4" s="14" t="inlineStr">
        <is>
          <t>Phone</t>
        </is>
      </c>
      <c r="L4" s="14" t="inlineStr">
        <is>
          <t>Email</t>
        </is>
      </c>
      <c r="M4" s="14" t="inlineStr">
        <is>
          <t>Participant Count</t>
        </is>
      </c>
      <c r="N4" s="14" t="inlineStr">
        <is>
          <t>Youngest Participant Age</t>
        </is>
      </c>
      <c r="O4" s="14" t="inlineStr">
        <is>
          <t>Booking Status</t>
        </is>
      </c>
      <c r="P4" s="14" t="inlineStr">
        <is>
          <t>Booking Source</t>
        </is>
      </c>
      <c r="Q4" s="14" t="inlineStr">
        <is>
          <t>Assigned Staff</t>
        </is>
      </c>
      <c r="R4" s="14" t="inlineStr">
        <is>
          <t>Default Meeting Point</t>
        </is>
      </c>
      <c r="S4" s="14" t="inlineStr">
        <is>
          <t>Meeting Point Override</t>
        </is>
      </c>
      <c r="T4" s="14" t="inlineStr">
        <is>
          <t>Final Meeting Point</t>
        </is>
      </c>
      <c r="U4" s="14" t="inlineStr">
        <is>
          <t>Unit Price</t>
        </is>
      </c>
      <c r="V4" s="14" t="inlineStr">
        <is>
          <t>Pricing Basis</t>
        </is>
      </c>
      <c r="W4" s="14" t="inlineStr">
        <is>
          <t>Base Charge</t>
        </is>
      </c>
      <c r="X4" s="14" t="inlineStr">
        <is>
          <t>Discount</t>
        </is>
      </c>
      <c r="Y4" s="14" t="inlineStr">
        <is>
          <t>Tax Rate</t>
        </is>
      </c>
      <c r="Z4" s="14" t="inlineStr">
        <is>
          <t>Service Charge Rate</t>
        </is>
      </c>
      <c r="AA4" s="14" t="inlineStr">
        <is>
          <t>Taxable Amount</t>
        </is>
      </c>
      <c r="AB4" s="14" t="inlineStr">
        <is>
          <t>Tax Amount</t>
        </is>
      </c>
      <c r="AC4" s="14" t="inlineStr">
        <is>
          <t>Service Charge</t>
        </is>
      </c>
      <c r="AD4" s="14" t="inlineStr">
        <is>
          <t>Total Charge</t>
        </is>
      </c>
      <c r="AE4" s="14" t="inlineStr">
        <is>
          <t>Amount Paid</t>
        </is>
      </c>
      <c r="AF4" s="14" t="inlineStr">
        <is>
          <t>Balance Due</t>
        </is>
      </c>
      <c r="AG4" s="14" t="inlineStr">
        <is>
          <t>Payment Status</t>
        </is>
      </c>
      <c r="AH4" s="14" t="inlineStr">
        <is>
          <t>Payment Method</t>
        </is>
      </c>
      <c r="AI4" s="14" t="inlineStr">
        <is>
          <t>Waiver Required</t>
        </is>
      </c>
      <c r="AJ4" s="14" t="inlineStr">
        <is>
          <t>Waiver Status</t>
        </is>
      </c>
      <c r="AK4" s="14" t="inlineStr">
        <is>
          <t>Minimum Age</t>
        </is>
      </c>
      <c r="AL4" s="14" t="inlineStr">
        <is>
          <t>Slot Capacity</t>
        </is>
      </c>
      <c r="AM4" s="14" t="inlineStr">
        <is>
          <t>Participants Booked in Slot</t>
        </is>
      </c>
      <c r="AN4" s="14" t="inlineStr">
        <is>
          <t>Capacity Remaining</t>
        </is>
      </c>
      <c r="AO4" s="14" t="inlineStr">
        <is>
          <t>Capacity Utilization</t>
        </is>
      </c>
      <c r="AP4" s="14" t="inlineStr">
        <is>
          <t>Cancellation Deadline</t>
        </is>
      </c>
      <c r="AQ4" s="14" t="inlineStr">
        <is>
          <t>External Reference</t>
        </is>
      </c>
      <c r="AR4" s="14" t="inlineStr">
        <is>
          <t>Internal Notes</t>
        </is>
      </c>
      <c r="AS4" s="14" t="inlineStr">
        <is>
          <t>Operational Check</t>
        </is>
      </c>
    </row>
    <row r="5">
      <c r="A5" s="25" t="inlineStr">
        <is>
          <t>AB-260601-001</t>
        </is>
      </c>
      <c r="B5" s="50" t="n">
        <v>46157</v>
      </c>
      <c r="C5" s="50" t="n">
        <v>46178</v>
      </c>
      <c r="D5" s="27" t="n">
        <v>0.375</v>
      </c>
      <c r="E5" s="28">
        <f>IFERROR(IF(OR($F5="",$D5=""),"",$D5+INDEX('Activity Setup'!$J$12:$J$111,MATCH($F5,'Activity Setup'!$B$12:$B$111,0))/24),"")</f>
        <v/>
      </c>
      <c r="F5" s="29" t="inlineStr">
        <is>
          <t>Guided Nature Hike</t>
        </is>
      </c>
      <c r="G5" s="25" t="inlineStr">
        <is>
          <t>Hart</t>
        </is>
      </c>
      <c r="H5" s="25" t="inlineStr">
        <is>
          <t>Megan</t>
        </is>
      </c>
      <c r="I5" s="25" t="inlineStr">
        <is>
          <t>Resort Guest</t>
        </is>
      </c>
      <c r="J5" s="29" t="inlineStr">
        <is>
          <t>Room 214</t>
        </is>
      </c>
      <c r="K5" s="25" t="inlineStr">
        <is>
          <t>202-555-0101</t>
        </is>
      </c>
      <c r="L5" s="29" t="inlineStr">
        <is>
          <t>megan.hart@example.com</t>
        </is>
      </c>
      <c r="M5" s="25" t="n">
        <v>2</v>
      </c>
      <c r="N5" s="25" t="n">
        <v>34</v>
      </c>
      <c r="O5" s="25" t="inlineStr">
        <is>
          <t>Confirmed</t>
        </is>
      </c>
      <c r="P5" s="25" t="inlineStr">
        <is>
          <t>Concierge</t>
        </is>
      </c>
      <c r="Q5" s="29" t="inlineStr">
        <is>
          <t>Avery</t>
        </is>
      </c>
      <c r="R5" s="30">
        <f>IFERROR(IF($F5="","",INDEX('Activity Setup'!$K$12:$K$111,MATCH($F5,'Activity Setup'!$B$12:$B$111,0))),"")</f>
        <v/>
      </c>
      <c r="S5" s="29" t="inlineStr"/>
      <c r="T5" s="30">
        <f>IFERROR(IF($A5="","",IF($S5&lt;&gt;"",$S5,$R5)),"")</f>
        <v/>
      </c>
      <c r="U5" s="31">
        <f>IFERROR(IF($F5="","",INDEX('Activity Setup'!$F$12:$F$111,MATCH($F5,'Activity Setup'!$B$12:$B$111,0))),"")</f>
        <v/>
      </c>
      <c r="V5" s="32">
        <f>IFERROR(IF($F5="","",INDEX('Activity Setup'!$E$12:$E$111,MATCH($F5,'Activity Setup'!$B$12:$B$111,0))),"")</f>
        <v/>
      </c>
      <c r="W5" s="31">
        <f>IFERROR(IF($A5="","",IF($V5="Per Person",$M5*$U5,$U5)),"")</f>
        <v/>
      </c>
      <c r="X5" s="33" t="n">
        <v>0</v>
      </c>
      <c r="Y5" s="51">
        <f>IFERROR(IF($F5="","",INDEX('Activity Setup'!$G$12:$G$111,MATCH($F5,'Activity Setup'!$B$12:$B$111,0))),"")</f>
        <v/>
      </c>
      <c r="Z5" s="51">
        <f>IFERROR(IF($F5="","",INDEX('Activity Setup'!$H$12:$H$111,MATCH($F5,'Activity Setup'!$B$12:$B$111,0))),"")</f>
        <v/>
      </c>
      <c r="AA5" s="31">
        <f>IFERROR(IF($A5="","",MAX(0,$W5-$X5)),"")</f>
        <v/>
      </c>
      <c r="AB5" s="31">
        <f>IFERROR(IF($A5="","",$AA5*$Y5),"")</f>
        <v/>
      </c>
      <c r="AC5" s="31">
        <f>IFERROR(IF($A5="","",$AA5*$Z5),"")</f>
        <v/>
      </c>
      <c r="AD5" s="31">
        <f>IFERROR(IF($A5="","",$AA5+$AB5+$AC5),"")</f>
        <v/>
      </c>
      <c r="AE5" s="33" t="n">
        <v>70</v>
      </c>
      <c r="AF5" s="31">
        <f>IFERROR(IF($A5="","",MAX(0,$AD5-$AE5)),"")</f>
        <v/>
      </c>
      <c r="AG5" s="32">
        <f>IFERROR(IF($A5="","",IF($O5="Canceled","Canceled",IF($AE5&lt;=0,"Unpaid",IF($AF5&gt;0,"Partially Paid","Paid")))),"")</f>
        <v/>
      </c>
      <c r="AH5" s="25" t="inlineStr">
        <is>
          <t>Credit Card</t>
        </is>
      </c>
      <c r="AI5" s="32">
        <f>IFERROR(IF($F5="","",INDEX('Activity Setup'!$L$12:$L$111,MATCH($F5,'Activity Setup'!$B$12:$B$111,0))),"")</f>
        <v/>
      </c>
      <c r="AJ5" s="25" t="inlineStr">
        <is>
          <t>Received</t>
        </is>
      </c>
      <c r="AK5" s="32">
        <f>IFERROR(IF($F5="","",INDEX('Activity Setup'!$M$12:$M$111,MATCH($F5,'Activity Setup'!$B$12:$B$111,0))),"")</f>
        <v/>
      </c>
      <c r="AL5" s="32">
        <f>IFERROR(IF($F5="","",INDEX('Activity Setup'!$I$12:$I$111,MATCH($F5,'Activity Setup'!$B$12:$B$111,0))),"")</f>
        <v/>
      </c>
      <c r="AM5" s="32">
        <f>IFERROR(IF($A5="","",SUMIFS($M$5:$M$154,$F$5:$F$154,$F5,$C$5:$C$154,$C5,$D$5:$D$154,$D5,$O$5:$O$154,"&lt;&gt;Canceled",$O$5:$O$154,"&lt;&gt;No-Show")),0)</f>
        <v/>
      </c>
      <c r="AN5" s="32">
        <f>IFERROR(IF($A5="","",$AL5-$AM5),"")</f>
        <v/>
      </c>
      <c r="AO5" s="51">
        <f>IFERROR(IF($A5="","",$AM5/$AL5),"")</f>
        <v/>
      </c>
      <c r="AP5" s="52">
        <f>IFERROR(IF(OR($A5="",$C5="",$D5=""),"",($C5+$D5)-INDEX('Activity Setup'!$N$12:$N$111,MATCH($F5,'Activity Setup'!$B$12:$B$111,0))/24),"")</f>
        <v/>
      </c>
      <c r="AQ5" s="29" t="inlineStr">
        <is>
          <t>EXT-HIK-001</t>
        </is>
      </c>
      <c r="AR5" s="29" t="inlineStr">
        <is>
          <t>Anniversary stay.</t>
        </is>
      </c>
      <c r="AS5" s="30">
        <f>IFERROR(IF($A5="","",IF(COUNTIF($A$5:$A$154,$A5)&gt;1,"Duplicate Booking ID",IF($AO5&gt;1,"Over Capacity",IF(AND($N5&lt;&gt;"",$AK5&lt;&gt;"",$N5&lt;$AK5),"Minimum Age Review",IF(AND($AI5="Yes",$AJ5&lt;&gt;"Received",$AJ5&lt;&gt;"Verify On Arrival"),"Waiver Follow-Up",IF(AND($AF5&gt;0,$O5&lt;&gt;"Canceled"),"Payment Due",IF($T5="","Missing Meeting Point",IF($Q5="","Unassigned Staff",IF(AND(($C5+$D5)&lt;NOW(),OR($O5="Inquiry",$O5="Pending",$O5="Confirmed")),"Past Activity Still Open","Ready"))))))))),"")</f>
        <v/>
      </c>
    </row>
    <row r="6">
      <c r="A6" s="25" t="inlineStr">
        <is>
          <t>AB-260602-002</t>
        </is>
      </c>
      <c r="B6" s="50" t="n">
        <v>46164</v>
      </c>
      <c r="C6" s="50" t="n">
        <v>46185</v>
      </c>
      <c r="D6" s="27" t="n">
        <v>0.75</v>
      </c>
      <c r="E6" s="28">
        <f>IFERROR(IF(OR($F6="",$D6=""),"",$D6+INDEX('Activity Setup'!$J$12:$J$111,MATCH($F6,'Activity Setup'!$B$12:$B$111,0))/24),"")</f>
        <v/>
      </c>
      <c r="F6" s="29" t="inlineStr">
        <is>
          <t>Sunset Kayak Tour</t>
        </is>
      </c>
      <c r="G6" s="25" t="inlineStr">
        <is>
          <t>Bennett</t>
        </is>
      </c>
      <c r="H6" s="25" t="inlineStr">
        <is>
          <t>Owen</t>
        </is>
      </c>
      <c r="I6" s="25" t="inlineStr">
        <is>
          <t>Day Guest</t>
        </is>
      </c>
      <c r="J6" s="29" t="inlineStr"/>
      <c r="K6" s="25" t="inlineStr">
        <is>
          <t>202-555-0102</t>
        </is>
      </c>
      <c r="L6" s="29" t="inlineStr">
        <is>
          <t>owen.bennett@example.com</t>
        </is>
      </c>
      <c r="M6" s="25" t="n">
        <v>4</v>
      </c>
      <c r="N6" s="25" t="n">
        <v>15</v>
      </c>
      <c r="O6" s="25" t="inlineStr">
        <is>
          <t>Pending</t>
        </is>
      </c>
      <c r="P6" s="25" t="inlineStr">
        <is>
          <t>Phone</t>
        </is>
      </c>
      <c r="Q6" s="29" t="inlineStr">
        <is>
          <t>Jordan</t>
        </is>
      </c>
      <c r="R6" s="30">
        <f>IFERROR(IF($F6="","",INDEX('Activity Setup'!$K$12:$K$111,MATCH($F6,'Activity Setup'!$B$12:$B$111,0))),"")</f>
        <v/>
      </c>
      <c r="S6" s="29" t="inlineStr"/>
      <c r="T6" s="30">
        <f>IFERROR(IF($A6="","",IF($S6&lt;&gt;"",$S6,$R6)),"")</f>
        <v/>
      </c>
      <c r="U6" s="31">
        <f>IFERROR(IF($F6="","",INDEX('Activity Setup'!$F$12:$F$111,MATCH($F6,'Activity Setup'!$B$12:$B$111,0))),"")</f>
        <v/>
      </c>
      <c r="V6" s="32">
        <f>IFERROR(IF($F6="","",INDEX('Activity Setup'!$E$12:$E$111,MATCH($F6,'Activity Setup'!$B$12:$B$111,0))),"")</f>
        <v/>
      </c>
      <c r="W6" s="31">
        <f>IFERROR(IF($A6="","",IF($V6="Per Person",$M6*$U6,$U6)),"")</f>
        <v/>
      </c>
      <c r="X6" s="33" t="n">
        <v>0</v>
      </c>
      <c r="Y6" s="51">
        <f>IFERROR(IF($F6="","",INDEX('Activity Setup'!$G$12:$G$111,MATCH($F6,'Activity Setup'!$B$12:$B$111,0))),"")</f>
        <v/>
      </c>
      <c r="Z6" s="51">
        <f>IFERROR(IF($F6="","",INDEX('Activity Setup'!$H$12:$H$111,MATCH($F6,'Activity Setup'!$B$12:$B$111,0))),"")</f>
        <v/>
      </c>
      <c r="AA6" s="31">
        <f>IFERROR(IF($A6="","",MAX(0,$W6-$X6)),"")</f>
        <v/>
      </c>
      <c r="AB6" s="31">
        <f>IFERROR(IF($A6="","",$AA6*$Y6),"")</f>
        <v/>
      </c>
      <c r="AC6" s="31">
        <f>IFERROR(IF($A6="","",$AA6*$Z6),"")</f>
        <v/>
      </c>
      <c r="AD6" s="31">
        <f>IFERROR(IF($A6="","",$AA6+$AB6+$AC6),"")</f>
        <v/>
      </c>
      <c r="AE6" s="33" t="n">
        <v>150</v>
      </c>
      <c r="AF6" s="31">
        <f>IFERROR(IF($A6="","",MAX(0,$AD6-$AE6)),"")</f>
        <v/>
      </c>
      <c r="AG6" s="32">
        <f>IFERROR(IF($A6="","",IF($O6="Canceled","Canceled",IF($AE6&lt;=0,"Unpaid",IF($AF6&gt;0,"Partially Paid","Paid")))),"")</f>
        <v/>
      </c>
      <c r="AH6" s="25" t="inlineStr">
        <is>
          <t>Credit Card</t>
        </is>
      </c>
      <c r="AI6" s="32">
        <f>IFERROR(IF($F6="","",INDEX('Activity Setup'!$L$12:$L$111,MATCH($F6,'Activity Setup'!$B$12:$B$111,0))),"")</f>
        <v/>
      </c>
      <c r="AJ6" s="25" t="inlineStr">
        <is>
          <t>Sent</t>
        </is>
      </c>
      <c r="AK6" s="32">
        <f>IFERROR(IF($F6="","",INDEX('Activity Setup'!$M$12:$M$111,MATCH($F6,'Activity Setup'!$B$12:$B$111,0))),"")</f>
        <v/>
      </c>
      <c r="AL6" s="32">
        <f>IFERROR(IF($F6="","",INDEX('Activity Setup'!$I$12:$I$111,MATCH($F6,'Activity Setup'!$B$12:$B$111,0))),"")</f>
        <v/>
      </c>
      <c r="AM6" s="32">
        <f>IFERROR(IF($A6="","",SUMIFS($M$5:$M$154,$F$5:$F$154,$F6,$C$5:$C$154,$C6,$D$5:$D$154,$D6,$O$5:$O$154,"&lt;&gt;Canceled",$O$5:$O$154,"&lt;&gt;No-Show")),0)</f>
        <v/>
      </c>
      <c r="AN6" s="32">
        <f>IFERROR(IF($A6="","",$AL6-$AM6),"")</f>
        <v/>
      </c>
      <c r="AO6" s="51">
        <f>IFERROR(IF($A6="","",$AM6/$AL6),"")</f>
        <v/>
      </c>
      <c r="AP6" s="52">
        <f>IFERROR(IF(OR($A6="",$C6="",$D6=""),"",($C6+$D6)-INDEX('Activity Setup'!$N$12:$N$111,MATCH($F6,'Activity Setup'!$B$12:$B$111,0))/24),"")</f>
        <v/>
      </c>
      <c r="AQ6" s="29" t="inlineStr"/>
      <c r="AR6" s="29" t="inlineStr">
        <is>
          <t>Confirm remaining balance.</t>
        </is>
      </c>
      <c r="AS6" s="30">
        <f>IFERROR(IF($A6="","",IF(COUNTIF($A$5:$A$154,$A6)&gt;1,"Duplicate Booking ID",IF($AO6&gt;1,"Over Capacity",IF(AND($N6&lt;&gt;"",$AK6&lt;&gt;"",$N6&lt;$AK6),"Minimum Age Review",IF(AND($AI6="Yes",$AJ6&lt;&gt;"Received",$AJ6&lt;&gt;"Verify On Arrival"),"Waiver Follow-Up",IF(AND($AF6&gt;0,$O6&lt;&gt;"Canceled"),"Payment Due",IF($T6="","Missing Meeting Point",IF($Q6="","Unassigned Staff",IF(AND(($C6+$D6)&lt;NOW(),OR($O6="Inquiry",$O6="Pending",$O6="Confirmed")),"Past Activity Still Open","Ready"))))))))),"")</f>
        <v/>
      </c>
    </row>
    <row r="7">
      <c r="A7" s="25" t="inlineStr">
        <is>
          <t>AB-260603-003</t>
        </is>
      </c>
      <c r="B7" s="50" t="n">
        <v>46167</v>
      </c>
      <c r="C7" s="50" t="n">
        <v>46191</v>
      </c>
      <c r="D7" s="27" t="n">
        <v>0.3333333333333333</v>
      </c>
      <c r="E7" s="28">
        <f>IFERROR(IF(OR($F7="",$D7=""),"",$D7+INDEX('Activity Setup'!$J$12:$J$111,MATCH($F7,'Activity Setup'!$B$12:$B$111,0))/24),"")</f>
        <v/>
      </c>
      <c r="F7" s="29" t="inlineStr">
        <is>
          <t>Family Fishing Excursion</t>
        </is>
      </c>
      <c r="G7" s="25" t="inlineStr">
        <is>
          <t>Collins</t>
        </is>
      </c>
      <c r="H7" s="25" t="inlineStr">
        <is>
          <t>Renee</t>
        </is>
      </c>
      <c r="I7" s="25" t="inlineStr">
        <is>
          <t>Group Guest</t>
        </is>
      </c>
      <c r="J7" s="29" t="inlineStr">
        <is>
          <t>COL-FAM</t>
        </is>
      </c>
      <c r="K7" s="25" t="inlineStr">
        <is>
          <t>202-555-0103</t>
        </is>
      </c>
      <c r="L7" s="29" t="inlineStr">
        <is>
          <t>renee.collins@example.com</t>
        </is>
      </c>
      <c r="M7" s="25" t="n">
        <v>5</v>
      </c>
      <c r="N7" s="25" t="n">
        <v>8</v>
      </c>
      <c r="O7" s="25" t="inlineStr">
        <is>
          <t>Confirmed</t>
        </is>
      </c>
      <c r="P7" s="25" t="inlineStr">
        <is>
          <t>Front Desk</t>
        </is>
      </c>
      <c r="Q7" s="29" t="inlineStr">
        <is>
          <t>Morgan</t>
        </is>
      </c>
      <c r="R7" s="30">
        <f>IFERROR(IF($F7="","",INDEX('Activity Setup'!$K$12:$K$111,MATCH($F7,'Activity Setup'!$B$12:$B$111,0))),"")</f>
        <v/>
      </c>
      <c r="S7" s="29" t="inlineStr"/>
      <c r="T7" s="30">
        <f>IFERROR(IF($A7="","",IF($S7&lt;&gt;"",$S7,$R7)),"")</f>
        <v/>
      </c>
      <c r="U7" s="31">
        <f>IFERROR(IF($F7="","",INDEX('Activity Setup'!$F$12:$F$111,MATCH($F7,'Activity Setup'!$B$12:$B$111,0))),"")</f>
        <v/>
      </c>
      <c r="V7" s="32">
        <f>IFERROR(IF($F7="","",INDEX('Activity Setup'!$E$12:$E$111,MATCH($F7,'Activity Setup'!$B$12:$B$111,0))),"")</f>
        <v/>
      </c>
      <c r="W7" s="31">
        <f>IFERROR(IF($A7="","",IF($V7="Per Person",$M7*$U7,$U7)),"")</f>
        <v/>
      </c>
      <c r="X7" s="33" t="n">
        <v>0</v>
      </c>
      <c r="Y7" s="51">
        <f>IFERROR(IF($F7="","",INDEX('Activity Setup'!$G$12:$G$111,MATCH($F7,'Activity Setup'!$B$12:$B$111,0))),"")</f>
        <v/>
      </c>
      <c r="Z7" s="51">
        <f>IFERROR(IF($F7="","",INDEX('Activity Setup'!$H$12:$H$111,MATCH($F7,'Activity Setup'!$B$12:$B$111,0))),"")</f>
        <v/>
      </c>
      <c r="AA7" s="31">
        <f>IFERROR(IF($A7="","",MAX(0,$W7-$X7)),"")</f>
        <v/>
      </c>
      <c r="AB7" s="31">
        <f>IFERROR(IF($A7="","",$AA7*$Y7),"")</f>
        <v/>
      </c>
      <c r="AC7" s="31">
        <f>IFERROR(IF($A7="","",$AA7*$Z7),"")</f>
        <v/>
      </c>
      <c r="AD7" s="31">
        <f>IFERROR(IF($A7="","",$AA7+$AB7+$AC7),"")</f>
        <v/>
      </c>
      <c r="AE7" s="33" t="n">
        <v>346.13</v>
      </c>
      <c r="AF7" s="31">
        <f>IFERROR(IF($A7="","",MAX(0,$AD7-$AE7)),"")</f>
        <v/>
      </c>
      <c r="AG7" s="32">
        <f>IFERROR(IF($A7="","",IF($O7="Canceled","Canceled",IF($AE7&lt;=0,"Unpaid",IF($AF7&gt;0,"Partially Paid","Paid")))),"")</f>
        <v/>
      </c>
      <c r="AH7" s="25" t="inlineStr">
        <is>
          <t>Room Charge</t>
        </is>
      </c>
      <c r="AI7" s="32">
        <f>IFERROR(IF($F7="","",INDEX('Activity Setup'!$L$12:$L$111,MATCH($F7,'Activity Setup'!$B$12:$B$111,0))),"")</f>
        <v/>
      </c>
      <c r="AJ7" s="25" t="inlineStr">
        <is>
          <t>Received</t>
        </is>
      </c>
      <c r="AK7" s="32">
        <f>IFERROR(IF($F7="","",INDEX('Activity Setup'!$M$12:$M$111,MATCH($F7,'Activity Setup'!$B$12:$B$111,0))),"")</f>
        <v/>
      </c>
      <c r="AL7" s="32">
        <f>IFERROR(IF($F7="","",INDEX('Activity Setup'!$I$12:$I$111,MATCH($F7,'Activity Setup'!$B$12:$B$111,0))),"")</f>
        <v/>
      </c>
      <c r="AM7" s="32">
        <f>IFERROR(IF($A7="","",SUMIFS($M$5:$M$154,$F$5:$F$154,$F7,$C$5:$C$154,$C7,$D$5:$D$154,$D7,$O$5:$O$154,"&lt;&gt;Canceled",$O$5:$O$154,"&lt;&gt;No-Show")),0)</f>
        <v/>
      </c>
      <c r="AN7" s="32">
        <f>IFERROR(IF($A7="","",$AL7-$AM7),"")</f>
        <v/>
      </c>
      <c r="AO7" s="51">
        <f>IFERROR(IF($A7="","",$AM7/$AL7),"")</f>
        <v/>
      </c>
      <c r="AP7" s="52">
        <f>IFERROR(IF(OR($A7="",$C7="",$D7=""),"",($C7+$D7)-INDEX('Activity Setup'!$N$12:$N$111,MATCH($F7,'Activity Setup'!$B$12:$B$111,0))/24),"")</f>
        <v/>
      </c>
      <c r="AQ7" s="29" t="inlineStr">
        <is>
          <t>EXT-FSH-003</t>
        </is>
      </c>
      <c r="AR7" s="29" t="inlineStr">
        <is>
          <t>Family group.</t>
        </is>
      </c>
      <c r="AS7" s="30">
        <f>IFERROR(IF($A7="","",IF(COUNTIF($A$5:$A$154,$A7)&gt;1,"Duplicate Booking ID",IF($AO7&gt;1,"Over Capacity",IF(AND($N7&lt;&gt;"",$AK7&lt;&gt;"",$N7&lt;$AK7),"Minimum Age Review",IF(AND($AI7="Yes",$AJ7&lt;&gt;"Received",$AJ7&lt;&gt;"Verify On Arrival"),"Waiver Follow-Up",IF(AND($AF7&gt;0,$O7&lt;&gt;"Canceled"),"Payment Due",IF($T7="","Missing Meeting Point",IF($Q7="","Unassigned Staff",IF(AND(($C7+$D7)&lt;NOW(),OR($O7="Inquiry",$O7="Pending",$O7="Confirmed")),"Past Activity Still Open","Ready"))))))))),"")</f>
        <v/>
      </c>
    </row>
    <row r="8">
      <c r="A8" s="25" t="inlineStr">
        <is>
          <t>AB-260604-004</t>
        </is>
      </c>
      <c r="B8" s="50" t="n">
        <v>46154</v>
      </c>
      <c r="C8" s="50" t="n">
        <v>46176</v>
      </c>
      <c r="D8" s="27" t="n">
        <v>0.4166666666666667</v>
      </c>
      <c r="E8" s="28">
        <f>IFERROR(IF(OR($F8="",$D8=""),"",$D8+INDEX('Activity Setup'!$J$12:$J$111,MATCH($F8,'Activity Setup'!$B$12:$B$111,0))/24),"")</f>
        <v/>
      </c>
      <c r="F8" s="29" t="inlineStr">
        <is>
          <t>Pickleball Clinic</t>
        </is>
      </c>
      <c r="G8" s="25" t="inlineStr">
        <is>
          <t>Diaz</t>
        </is>
      </c>
      <c r="H8" s="25" t="inlineStr">
        <is>
          <t>Lucas</t>
        </is>
      </c>
      <c r="I8" s="25" t="inlineStr">
        <is>
          <t>Resort Guest</t>
        </is>
      </c>
      <c r="J8" s="29" t="inlineStr">
        <is>
          <t>Villa 8</t>
        </is>
      </c>
      <c r="K8" s="25" t="inlineStr">
        <is>
          <t>202-555-0104</t>
        </is>
      </c>
      <c r="L8" s="29" t="inlineStr">
        <is>
          <t>lucas.diaz@example.com</t>
        </is>
      </c>
      <c r="M8" s="25" t="n">
        <v>3</v>
      </c>
      <c r="N8" s="25" t="n">
        <v>19</v>
      </c>
      <c r="O8" s="25" t="inlineStr">
        <is>
          <t>Completed</t>
        </is>
      </c>
      <c r="P8" s="25" t="inlineStr">
        <is>
          <t>Recreation Desk</t>
        </is>
      </c>
      <c r="Q8" s="29" t="inlineStr">
        <is>
          <t>Casey</t>
        </is>
      </c>
      <c r="R8" s="30">
        <f>IFERROR(IF($F8="","",INDEX('Activity Setup'!$K$12:$K$111,MATCH($F8,'Activity Setup'!$B$12:$B$111,0))),"")</f>
        <v/>
      </c>
      <c r="S8" s="29" t="inlineStr"/>
      <c r="T8" s="30">
        <f>IFERROR(IF($A8="","",IF($S8&lt;&gt;"",$S8,$R8)),"")</f>
        <v/>
      </c>
      <c r="U8" s="31">
        <f>IFERROR(IF($F8="","",INDEX('Activity Setup'!$F$12:$F$111,MATCH($F8,'Activity Setup'!$B$12:$B$111,0))),"")</f>
        <v/>
      </c>
      <c r="V8" s="32">
        <f>IFERROR(IF($F8="","",INDEX('Activity Setup'!$E$12:$E$111,MATCH($F8,'Activity Setup'!$B$12:$B$111,0))),"")</f>
        <v/>
      </c>
      <c r="W8" s="31">
        <f>IFERROR(IF($A8="","",IF($V8="Per Person",$M8*$U8,$U8)),"")</f>
        <v/>
      </c>
      <c r="X8" s="33" t="n">
        <v>0</v>
      </c>
      <c r="Y8" s="51">
        <f>IFERROR(IF($F8="","",INDEX('Activity Setup'!$G$12:$G$111,MATCH($F8,'Activity Setup'!$B$12:$B$111,0))),"")</f>
        <v/>
      </c>
      <c r="Z8" s="51">
        <f>IFERROR(IF($F8="","",INDEX('Activity Setup'!$H$12:$H$111,MATCH($F8,'Activity Setup'!$B$12:$B$111,0))),"")</f>
        <v/>
      </c>
      <c r="AA8" s="31">
        <f>IFERROR(IF($A8="","",MAX(0,$W8-$X8)),"")</f>
        <v/>
      </c>
      <c r="AB8" s="31">
        <f>IFERROR(IF($A8="","",$AA8*$Y8),"")</f>
        <v/>
      </c>
      <c r="AC8" s="31">
        <f>IFERROR(IF($A8="","",$AA8*$Z8),"")</f>
        <v/>
      </c>
      <c r="AD8" s="31">
        <f>IFERROR(IF($A8="","",$AA8+$AB8+$AC8),"")</f>
        <v/>
      </c>
      <c r="AE8" s="33" t="n">
        <v>79.88</v>
      </c>
      <c r="AF8" s="31">
        <f>IFERROR(IF($A8="","",MAX(0,$AD8-$AE8)),"")</f>
        <v/>
      </c>
      <c r="AG8" s="32">
        <f>IFERROR(IF($A8="","",IF($O8="Canceled","Canceled",IF($AE8&lt;=0,"Unpaid",IF($AF8&gt;0,"Partially Paid","Paid")))),"")</f>
        <v/>
      </c>
      <c r="AH8" s="25" t="inlineStr">
        <is>
          <t>Debit Card</t>
        </is>
      </c>
      <c r="AI8" s="32">
        <f>IFERROR(IF($F8="","",INDEX('Activity Setup'!$L$12:$L$111,MATCH($F8,'Activity Setup'!$B$12:$B$111,0))),"")</f>
        <v/>
      </c>
      <c r="AJ8" s="25" t="inlineStr">
        <is>
          <t>Not Required</t>
        </is>
      </c>
      <c r="AK8" s="32">
        <f>IFERROR(IF($F8="","",INDEX('Activity Setup'!$M$12:$M$111,MATCH($F8,'Activity Setup'!$B$12:$B$111,0))),"")</f>
        <v/>
      </c>
      <c r="AL8" s="32">
        <f>IFERROR(IF($F8="","",INDEX('Activity Setup'!$I$12:$I$111,MATCH($F8,'Activity Setup'!$B$12:$B$111,0))),"")</f>
        <v/>
      </c>
      <c r="AM8" s="32">
        <f>IFERROR(IF($A8="","",SUMIFS($M$5:$M$154,$F$5:$F$154,$F8,$C$5:$C$154,$C8,$D$5:$D$154,$D8,$O$5:$O$154,"&lt;&gt;Canceled",$O$5:$O$154,"&lt;&gt;No-Show")),0)</f>
        <v/>
      </c>
      <c r="AN8" s="32">
        <f>IFERROR(IF($A8="","",$AL8-$AM8),"")</f>
        <v/>
      </c>
      <c r="AO8" s="51">
        <f>IFERROR(IF($A8="","",$AM8/$AL8),"")</f>
        <v/>
      </c>
      <c r="AP8" s="52">
        <f>IFERROR(IF(OR($A8="",$C8="",$D8=""),"",($C8+$D8)-INDEX('Activity Setup'!$N$12:$N$111,MATCH($F8,'Activity Setup'!$B$12:$B$111,0))/24),"")</f>
        <v/>
      </c>
      <c r="AQ8" s="29" t="inlineStr"/>
      <c r="AR8" s="29" t="inlineStr">
        <is>
          <t>Completed as scheduled.</t>
        </is>
      </c>
      <c r="AS8" s="30">
        <f>IFERROR(IF($A8="","",IF(COUNTIF($A$5:$A$154,$A8)&gt;1,"Duplicate Booking ID",IF($AO8&gt;1,"Over Capacity",IF(AND($N8&lt;&gt;"",$AK8&lt;&gt;"",$N8&lt;$AK8),"Minimum Age Review",IF(AND($AI8="Yes",$AJ8&lt;&gt;"Received",$AJ8&lt;&gt;"Verify On Arrival"),"Waiver Follow-Up",IF(AND($AF8&gt;0,$O8&lt;&gt;"Canceled"),"Payment Due",IF($T8="","Missing Meeting Point",IF($Q8="","Unassigned Staff",IF(AND(($C8+$D8)&lt;NOW(),OR($O8="Inquiry",$O8="Pending",$O8="Confirmed")),"Past Activity Still Open","Ready"))))))))),"")</f>
        <v/>
      </c>
    </row>
    <row r="9">
      <c r="A9" s="25" t="inlineStr">
        <is>
          <t>AB-260605-005</t>
        </is>
      </c>
      <c r="B9" s="50" t="n">
        <v>46169</v>
      </c>
      <c r="C9" s="50" t="n">
        <v>46195</v>
      </c>
      <c r="D9" s="27" t="n">
        <v>0.4583333333333333</v>
      </c>
      <c r="E9" s="28">
        <f>IFERROR(IF(OR($F9="",$D9=""),"",$D9+INDEX('Activity Setup'!$J$12:$J$111,MATCH($F9,'Activity Setup'!$B$12:$B$111,0))/24),"")</f>
        <v/>
      </c>
      <c r="F9" s="29" t="inlineStr">
        <is>
          <t>Horseback Trail Ride</t>
        </is>
      </c>
      <c r="G9" s="25" t="inlineStr">
        <is>
          <t>Evans</t>
        </is>
      </c>
      <c r="H9" s="25" t="inlineStr">
        <is>
          <t>Tara</t>
        </is>
      </c>
      <c r="I9" s="25" t="inlineStr">
        <is>
          <t>Resort Guest</t>
        </is>
      </c>
      <c r="J9" s="29" t="inlineStr">
        <is>
          <t>Cabin 12</t>
        </is>
      </c>
      <c r="K9" s="25" t="inlineStr">
        <is>
          <t>202-555-0105</t>
        </is>
      </c>
      <c r="L9" s="29" t="inlineStr">
        <is>
          <t>tara.evans@example.com</t>
        </is>
      </c>
      <c r="M9" s="25" t="n">
        <v>2</v>
      </c>
      <c r="N9" s="25" t="n">
        <v>8</v>
      </c>
      <c r="O9" s="25" t="inlineStr">
        <is>
          <t>Confirmed</t>
        </is>
      </c>
      <c r="P9" s="25" t="inlineStr">
        <is>
          <t>Email</t>
        </is>
      </c>
      <c r="Q9" s="29" t="inlineStr">
        <is>
          <t>Taylor</t>
        </is>
      </c>
      <c r="R9" s="30">
        <f>IFERROR(IF($F9="","",INDEX('Activity Setup'!$K$12:$K$111,MATCH($F9,'Activity Setup'!$B$12:$B$111,0))),"")</f>
        <v/>
      </c>
      <c r="S9" s="29" t="inlineStr"/>
      <c r="T9" s="30">
        <f>IFERROR(IF($A9="","",IF($S9&lt;&gt;"",$S9,$R9)),"")</f>
        <v/>
      </c>
      <c r="U9" s="31">
        <f>IFERROR(IF($F9="","",INDEX('Activity Setup'!$F$12:$F$111,MATCH($F9,'Activity Setup'!$B$12:$B$111,0))),"")</f>
        <v/>
      </c>
      <c r="V9" s="32">
        <f>IFERROR(IF($F9="","",INDEX('Activity Setup'!$E$12:$E$111,MATCH($F9,'Activity Setup'!$B$12:$B$111,0))),"")</f>
        <v/>
      </c>
      <c r="W9" s="31">
        <f>IFERROR(IF($A9="","",IF($V9="Per Person",$M9*$U9,$U9)),"")</f>
        <v/>
      </c>
      <c r="X9" s="33" t="n">
        <v>0</v>
      </c>
      <c r="Y9" s="51">
        <f>IFERROR(IF($F9="","",INDEX('Activity Setup'!$G$12:$G$111,MATCH($F9,'Activity Setup'!$B$12:$B$111,0))),"")</f>
        <v/>
      </c>
      <c r="Z9" s="51">
        <f>IFERROR(IF($F9="","",INDEX('Activity Setup'!$H$12:$H$111,MATCH($F9,'Activity Setup'!$B$12:$B$111,0))),"")</f>
        <v/>
      </c>
      <c r="AA9" s="31">
        <f>IFERROR(IF($A9="","",MAX(0,$W9-$X9)),"")</f>
        <v/>
      </c>
      <c r="AB9" s="31">
        <f>IFERROR(IF($A9="","",$AA9*$Y9),"")</f>
        <v/>
      </c>
      <c r="AC9" s="31">
        <f>IFERROR(IF($A9="","",$AA9*$Z9),"")</f>
        <v/>
      </c>
      <c r="AD9" s="31">
        <f>IFERROR(IF($A9="","",$AA9+$AB9+$AC9),"")</f>
        <v/>
      </c>
      <c r="AE9" s="33" t="n">
        <v>100</v>
      </c>
      <c r="AF9" s="31">
        <f>IFERROR(IF($A9="","",MAX(0,$AD9-$AE9)),"")</f>
        <v/>
      </c>
      <c r="AG9" s="32">
        <f>IFERROR(IF($A9="","",IF($O9="Canceled","Canceled",IF($AE9&lt;=0,"Unpaid",IF($AF9&gt;0,"Partially Paid","Paid")))),"")</f>
        <v/>
      </c>
      <c r="AH9" s="25" t="inlineStr">
        <is>
          <t>Credit Card</t>
        </is>
      </c>
      <c r="AI9" s="32">
        <f>IFERROR(IF($F9="","",INDEX('Activity Setup'!$L$12:$L$111,MATCH($F9,'Activity Setup'!$B$12:$B$111,0))),"")</f>
        <v/>
      </c>
      <c r="AJ9" s="25" t="inlineStr">
        <is>
          <t>Received</t>
        </is>
      </c>
      <c r="AK9" s="32">
        <f>IFERROR(IF($F9="","",INDEX('Activity Setup'!$M$12:$M$111,MATCH($F9,'Activity Setup'!$B$12:$B$111,0))),"")</f>
        <v/>
      </c>
      <c r="AL9" s="32">
        <f>IFERROR(IF($F9="","",INDEX('Activity Setup'!$I$12:$I$111,MATCH($F9,'Activity Setup'!$B$12:$B$111,0))),"")</f>
        <v/>
      </c>
      <c r="AM9" s="32">
        <f>IFERROR(IF($A9="","",SUMIFS($M$5:$M$154,$F$5:$F$154,$F9,$C$5:$C$154,$C9,$D$5:$D$154,$D9,$O$5:$O$154,"&lt;&gt;Canceled",$O$5:$O$154,"&lt;&gt;No-Show")),0)</f>
        <v/>
      </c>
      <c r="AN9" s="32">
        <f>IFERROR(IF($A9="","",$AL9-$AM9),"")</f>
        <v/>
      </c>
      <c r="AO9" s="51">
        <f>IFERROR(IF($A9="","",$AM9/$AL9),"")</f>
        <v/>
      </c>
      <c r="AP9" s="52">
        <f>IFERROR(IF(OR($A9="",$C9="",$D9=""),"",($C9+$D9)-INDEX('Activity Setup'!$N$12:$N$111,MATCH($F9,'Activity Setup'!$B$12:$B$111,0))/24),"")</f>
        <v/>
      </c>
      <c r="AQ9" s="29" t="inlineStr"/>
      <c r="AR9" s="29" t="inlineStr">
        <is>
          <t>Youngest age requires property review.</t>
        </is>
      </c>
      <c r="AS9" s="30">
        <f>IFERROR(IF($A9="","",IF(COUNTIF($A$5:$A$154,$A9)&gt;1,"Duplicate Booking ID",IF($AO9&gt;1,"Over Capacity",IF(AND($N9&lt;&gt;"",$AK9&lt;&gt;"",$N9&lt;$AK9),"Minimum Age Review",IF(AND($AI9="Yes",$AJ9&lt;&gt;"Received",$AJ9&lt;&gt;"Verify On Arrival"),"Waiver Follow-Up",IF(AND($AF9&gt;0,$O9&lt;&gt;"Canceled"),"Payment Due",IF($T9="","Missing Meeting Point",IF($Q9="","Unassigned Staff",IF(AND(($C9+$D9)&lt;NOW(),OR($O9="Inquiry",$O9="Pending",$O9="Confirmed")),"Past Activity Still Open","Ready"))))))))),"")</f>
        <v/>
      </c>
    </row>
    <row r="10">
      <c r="A10" s="25" t="inlineStr">
        <is>
          <t>AB-260606-006</t>
        </is>
      </c>
      <c r="B10" s="50" t="n">
        <v>46174</v>
      </c>
      <c r="C10" s="50" t="n">
        <v>46197</v>
      </c>
      <c r="D10" s="27" t="n">
        <v>0.8125</v>
      </c>
      <c r="E10" s="28">
        <f>IFERROR(IF(OR($F10="",$D10=""),"",$D10+INDEX('Activity Setup'!$J$12:$J$111,MATCH($F10,'Activity Setup'!$B$12:$B$111,0))/24),"")</f>
        <v/>
      </c>
      <c r="F10" s="29" t="inlineStr">
        <is>
          <t>Campfire S'mores Experience</t>
        </is>
      </c>
      <c r="G10" s="25" t="inlineStr">
        <is>
          <t>Foster</t>
        </is>
      </c>
      <c r="H10" s="25" t="inlineStr">
        <is>
          <t>Grant</t>
        </is>
      </c>
      <c r="I10" s="25" t="inlineStr">
        <is>
          <t>Owner</t>
        </is>
      </c>
      <c r="J10" s="29" t="inlineStr">
        <is>
          <t>Cottage 4</t>
        </is>
      </c>
      <c r="K10" s="25" t="inlineStr">
        <is>
          <t>202-555-0106</t>
        </is>
      </c>
      <c r="L10" s="29" t="inlineStr">
        <is>
          <t>grant.foster@example.com</t>
        </is>
      </c>
      <c r="M10" s="25" t="n">
        <v>6</v>
      </c>
      <c r="N10" s="25" t="n">
        <v>5</v>
      </c>
      <c r="O10" s="25" t="inlineStr">
        <is>
          <t>Confirmed</t>
        </is>
      </c>
      <c r="P10" s="25" t="inlineStr">
        <is>
          <t>Front Desk</t>
        </is>
      </c>
      <c r="Q10" s="29" t="inlineStr">
        <is>
          <t>Riley</t>
        </is>
      </c>
      <c r="R10" s="30">
        <f>IFERROR(IF($F10="","",INDEX('Activity Setup'!$K$12:$K$111,MATCH($F10,'Activity Setup'!$B$12:$B$111,0))),"")</f>
        <v/>
      </c>
      <c r="S10" s="29" t="inlineStr"/>
      <c r="T10" s="30">
        <f>IFERROR(IF($A10="","",IF($S10&lt;&gt;"",$S10,$R10)),"")</f>
        <v/>
      </c>
      <c r="U10" s="31">
        <f>IFERROR(IF($F10="","",INDEX('Activity Setup'!$F$12:$F$111,MATCH($F10,'Activity Setup'!$B$12:$B$111,0))),"")</f>
        <v/>
      </c>
      <c r="V10" s="32">
        <f>IFERROR(IF($F10="","",INDEX('Activity Setup'!$E$12:$E$111,MATCH($F10,'Activity Setup'!$B$12:$B$111,0))),"")</f>
        <v/>
      </c>
      <c r="W10" s="31">
        <f>IFERROR(IF($A10="","",IF($V10="Per Person",$M10*$U10,$U10)),"")</f>
        <v/>
      </c>
      <c r="X10" s="33" t="n">
        <v>0</v>
      </c>
      <c r="Y10" s="51">
        <f>IFERROR(IF($F10="","",INDEX('Activity Setup'!$G$12:$G$111,MATCH($F10,'Activity Setup'!$B$12:$B$111,0))),"")</f>
        <v/>
      </c>
      <c r="Z10" s="51">
        <f>IFERROR(IF($F10="","",INDEX('Activity Setup'!$H$12:$H$111,MATCH($F10,'Activity Setup'!$B$12:$B$111,0))),"")</f>
        <v/>
      </c>
      <c r="AA10" s="31">
        <f>IFERROR(IF($A10="","",MAX(0,$W10-$X10)),"")</f>
        <v/>
      </c>
      <c r="AB10" s="31">
        <f>IFERROR(IF($A10="","",$AA10*$Y10),"")</f>
        <v/>
      </c>
      <c r="AC10" s="31">
        <f>IFERROR(IF($A10="","",$AA10*$Z10),"")</f>
        <v/>
      </c>
      <c r="AD10" s="31">
        <f>IFERROR(IF($A10="","",$AA10+$AB10+$AC10),"")</f>
        <v/>
      </c>
      <c r="AE10" s="33" t="n">
        <v>0</v>
      </c>
      <c r="AF10" s="31">
        <f>IFERROR(IF($A10="","",MAX(0,$AD10-$AE10)),"")</f>
        <v/>
      </c>
      <c r="AG10" s="32">
        <f>IFERROR(IF($A10="","",IF($O10="Canceled","Canceled",IF($AE10&lt;=0,"Unpaid",IF($AF10&gt;0,"Partially Paid","Paid")))),"")</f>
        <v/>
      </c>
      <c r="AH10" s="25" t="inlineStr">
        <is>
          <t>Not Recorded</t>
        </is>
      </c>
      <c r="AI10" s="32">
        <f>IFERROR(IF($F10="","",INDEX('Activity Setup'!$L$12:$L$111,MATCH($F10,'Activity Setup'!$B$12:$B$111,0))),"")</f>
        <v/>
      </c>
      <c r="AJ10" s="25" t="inlineStr">
        <is>
          <t>Not Required</t>
        </is>
      </c>
      <c r="AK10" s="32">
        <f>IFERROR(IF($F10="","",INDEX('Activity Setup'!$M$12:$M$111,MATCH($F10,'Activity Setup'!$B$12:$B$111,0))),"")</f>
        <v/>
      </c>
      <c r="AL10" s="32">
        <f>IFERROR(IF($F10="","",INDEX('Activity Setup'!$I$12:$I$111,MATCH($F10,'Activity Setup'!$B$12:$B$111,0))),"")</f>
        <v/>
      </c>
      <c r="AM10" s="32">
        <f>IFERROR(IF($A10="","",SUMIFS($M$5:$M$154,$F$5:$F$154,$F10,$C$5:$C$154,$C10,$D$5:$D$154,$D10,$O$5:$O$154,"&lt;&gt;Canceled",$O$5:$O$154,"&lt;&gt;No-Show")),0)</f>
        <v/>
      </c>
      <c r="AN10" s="32">
        <f>IFERROR(IF($A10="","",$AL10-$AM10),"")</f>
        <v/>
      </c>
      <c r="AO10" s="51">
        <f>IFERROR(IF($A10="","",$AM10/$AL10),"")</f>
        <v/>
      </c>
      <c r="AP10" s="52">
        <f>IFERROR(IF(OR($A10="",$C10="",$D10=""),"",($C10+$D10)-INDEX('Activity Setup'!$N$12:$N$111,MATCH($F10,'Activity Setup'!$B$12:$B$111,0))/24),"")</f>
        <v/>
      </c>
      <c r="AQ10" s="29" t="inlineStr"/>
      <c r="AR10" s="29" t="inlineStr">
        <is>
          <t>Complimentary activity.</t>
        </is>
      </c>
      <c r="AS10" s="30">
        <f>IFERROR(IF($A10="","",IF(COUNTIF($A$5:$A$154,$A10)&gt;1,"Duplicate Booking ID",IF($AO10&gt;1,"Over Capacity",IF(AND($N10&lt;&gt;"",$AK10&lt;&gt;"",$N10&lt;$AK10),"Minimum Age Review",IF(AND($AI10="Yes",$AJ10&lt;&gt;"Received",$AJ10&lt;&gt;"Verify On Arrival"),"Waiver Follow-Up",IF(AND($AF10&gt;0,$O10&lt;&gt;"Canceled"),"Payment Due",IF($T10="","Missing Meeting Point",IF($Q10="","Unassigned Staff",IF(AND(($C10+$D10)&lt;NOW(),OR($O10="Inquiry",$O10="Pending",$O10="Confirmed")),"Past Activity Still Open","Ready"))))))))),"")</f>
        <v/>
      </c>
    </row>
    <row r="11">
      <c r="A11" s="25" t="inlineStr">
        <is>
          <t>AB-260607-007</t>
        </is>
      </c>
      <c r="B11" s="50" t="n">
        <v>46175</v>
      </c>
      <c r="C11" s="50" t="n">
        <v>46199</v>
      </c>
      <c r="D11" s="27" t="n">
        <v>0.5416666666666666</v>
      </c>
      <c r="E11" s="28">
        <f>IFERROR(IF(OR($F11="",$D11=""),"",$D11+INDEX('Activity Setup'!$J$12:$J$111,MATCH($F11,'Activity Setup'!$B$12:$B$111,0))/24),"")</f>
        <v/>
      </c>
      <c r="F11" s="29" t="inlineStr">
        <is>
          <t>Stand-Up Paddleboard Lesson</t>
        </is>
      </c>
      <c r="G11" s="25" t="inlineStr">
        <is>
          <t>Gray</t>
        </is>
      </c>
      <c r="H11" s="25" t="inlineStr">
        <is>
          <t>Nina</t>
        </is>
      </c>
      <c r="I11" s="25" t="inlineStr">
        <is>
          <t>Day Guest</t>
        </is>
      </c>
      <c r="J11" s="29" t="inlineStr"/>
      <c r="K11" s="25" t="inlineStr">
        <is>
          <t>202-555-0107</t>
        </is>
      </c>
      <c r="L11" s="29" t="inlineStr">
        <is>
          <t>nina.gray@example.com</t>
        </is>
      </c>
      <c r="M11" s="25" t="n">
        <v>4</v>
      </c>
      <c r="N11" s="25" t="n">
        <v>16</v>
      </c>
      <c r="O11" s="25" t="inlineStr">
        <is>
          <t>Confirmed</t>
        </is>
      </c>
      <c r="P11" s="25" t="inlineStr">
        <is>
          <t>Resort Website</t>
        </is>
      </c>
      <c r="Q11" s="29" t="inlineStr">
        <is>
          <t>Cameron</t>
        </is>
      </c>
      <c r="R11" s="30">
        <f>IFERROR(IF($F11="","",INDEX('Activity Setup'!$K$12:$K$111,MATCH($F11,'Activity Setup'!$B$12:$B$111,0))),"")</f>
        <v/>
      </c>
      <c r="S11" s="29" t="inlineStr"/>
      <c r="T11" s="30">
        <f>IFERROR(IF($A11="","",IF($S11&lt;&gt;"",$S11,$R11)),"")</f>
        <v/>
      </c>
      <c r="U11" s="31">
        <f>IFERROR(IF($F11="","",INDEX('Activity Setup'!$F$12:$F$111,MATCH($F11,'Activity Setup'!$B$12:$B$111,0))),"")</f>
        <v/>
      </c>
      <c r="V11" s="32">
        <f>IFERROR(IF($F11="","",INDEX('Activity Setup'!$E$12:$E$111,MATCH($F11,'Activity Setup'!$B$12:$B$111,0))),"")</f>
        <v/>
      </c>
      <c r="W11" s="31">
        <f>IFERROR(IF($A11="","",IF($V11="Per Person",$M11*$U11,$U11)),"")</f>
        <v/>
      </c>
      <c r="X11" s="33" t="n">
        <v>0</v>
      </c>
      <c r="Y11" s="51">
        <f>IFERROR(IF($F11="","",INDEX('Activity Setup'!$G$12:$G$111,MATCH($F11,'Activity Setup'!$B$12:$B$111,0))),"")</f>
        <v/>
      </c>
      <c r="Z11" s="51">
        <f>IFERROR(IF($F11="","",INDEX('Activity Setup'!$H$12:$H$111,MATCH($F11,'Activity Setup'!$B$12:$B$111,0))),"")</f>
        <v/>
      </c>
      <c r="AA11" s="31">
        <f>IFERROR(IF($A11="","",MAX(0,$W11-$X11)),"")</f>
        <v/>
      </c>
      <c r="AB11" s="31">
        <f>IFERROR(IF($A11="","",$AA11*$Y11),"")</f>
        <v/>
      </c>
      <c r="AC11" s="31">
        <f>IFERROR(IF($A11="","",$AA11*$Z11),"")</f>
        <v/>
      </c>
      <c r="AD11" s="31">
        <f>IFERROR(IF($A11="","",$AA11+$AB11+$AC11),"")</f>
        <v/>
      </c>
      <c r="AE11" s="33" t="n">
        <v>100</v>
      </c>
      <c r="AF11" s="31">
        <f>IFERROR(IF($A11="","",MAX(0,$AD11-$AE11)),"")</f>
        <v/>
      </c>
      <c r="AG11" s="32">
        <f>IFERROR(IF($A11="","",IF($O11="Canceled","Canceled",IF($AE11&lt;=0,"Unpaid",IF($AF11&gt;0,"Partially Paid","Paid")))),"")</f>
        <v/>
      </c>
      <c r="AH11" s="25" t="inlineStr">
        <is>
          <t>Credit Card</t>
        </is>
      </c>
      <c r="AI11" s="32">
        <f>IFERROR(IF($F11="","",INDEX('Activity Setup'!$L$12:$L$111,MATCH($F11,'Activity Setup'!$B$12:$B$111,0))),"")</f>
        <v/>
      </c>
      <c r="AJ11" s="25" t="inlineStr">
        <is>
          <t>Not Sent</t>
        </is>
      </c>
      <c r="AK11" s="32">
        <f>IFERROR(IF($F11="","",INDEX('Activity Setup'!$M$12:$M$111,MATCH($F11,'Activity Setup'!$B$12:$B$111,0))),"")</f>
        <v/>
      </c>
      <c r="AL11" s="32">
        <f>IFERROR(IF($F11="","",INDEX('Activity Setup'!$I$12:$I$111,MATCH($F11,'Activity Setup'!$B$12:$B$111,0))),"")</f>
        <v/>
      </c>
      <c r="AM11" s="32">
        <f>IFERROR(IF($A11="","",SUMIFS($M$5:$M$154,$F$5:$F$154,$F11,$C$5:$C$154,$C11,$D$5:$D$154,$D11,$O$5:$O$154,"&lt;&gt;Canceled",$O$5:$O$154,"&lt;&gt;No-Show")),0)</f>
        <v/>
      </c>
      <c r="AN11" s="32">
        <f>IFERROR(IF($A11="","",$AL11-$AM11),"")</f>
        <v/>
      </c>
      <c r="AO11" s="51">
        <f>IFERROR(IF($A11="","",$AM11/$AL11),"")</f>
        <v/>
      </c>
      <c r="AP11" s="52">
        <f>IFERROR(IF(OR($A11="",$C11="",$D11=""),"",($C11+$D11)-INDEX('Activity Setup'!$N$12:$N$111,MATCH($F11,'Activity Setup'!$B$12:$B$111,0))/24),"")</f>
        <v/>
      </c>
      <c r="AQ11" s="29" t="inlineStr"/>
      <c r="AR11" s="29" t="inlineStr">
        <is>
          <t>Waiver follow-up needed.</t>
        </is>
      </c>
      <c r="AS11" s="30">
        <f>IFERROR(IF($A11="","",IF(COUNTIF($A$5:$A$154,$A11)&gt;1,"Duplicate Booking ID",IF($AO11&gt;1,"Over Capacity",IF(AND($N11&lt;&gt;"",$AK11&lt;&gt;"",$N11&lt;$AK11),"Minimum Age Review",IF(AND($AI11="Yes",$AJ11&lt;&gt;"Received",$AJ11&lt;&gt;"Verify On Arrival"),"Waiver Follow-Up",IF(AND($AF11&gt;0,$O11&lt;&gt;"Canceled"),"Payment Due",IF($T11="","Missing Meeting Point",IF($Q11="","Unassigned Staff",IF(AND(($C11+$D11)&lt;NOW(),OR($O11="Inquiry",$O11="Pending",$O11="Confirmed")),"Past Activity Still Open","Ready"))))))))),"")</f>
        <v/>
      </c>
    </row>
    <row r="12">
      <c r="A12" s="25" t="inlineStr">
        <is>
          <t>AB-260608-008</t>
        </is>
      </c>
      <c r="B12" s="50" t="n">
        <v>46172</v>
      </c>
      <c r="C12" s="50" t="n">
        <v>46201</v>
      </c>
      <c r="D12" s="27" t="n">
        <v>0.3958333333333333</v>
      </c>
      <c r="E12" s="28">
        <f>IFERROR(IF(OR($F12="",$D12=""),"",$D12+INDEX('Activity Setup'!$J$12:$J$111,MATCH($F12,'Activity Setup'!$B$12:$B$111,0))/24),"")</f>
        <v/>
      </c>
      <c r="F12" s="29" t="inlineStr">
        <is>
          <t>Scenic Bike Tour</t>
        </is>
      </c>
      <c r="G12" s="25" t="inlineStr">
        <is>
          <t>Howard</t>
        </is>
      </c>
      <c r="H12" s="25" t="inlineStr">
        <is>
          <t>Eli</t>
        </is>
      </c>
      <c r="I12" s="25" t="inlineStr">
        <is>
          <t>Resort Guest</t>
        </is>
      </c>
      <c r="J12" s="29" t="inlineStr">
        <is>
          <t>Room 118</t>
        </is>
      </c>
      <c r="K12" s="25" t="inlineStr">
        <is>
          <t>202-555-0108</t>
        </is>
      </c>
      <c r="L12" s="29" t="inlineStr">
        <is>
          <t>eli.howard@example.com</t>
        </is>
      </c>
      <c r="M12" s="25" t="n">
        <v>2</v>
      </c>
      <c r="N12" s="25" t="n">
        <v>27</v>
      </c>
      <c r="O12" s="25" t="inlineStr">
        <is>
          <t>Canceled</t>
        </is>
      </c>
      <c r="P12" s="25" t="inlineStr">
        <is>
          <t>Concierge</t>
        </is>
      </c>
      <c r="Q12" s="29" t="inlineStr">
        <is>
          <t>Jamie</t>
        </is>
      </c>
      <c r="R12" s="30">
        <f>IFERROR(IF($F12="","",INDEX('Activity Setup'!$K$12:$K$111,MATCH($F12,'Activity Setup'!$B$12:$B$111,0))),"")</f>
        <v/>
      </c>
      <c r="S12" s="29" t="inlineStr"/>
      <c r="T12" s="30">
        <f>IFERROR(IF($A12="","",IF($S12&lt;&gt;"",$S12,$R12)),"")</f>
        <v/>
      </c>
      <c r="U12" s="31">
        <f>IFERROR(IF($F12="","",INDEX('Activity Setup'!$F$12:$F$111,MATCH($F12,'Activity Setup'!$B$12:$B$111,0))),"")</f>
        <v/>
      </c>
      <c r="V12" s="32">
        <f>IFERROR(IF($F12="","",INDEX('Activity Setup'!$E$12:$E$111,MATCH($F12,'Activity Setup'!$B$12:$B$111,0))),"")</f>
        <v/>
      </c>
      <c r="W12" s="31">
        <f>IFERROR(IF($A12="","",IF($V12="Per Person",$M12*$U12,$U12)),"")</f>
        <v/>
      </c>
      <c r="X12" s="33" t="n">
        <v>0</v>
      </c>
      <c r="Y12" s="51">
        <f>IFERROR(IF($F12="","",INDEX('Activity Setup'!$G$12:$G$111,MATCH($F12,'Activity Setup'!$B$12:$B$111,0))),"")</f>
        <v/>
      </c>
      <c r="Z12" s="51">
        <f>IFERROR(IF($F12="","",INDEX('Activity Setup'!$H$12:$H$111,MATCH($F12,'Activity Setup'!$B$12:$B$111,0))),"")</f>
        <v/>
      </c>
      <c r="AA12" s="31">
        <f>IFERROR(IF($A12="","",MAX(0,$W12-$X12)),"")</f>
        <v/>
      </c>
      <c r="AB12" s="31">
        <f>IFERROR(IF($A12="","",$AA12*$Y12),"")</f>
        <v/>
      </c>
      <c r="AC12" s="31">
        <f>IFERROR(IF($A12="","",$AA12*$Z12),"")</f>
        <v/>
      </c>
      <c r="AD12" s="31">
        <f>IFERROR(IF($A12="","",$AA12+$AB12+$AC12),"")</f>
        <v/>
      </c>
      <c r="AE12" s="33" t="n">
        <v>0</v>
      </c>
      <c r="AF12" s="31">
        <f>IFERROR(IF($A12="","",MAX(0,$AD12-$AE12)),"")</f>
        <v/>
      </c>
      <c r="AG12" s="32">
        <f>IFERROR(IF($A12="","",IF($O12="Canceled","Canceled",IF($AE12&lt;=0,"Unpaid",IF($AF12&gt;0,"Partially Paid","Paid")))),"")</f>
        <v/>
      </c>
      <c r="AH12" s="25" t="inlineStr">
        <is>
          <t>Not Recorded</t>
        </is>
      </c>
      <c r="AI12" s="32">
        <f>IFERROR(IF($F12="","",INDEX('Activity Setup'!$L$12:$L$111,MATCH($F12,'Activity Setup'!$B$12:$B$111,0))),"")</f>
        <v/>
      </c>
      <c r="AJ12" s="25" t="inlineStr">
        <is>
          <t>Not Sent</t>
        </is>
      </c>
      <c r="AK12" s="32">
        <f>IFERROR(IF($F12="","",INDEX('Activity Setup'!$M$12:$M$111,MATCH($F12,'Activity Setup'!$B$12:$B$111,0))),"")</f>
        <v/>
      </c>
      <c r="AL12" s="32">
        <f>IFERROR(IF($F12="","",INDEX('Activity Setup'!$I$12:$I$111,MATCH($F12,'Activity Setup'!$B$12:$B$111,0))),"")</f>
        <v/>
      </c>
      <c r="AM12" s="32">
        <f>IFERROR(IF($A12="","",SUMIFS($M$5:$M$154,$F$5:$F$154,$F12,$C$5:$C$154,$C12,$D$5:$D$154,$D12,$O$5:$O$154,"&lt;&gt;Canceled",$O$5:$O$154,"&lt;&gt;No-Show")),0)</f>
        <v/>
      </c>
      <c r="AN12" s="32">
        <f>IFERROR(IF($A12="","",$AL12-$AM12),"")</f>
        <v/>
      </c>
      <c r="AO12" s="51">
        <f>IFERROR(IF($A12="","",$AM12/$AL12),"")</f>
        <v/>
      </c>
      <c r="AP12" s="52">
        <f>IFERROR(IF(OR($A12="",$C12="",$D12=""),"",($C12+$D12)-INDEX('Activity Setup'!$N$12:$N$111,MATCH($F12,'Activity Setup'!$B$12:$B$111,0))/24),"")</f>
        <v/>
      </c>
      <c r="AQ12" s="29" t="inlineStr"/>
      <c r="AR12" s="29" t="inlineStr">
        <is>
          <t>Canceled by guest.</t>
        </is>
      </c>
      <c r="AS12" s="30">
        <f>IFERROR(IF($A12="","",IF(COUNTIF($A$5:$A$154,$A12)&gt;1,"Duplicate Booking ID",IF($AO12&gt;1,"Over Capacity",IF(AND($N12&lt;&gt;"",$AK12&lt;&gt;"",$N12&lt;$AK12),"Minimum Age Review",IF(AND($AI12="Yes",$AJ12&lt;&gt;"Received",$AJ12&lt;&gt;"Verify On Arrival"),"Waiver Follow-Up",IF(AND($AF12&gt;0,$O12&lt;&gt;"Canceled"),"Payment Due",IF($T12="","Missing Meeting Point",IF($Q12="","Unassigned Staff",IF(AND(($C12+$D12)&lt;NOW(),OR($O12="Inquiry",$O12="Pending",$O12="Confirmed")),"Past Activity Still Open","Ready"))))))))),"")</f>
        <v/>
      </c>
    </row>
    <row r="13">
      <c r="A13" s="25" t="inlineStr">
        <is>
          <t>AB-260609-009</t>
        </is>
      </c>
      <c r="B13" s="50" t="n">
        <v>46165</v>
      </c>
      <c r="C13" s="50" t="n">
        <v>46185</v>
      </c>
      <c r="D13" s="27" t="n">
        <v>0.75</v>
      </c>
      <c r="E13" s="28">
        <f>IFERROR(IF(OR($F13="",$D13=""),"",$D13+INDEX('Activity Setup'!$J$12:$J$111,MATCH($F13,'Activity Setup'!$B$12:$B$111,0))/24),"")</f>
        <v/>
      </c>
      <c r="F13" s="29" t="inlineStr">
        <is>
          <t>Sunset Kayak Tour</t>
        </is>
      </c>
      <c r="G13" s="25" t="inlineStr">
        <is>
          <t>Irwin</t>
        </is>
      </c>
      <c r="H13" s="25" t="inlineStr">
        <is>
          <t>Paige</t>
        </is>
      </c>
      <c r="I13" s="25" t="inlineStr">
        <is>
          <t>Group Guest</t>
        </is>
      </c>
      <c r="J13" s="29" t="inlineStr">
        <is>
          <t>WED-26</t>
        </is>
      </c>
      <c r="K13" s="25" t="inlineStr">
        <is>
          <t>202-555-0109</t>
        </is>
      </c>
      <c r="L13" s="29" t="inlineStr">
        <is>
          <t>paige.irwin@example.com</t>
        </is>
      </c>
      <c r="M13" s="25" t="n">
        <v>7</v>
      </c>
      <c r="N13" s="25" t="n">
        <v>14</v>
      </c>
      <c r="O13" s="25" t="inlineStr">
        <is>
          <t>Confirmed</t>
        </is>
      </c>
      <c r="P13" s="25" t="inlineStr">
        <is>
          <t>Group Sales</t>
        </is>
      </c>
      <c r="Q13" s="29" t="inlineStr">
        <is>
          <t>Jordan</t>
        </is>
      </c>
      <c r="R13" s="30">
        <f>IFERROR(IF($F13="","",INDEX('Activity Setup'!$K$12:$K$111,MATCH($F13,'Activity Setup'!$B$12:$B$111,0))),"")</f>
        <v/>
      </c>
      <c r="S13" s="29" t="inlineStr"/>
      <c r="T13" s="30">
        <f>IFERROR(IF($A13="","",IF($S13&lt;&gt;"",$S13,$R13)),"")</f>
        <v/>
      </c>
      <c r="U13" s="31">
        <f>IFERROR(IF($F13="","",INDEX('Activity Setup'!$F$12:$F$111,MATCH($F13,'Activity Setup'!$B$12:$B$111,0))),"")</f>
        <v/>
      </c>
      <c r="V13" s="32">
        <f>IFERROR(IF($F13="","",INDEX('Activity Setup'!$E$12:$E$111,MATCH($F13,'Activity Setup'!$B$12:$B$111,0))),"")</f>
        <v/>
      </c>
      <c r="W13" s="31">
        <f>IFERROR(IF($A13="","",IF($V13="Per Person",$M13*$U13,$U13)),"")</f>
        <v/>
      </c>
      <c r="X13" s="33" t="n">
        <v>0</v>
      </c>
      <c r="Y13" s="51">
        <f>IFERROR(IF($F13="","",INDEX('Activity Setup'!$G$12:$G$111,MATCH($F13,'Activity Setup'!$B$12:$B$111,0))),"")</f>
        <v/>
      </c>
      <c r="Z13" s="51">
        <f>IFERROR(IF($F13="","",INDEX('Activity Setup'!$H$12:$H$111,MATCH($F13,'Activity Setup'!$B$12:$B$111,0))),"")</f>
        <v/>
      </c>
      <c r="AA13" s="31">
        <f>IFERROR(IF($A13="","",MAX(0,$W13-$X13)),"")</f>
        <v/>
      </c>
      <c r="AB13" s="31">
        <f>IFERROR(IF($A13="","",$AA13*$Y13),"")</f>
        <v/>
      </c>
      <c r="AC13" s="31">
        <f>IFERROR(IF($A13="","",$AA13*$Z13),"")</f>
        <v/>
      </c>
      <c r="AD13" s="31">
        <f>IFERROR(IF($A13="","",$AA13+$AB13+$AC13),"")</f>
        <v/>
      </c>
      <c r="AE13" s="33" t="n">
        <v>300</v>
      </c>
      <c r="AF13" s="31">
        <f>IFERROR(IF($A13="","",MAX(0,$AD13-$AE13)),"")</f>
        <v/>
      </c>
      <c r="AG13" s="32">
        <f>IFERROR(IF($A13="","",IF($O13="Canceled","Canceled",IF($AE13&lt;=0,"Unpaid",IF($AF13&gt;0,"Partially Paid","Paid")))),"")</f>
        <v/>
      </c>
      <c r="AH13" s="25" t="inlineStr">
        <is>
          <t>Group Master Account</t>
        </is>
      </c>
      <c r="AI13" s="32">
        <f>IFERROR(IF($F13="","",INDEX('Activity Setup'!$L$12:$L$111,MATCH($F13,'Activity Setup'!$B$12:$B$111,0))),"")</f>
        <v/>
      </c>
      <c r="AJ13" s="25" t="inlineStr">
        <is>
          <t>Verify On Arrival</t>
        </is>
      </c>
      <c r="AK13" s="32">
        <f>IFERROR(IF($F13="","",INDEX('Activity Setup'!$M$12:$M$111,MATCH($F13,'Activity Setup'!$B$12:$B$111,0))),"")</f>
        <v/>
      </c>
      <c r="AL13" s="32">
        <f>IFERROR(IF($F13="","",INDEX('Activity Setup'!$I$12:$I$111,MATCH($F13,'Activity Setup'!$B$12:$B$111,0))),"")</f>
        <v/>
      </c>
      <c r="AM13" s="32">
        <f>IFERROR(IF($A13="","",SUMIFS($M$5:$M$154,$F$5:$F$154,$F13,$C$5:$C$154,$C13,$D$5:$D$154,$D13,$O$5:$O$154,"&lt;&gt;Canceled",$O$5:$O$154,"&lt;&gt;No-Show")),0)</f>
        <v/>
      </c>
      <c r="AN13" s="32">
        <f>IFERROR(IF($A13="","",$AL13-$AM13),"")</f>
        <v/>
      </c>
      <c r="AO13" s="51">
        <f>IFERROR(IF($A13="","",$AM13/$AL13),"")</f>
        <v/>
      </c>
      <c r="AP13" s="52">
        <f>IFERROR(IF(OR($A13="",$C13="",$D13=""),"",($C13+$D13)-INDEX('Activity Setup'!$N$12:$N$111,MATCH($F13,'Activity Setup'!$B$12:$B$111,0))/24),"")</f>
        <v/>
      </c>
      <c r="AQ13" s="29" t="inlineStr"/>
      <c r="AR13" s="29" t="inlineStr">
        <is>
          <t>Shared slot demonstrates capacity.</t>
        </is>
      </c>
      <c r="AS13" s="30">
        <f>IFERROR(IF($A13="","",IF(COUNTIF($A$5:$A$154,$A13)&gt;1,"Duplicate Booking ID",IF($AO13&gt;1,"Over Capacity",IF(AND($N13&lt;&gt;"",$AK13&lt;&gt;"",$N13&lt;$AK13),"Minimum Age Review",IF(AND($AI13="Yes",$AJ13&lt;&gt;"Received",$AJ13&lt;&gt;"Verify On Arrival"),"Waiver Follow-Up",IF(AND($AF13&gt;0,$O13&lt;&gt;"Canceled"),"Payment Due",IF($T13="","Missing Meeting Point",IF($Q13="","Unassigned Staff",IF(AND(($C13+$D13)&lt;NOW(),OR($O13="Inquiry",$O13="Pending",$O13="Confirmed")),"Past Activity Still Open","Ready"))))))))),"")</f>
        <v/>
      </c>
    </row>
    <row r="14">
      <c r="A14" s="25" t="inlineStr">
        <is>
          <t>AB-260610-010</t>
        </is>
      </c>
      <c r="B14" s="50" t="n">
        <v>46271</v>
      </c>
      <c r="C14" s="50" t="n">
        <v>46274</v>
      </c>
      <c r="D14" s="27" t="n">
        <v>0.3541666666666667</v>
      </c>
      <c r="E14" s="28">
        <f>IFERROR(IF(OR($F14="",$D14=""),"",$D14+INDEX('Activity Setup'!$J$12:$J$111,MATCH($F14,'Activity Setup'!$B$12:$B$111,0))/24),"")</f>
        <v/>
      </c>
      <c r="F14" s="29" t="inlineStr">
        <is>
          <t>Guided Nature Hike</t>
        </is>
      </c>
      <c r="G14" s="25" t="inlineStr">
        <is>
          <t>Jordan</t>
        </is>
      </c>
      <c r="H14" s="25" t="inlineStr">
        <is>
          <t>Miles</t>
        </is>
      </c>
      <c r="I14" s="25" t="inlineStr">
        <is>
          <t>Resort Guest</t>
        </is>
      </c>
      <c r="J14" s="29" t="inlineStr">
        <is>
          <t>Room 305</t>
        </is>
      </c>
      <c r="K14" s="25" t="inlineStr">
        <is>
          <t>202-555-0110</t>
        </is>
      </c>
      <c r="L14" s="29" t="inlineStr">
        <is>
          <t>miles.jordan@example.com</t>
        </is>
      </c>
      <c r="M14" s="25" t="n">
        <v>3</v>
      </c>
      <c r="N14" s="25" t="n">
        <v>11</v>
      </c>
      <c r="O14" s="25" t="inlineStr">
        <is>
          <t>Pending</t>
        </is>
      </c>
      <c r="P14" s="25" t="inlineStr">
        <is>
          <t>Walk-In</t>
        </is>
      </c>
      <c r="Q14" s="29" t="inlineStr"/>
      <c r="R14" s="30">
        <f>IFERROR(IF($F14="","",INDEX('Activity Setup'!$K$12:$K$111,MATCH($F14,'Activity Setup'!$B$12:$B$111,0))),"")</f>
        <v/>
      </c>
      <c r="S14" s="29" t="inlineStr"/>
      <c r="T14" s="30">
        <f>IFERROR(IF($A14="","",IF($S14&lt;&gt;"",$S14,$R14)),"")</f>
        <v/>
      </c>
      <c r="U14" s="31">
        <f>IFERROR(IF($F14="","",INDEX('Activity Setup'!$F$12:$F$111,MATCH($F14,'Activity Setup'!$B$12:$B$111,0))),"")</f>
        <v/>
      </c>
      <c r="V14" s="32">
        <f>IFERROR(IF($F14="","",INDEX('Activity Setup'!$E$12:$E$111,MATCH($F14,'Activity Setup'!$B$12:$B$111,0))),"")</f>
        <v/>
      </c>
      <c r="W14" s="31">
        <f>IFERROR(IF($A14="","",IF($V14="Per Person",$M14*$U14,$U14)),"")</f>
        <v/>
      </c>
      <c r="X14" s="33" t="n">
        <v>0</v>
      </c>
      <c r="Y14" s="51">
        <f>IFERROR(IF($F14="","",INDEX('Activity Setup'!$G$12:$G$111,MATCH($F14,'Activity Setup'!$B$12:$B$111,0))),"")</f>
        <v/>
      </c>
      <c r="Z14" s="51">
        <f>IFERROR(IF($F14="","",INDEX('Activity Setup'!$H$12:$H$111,MATCH($F14,'Activity Setup'!$B$12:$B$111,0))),"")</f>
        <v/>
      </c>
      <c r="AA14" s="31">
        <f>IFERROR(IF($A14="","",MAX(0,$W14-$X14)),"")</f>
        <v/>
      </c>
      <c r="AB14" s="31">
        <f>IFERROR(IF($A14="","",$AA14*$Y14),"")</f>
        <v/>
      </c>
      <c r="AC14" s="31">
        <f>IFERROR(IF($A14="","",$AA14*$Z14),"")</f>
        <v/>
      </c>
      <c r="AD14" s="31">
        <f>IFERROR(IF($A14="","",$AA14+$AB14+$AC14),"")</f>
        <v/>
      </c>
      <c r="AE14" s="33" t="n">
        <v>25</v>
      </c>
      <c r="AF14" s="31">
        <f>IFERROR(IF($A14="","",MAX(0,$AD14-$AE14)),"")</f>
        <v/>
      </c>
      <c r="AG14" s="32">
        <f>IFERROR(IF($A14="","",IF($O14="Canceled","Canceled",IF($AE14&lt;=0,"Unpaid",IF($AF14&gt;0,"Partially Paid","Paid")))),"")</f>
        <v/>
      </c>
      <c r="AH14" s="25" t="inlineStr">
        <is>
          <t>Credit Card</t>
        </is>
      </c>
      <c r="AI14" s="32">
        <f>IFERROR(IF($F14="","",INDEX('Activity Setup'!$L$12:$L$111,MATCH($F14,'Activity Setup'!$B$12:$B$111,0))),"")</f>
        <v/>
      </c>
      <c r="AJ14" s="25" t="inlineStr">
        <is>
          <t>Received</t>
        </is>
      </c>
      <c r="AK14" s="32">
        <f>IFERROR(IF($F14="","",INDEX('Activity Setup'!$M$12:$M$111,MATCH($F14,'Activity Setup'!$B$12:$B$111,0))),"")</f>
        <v/>
      </c>
      <c r="AL14" s="32">
        <f>IFERROR(IF($F14="","",INDEX('Activity Setup'!$I$12:$I$111,MATCH($F14,'Activity Setup'!$B$12:$B$111,0))),"")</f>
        <v/>
      </c>
      <c r="AM14" s="32">
        <f>IFERROR(IF($A14="","",SUMIFS($M$5:$M$154,$F$5:$F$154,$F14,$C$5:$C$154,$C14,$D$5:$D$154,$D14,$O$5:$O$154,"&lt;&gt;Canceled",$O$5:$O$154,"&lt;&gt;No-Show")),0)</f>
        <v/>
      </c>
      <c r="AN14" s="32">
        <f>IFERROR(IF($A14="","",$AL14-$AM14),"")</f>
        <v/>
      </c>
      <c r="AO14" s="51">
        <f>IFERROR(IF($A14="","",$AM14/$AL14),"")</f>
        <v/>
      </c>
      <c r="AP14" s="52">
        <f>IFERROR(IF(OR($A14="",$C14="",$D14=""),"",($C14+$D14)-INDEX('Activity Setup'!$N$12:$N$111,MATCH($F14,'Activity Setup'!$B$12:$B$111,0))/24),"")</f>
        <v/>
      </c>
      <c r="AQ14" s="29" t="inlineStr">
        <is>
          <t>MANUAL-010</t>
        </is>
      </c>
      <c r="AR14" s="29" t="inlineStr">
        <is>
          <t>Assign a guide before arrival.</t>
        </is>
      </c>
      <c r="AS14" s="30">
        <f>IFERROR(IF($A14="","",IF(COUNTIF($A$5:$A$154,$A14)&gt;1,"Duplicate Booking ID",IF($AO14&gt;1,"Over Capacity",IF(AND($N14&lt;&gt;"",$AK14&lt;&gt;"",$N14&lt;$AK14),"Minimum Age Review",IF(AND($AI14="Yes",$AJ14&lt;&gt;"Received",$AJ14&lt;&gt;"Verify On Arrival"),"Waiver Follow-Up",IF(AND($AF14&gt;0,$O14&lt;&gt;"Canceled"),"Payment Due",IF($T14="","Missing Meeting Point",IF($Q14="","Unassigned Staff",IF(AND(($C14+$D14)&lt;NOW(),OR($O14="Inquiry",$O14="Pending",$O14="Confirmed")),"Past Activity Still Open","Ready"))))))))),"")</f>
        <v/>
      </c>
    </row>
    <row r="15">
      <c r="A15" s="25" t="n"/>
      <c r="B15" s="50" t="n"/>
      <c r="C15" s="50" t="n"/>
      <c r="D15" s="27" t="n"/>
      <c r="E15" s="28">
        <f>IFERROR(IF(OR($F15="",$D15=""),"",$D15+INDEX('Activity Setup'!$J$12:$J$111,MATCH($F15,'Activity Setup'!$B$12:$B$111,0))/24),"")</f>
        <v/>
      </c>
      <c r="F15" s="29" t="n"/>
      <c r="G15" s="25" t="n"/>
      <c r="H15" s="25" t="n"/>
      <c r="I15" s="25" t="n"/>
      <c r="J15" s="29" t="n"/>
      <c r="K15" s="25" t="n"/>
      <c r="L15" s="29" t="n"/>
      <c r="M15" s="25" t="n"/>
      <c r="N15" s="25" t="n"/>
      <c r="O15" s="25" t="n"/>
      <c r="P15" s="25" t="n"/>
      <c r="Q15" s="29" t="n"/>
      <c r="R15" s="30">
        <f>IFERROR(IF($F15="","",INDEX('Activity Setup'!$K$12:$K$111,MATCH($F15,'Activity Setup'!$B$12:$B$111,0))),"")</f>
        <v/>
      </c>
      <c r="S15" s="29" t="n"/>
      <c r="T15" s="30">
        <f>IFERROR(IF($A15="","",IF($S15&lt;&gt;"",$S15,$R15)),"")</f>
        <v/>
      </c>
      <c r="U15" s="31">
        <f>IFERROR(IF($F15="","",INDEX('Activity Setup'!$F$12:$F$111,MATCH($F15,'Activity Setup'!$B$12:$B$111,0))),"")</f>
        <v/>
      </c>
      <c r="V15" s="32">
        <f>IFERROR(IF($F15="","",INDEX('Activity Setup'!$E$12:$E$111,MATCH($F15,'Activity Setup'!$B$12:$B$111,0))),"")</f>
        <v/>
      </c>
      <c r="W15" s="31">
        <f>IFERROR(IF($A15="","",IF($V15="Per Person",$M15*$U15,$U15)),"")</f>
        <v/>
      </c>
      <c r="X15" s="33" t="n"/>
      <c r="Y15" s="51">
        <f>IFERROR(IF($F15="","",INDEX('Activity Setup'!$G$12:$G$111,MATCH($F15,'Activity Setup'!$B$12:$B$111,0))),"")</f>
        <v/>
      </c>
      <c r="Z15" s="51">
        <f>IFERROR(IF($F15="","",INDEX('Activity Setup'!$H$12:$H$111,MATCH($F15,'Activity Setup'!$B$12:$B$111,0))),"")</f>
        <v/>
      </c>
      <c r="AA15" s="31">
        <f>IFERROR(IF($A15="","",MAX(0,$W15-$X15)),"")</f>
        <v/>
      </c>
      <c r="AB15" s="31">
        <f>IFERROR(IF($A15="","",$AA15*$Y15),"")</f>
        <v/>
      </c>
      <c r="AC15" s="31">
        <f>IFERROR(IF($A15="","",$AA15*$Z15),"")</f>
        <v/>
      </c>
      <c r="AD15" s="31">
        <f>IFERROR(IF($A15="","",$AA15+$AB15+$AC15),"")</f>
        <v/>
      </c>
      <c r="AE15" s="33" t="n"/>
      <c r="AF15" s="31">
        <f>IFERROR(IF($A15="","",MAX(0,$AD15-$AE15)),"")</f>
        <v/>
      </c>
      <c r="AG15" s="32">
        <f>IFERROR(IF($A15="","",IF($O15="Canceled","Canceled",IF($AE15&lt;=0,"Unpaid",IF($AF15&gt;0,"Partially Paid","Paid")))),"")</f>
        <v/>
      </c>
      <c r="AH15" s="25" t="n"/>
      <c r="AI15" s="32">
        <f>IFERROR(IF($F15="","",INDEX('Activity Setup'!$L$12:$L$111,MATCH($F15,'Activity Setup'!$B$12:$B$111,0))),"")</f>
        <v/>
      </c>
      <c r="AJ15" s="25" t="n"/>
      <c r="AK15" s="32">
        <f>IFERROR(IF($F15="","",INDEX('Activity Setup'!$M$12:$M$111,MATCH($F15,'Activity Setup'!$B$12:$B$111,0))),"")</f>
        <v/>
      </c>
      <c r="AL15" s="32">
        <f>IFERROR(IF($F15="","",INDEX('Activity Setup'!$I$12:$I$111,MATCH($F15,'Activity Setup'!$B$12:$B$111,0))),"")</f>
        <v/>
      </c>
      <c r="AM15" s="32">
        <f>IFERROR(IF($A15="","",SUMIFS($M$5:$M$154,$F$5:$F$154,$F15,$C$5:$C$154,$C15,$D$5:$D$154,$D15,$O$5:$O$154,"&lt;&gt;Canceled",$O$5:$O$154,"&lt;&gt;No-Show")),0)</f>
        <v/>
      </c>
      <c r="AN15" s="32">
        <f>IFERROR(IF($A15="","",$AL15-$AM15),"")</f>
        <v/>
      </c>
      <c r="AO15" s="51">
        <f>IFERROR(IF($A15="","",$AM15/$AL15),"")</f>
        <v/>
      </c>
      <c r="AP15" s="52">
        <f>IFERROR(IF(OR($A15="",$C15="",$D15=""),"",($C15+$D15)-INDEX('Activity Setup'!$N$12:$N$111,MATCH($F15,'Activity Setup'!$B$12:$B$111,0))/24),"")</f>
        <v/>
      </c>
      <c r="AQ15" s="29" t="n"/>
      <c r="AR15" s="29" t="n"/>
      <c r="AS15" s="30">
        <f>IFERROR(IF($A15="","",IF(COUNTIF($A$5:$A$154,$A15)&gt;1,"Duplicate Booking ID",IF($AO15&gt;1,"Over Capacity",IF(AND($N15&lt;&gt;"",$AK15&lt;&gt;"",$N15&lt;$AK15),"Minimum Age Review",IF(AND($AI15="Yes",$AJ15&lt;&gt;"Received",$AJ15&lt;&gt;"Verify On Arrival"),"Waiver Follow-Up",IF(AND($AF15&gt;0,$O15&lt;&gt;"Canceled"),"Payment Due",IF($T15="","Missing Meeting Point",IF($Q15="","Unassigned Staff",IF(AND(($C15+$D15)&lt;NOW(),OR($O15="Inquiry",$O15="Pending",$O15="Confirmed")),"Past Activity Still Open","Ready"))))))))),"")</f>
        <v/>
      </c>
    </row>
    <row r="16">
      <c r="A16" s="25" t="n"/>
      <c r="B16" s="50" t="n"/>
      <c r="C16" s="50" t="n"/>
      <c r="D16" s="27" t="n"/>
      <c r="E16" s="28">
        <f>IFERROR(IF(OR($F16="",$D16=""),"",$D16+INDEX('Activity Setup'!$J$12:$J$111,MATCH($F16,'Activity Setup'!$B$12:$B$111,0))/24),"")</f>
        <v/>
      </c>
      <c r="F16" s="29" t="n"/>
      <c r="G16" s="25" t="n"/>
      <c r="H16" s="25" t="n"/>
      <c r="I16" s="25" t="n"/>
      <c r="J16" s="29" t="n"/>
      <c r="K16" s="25" t="n"/>
      <c r="L16" s="29" t="n"/>
      <c r="M16" s="25" t="n"/>
      <c r="N16" s="25" t="n"/>
      <c r="O16" s="25" t="n"/>
      <c r="P16" s="25" t="n"/>
      <c r="Q16" s="29" t="n"/>
      <c r="R16" s="30">
        <f>IFERROR(IF($F16="","",INDEX('Activity Setup'!$K$12:$K$111,MATCH($F16,'Activity Setup'!$B$12:$B$111,0))),"")</f>
        <v/>
      </c>
      <c r="S16" s="29" t="n"/>
      <c r="T16" s="30">
        <f>IFERROR(IF($A16="","",IF($S16&lt;&gt;"",$S16,$R16)),"")</f>
        <v/>
      </c>
      <c r="U16" s="31">
        <f>IFERROR(IF($F16="","",INDEX('Activity Setup'!$F$12:$F$111,MATCH($F16,'Activity Setup'!$B$12:$B$111,0))),"")</f>
        <v/>
      </c>
      <c r="V16" s="32">
        <f>IFERROR(IF($F16="","",INDEX('Activity Setup'!$E$12:$E$111,MATCH($F16,'Activity Setup'!$B$12:$B$111,0))),"")</f>
        <v/>
      </c>
      <c r="W16" s="31">
        <f>IFERROR(IF($A16="","",IF($V16="Per Person",$M16*$U16,$U16)),"")</f>
        <v/>
      </c>
      <c r="X16" s="33" t="n"/>
      <c r="Y16" s="51">
        <f>IFERROR(IF($F16="","",INDEX('Activity Setup'!$G$12:$G$111,MATCH($F16,'Activity Setup'!$B$12:$B$111,0))),"")</f>
        <v/>
      </c>
      <c r="Z16" s="51">
        <f>IFERROR(IF($F16="","",INDEX('Activity Setup'!$H$12:$H$111,MATCH($F16,'Activity Setup'!$B$12:$B$111,0))),"")</f>
        <v/>
      </c>
      <c r="AA16" s="31">
        <f>IFERROR(IF($A16="","",MAX(0,$W16-$X16)),"")</f>
        <v/>
      </c>
      <c r="AB16" s="31">
        <f>IFERROR(IF($A16="","",$AA16*$Y16),"")</f>
        <v/>
      </c>
      <c r="AC16" s="31">
        <f>IFERROR(IF($A16="","",$AA16*$Z16),"")</f>
        <v/>
      </c>
      <c r="AD16" s="31">
        <f>IFERROR(IF($A16="","",$AA16+$AB16+$AC16),"")</f>
        <v/>
      </c>
      <c r="AE16" s="33" t="n"/>
      <c r="AF16" s="31">
        <f>IFERROR(IF($A16="","",MAX(0,$AD16-$AE16)),"")</f>
        <v/>
      </c>
      <c r="AG16" s="32">
        <f>IFERROR(IF($A16="","",IF($O16="Canceled","Canceled",IF($AE16&lt;=0,"Unpaid",IF($AF16&gt;0,"Partially Paid","Paid")))),"")</f>
        <v/>
      </c>
      <c r="AH16" s="25" t="n"/>
      <c r="AI16" s="32">
        <f>IFERROR(IF($F16="","",INDEX('Activity Setup'!$L$12:$L$111,MATCH($F16,'Activity Setup'!$B$12:$B$111,0))),"")</f>
        <v/>
      </c>
      <c r="AJ16" s="25" t="n"/>
      <c r="AK16" s="32">
        <f>IFERROR(IF($F16="","",INDEX('Activity Setup'!$M$12:$M$111,MATCH($F16,'Activity Setup'!$B$12:$B$111,0))),"")</f>
        <v/>
      </c>
      <c r="AL16" s="32">
        <f>IFERROR(IF($F16="","",INDEX('Activity Setup'!$I$12:$I$111,MATCH($F16,'Activity Setup'!$B$12:$B$111,0))),"")</f>
        <v/>
      </c>
      <c r="AM16" s="32">
        <f>IFERROR(IF($A16="","",SUMIFS($M$5:$M$154,$F$5:$F$154,$F16,$C$5:$C$154,$C16,$D$5:$D$154,$D16,$O$5:$O$154,"&lt;&gt;Canceled",$O$5:$O$154,"&lt;&gt;No-Show")),0)</f>
        <v/>
      </c>
      <c r="AN16" s="32">
        <f>IFERROR(IF($A16="","",$AL16-$AM16),"")</f>
        <v/>
      </c>
      <c r="AO16" s="51">
        <f>IFERROR(IF($A16="","",$AM16/$AL16),"")</f>
        <v/>
      </c>
      <c r="AP16" s="52">
        <f>IFERROR(IF(OR($A16="",$C16="",$D16=""),"",($C16+$D16)-INDEX('Activity Setup'!$N$12:$N$111,MATCH($F16,'Activity Setup'!$B$12:$B$111,0))/24),"")</f>
        <v/>
      </c>
      <c r="AQ16" s="29" t="n"/>
      <c r="AR16" s="29" t="n"/>
      <c r="AS16" s="30">
        <f>IFERROR(IF($A16="","",IF(COUNTIF($A$5:$A$154,$A16)&gt;1,"Duplicate Booking ID",IF($AO16&gt;1,"Over Capacity",IF(AND($N16&lt;&gt;"",$AK16&lt;&gt;"",$N16&lt;$AK16),"Minimum Age Review",IF(AND($AI16="Yes",$AJ16&lt;&gt;"Received",$AJ16&lt;&gt;"Verify On Arrival"),"Waiver Follow-Up",IF(AND($AF16&gt;0,$O16&lt;&gt;"Canceled"),"Payment Due",IF($T16="","Missing Meeting Point",IF($Q16="","Unassigned Staff",IF(AND(($C16+$D16)&lt;NOW(),OR($O16="Inquiry",$O16="Pending",$O16="Confirmed")),"Past Activity Still Open","Ready"))))))))),"")</f>
        <v/>
      </c>
    </row>
    <row r="17">
      <c r="A17" s="25" t="n"/>
      <c r="B17" s="50" t="n"/>
      <c r="C17" s="50" t="n"/>
      <c r="D17" s="27" t="n"/>
      <c r="E17" s="28">
        <f>IFERROR(IF(OR($F17="",$D17=""),"",$D17+INDEX('Activity Setup'!$J$12:$J$111,MATCH($F17,'Activity Setup'!$B$12:$B$111,0))/24),"")</f>
        <v/>
      </c>
      <c r="F17" s="29" t="n"/>
      <c r="G17" s="25" t="n"/>
      <c r="H17" s="25" t="n"/>
      <c r="I17" s="25" t="n"/>
      <c r="J17" s="29" t="n"/>
      <c r="K17" s="25" t="n"/>
      <c r="L17" s="29" t="n"/>
      <c r="M17" s="25" t="n"/>
      <c r="N17" s="25" t="n"/>
      <c r="O17" s="25" t="n"/>
      <c r="P17" s="25" t="n"/>
      <c r="Q17" s="29" t="n"/>
      <c r="R17" s="30">
        <f>IFERROR(IF($F17="","",INDEX('Activity Setup'!$K$12:$K$111,MATCH($F17,'Activity Setup'!$B$12:$B$111,0))),"")</f>
        <v/>
      </c>
      <c r="S17" s="29" t="n"/>
      <c r="T17" s="30">
        <f>IFERROR(IF($A17="","",IF($S17&lt;&gt;"",$S17,$R17)),"")</f>
        <v/>
      </c>
      <c r="U17" s="31">
        <f>IFERROR(IF($F17="","",INDEX('Activity Setup'!$F$12:$F$111,MATCH($F17,'Activity Setup'!$B$12:$B$111,0))),"")</f>
        <v/>
      </c>
      <c r="V17" s="32">
        <f>IFERROR(IF($F17="","",INDEX('Activity Setup'!$E$12:$E$111,MATCH($F17,'Activity Setup'!$B$12:$B$111,0))),"")</f>
        <v/>
      </c>
      <c r="W17" s="31">
        <f>IFERROR(IF($A17="","",IF($V17="Per Person",$M17*$U17,$U17)),"")</f>
        <v/>
      </c>
      <c r="X17" s="33" t="n"/>
      <c r="Y17" s="51">
        <f>IFERROR(IF($F17="","",INDEX('Activity Setup'!$G$12:$G$111,MATCH($F17,'Activity Setup'!$B$12:$B$111,0))),"")</f>
        <v/>
      </c>
      <c r="Z17" s="51">
        <f>IFERROR(IF($F17="","",INDEX('Activity Setup'!$H$12:$H$111,MATCH($F17,'Activity Setup'!$B$12:$B$111,0))),"")</f>
        <v/>
      </c>
      <c r="AA17" s="31">
        <f>IFERROR(IF($A17="","",MAX(0,$W17-$X17)),"")</f>
        <v/>
      </c>
      <c r="AB17" s="31">
        <f>IFERROR(IF($A17="","",$AA17*$Y17),"")</f>
        <v/>
      </c>
      <c r="AC17" s="31">
        <f>IFERROR(IF($A17="","",$AA17*$Z17),"")</f>
        <v/>
      </c>
      <c r="AD17" s="31">
        <f>IFERROR(IF($A17="","",$AA17+$AB17+$AC17),"")</f>
        <v/>
      </c>
      <c r="AE17" s="33" t="n"/>
      <c r="AF17" s="31">
        <f>IFERROR(IF($A17="","",MAX(0,$AD17-$AE17)),"")</f>
        <v/>
      </c>
      <c r="AG17" s="32">
        <f>IFERROR(IF($A17="","",IF($O17="Canceled","Canceled",IF($AE17&lt;=0,"Unpaid",IF($AF17&gt;0,"Partially Paid","Paid")))),"")</f>
        <v/>
      </c>
      <c r="AH17" s="25" t="n"/>
      <c r="AI17" s="32">
        <f>IFERROR(IF($F17="","",INDEX('Activity Setup'!$L$12:$L$111,MATCH($F17,'Activity Setup'!$B$12:$B$111,0))),"")</f>
        <v/>
      </c>
      <c r="AJ17" s="25" t="n"/>
      <c r="AK17" s="32">
        <f>IFERROR(IF($F17="","",INDEX('Activity Setup'!$M$12:$M$111,MATCH($F17,'Activity Setup'!$B$12:$B$111,0))),"")</f>
        <v/>
      </c>
      <c r="AL17" s="32">
        <f>IFERROR(IF($F17="","",INDEX('Activity Setup'!$I$12:$I$111,MATCH($F17,'Activity Setup'!$B$12:$B$111,0))),"")</f>
        <v/>
      </c>
      <c r="AM17" s="32">
        <f>IFERROR(IF($A17="","",SUMIFS($M$5:$M$154,$F$5:$F$154,$F17,$C$5:$C$154,$C17,$D$5:$D$154,$D17,$O$5:$O$154,"&lt;&gt;Canceled",$O$5:$O$154,"&lt;&gt;No-Show")),0)</f>
        <v/>
      </c>
      <c r="AN17" s="32">
        <f>IFERROR(IF($A17="","",$AL17-$AM17),"")</f>
        <v/>
      </c>
      <c r="AO17" s="51">
        <f>IFERROR(IF($A17="","",$AM17/$AL17),"")</f>
        <v/>
      </c>
      <c r="AP17" s="52">
        <f>IFERROR(IF(OR($A17="",$C17="",$D17=""),"",($C17+$D17)-INDEX('Activity Setup'!$N$12:$N$111,MATCH($F17,'Activity Setup'!$B$12:$B$111,0))/24),"")</f>
        <v/>
      </c>
      <c r="AQ17" s="29" t="n"/>
      <c r="AR17" s="29" t="n"/>
      <c r="AS17" s="30">
        <f>IFERROR(IF($A17="","",IF(COUNTIF($A$5:$A$154,$A17)&gt;1,"Duplicate Booking ID",IF($AO17&gt;1,"Over Capacity",IF(AND($N17&lt;&gt;"",$AK17&lt;&gt;"",$N17&lt;$AK17),"Minimum Age Review",IF(AND($AI17="Yes",$AJ17&lt;&gt;"Received",$AJ17&lt;&gt;"Verify On Arrival"),"Waiver Follow-Up",IF(AND($AF17&gt;0,$O17&lt;&gt;"Canceled"),"Payment Due",IF($T17="","Missing Meeting Point",IF($Q17="","Unassigned Staff",IF(AND(($C17+$D17)&lt;NOW(),OR($O17="Inquiry",$O17="Pending",$O17="Confirmed")),"Past Activity Still Open","Ready"))))))))),"")</f>
        <v/>
      </c>
    </row>
    <row r="18">
      <c r="A18" s="25" t="n"/>
      <c r="B18" s="50" t="n"/>
      <c r="C18" s="50" t="n"/>
      <c r="D18" s="27" t="n"/>
      <c r="E18" s="28">
        <f>IFERROR(IF(OR($F18="",$D18=""),"",$D18+INDEX('Activity Setup'!$J$12:$J$111,MATCH($F18,'Activity Setup'!$B$12:$B$111,0))/24),"")</f>
        <v/>
      </c>
      <c r="F18" s="29" t="n"/>
      <c r="G18" s="25" t="n"/>
      <c r="H18" s="25" t="n"/>
      <c r="I18" s="25" t="n"/>
      <c r="J18" s="29" t="n"/>
      <c r="K18" s="25" t="n"/>
      <c r="L18" s="29" t="n"/>
      <c r="M18" s="25" t="n"/>
      <c r="N18" s="25" t="n"/>
      <c r="O18" s="25" t="n"/>
      <c r="P18" s="25" t="n"/>
      <c r="Q18" s="29" t="n"/>
      <c r="R18" s="30">
        <f>IFERROR(IF($F18="","",INDEX('Activity Setup'!$K$12:$K$111,MATCH($F18,'Activity Setup'!$B$12:$B$111,0))),"")</f>
        <v/>
      </c>
      <c r="S18" s="29" t="n"/>
      <c r="T18" s="30">
        <f>IFERROR(IF($A18="","",IF($S18&lt;&gt;"",$S18,$R18)),"")</f>
        <v/>
      </c>
      <c r="U18" s="31">
        <f>IFERROR(IF($F18="","",INDEX('Activity Setup'!$F$12:$F$111,MATCH($F18,'Activity Setup'!$B$12:$B$111,0))),"")</f>
        <v/>
      </c>
      <c r="V18" s="32">
        <f>IFERROR(IF($F18="","",INDEX('Activity Setup'!$E$12:$E$111,MATCH($F18,'Activity Setup'!$B$12:$B$111,0))),"")</f>
        <v/>
      </c>
      <c r="W18" s="31">
        <f>IFERROR(IF($A18="","",IF($V18="Per Person",$M18*$U18,$U18)),"")</f>
        <v/>
      </c>
      <c r="X18" s="33" t="n"/>
      <c r="Y18" s="51">
        <f>IFERROR(IF($F18="","",INDEX('Activity Setup'!$G$12:$G$111,MATCH($F18,'Activity Setup'!$B$12:$B$111,0))),"")</f>
        <v/>
      </c>
      <c r="Z18" s="51">
        <f>IFERROR(IF($F18="","",INDEX('Activity Setup'!$H$12:$H$111,MATCH($F18,'Activity Setup'!$B$12:$B$111,0))),"")</f>
        <v/>
      </c>
      <c r="AA18" s="31">
        <f>IFERROR(IF($A18="","",MAX(0,$W18-$X18)),"")</f>
        <v/>
      </c>
      <c r="AB18" s="31">
        <f>IFERROR(IF($A18="","",$AA18*$Y18),"")</f>
        <v/>
      </c>
      <c r="AC18" s="31">
        <f>IFERROR(IF($A18="","",$AA18*$Z18),"")</f>
        <v/>
      </c>
      <c r="AD18" s="31">
        <f>IFERROR(IF($A18="","",$AA18+$AB18+$AC18),"")</f>
        <v/>
      </c>
      <c r="AE18" s="33" t="n"/>
      <c r="AF18" s="31">
        <f>IFERROR(IF($A18="","",MAX(0,$AD18-$AE18)),"")</f>
        <v/>
      </c>
      <c r="AG18" s="32">
        <f>IFERROR(IF($A18="","",IF($O18="Canceled","Canceled",IF($AE18&lt;=0,"Unpaid",IF($AF18&gt;0,"Partially Paid","Paid")))),"")</f>
        <v/>
      </c>
      <c r="AH18" s="25" t="n"/>
      <c r="AI18" s="32">
        <f>IFERROR(IF($F18="","",INDEX('Activity Setup'!$L$12:$L$111,MATCH($F18,'Activity Setup'!$B$12:$B$111,0))),"")</f>
        <v/>
      </c>
      <c r="AJ18" s="25" t="n"/>
      <c r="AK18" s="32">
        <f>IFERROR(IF($F18="","",INDEX('Activity Setup'!$M$12:$M$111,MATCH($F18,'Activity Setup'!$B$12:$B$111,0))),"")</f>
        <v/>
      </c>
      <c r="AL18" s="32">
        <f>IFERROR(IF($F18="","",INDEX('Activity Setup'!$I$12:$I$111,MATCH($F18,'Activity Setup'!$B$12:$B$111,0))),"")</f>
        <v/>
      </c>
      <c r="AM18" s="32">
        <f>IFERROR(IF($A18="","",SUMIFS($M$5:$M$154,$F$5:$F$154,$F18,$C$5:$C$154,$C18,$D$5:$D$154,$D18,$O$5:$O$154,"&lt;&gt;Canceled",$O$5:$O$154,"&lt;&gt;No-Show")),0)</f>
        <v/>
      </c>
      <c r="AN18" s="32">
        <f>IFERROR(IF($A18="","",$AL18-$AM18),"")</f>
        <v/>
      </c>
      <c r="AO18" s="51">
        <f>IFERROR(IF($A18="","",$AM18/$AL18),"")</f>
        <v/>
      </c>
      <c r="AP18" s="52">
        <f>IFERROR(IF(OR($A18="",$C18="",$D18=""),"",($C18+$D18)-INDEX('Activity Setup'!$N$12:$N$111,MATCH($F18,'Activity Setup'!$B$12:$B$111,0))/24),"")</f>
        <v/>
      </c>
      <c r="AQ18" s="29" t="n"/>
      <c r="AR18" s="29" t="n"/>
      <c r="AS18" s="30">
        <f>IFERROR(IF($A18="","",IF(COUNTIF($A$5:$A$154,$A18)&gt;1,"Duplicate Booking ID",IF($AO18&gt;1,"Over Capacity",IF(AND($N18&lt;&gt;"",$AK18&lt;&gt;"",$N18&lt;$AK18),"Minimum Age Review",IF(AND($AI18="Yes",$AJ18&lt;&gt;"Received",$AJ18&lt;&gt;"Verify On Arrival"),"Waiver Follow-Up",IF(AND($AF18&gt;0,$O18&lt;&gt;"Canceled"),"Payment Due",IF($T18="","Missing Meeting Point",IF($Q18="","Unassigned Staff",IF(AND(($C18+$D18)&lt;NOW(),OR($O18="Inquiry",$O18="Pending",$O18="Confirmed")),"Past Activity Still Open","Ready"))))))))),"")</f>
        <v/>
      </c>
    </row>
    <row r="19">
      <c r="A19" s="25" t="n"/>
      <c r="B19" s="50" t="n"/>
      <c r="C19" s="50" t="n"/>
      <c r="D19" s="27" t="n"/>
      <c r="E19" s="28">
        <f>IFERROR(IF(OR($F19="",$D19=""),"",$D19+INDEX('Activity Setup'!$J$12:$J$111,MATCH($F19,'Activity Setup'!$B$12:$B$111,0))/24),"")</f>
        <v/>
      </c>
      <c r="F19" s="29" t="n"/>
      <c r="G19" s="25" t="n"/>
      <c r="H19" s="25" t="n"/>
      <c r="I19" s="25" t="n"/>
      <c r="J19" s="29" t="n"/>
      <c r="K19" s="25" t="n"/>
      <c r="L19" s="29" t="n"/>
      <c r="M19" s="25" t="n"/>
      <c r="N19" s="25" t="n"/>
      <c r="O19" s="25" t="n"/>
      <c r="P19" s="25" t="n"/>
      <c r="Q19" s="29" t="n"/>
      <c r="R19" s="30">
        <f>IFERROR(IF($F19="","",INDEX('Activity Setup'!$K$12:$K$111,MATCH($F19,'Activity Setup'!$B$12:$B$111,0))),"")</f>
        <v/>
      </c>
      <c r="S19" s="29" t="n"/>
      <c r="T19" s="30">
        <f>IFERROR(IF($A19="","",IF($S19&lt;&gt;"",$S19,$R19)),"")</f>
        <v/>
      </c>
      <c r="U19" s="31">
        <f>IFERROR(IF($F19="","",INDEX('Activity Setup'!$F$12:$F$111,MATCH($F19,'Activity Setup'!$B$12:$B$111,0))),"")</f>
        <v/>
      </c>
      <c r="V19" s="32">
        <f>IFERROR(IF($F19="","",INDEX('Activity Setup'!$E$12:$E$111,MATCH($F19,'Activity Setup'!$B$12:$B$111,0))),"")</f>
        <v/>
      </c>
      <c r="W19" s="31">
        <f>IFERROR(IF($A19="","",IF($V19="Per Person",$M19*$U19,$U19)),"")</f>
        <v/>
      </c>
      <c r="X19" s="33" t="n"/>
      <c r="Y19" s="51">
        <f>IFERROR(IF($F19="","",INDEX('Activity Setup'!$G$12:$G$111,MATCH($F19,'Activity Setup'!$B$12:$B$111,0))),"")</f>
        <v/>
      </c>
      <c r="Z19" s="51">
        <f>IFERROR(IF($F19="","",INDEX('Activity Setup'!$H$12:$H$111,MATCH($F19,'Activity Setup'!$B$12:$B$111,0))),"")</f>
        <v/>
      </c>
      <c r="AA19" s="31">
        <f>IFERROR(IF($A19="","",MAX(0,$W19-$X19)),"")</f>
        <v/>
      </c>
      <c r="AB19" s="31">
        <f>IFERROR(IF($A19="","",$AA19*$Y19),"")</f>
        <v/>
      </c>
      <c r="AC19" s="31">
        <f>IFERROR(IF($A19="","",$AA19*$Z19),"")</f>
        <v/>
      </c>
      <c r="AD19" s="31">
        <f>IFERROR(IF($A19="","",$AA19+$AB19+$AC19),"")</f>
        <v/>
      </c>
      <c r="AE19" s="33" t="n"/>
      <c r="AF19" s="31">
        <f>IFERROR(IF($A19="","",MAX(0,$AD19-$AE19)),"")</f>
        <v/>
      </c>
      <c r="AG19" s="32">
        <f>IFERROR(IF($A19="","",IF($O19="Canceled","Canceled",IF($AE19&lt;=0,"Unpaid",IF($AF19&gt;0,"Partially Paid","Paid")))),"")</f>
        <v/>
      </c>
      <c r="AH19" s="25" t="n"/>
      <c r="AI19" s="32">
        <f>IFERROR(IF($F19="","",INDEX('Activity Setup'!$L$12:$L$111,MATCH($F19,'Activity Setup'!$B$12:$B$111,0))),"")</f>
        <v/>
      </c>
      <c r="AJ19" s="25" t="n"/>
      <c r="AK19" s="32">
        <f>IFERROR(IF($F19="","",INDEX('Activity Setup'!$M$12:$M$111,MATCH($F19,'Activity Setup'!$B$12:$B$111,0))),"")</f>
        <v/>
      </c>
      <c r="AL19" s="32">
        <f>IFERROR(IF($F19="","",INDEX('Activity Setup'!$I$12:$I$111,MATCH($F19,'Activity Setup'!$B$12:$B$111,0))),"")</f>
        <v/>
      </c>
      <c r="AM19" s="32">
        <f>IFERROR(IF($A19="","",SUMIFS($M$5:$M$154,$F$5:$F$154,$F19,$C$5:$C$154,$C19,$D$5:$D$154,$D19,$O$5:$O$154,"&lt;&gt;Canceled",$O$5:$O$154,"&lt;&gt;No-Show")),0)</f>
        <v/>
      </c>
      <c r="AN19" s="32">
        <f>IFERROR(IF($A19="","",$AL19-$AM19),"")</f>
        <v/>
      </c>
      <c r="AO19" s="51">
        <f>IFERROR(IF($A19="","",$AM19/$AL19),"")</f>
        <v/>
      </c>
      <c r="AP19" s="52">
        <f>IFERROR(IF(OR($A19="",$C19="",$D19=""),"",($C19+$D19)-INDEX('Activity Setup'!$N$12:$N$111,MATCH($F19,'Activity Setup'!$B$12:$B$111,0))/24),"")</f>
        <v/>
      </c>
      <c r="AQ19" s="29" t="n"/>
      <c r="AR19" s="29" t="n"/>
      <c r="AS19" s="30">
        <f>IFERROR(IF($A19="","",IF(COUNTIF($A$5:$A$154,$A19)&gt;1,"Duplicate Booking ID",IF($AO19&gt;1,"Over Capacity",IF(AND($N19&lt;&gt;"",$AK19&lt;&gt;"",$N19&lt;$AK19),"Minimum Age Review",IF(AND($AI19="Yes",$AJ19&lt;&gt;"Received",$AJ19&lt;&gt;"Verify On Arrival"),"Waiver Follow-Up",IF(AND($AF19&gt;0,$O19&lt;&gt;"Canceled"),"Payment Due",IF($T19="","Missing Meeting Point",IF($Q19="","Unassigned Staff",IF(AND(($C19+$D19)&lt;NOW(),OR($O19="Inquiry",$O19="Pending",$O19="Confirmed")),"Past Activity Still Open","Ready"))))))))),"")</f>
        <v/>
      </c>
    </row>
    <row r="20">
      <c r="A20" s="25" t="n"/>
      <c r="B20" s="50" t="n"/>
      <c r="C20" s="50" t="n"/>
      <c r="D20" s="27" t="n"/>
      <c r="E20" s="28">
        <f>IFERROR(IF(OR($F20="",$D20=""),"",$D20+INDEX('Activity Setup'!$J$12:$J$111,MATCH($F20,'Activity Setup'!$B$12:$B$111,0))/24),"")</f>
        <v/>
      </c>
      <c r="F20" s="29" t="n"/>
      <c r="G20" s="25" t="n"/>
      <c r="H20" s="25" t="n"/>
      <c r="I20" s="25" t="n"/>
      <c r="J20" s="29" t="n"/>
      <c r="K20" s="25" t="n"/>
      <c r="L20" s="29" t="n"/>
      <c r="M20" s="25" t="n"/>
      <c r="N20" s="25" t="n"/>
      <c r="O20" s="25" t="n"/>
      <c r="P20" s="25" t="n"/>
      <c r="Q20" s="29" t="n"/>
      <c r="R20" s="30">
        <f>IFERROR(IF($F20="","",INDEX('Activity Setup'!$K$12:$K$111,MATCH($F20,'Activity Setup'!$B$12:$B$111,0))),"")</f>
        <v/>
      </c>
      <c r="S20" s="29" t="n"/>
      <c r="T20" s="30">
        <f>IFERROR(IF($A20="","",IF($S20&lt;&gt;"",$S20,$R20)),"")</f>
        <v/>
      </c>
      <c r="U20" s="31">
        <f>IFERROR(IF($F20="","",INDEX('Activity Setup'!$F$12:$F$111,MATCH($F20,'Activity Setup'!$B$12:$B$111,0))),"")</f>
        <v/>
      </c>
      <c r="V20" s="32">
        <f>IFERROR(IF($F20="","",INDEX('Activity Setup'!$E$12:$E$111,MATCH($F20,'Activity Setup'!$B$12:$B$111,0))),"")</f>
        <v/>
      </c>
      <c r="W20" s="31">
        <f>IFERROR(IF($A20="","",IF($V20="Per Person",$M20*$U20,$U20)),"")</f>
        <v/>
      </c>
      <c r="X20" s="33" t="n"/>
      <c r="Y20" s="51">
        <f>IFERROR(IF($F20="","",INDEX('Activity Setup'!$G$12:$G$111,MATCH($F20,'Activity Setup'!$B$12:$B$111,0))),"")</f>
        <v/>
      </c>
      <c r="Z20" s="51">
        <f>IFERROR(IF($F20="","",INDEX('Activity Setup'!$H$12:$H$111,MATCH($F20,'Activity Setup'!$B$12:$B$111,0))),"")</f>
        <v/>
      </c>
      <c r="AA20" s="31">
        <f>IFERROR(IF($A20="","",MAX(0,$W20-$X20)),"")</f>
        <v/>
      </c>
      <c r="AB20" s="31">
        <f>IFERROR(IF($A20="","",$AA20*$Y20),"")</f>
        <v/>
      </c>
      <c r="AC20" s="31">
        <f>IFERROR(IF($A20="","",$AA20*$Z20),"")</f>
        <v/>
      </c>
      <c r="AD20" s="31">
        <f>IFERROR(IF($A20="","",$AA20+$AB20+$AC20),"")</f>
        <v/>
      </c>
      <c r="AE20" s="33" t="n"/>
      <c r="AF20" s="31">
        <f>IFERROR(IF($A20="","",MAX(0,$AD20-$AE20)),"")</f>
        <v/>
      </c>
      <c r="AG20" s="32">
        <f>IFERROR(IF($A20="","",IF($O20="Canceled","Canceled",IF($AE20&lt;=0,"Unpaid",IF($AF20&gt;0,"Partially Paid","Paid")))),"")</f>
        <v/>
      </c>
      <c r="AH20" s="25" t="n"/>
      <c r="AI20" s="32">
        <f>IFERROR(IF($F20="","",INDEX('Activity Setup'!$L$12:$L$111,MATCH($F20,'Activity Setup'!$B$12:$B$111,0))),"")</f>
        <v/>
      </c>
      <c r="AJ20" s="25" t="n"/>
      <c r="AK20" s="32">
        <f>IFERROR(IF($F20="","",INDEX('Activity Setup'!$M$12:$M$111,MATCH($F20,'Activity Setup'!$B$12:$B$111,0))),"")</f>
        <v/>
      </c>
      <c r="AL20" s="32">
        <f>IFERROR(IF($F20="","",INDEX('Activity Setup'!$I$12:$I$111,MATCH($F20,'Activity Setup'!$B$12:$B$111,0))),"")</f>
        <v/>
      </c>
      <c r="AM20" s="32">
        <f>IFERROR(IF($A20="","",SUMIFS($M$5:$M$154,$F$5:$F$154,$F20,$C$5:$C$154,$C20,$D$5:$D$154,$D20,$O$5:$O$154,"&lt;&gt;Canceled",$O$5:$O$154,"&lt;&gt;No-Show")),0)</f>
        <v/>
      </c>
      <c r="AN20" s="32">
        <f>IFERROR(IF($A20="","",$AL20-$AM20),"")</f>
        <v/>
      </c>
      <c r="AO20" s="51">
        <f>IFERROR(IF($A20="","",$AM20/$AL20),"")</f>
        <v/>
      </c>
      <c r="AP20" s="52">
        <f>IFERROR(IF(OR($A20="",$C20="",$D20=""),"",($C20+$D20)-INDEX('Activity Setup'!$N$12:$N$111,MATCH($F20,'Activity Setup'!$B$12:$B$111,0))/24),"")</f>
        <v/>
      </c>
      <c r="AQ20" s="29" t="n"/>
      <c r="AR20" s="29" t="n"/>
      <c r="AS20" s="30">
        <f>IFERROR(IF($A20="","",IF(COUNTIF($A$5:$A$154,$A20)&gt;1,"Duplicate Booking ID",IF($AO20&gt;1,"Over Capacity",IF(AND($N20&lt;&gt;"",$AK20&lt;&gt;"",$N20&lt;$AK20),"Minimum Age Review",IF(AND($AI20="Yes",$AJ20&lt;&gt;"Received",$AJ20&lt;&gt;"Verify On Arrival"),"Waiver Follow-Up",IF(AND($AF20&gt;0,$O20&lt;&gt;"Canceled"),"Payment Due",IF($T20="","Missing Meeting Point",IF($Q20="","Unassigned Staff",IF(AND(($C20+$D20)&lt;NOW(),OR($O20="Inquiry",$O20="Pending",$O20="Confirmed")),"Past Activity Still Open","Ready"))))))))),"")</f>
        <v/>
      </c>
    </row>
    <row r="21">
      <c r="A21" s="25" t="n"/>
      <c r="B21" s="50" t="n"/>
      <c r="C21" s="50" t="n"/>
      <c r="D21" s="27" t="n"/>
      <c r="E21" s="28">
        <f>IFERROR(IF(OR($F21="",$D21=""),"",$D21+INDEX('Activity Setup'!$J$12:$J$111,MATCH($F21,'Activity Setup'!$B$12:$B$111,0))/24),"")</f>
        <v/>
      </c>
      <c r="F21" s="29" t="n"/>
      <c r="G21" s="25" t="n"/>
      <c r="H21" s="25" t="n"/>
      <c r="I21" s="25" t="n"/>
      <c r="J21" s="29" t="n"/>
      <c r="K21" s="25" t="n"/>
      <c r="L21" s="29" t="n"/>
      <c r="M21" s="25" t="n"/>
      <c r="N21" s="25" t="n"/>
      <c r="O21" s="25" t="n"/>
      <c r="P21" s="25" t="n"/>
      <c r="Q21" s="29" t="n"/>
      <c r="R21" s="30">
        <f>IFERROR(IF($F21="","",INDEX('Activity Setup'!$K$12:$K$111,MATCH($F21,'Activity Setup'!$B$12:$B$111,0))),"")</f>
        <v/>
      </c>
      <c r="S21" s="29" t="n"/>
      <c r="T21" s="30">
        <f>IFERROR(IF($A21="","",IF($S21&lt;&gt;"",$S21,$R21)),"")</f>
        <v/>
      </c>
      <c r="U21" s="31">
        <f>IFERROR(IF($F21="","",INDEX('Activity Setup'!$F$12:$F$111,MATCH($F21,'Activity Setup'!$B$12:$B$111,0))),"")</f>
        <v/>
      </c>
      <c r="V21" s="32">
        <f>IFERROR(IF($F21="","",INDEX('Activity Setup'!$E$12:$E$111,MATCH($F21,'Activity Setup'!$B$12:$B$111,0))),"")</f>
        <v/>
      </c>
      <c r="W21" s="31">
        <f>IFERROR(IF($A21="","",IF($V21="Per Person",$M21*$U21,$U21)),"")</f>
        <v/>
      </c>
      <c r="X21" s="33" t="n"/>
      <c r="Y21" s="51">
        <f>IFERROR(IF($F21="","",INDEX('Activity Setup'!$G$12:$G$111,MATCH($F21,'Activity Setup'!$B$12:$B$111,0))),"")</f>
        <v/>
      </c>
      <c r="Z21" s="51">
        <f>IFERROR(IF($F21="","",INDEX('Activity Setup'!$H$12:$H$111,MATCH($F21,'Activity Setup'!$B$12:$B$111,0))),"")</f>
        <v/>
      </c>
      <c r="AA21" s="31">
        <f>IFERROR(IF($A21="","",MAX(0,$W21-$X21)),"")</f>
        <v/>
      </c>
      <c r="AB21" s="31">
        <f>IFERROR(IF($A21="","",$AA21*$Y21),"")</f>
        <v/>
      </c>
      <c r="AC21" s="31">
        <f>IFERROR(IF($A21="","",$AA21*$Z21),"")</f>
        <v/>
      </c>
      <c r="AD21" s="31">
        <f>IFERROR(IF($A21="","",$AA21+$AB21+$AC21),"")</f>
        <v/>
      </c>
      <c r="AE21" s="33" t="n"/>
      <c r="AF21" s="31">
        <f>IFERROR(IF($A21="","",MAX(0,$AD21-$AE21)),"")</f>
        <v/>
      </c>
      <c r="AG21" s="32">
        <f>IFERROR(IF($A21="","",IF($O21="Canceled","Canceled",IF($AE21&lt;=0,"Unpaid",IF($AF21&gt;0,"Partially Paid","Paid")))),"")</f>
        <v/>
      </c>
      <c r="AH21" s="25" t="n"/>
      <c r="AI21" s="32">
        <f>IFERROR(IF($F21="","",INDEX('Activity Setup'!$L$12:$L$111,MATCH($F21,'Activity Setup'!$B$12:$B$111,0))),"")</f>
        <v/>
      </c>
      <c r="AJ21" s="25" t="n"/>
      <c r="AK21" s="32">
        <f>IFERROR(IF($F21="","",INDEX('Activity Setup'!$M$12:$M$111,MATCH($F21,'Activity Setup'!$B$12:$B$111,0))),"")</f>
        <v/>
      </c>
      <c r="AL21" s="32">
        <f>IFERROR(IF($F21="","",INDEX('Activity Setup'!$I$12:$I$111,MATCH($F21,'Activity Setup'!$B$12:$B$111,0))),"")</f>
        <v/>
      </c>
      <c r="AM21" s="32">
        <f>IFERROR(IF($A21="","",SUMIFS($M$5:$M$154,$F$5:$F$154,$F21,$C$5:$C$154,$C21,$D$5:$D$154,$D21,$O$5:$O$154,"&lt;&gt;Canceled",$O$5:$O$154,"&lt;&gt;No-Show")),0)</f>
        <v/>
      </c>
      <c r="AN21" s="32">
        <f>IFERROR(IF($A21="","",$AL21-$AM21),"")</f>
        <v/>
      </c>
      <c r="AO21" s="51">
        <f>IFERROR(IF($A21="","",$AM21/$AL21),"")</f>
        <v/>
      </c>
      <c r="AP21" s="52">
        <f>IFERROR(IF(OR($A21="",$C21="",$D21=""),"",($C21+$D21)-INDEX('Activity Setup'!$N$12:$N$111,MATCH($F21,'Activity Setup'!$B$12:$B$111,0))/24),"")</f>
        <v/>
      </c>
      <c r="AQ21" s="29" t="n"/>
      <c r="AR21" s="29" t="n"/>
      <c r="AS21" s="30">
        <f>IFERROR(IF($A21="","",IF(COUNTIF($A$5:$A$154,$A21)&gt;1,"Duplicate Booking ID",IF($AO21&gt;1,"Over Capacity",IF(AND($N21&lt;&gt;"",$AK21&lt;&gt;"",$N21&lt;$AK21),"Minimum Age Review",IF(AND($AI21="Yes",$AJ21&lt;&gt;"Received",$AJ21&lt;&gt;"Verify On Arrival"),"Waiver Follow-Up",IF(AND($AF21&gt;0,$O21&lt;&gt;"Canceled"),"Payment Due",IF($T21="","Missing Meeting Point",IF($Q21="","Unassigned Staff",IF(AND(($C21+$D21)&lt;NOW(),OR($O21="Inquiry",$O21="Pending",$O21="Confirmed")),"Past Activity Still Open","Ready"))))))))),"")</f>
        <v/>
      </c>
    </row>
    <row r="22">
      <c r="A22" s="25" t="n"/>
      <c r="B22" s="50" t="n"/>
      <c r="C22" s="50" t="n"/>
      <c r="D22" s="27" t="n"/>
      <c r="E22" s="28">
        <f>IFERROR(IF(OR($F22="",$D22=""),"",$D22+INDEX('Activity Setup'!$J$12:$J$111,MATCH($F22,'Activity Setup'!$B$12:$B$111,0))/24),"")</f>
        <v/>
      </c>
      <c r="F22" s="29" t="n"/>
      <c r="G22" s="25" t="n"/>
      <c r="H22" s="25" t="n"/>
      <c r="I22" s="25" t="n"/>
      <c r="J22" s="29" t="n"/>
      <c r="K22" s="25" t="n"/>
      <c r="L22" s="29" t="n"/>
      <c r="M22" s="25" t="n"/>
      <c r="N22" s="25" t="n"/>
      <c r="O22" s="25" t="n"/>
      <c r="P22" s="25" t="n"/>
      <c r="Q22" s="29" t="n"/>
      <c r="R22" s="30">
        <f>IFERROR(IF($F22="","",INDEX('Activity Setup'!$K$12:$K$111,MATCH($F22,'Activity Setup'!$B$12:$B$111,0))),"")</f>
        <v/>
      </c>
      <c r="S22" s="29" t="n"/>
      <c r="T22" s="30">
        <f>IFERROR(IF($A22="","",IF($S22&lt;&gt;"",$S22,$R22)),"")</f>
        <v/>
      </c>
      <c r="U22" s="31">
        <f>IFERROR(IF($F22="","",INDEX('Activity Setup'!$F$12:$F$111,MATCH($F22,'Activity Setup'!$B$12:$B$111,0))),"")</f>
        <v/>
      </c>
      <c r="V22" s="32">
        <f>IFERROR(IF($F22="","",INDEX('Activity Setup'!$E$12:$E$111,MATCH($F22,'Activity Setup'!$B$12:$B$111,0))),"")</f>
        <v/>
      </c>
      <c r="W22" s="31">
        <f>IFERROR(IF($A22="","",IF($V22="Per Person",$M22*$U22,$U22)),"")</f>
        <v/>
      </c>
      <c r="X22" s="33" t="n"/>
      <c r="Y22" s="51">
        <f>IFERROR(IF($F22="","",INDEX('Activity Setup'!$G$12:$G$111,MATCH($F22,'Activity Setup'!$B$12:$B$111,0))),"")</f>
        <v/>
      </c>
      <c r="Z22" s="51">
        <f>IFERROR(IF($F22="","",INDEX('Activity Setup'!$H$12:$H$111,MATCH($F22,'Activity Setup'!$B$12:$B$111,0))),"")</f>
        <v/>
      </c>
      <c r="AA22" s="31">
        <f>IFERROR(IF($A22="","",MAX(0,$W22-$X22)),"")</f>
        <v/>
      </c>
      <c r="AB22" s="31">
        <f>IFERROR(IF($A22="","",$AA22*$Y22),"")</f>
        <v/>
      </c>
      <c r="AC22" s="31">
        <f>IFERROR(IF($A22="","",$AA22*$Z22),"")</f>
        <v/>
      </c>
      <c r="AD22" s="31">
        <f>IFERROR(IF($A22="","",$AA22+$AB22+$AC22),"")</f>
        <v/>
      </c>
      <c r="AE22" s="33" t="n"/>
      <c r="AF22" s="31">
        <f>IFERROR(IF($A22="","",MAX(0,$AD22-$AE22)),"")</f>
        <v/>
      </c>
      <c r="AG22" s="32">
        <f>IFERROR(IF($A22="","",IF($O22="Canceled","Canceled",IF($AE22&lt;=0,"Unpaid",IF($AF22&gt;0,"Partially Paid","Paid")))),"")</f>
        <v/>
      </c>
      <c r="AH22" s="25" t="n"/>
      <c r="AI22" s="32">
        <f>IFERROR(IF($F22="","",INDEX('Activity Setup'!$L$12:$L$111,MATCH($F22,'Activity Setup'!$B$12:$B$111,0))),"")</f>
        <v/>
      </c>
      <c r="AJ22" s="25" t="n"/>
      <c r="AK22" s="32">
        <f>IFERROR(IF($F22="","",INDEX('Activity Setup'!$M$12:$M$111,MATCH($F22,'Activity Setup'!$B$12:$B$111,0))),"")</f>
        <v/>
      </c>
      <c r="AL22" s="32">
        <f>IFERROR(IF($F22="","",INDEX('Activity Setup'!$I$12:$I$111,MATCH($F22,'Activity Setup'!$B$12:$B$111,0))),"")</f>
        <v/>
      </c>
      <c r="AM22" s="32">
        <f>IFERROR(IF($A22="","",SUMIFS($M$5:$M$154,$F$5:$F$154,$F22,$C$5:$C$154,$C22,$D$5:$D$154,$D22,$O$5:$O$154,"&lt;&gt;Canceled",$O$5:$O$154,"&lt;&gt;No-Show")),0)</f>
        <v/>
      </c>
      <c r="AN22" s="32">
        <f>IFERROR(IF($A22="","",$AL22-$AM22),"")</f>
        <v/>
      </c>
      <c r="AO22" s="51">
        <f>IFERROR(IF($A22="","",$AM22/$AL22),"")</f>
        <v/>
      </c>
      <c r="AP22" s="52">
        <f>IFERROR(IF(OR($A22="",$C22="",$D22=""),"",($C22+$D22)-INDEX('Activity Setup'!$N$12:$N$111,MATCH($F22,'Activity Setup'!$B$12:$B$111,0))/24),"")</f>
        <v/>
      </c>
      <c r="AQ22" s="29" t="n"/>
      <c r="AR22" s="29" t="n"/>
      <c r="AS22" s="30">
        <f>IFERROR(IF($A22="","",IF(COUNTIF($A$5:$A$154,$A22)&gt;1,"Duplicate Booking ID",IF($AO22&gt;1,"Over Capacity",IF(AND($N22&lt;&gt;"",$AK22&lt;&gt;"",$N22&lt;$AK22),"Minimum Age Review",IF(AND($AI22="Yes",$AJ22&lt;&gt;"Received",$AJ22&lt;&gt;"Verify On Arrival"),"Waiver Follow-Up",IF(AND($AF22&gt;0,$O22&lt;&gt;"Canceled"),"Payment Due",IF($T22="","Missing Meeting Point",IF($Q22="","Unassigned Staff",IF(AND(($C22+$D22)&lt;NOW(),OR($O22="Inquiry",$O22="Pending",$O22="Confirmed")),"Past Activity Still Open","Ready"))))))))),"")</f>
        <v/>
      </c>
    </row>
    <row r="23">
      <c r="A23" s="25" t="n"/>
      <c r="B23" s="50" t="n"/>
      <c r="C23" s="50" t="n"/>
      <c r="D23" s="27" t="n"/>
      <c r="E23" s="28">
        <f>IFERROR(IF(OR($F23="",$D23=""),"",$D23+INDEX('Activity Setup'!$J$12:$J$111,MATCH($F23,'Activity Setup'!$B$12:$B$111,0))/24),"")</f>
        <v/>
      </c>
      <c r="F23" s="29" t="n"/>
      <c r="G23" s="25" t="n"/>
      <c r="H23" s="25" t="n"/>
      <c r="I23" s="25" t="n"/>
      <c r="J23" s="29" t="n"/>
      <c r="K23" s="25" t="n"/>
      <c r="L23" s="29" t="n"/>
      <c r="M23" s="25" t="n"/>
      <c r="N23" s="25" t="n"/>
      <c r="O23" s="25" t="n"/>
      <c r="P23" s="25" t="n"/>
      <c r="Q23" s="29" t="n"/>
      <c r="R23" s="30">
        <f>IFERROR(IF($F23="","",INDEX('Activity Setup'!$K$12:$K$111,MATCH($F23,'Activity Setup'!$B$12:$B$111,0))),"")</f>
        <v/>
      </c>
      <c r="S23" s="29" t="n"/>
      <c r="T23" s="30">
        <f>IFERROR(IF($A23="","",IF($S23&lt;&gt;"",$S23,$R23)),"")</f>
        <v/>
      </c>
      <c r="U23" s="31">
        <f>IFERROR(IF($F23="","",INDEX('Activity Setup'!$F$12:$F$111,MATCH($F23,'Activity Setup'!$B$12:$B$111,0))),"")</f>
        <v/>
      </c>
      <c r="V23" s="32">
        <f>IFERROR(IF($F23="","",INDEX('Activity Setup'!$E$12:$E$111,MATCH($F23,'Activity Setup'!$B$12:$B$111,0))),"")</f>
        <v/>
      </c>
      <c r="W23" s="31">
        <f>IFERROR(IF($A23="","",IF($V23="Per Person",$M23*$U23,$U23)),"")</f>
        <v/>
      </c>
      <c r="X23" s="33" t="n"/>
      <c r="Y23" s="51">
        <f>IFERROR(IF($F23="","",INDEX('Activity Setup'!$G$12:$G$111,MATCH($F23,'Activity Setup'!$B$12:$B$111,0))),"")</f>
        <v/>
      </c>
      <c r="Z23" s="51">
        <f>IFERROR(IF($F23="","",INDEX('Activity Setup'!$H$12:$H$111,MATCH($F23,'Activity Setup'!$B$12:$B$111,0))),"")</f>
        <v/>
      </c>
      <c r="AA23" s="31">
        <f>IFERROR(IF($A23="","",MAX(0,$W23-$X23)),"")</f>
        <v/>
      </c>
      <c r="AB23" s="31">
        <f>IFERROR(IF($A23="","",$AA23*$Y23),"")</f>
        <v/>
      </c>
      <c r="AC23" s="31">
        <f>IFERROR(IF($A23="","",$AA23*$Z23),"")</f>
        <v/>
      </c>
      <c r="AD23" s="31">
        <f>IFERROR(IF($A23="","",$AA23+$AB23+$AC23),"")</f>
        <v/>
      </c>
      <c r="AE23" s="33" t="n"/>
      <c r="AF23" s="31">
        <f>IFERROR(IF($A23="","",MAX(0,$AD23-$AE23)),"")</f>
        <v/>
      </c>
      <c r="AG23" s="32">
        <f>IFERROR(IF($A23="","",IF($O23="Canceled","Canceled",IF($AE23&lt;=0,"Unpaid",IF($AF23&gt;0,"Partially Paid","Paid")))),"")</f>
        <v/>
      </c>
      <c r="AH23" s="25" t="n"/>
      <c r="AI23" s="32">
        <f>IFERROR(IF($F23="","",INDEX('Activity Setup'!$L$12:$L$111,MATCH($F23,'Activity Setup'!$B$12:$B$111,0))),"")</f>
        <v/>
      </c>
      <c r="AJ23" s="25" t="n"/>
      <c r="AK23" s="32">
        <f>IFERROR(IF($F23="","",INDEX('Activity Setup'!$M$12:$M$111,MATCH($F23,'Activity Setup'!$B$12:$B$111,0))),"")</f>
        <v/>
      </c>
      <c r="AL23" s="32">
        <f>IFERROR(IF($F23="","",INDEX('Activity Setup'!$I$12:$I$111,MATCH($F23,'Activity Setup'!$B$12:$B$111,0))),"")</f>
        <v/>
      </c>
      <c r="AM23" s="32">
        <f>IFERROR(IF($A23="","",SUMIFS($M$5:$M$154,$F$5:$F$154,$F23,$C$5:$C$154,$C23,$D$5:$D$154,$D23,$O$5:$O$154,"&lt;&gt;Canceled",$O$5:$O$154,"&lt;&gt;No-Show")),0)</f>
        <v/>
      </c>
      <c r="AN23" s="32">
        <f>IFERROR(IF($A23="","",$AL23-$AM23),"")</f>
        <v/>
      </c>
      <c r="AO23" s="51">
        <f>IFERROR(IF($A23="","",$AM23/$AL23),"")</f>
        <v/>
      </c>
      <c r="AP23" s="52">
        <f>IFERROR(IF(OR($A23="",$C23="",$D23=""),"",($C23+$D23)-INDEX('Activity Setup'!$N$12:$N$111,MATCH($F23,'Activity Setup'!$B$12:$B$111,0))/24),"")</f>
        <v/>
      </c>
      <c r="AQ23" s="29" t="n"/>
      <c r="AR23" s="29" t="n"/>
      <c r="AS23" s="30">
        <f>IFERROR(IF($A23="","",IF(COUNTIF($A$5:$A$154,$A23)&gt;1,"Duplicate Booking ID",IF($AO23&gt;1,"Over Capacity",IF(AND($N23&lt;&gt;"",$AK23&lt;&gt;"",$N23&lt;$AK23),"Minimum Age Review",IF(AND($AI23="Yes",$AJ23&lt;&gt;"Received",$AJ23&lt;&gt;"Verify On Arrival"),"Waiver Follow-Up",IF(AND($AF23&gt;0,$O23&lt;&gt;"Canceled"),"Payment Due",IF($T23="","Missing Meeting Point",IF($Q23="","Unassigned Staff",IF(AND(($C23+$D23)&lt;NOW(),OR($O23="Inquiry",$O23="Pending",$O23="Confirmed")),"Past Activity Still Open","Ready"))))))))),"")</f>
        <v/>
      </c>
    </row>
    <row r="24">
      <c r="A24" s="25" t="n"/>
      <c r="B24" s="50" t="n"/>
      <c r="C24" s="50" t="n"/>
      <c r="D24" s="27" t="n"/>
      <c r="E24" s="28">
        <f>IFERROR(IF(OR($F24="",$D24=""),"",$D24+INDEX('Activity Setup'!$J$12:$J$111,MATCH($F24,'Activity Setup'!$B$12:$B$111,0))/24),"")</f>
        <v/>
      </c>
      <c r="F24" s="29" t="n"/>
      <c r="G24" s="25" t="n"/>
      <c r="H24" s="25" t="n"/>
      <c r="I24" s="25" t="n"/>
      <c r="J24" s="29" t="n"/>
      <c r="K24" s="25" t="n"/>
      <c r="L24" s="29" t="n"/>
      <c r="M24" s="25" t="n"/>
      <c r="N24" s="25" t="n"/>
      <c r="O24" s="25" t="n"/>
      <c r="P24" s="25" t="n"/>
      <c r="Q24" s="29" t="n"/>
      <c r="R24" s="30">
        <f>IFERROR(IF($F24="","",INDEX('Activity Setup'!$K$12:$K$111,MATCH($F24,'Activity Setup'!$B$12:$B$111,0))),"")</f>
        <v/>
      </c>
      <c r="S24" s="29" t="n"/>
      <c r="T24" s="30">
        <f>IFERROR(IF($A24="","",IF($S24&lt;&gt;"",$S24,$R24)),"")</f>
        <v/>
      </c>
      <c r="U24" s="31">
        <f>IFERROR(IF($F24="","",INDEX('Activity Setup'!$F$12:$F$111,MATCH($F24,'Activity Setup'!$B$12:$B$111,0))),"")</f>
        <v/>
      </c>
      <c r="V24" s="32">
        <f>IFERROR(IF($F24="","",INDEX('Activity Setup'!$E$12:$E$111,MATCH($F24,'Activity Setup'!$B$12:$B$111,0))),"")</f>
        <v/>
      </c>
      <c r="W24" s="31">
        <f>IFERROR(IF($A24="","",IF($V24="Per Person",$M24*$U24,$U24)),"")</f>
        <v/>
      </c>
      <c r="X24" s="33" t="n"/>
      <c r="Y24" s="51">
        <f>IFERROR(IF($F24="","",INDEX('Activity Setup'!$G$12:$G$111,MATCH($F24,'Activity Setup'!$B$12:$B$111,0))),"")</f>
        <v/>
      </c>
      <c r="Z24" s="51">
        <f>IFERROR(IF($F24="","",INDEX('Activity Setup'!$H$12:$H$111,MATCH($F24,'Activity Setup'!$B$12:$B$111,0))),"")</f>
        <v/>
      </c>
      <c r="AA24" s="31">
        <f>IFERROR(IF($A24="","",MAX(0,$W24-$X24)),"")</f>
        <v/>
      </c>
      <c r="AB24" s="31">
        <f>IFERROR(IF($A24="","",$AA24*$Y24),"")</f>
        <v/>
      </c>
      <c r="AC24" s="31">
        <f>IFERROR(IF($A24="","",$AA24*$Z24),"")</f>
        <v/>
      </c>
      <c r="AD24" s="31">
        <f>IFERROR(IF($A24="","",$AA24+$AB24+$AC24),"")</f>
        <v/>
      </c>
      <c r="AE24" s="33" t="n"/>
      <c r="AF24" s="31">
        <f>IFERROR(IF($A24="","",MAX(0,$AD24-$AE24)),"")</f>
        <v/>
      </c>
      <c r="AG24" s="32">
        <f>IFERROR(IF($A24="","",IF($O24="Canceled","Canceled",IF($AE24&lt;=0,"Unpaid",IF($AF24&gt;0,"Partially Paid","Paid")))),"")</f>
        <v/>
      </c>
      <c r="AH24" s="25" t="n"/>
      <c r="AI24" s="32">
        <f>IFERROR(IF($F24="","",INDEX('Activity Setup'!$L$12:$L$111,MATCH($F24,'Activity Setup'!$B$12:$B$111,0))),"")</f>
        <v/>
      </c>
      <c r="AJ24" s="25" t="n"/>
      <c r="AK24" s="32">
        <f>IFERROR(IF($F24="","",INDEX('Activity Setup'!$M$12:$M$111,MATCH($F24,'Activity Setup'!$B$12:$B$111,0))),"")</f>
        <v/>
      </c>
      <c r="AL24" s="32">
        <f>IFERROR(IF($F24="","",INDEX('Activity Setup'!$I$12:$I$111,MATCH($F24,'Activity Setup'!$B$12:$B$111,0))),"")</f>
        <v/>
      </c>
      <c r="AM24" s="32">
        <f>IFERROR(IF($A24="","",SUMIFS($M$5:$M$154,$F$5:$F$154,$F24,$C$5:$C$154,$C24,$D$5:$D$154,$D24,$O$5:$O$154,"&lt;&gt;Canceled",$O$5:$O$154,"&lt;&gt;No-Show")),0)</f>
        <v/>
      </c>
      <c r="AN24" s="32">
        <f>IFERROR(IF($A24="","",$AL24-$AM24),"")</f>
        <v/>
      </c>
      <c r="AO24" s="51">
        <f>IFERROR(IF($A24="","",$AM24/$AL24),"")</f>
        <v/>
      </c>
      <c r="AP24" s="52">
        <f>IFERROR(IF(OR($A24="",$C24="",$D24=""),"",($C24+$D24)-INDEX('Activity Setup'!$N$12:$N$111,MATCH($F24,'Activity Setup'!$B$12:$B$111,0))/24),"")</f>
        <v/>
      </c>
      <c r="AQ24" s="29" t="n"/>
      <c r="AR24" s="29" t="n"/>
      <c r="AS24" s="30">
        <f>IFERROR(IF($A24="","",IF(COUNTIF($A$5:$A$154,$A24)&gt;1,"Duplicate Booking ID",IF($AO24&gt;1,"Over Capacity",IF(AND($N24&lt;&gt;"",$AK24&lt;&gt;"",$N24&lt;$AK24),"Minimum Age Review",IF(AND($AI24="Yes",$AJ24&lt;&gt;"Received",$AJ24&lt;&gt;"Verify On Arrival"),"Waiver Follow-Up",IF(AND($AF24&gt;0,$O24&lt;&gt;"Canceled"),"Payment Due",IF($T24="","Missing Meeting Point",IF($Q24="","Unassigned Staff",IF(AND(($C24+$D24)&lt;NOW(),OR($O24="Inquiry",$O24="Pending",$O24="Confirmed")),"Past Activity Still Open","Ready"))))))))),"")</f>
        <v/>
      </c>
    </row>
    <row r="25">
      <c r="A25" s="25" t="n"/>
      <c r="B25" s="50" t="n"/>
      <c r="C25" s="50" t="n"/>
      <c r="D25" s="27" t="n"/>
      <c r="E25" s="28">
        <f>IFERROR(IF(OR($F25="",$D25=""),"",$D25+INDEX('Activity Setup'!$J$12:$J$111,MATCH($F25,'Activity Setup'!$B$12:$B$111,0))/24),"")</f>
        <v/>
      </c>
      <c r="F25" s="29" t="n"/>
      <c r="G25" s="25" t="n"/>
      <c r="H25" s="25" t="n"/>
      <c r="I25" s="25" t="n"/>
      <c r="J25" s="29" t="n"/>
      <c r="K25" s="25" t="n"/>
      <c r="L25" s="29" t="n"/>
      <c r="M25" s="25" t="n"/>
      <c r="N25" s="25" t="n"/>
      <c r="O25" s="25" t="n"/>
      <c r="P25" s="25" t="n"/>
      <c r="Q25" s="29" t="n"/>
      <c r="R25" s="30">
        <f>IFERROR(IF($F25="","",INDEX('Activity Setup'!$K$12:$K$111,MATCH($F25,'Activity Setup'!$B$12:$B$111,0))),"")</f>
        <v/>
      </c>
      <c r="S25" s="29" t="n"/>
      <c r="T25" s="30">
        <f>IFERROR(IF($A25="","",IF($S25&lt;&gt;"",$S25,$R25)),"")</f>
        <v/>
      </c>
      <c r="U25" s="31">
        <f>IFERROR(IF($F25="","",INDEX('Activity Setup'!$F$12:$F$111,MATCH($F25,'Activity Setup'!$B$12:$B$111,0))),"")</f>
        <v/>
      </c>
      <c r="V25" s="32">
        <f>IFERROR(IF($F25="","",INDEX('Activity Setup'!$E$12:$E$111,MATCH($F25,'Activity Setup'!$B$12:$B$111,0))),"")</f>
        <v/>
      </c>
      <c r="W25" s="31">
        <f>IFERROR(IF($A25="","",IF($V25="Per Person",$M25*$U25,$U25)),"")</f>
        <v/>
      </c>
      <c r="X25" s="33" t="n"/>
      <c r="Y25" s="51">
        <f>IFERROR(IF($F25="","",INDEX('Activity Setup'!$G$12:$G$111,MATCH($F25,'Activity Setup'!$B$12:$B$111,0))),"")</f>
        <v/>
      </c>
      <c r="Z25" s="51">
        <f>IFERROR(IF($F25="","",INDEX('Activity Setup'!$H$12:$H$111,MATCH($F25,'Activity Setup'!$B$12:$B$111,0))),"")</f>
        <v/>
      </c>
      <c r="AA25" s="31">
        <f>IFERROR(IF($A25="","",MAX(0,$W25-$X25)),"")</f>
        <v/>
      </c>
      <c r="AB25" s="31">
        <f>IFERROR(IF($A25="","",$AA25*$Y25),"")</f>
        <v/>
      </c>
      <c r="AC25" s="31">
        <f>IFERROR(IF($A25="","",$AA25*$Z25),"")</f>
        <v/>
      </c>
      <c r="AD25" s="31">
        <f>IFERROR(IF($A25="","",$AA25+$AB25+$AC25),"")</f>
        <v/>
      </c>
      <c r="AE25" s="33" t="n"/>
      <c r="AF25" s="31">
        <f>IFERROR(IF($A25="","",MAX(0,$AD25-$AE25)),"")</f>
        <v/>
      </c>
      <c r="AG25" s="32">
        <f>IFERROR(IF($A25="","",IF($O25="Canceled","Canceled",IF($AE25&lt;=0,"Unpaid",IF($AF25&gt;0,"Partially Paid","Paid")))),"")</f>
        <v/>
      </c>
      <c r="AH25" s="25" t="n"/>
      <c r="AI25" s="32">
        <f>IFERROR(IF($F25="","",INDEX('Activity Setup'!$L$12:$L$111,MATCH($F25,'Activity Setup'!$B$12:$B$111,0))),"")</f>
        <v/>
      </c>
      <c r="AJ25" s="25" t="n"/>
      <c r="AK25" s="32">
        <f>IFERROR(IF($F25="","",INDEX('Activity Setup'!$M$12:$M$111,MATCH($F25,'Activity Setup'!$B$12:$B$111,0))),"")</f>
        <v/>
      </c>
      <c r="AL25" s="32">
        <f>IFERROR(IF($F25="","",INDEX('Activity Setup'!$I$12:$I$111,MATCH($F25,'Activity Setup'!$B$12:$B$111,0))),"")</f>
        <v/>
      </c>
      <c r="AM25" s="32">
        <f>IFERROR(IF($A25="","",SUMIFS($M$5:$M$154,$F$5:$F$154,$F25,$C$5:$C$154,$C25,$D$5:$D$154,$D25,$O$5:$O$154,"&lt;&gt;Canceled",$O$5:$O$154,"&lt;&gt;No-Show")),0)</f>
        <v/>
      </c>
      <c r="AN25" s="32">
        <f>IFERROR(IF($A25="","",$AL25-$AM25),"")</f>
        <v/>
      </c>
      <c r="AO25" s="51">
        <f>IFERROR(IF($A25="","",$AM25/$AL25),"")</f>
        <v/>
      </c>
      <c r="AP25" s="52">
        <f>IFERROR(IF(OR($A25="",$C25="",$D25=""),"",($C25+$D25)-INDEX('Activity Setup'!$N$12:$N$111,MATCH($F25,'Activity Setup'!$B$12:$B$111,0))/24),"")</f>
        <v/>
      </c>
      <c r="AQ25" s="29" t="n"/>
      <c r="AR25" s="29" t="n"/>
      <c r="AS25" s="30">
        <f>IFERROR(IF($A25="","",IF(COUNTIF($A$5:$A$154,$A25)&gt;1,"Duplicate Booking ID",IF($AO25&gt;1,"Over Capacity",IF(AND($N25&lt;&gt;"",$AK25&lt;&gt;"",$N25&lt;$AK25),"Minimum Age Review",IF(AND($AI25="Yes",$AJ25&lt;&gt;"Received",$AJ25&lt;&gt;"Verify On Arrival"),"Waiver Follow-Up",IF(AND($AF25&gt;0,$O25&lt;&gt;"Canceled"),"Payment Due",IF($T25="","Missing Meeting Point",IF($Q25="","Unassigned Staff",IF(AND(($C25+$D25)&lt;NOW(),OR($O25="Inquiry",$O25="Pending",$O25="Confirmed")),"Past Activity Still Open","Ready"))))))))),"")</f>
        <v/>
      </c>
    </row>
    <row r="26">
      <c r="A26" s="25" t="n"/>
      <c r="B26" s="50" t="n"/>
      <c r="C26" s="50" t="n"/>
      <c r="D26" s="27" t="n"/>
      <c r="E26" s="28">
        <f>IFERROR(IF(OR($F26="",$D26=""),"",$D26+INDEX('Activity Setup'!$J$12:$J$111,MATCH($F26,'Activity Setup'!$B$12:$B$111,0))/24),"")</f>
        <v/>
      </c>
      <c r="F26" s="29" t="n"/>
      <c r="G26" s="25" t="n"/>
      <c r="H26" s="25" t="n"/>
      <c r="I26" s="25" t="n"/>
      <c r="J26" s="29" t="n"/>
      <c r="K26" s="25" t="n"/>
      <c r="L26" s="29" t="n"/>
      <c r="M26" s="25" t="n"/>
      <c r="N26" s="25" t="n"/>
      <c r="O26" s="25" t="n"/>
      <c r="P26" s="25" t="n"/>
      <c r="Q26" s="29" t="n"/>
      <c r="R26" s="30">
        <f>IFERROR(IF($F26="","",INDEX('Activity Setup'!$K$12:$K$111,MATCH($F26,'Activity Setup'!$B$12:$B$111,0))),"")</f>
        <v/>
      </c>
      <c r="S26" s="29" t="n"/>
      <c r="T26" s="30">
        <f>IFERROR(IF($A26="","",IF($S26&lt;&gt;"",$S26,$R26)),"")</f>
        <v/>
      </c>
      <c r="U26" s="31">
        <f>IFERROR(IF($F26="","",INDEX('Activity Setup'!$F$12:$F$111,MATCH($F26,'Activity Setup'!$B$12:$B$111,0))),"")</f>
        <v/>
      </c>
      <c r="V26" s="32">
        <f>IFERROR(IF($F26="","",INDEX('Activity Setup'!$E$12:$E$111,MATCH($F26,'Activity Setup'!$B$12:$B$111,0))),"")</f>
        <v/>
      </c>
      <c r="W26" s="31">
        <f>IFERROR(IF($A26="","",IF($V26="Per Person",$M26*$U26,$U26)),"")</f>
        <v/>
      </c>
      <c r="X26" s="33" t="n"/>
      <c r="Y26" s="51">
        <f>IFERROR(IF($F26="","",INDEX('Activity Setup'!$G$12:$G$111,MATCH($F26,'Activity Setup'!$B$12:$B$111,0))),"")</f>
        <v/>
      </c>
      <c r="Z26" s="51">
        <f>IFERROR(IF($F26="","",INDEX('Activity Setup'!$H$12:$H$111,MATCH($F26,'Activity Setup'!$B$12:$B$111,0))),"")</f>
        <v/>
      </c>
      <c r="AA26" s="31">
        <f>IFERROR(IF($A26="","",MAX(0,$W26-$X26)),"")</f>
        <v/>
      </c>
      <c r="AB26" s="31">
        <f>IFERROR(IF($A26="","",$AA26*$Y26),"")</f>
        <v/>
      </c>
      <c r="AC26" s="31">
        <f>IFERROR(IF($A26="","",$AA26*$Z26),"")</f>
        <v/>
      </c>
      <c r="AD26" s="31">
        <f>IFERROR(IF($A26="","",$AA26+$AB26+$AC26),"")</f>
        <v/>
      </c>
      <c r="AE26" s="33" t="n"/>
      <c r="AF26" s="31">
        <f>IFERROR(IF($A26="","",MAX(0,$AD26-$AE26)),"")</f>
        <v/>
      </c>
      <c r="AG26" s="32">
        <f>IFERROR(IF($A26="","",IF($O26="Canceled","Canceled",IF($AE26&lt;=0,"Unpaid",IF($AF26&gt;0,"Partially Paid","Paid")))),"")</f>
        <v/>
      </c>
      <c r="AH26" s="25" t="n"/>
      <c r="AI26" s="32">
        <f>IFERROR(IF($F26="","",INDEX('Activity Setup'!$L$12:$L$111,MATCH($F26,'Activity Setup'!$B$12:$B$111,0))),"")</f>
        <v/>
      </c>
      <c r="AJ26" s="25" t="n"/>
      <c r="AK26" s="32">
        <f>IFERROR(IF($F26="","",INDEX('Activity Setup'!$M$12:$M$111,MATCH($F26,'Activity Setup'!$B$12:$B$111,0))),"")</f>
        <v/>
      </c>
      <c r="AL26" s="32">
        <f>IFERROR(IF($F26="","",INDEX('Activity Setup'!$I$12:$I$111,MATCH($F26,'Activity Setup'!$B$12:$B$111,0))),"")</f>
        <v/>
      </c>
      <c r="AM26" s="32">
        <f>IFERROR(IF($A26="","",SUMIFS($M$5:$M$154,$F$5:$F$154,$F26,$C$5:$C$154,$C26,$D$5:$D$154,$D26,$O$5:$O$154,"&lt;&gt;Canceled",$O$5:$O$154,"&lt;&gt;No-Show")),0)</f>
        <v/>
      </c>
      <c r="AN26" s="32">
        <f>IFERROR(IF($A26="","",$AL26-$AM26),"")</f>
        <v/>
      </c>
      <c r="AO26" s="51">
        <f>IFERROR(IF($A26="","",$AM26/$AL26),"")</f>
        <v/>
      </c>
      <c r="AP26" s="52">
        <f>IFERROR(IF(OR($A26="",$C26="",$D26=""),"",($C26+$D26)-INDEX('Activity Setup'!$N$12:$N$111,MATCH($F26,'Activity Setup'!$B$12:$B$111,0))/24),"")</f>
        <v/>
      </c>
      <c r="AQ26" s="29" t="n"/>
      <c r="AR26" s="29" t="n"/>
      <c r="AS26" s="30">
        <f>IFERROR(IF($A26="","",IF(COUNTIF($A$5:$A$154,$A26)&gt;1,"Duplicate Booking ID",IF($AO26&gt;1,"Over Capacity",IF(AND($N26&lt;&gt;"",$AK26&lt;&gt;"",$N26&lt;$AK26),"Minimum Age Review",IF(AND($AI26="Yes",$AJ26&lt;&gt;"Received",$AJ26&lt;&gt;"Verify On Arrival"),"Waiver Follow-Up",IF(AND($AF26&gt;0,$O26&lt;&gt;"Canceled"),"Payment Due",IF($T26="","Missing Meeting Point",IF($Q26="","Unassigned Staff",IF(AND(($C26+$D26)&lt;NOW(),OR($O26="Inquiry",$O26="Pending",$O26="Confirmed")),"Past Activity Still Open","Ready"))))))))),"")</f>
        <v/>
      </c>
    </row>
    <row r="27">
      <c r="A27" s="25" t="n"/>
      <c r="B27" s="50" t="n"/>
      <c r="C27" s="50" t="n"/>
      <c r="D27" s="27" t="n"/>
      <c r="E27" s="28">
        <f>IFERROR(IF(OR($F27="",$D27=""),"",$D27+INDEX('Activity Setup'!$J$12:$J$111,MATCH($F27,'Activity Setup'!$B$12:$B$111,0))/24),"")</f>
        <v/>
      </c>
      <c r="F27" s="29" t="n"/>
      <c r="G27" s="25" t="n"/>
      <c r="H27" s="25" t="n"/>
      <c r="I27" s="25" t="n"/>
      <c r="J27" s="29" t="n"/>
      <c r="K27" s="25" t="n"/>
      <c r="L27" s="29" t="n"/>
      <c r="M27" s="25" t="n"/>
      <c r="N27" s="25" t="n"/>
      <c r="O27" s="25" t="n"/>
      <c r="P27" s="25" t="n"/>
      <c r="Q27" s="29" t="n"/>
      <c r="R27" s="30">
        <f>IFERROR(IF($F27="","",INDEX('Activity Setup'!$K$12:$K$111,MATCH($F27,'Activity Setup'!$B$12:$B$111,0))),"")</f>
        <v/>
      </c>
      <c r="S27" s="29" t="n"/>
      <c r="T27" s="30">
        <f>IFERROR(IF($A27="","",IF($S27&lt;&gt;"",$S27,$R27)),"")</f>
        <v/>
      </c>
      <c r="U27" s="31">
        <f>IFERROR(IF($F27="","",INDEX('Activity Setup'!$F$12:$F$111,MATCH($F27,'Activity Setup'!$B$12:$B$111,0))),"")</f>
        <v/>
      </c>
      <c r="V27" s="32">
        <f>IFERROR(IF($F27="","",INDEX('Activity Setup'!$E$12:$E$111,MATCH($F27,'Activity Setup'!$B$12:$B$111,0))),"")</f>
        <v/>
      </c>
      <c r="W27" s="31">
        <f>IFERROR(IF($A27="","",IF($V27="Per Person",$M27*$U27,$U27)),"")</f>
        <v/>
      </c>
      <c r="X27" s="33" t="n"/>
      <c r="Y27" s="51">
        <f>IFERROR(IF($F27="","",INDEX('Activity Setup'!$G$12:$G$111,MATCH($F27,'Activity Setup'!$B$12:$B$111,0))),"")</f>
        <v/>
      </c>
      <c r="Z27" s="51">
        <f>IFERROR(IF($F27="","",INDEX('Activity Setup'!$H$12:$H$111,MATCH($F27,'Activity Setup'!$B$12:$B$111,0))),"")</f>
        <v/>
      </c>
      <c r="AA27" s="31">
        <f>IFERROR(IF($A27="","",MAX(0,$W27-$X27)),"")</f>
        <v/>
      </c>
      <c r="AB27" s="31">
        <f>IFERROR(IF($A27="","",$AA27*$Y27),"")</f>
        <v/>
      </c>
      <c r="AC27" s="31">
        <f>IFERROR(IF($A27="","",$AA27*$Z27),"")</f>
        <v/>
      </c>
      <c r="AD27" s="31">
        <f>IFERROR(IF($A27="","",$AA27+$AB27+$AC27),"")</f>
        <v/>
      </c>
      <c r="AE27" s="33" t="n"/>
      <c r="AF27" s="31">
        <f>IFERROR(IF($A27="","",MAX(0,$AD27-$AE27)),"")</f>
        <v/>
      </c>
      <c r="AG27" s="32">
        <f>IFERROR(IF($A27="","",IF($O27="Canceled","Canceled",IF($AE27&lt;=0,"Unpaid",IF($AF27&gt;0,"Partially Paid","Paid")))),"")</f>
        <v/>
      </c>
      <c r="AH27" s="25" t="n"/>
      <c r="AI27" s="32">
        <f>IFERROR(IF($F27="","",INDEX('Activity Setup'!$L$12:$L$111,MATCH($F27,'Activity Setup'!$B$12:$B$111,0))),"")</f>
        <v/>
      </c>
      <c r="AJ27" s="25" t="n"/>
      <c r="AK27" s="32">
        <f>IFERROR(IF($F27="","",INDEX('Activity Setup'!$M$12:$M$111,MATCH($F27,'Activity Setup'!$B$12:$B$111,0))),"")</f>
        <v/>
      </c>
      <c r="AL27" s="32">
        <f>IFERROR(IF($F27="","",INDEX('Activity Setup'!$I$12:$I$111,MATCH($F27,'Activity Setup'!$B$12:$B$111,0))),"")</f>
        <v/>
      </c>
      <c r="AM27" s="32">
        <f>IFERROR(IF($A27="","",SUMIFS($M$5:$M$154,$F$5:$F$154,$F27,$C$5:$C$154,$C27,$D$5:$D$154,$D27,$O$5:$O$154,"&lt;&gt;Canceled",$O$5:$O$154,"&lt;&gt;No-Show")),0)</f>
        <v/>
      </c>
      <c r="AN27" s="32">
        <f>IFERROR(IF($A27="","",$AL27-$AM27),"")</f>
        <v/>
      </c>
      <c r="AO27" s="51">
        <f>IFERROR(IF($A27="","",$AM27/$AL27),"")</f>
        <v/>
      </c>
      <c r="AP27" s="52">
        <f>IFERROR(IF(OR($A27="",$C27="",$D27=""),"",($C27+$D27)-INDEX('Activity Setup'!$N$12:$N$111,MATCH($F27,'Activity Setup'!$B$12:$B$111,0))/24),"")</f>
        <v/>
      </c>
      <c r="AQ27" s="29" t="n"/>
      <c r="AR27" s="29" t="n"/>
      <c r="AS27" s="30">
        <f>IFERROR(IF($A27="","",IF(COUNTIF($A$5:$A$154,$A27)&gt;1,"Duplicate Booking ID",IF($AO27&gt;1,"Over Capacity",IF(AND($N27&lt;&gt;"",$AK27&lt;&gt;"",$N27&lt;$AK27),"Minimum Age Review",IF(AND($AI27="Yes",$AJ27&lt;&gt;"Received",$AJ27&lt;&gt;"Verify On Arrival"),"Waiver Follow-Up",IF(AND($AF27&gt;0,$O27&lt;&gt;"Canceled"),"Payment Due",IF($T27="","Missing Meeting Point",IF($Q27="","Unassigned Staff",IF(AND(($C27+$D27)&lt;NOW(),OR($O27="Inquiry",$O27="Pending",$O27="Confirmed")),"Past Activity Still Open","Ready"))))))))),"")</f>
        <v/>
      </c>
    </row>
    <row r="28">
      <c r="A28" s="25" t="n"/>
      <c r="B28" s="50" t="n"/>
      <c r="C28" s="50" t="n"/>
      <c r="D28" s="27" t="n"/>
      <c r="E28" s="28">
        <f>IFERROR(IF(OR($F28="",$D28=""),"",$D28+INDEX('Activity Setup'!$J$12:$J$111,MATCH($F28,'Activity Setup'!$B$12:$B$111,0))/24),"")</f>
        <v/>
      </c>
      <c r="F28" s="29" t="n"/>
      <c r="G28" s="25" t="n"/>
      <c r="H28" s="25" t="n"/>
      <c r="I28" s="25" t="n"/>
      <c r="J28" s="29" t="n"/>
      <c r="K28" s="25" t="n"/>
      <c r="L28" s="29" t="n"/>
      <c r="M28" s="25" t="n"/>
      <c r="N28" s="25" t="n"/>
      <c r="O28" s="25" t="n"/>
      <c r="P28" s="25" t="n"/>
      <c r="Q28" s="29" t="n"/>
      <c r="R28" s="30">
        <f>IFERROR(IF($F28="","",INDEX('Activity Setup'!$K$12:$K$111,MATCH($F28,'Activity Setup'!$B$12:$B$111,0))),"")</f>
        <v/>
      </c>
      <c r="S28" s="29" t="n"/>
      <c r="T28" s="30">
        <f>IFERROR(IF($A28="","",IF($S28&lt;&gt;"",$S28,$R28)),"")</f>
        <v/>
      </c>
      <c r="U28" s="31">
        <f>IFERROR(IF($F28="","",INDEX('Activity Setup'!$F$12:$F$111,MATCH($F28,'Activity Setup'!$B$12:$B$111,0))),"")</f>
        <v/>
      </c>
      <c r="V28" s="32">
        <f>IFERROR(IF($F28="","",INDEX('Activity Setup'!$E$12:$E$111,MATCH($F28,'Activity Setup'!$B$12:$B$111,0))),"")</f>
        <v/>
      </c>
      <c r="W28" s="31">
        <f>IFERROR(IF($A28="","",IF($V28="Per Person",$M28*$U28,$U28)),"")</f>
        <v/>
      </c>
      <c r="X28" s="33" t="n"/>
      <c r="Y28" s="51">
        <f>IFERROR(IF($F28="","",INDEX('Activity Setup'!$G$12:$G$111,MATCH($F28,'Activity Setup'!$B$12:$B$111,0))),"")</f>
        <v/>
      </c>
      <c r="Z28" s="51">
        <f>IFERROR(IF($F28="","",INDEX('Activity Setup'!$H$12:$H$111,MATCH($F28,'Activity Setup'!$B$12:$B$111,0))),"")</f>
        <v/>
      </c>
      <c r="AA28" s="31">
        <f>IFERROR(IF($A28="","",MAX(0,$W28-$X28)),"")</f>
        <v/>
      </c>
      <c r="AB28" s="31">
        <f>IFERROR(IF($A28="","",$AA28*$Y28),"")</f>
        <v/>
      </c>
      <c r="AC28" s="31">
        <f>IFERROR(IF($A28="","",$AA28*$Z28),"")</f>
        <v/>
      </c>
      <c r="AD28" s="31">
        <f>IFERROR(IF($A28="","",$AA28+$AB28+$AC28),"")</f>
        <v/>
      </c>
      <c r="AE28" s="33" t="n"/>
      <c r="AF28" s="31">
        <f>IFERROR(IF($A28="","",MAX(0,$AD28-$AE28)),"")</f>
        <v/>
      </c>
      <c r="AG28" s="32">
        <f>IFERROR(IF($A28="","",IF($O28="Canceled","Canceled",IF($AE28&lt;=0,"Unpaid",IF($AF28&gt;0,"Partially Paid","Paid")))),"")</f>
        <v/>
      </c>
      <c r="AH28" s="25" t="n"/>
      <c r="AI28" s="32">
        <f>IFERROR(IF($F28="","",INDEX('Activity Setup'!$L$12:$L$111,MATCH($F28,'Activity Setup'!$B$12:$B$111,0))),"")</f>
        <v/>
      </c>
      <c r="AJ28" s="25" t="n"/>
      <c r="AK28" s="32">
        <f>IFERROR(IF($F28="","",INDEX('Activity Setup'!$M$12:$M$111,MATCH($F28,'Activity Setup'!$B$12:$B$111,0))),"")</f>
        <v/>
      </c>
      <c r="AL28" s="32">
        <f>IFERROR(IF($F28="","",INDEX('Activity Setup'!$I$12:$I$111,MATCH($F28,'Activity Setup'!$B$12:$B$111,0))),"")</f>
        <v/>
      </c>
      <c r="AM28" s="32">
        <f>IFERROR(IF($A28="","",SUMIFS($M$5:$M$154,$F$5:$F$154,$F28,$C$5:$C$154,$C28,$D$5:$D$154,$D28,$O$5:$O$154,"&lt;&gt;Canceled",$O$5:$O$154,"&lt;&gt;No-Show")),0)</f>
        <v/>
      </c>
      <c r="AN28" s="32">
        <f>IFERROR(IF($A28="","",$AL28-$AM28),"")</f>
        <v/>
      </c>
      <c r="AO28" s="51">
        <f>IFERROR(IF($A28="","",$AM28/$AL28),"")</f>
        <v/>
      </c>
      <c r="AP28" s="52">
        <f>IFERROR(IF(OR($A28="",$C28="",$D28=""),"",($C28+$D28)-INDEX('Activity Setup'!$N$12:$N$111,MATCH($F28,'Activity Setup'!$B$12:$B$111,0))/24),"")</f>
        <v/>
      </c>
      <c r="AQ28" s="29" t="n"/>
      <c r="AR28" s="29" t="n"/>
      <c r="AS28" s="30">
        <f>IFERROR(IF($A28="","",IF(COUNTIF($A$5:$A$154,$A28)&gt;1,"Duplicate Booking ID",IF($AO28&gt;1,"Over Capacity",IF(AND($N28&lt;&gt;"",$AK28&lt;&gt;"",$N28&lt;$AK28),"Minimum Age Review",IF(AND($AI28="Yes",$AJ28&lt;&gt;"Received",$AJ28&lt;&gt;"Verify On Arrival"),"Waiver Follow-Up",IF(AND($AF28&gt;0,$O28&lt;&gt;"Canceled"),"Payment Due",IF($T28="","Missing Meeting Point",IF($Q28="","Unassigned Staff",IF(AND(($C28+$D28)&lt;NOW(),OR($O28="Inquiry",$O28="Pending",$O28="Confirmed")),"Past Activity Still Open","Ready"))))))))),"")</f>
        <v/>
      </c>
    </row>
    <row r="29">
      <c r="A29" s="25" t="n"/>
      <c r="B29" s="50" t="n"/>
      <c r="C29" s="50" t="n"/>
      <c r="D29" s="27" t="n"/>
      <c r="E29" s="28">
        <f>IFERROR(IF(OR($F29="",$D29=""),"",$D29+INDEX('Activity Setup'!$J$12:$J$111,MATCH($F29,'Activity Setup'!$B$12:$B$111,0))/24),"")</f>
        <v/>
      </c>
      <c r="F29" s="29" t="n"/>
      <c r="G29" s="25" t="n"/>
      <c r="H29" s="25" t="n"/>
      <c r="I29" s="25" t="n"/>
      <c r="J29" s="29" t="n"/>
      <c r="K29" s="25" t="n"/>
      <c r="L29" s="29" t="n"/>
      <c r="M29" s="25" t="n"/>
      <c r="N29" s="25" t="n"/>
      <c r="O29" s="25" t="n"/>
      <c r="P29" s="25" t="n"/>
      <c r="Q29" s="29" t="n"/>
      <c r="R29" s="30">
        <f>IFERROR(IF($F29="","",INDEX('Activity Setup'!$K$12:$K$111,MATCH($F29,'Activity Setup'!$B$12:$B$111,0))),"")</f>
        <v/>
      </c>
      <c r="S29" s="29" t="n"/>
      <c r="T29" s="30">
        <f>IFERROR(IF($A29="","",IF($S29&lt;&gt;"",$S29,$R29)),"")</f>
        <v/>
      </c>
      <c r="U29" s="31">
        <f>IFERROR(IF($F29="","",INDEX('Activity Setup'!$F$12:$F$111,MATCH($F29,'Activity Setup'!$B$12:$B$111,0))),"")</f>
        <v/>
      </c>
      <c r="V29" s="32">
        <f>IFERROR(IF($F29="","",INDEX('Activity Setup'!$E$12:$E$111,MATCH($F29,'Activity Setup'!$B$12:$B$111,0))),"")</f>
        <v/>
      </c>
      <c r="W29" s="31">
        <f>IFERROR(IF($A29="","",IF($V29="Per Person",$M29*$U29,$U29)),"")</f>
        <v/>
      </c>
      <c r="X29" s="33" t="n"/>
      <c r="Y29" s="51">
        <f>IFERROR(IF($F29="","",INDEX('Activity Setup'!$G$12:$G$111,MATCH($F29,'Activity Setup'!$B$12:$B$111,0))),"")</f>
        <v/>
      </c>
      <c r="Z29" s="51">
        <f>IFERROR(IF($F29="","",INDEX('Activity Setup'!$H$12:$H$111,MATCH($F29,'Activity Setup'!$B$12:$B$111,0))),"")</f>
        <v/>
      </c>
      <c r="AA29" s="31">
        <f>IFERROR(IF($A29="","",MAX(0,$W29-$X29)),"")</f>
        <v/>
      </c>
      <c r="AB29" s="31">
        <f>IFERROR(IF($A29="","",$AA29*$Y29),"")</f>
        <v/>
      </c>
      <c r="AC29" s="31">
        <f>IFERROR(IF($A29="","",$AA29*$Z29),"")</f>
        <v/>
      </c>
      <c r="AD29" s="31">
        <f>IFERROR(IF($A29="","",$AA29+$AB29+$AC29),"")</f>
        <v/>
      </c>
      <c r="AE29" s="33" t="n"/>
      <c r="AF29" s="31">
        <f>IFERROR(IF($A29="","",MAX(0,$AD29-$AE29)),"")</f>
        <v/>
      </c>
      <c r="AG29" s="32">
        <f>IFERROR(IF($A29="","",IF($O29="Canceled","Canceled",IF($AE29&lt;=0,"Unpaid",IF($AF29&gt;0,"Partially Paid","Paid")))),"")</f>
        <v/>
      </c>
      <c r="AH29" s="25" t="n"/>
      <c r="AI29" s="32">
        <f>IFERROR(IF($F29="","",INDEX('Activity Setup'!$L$12:$L$111,MATCH($F29,'Activity Setup'!$B$12:$B$111,0))),"")</f>
        <v/>
      </c>
      <c r="AJ29" s="25" t="n"/>
      <c r="AK29" s="32">
        <f>IFERROR(IF($F29="","",INDEX('Activity Setup'!$M$12:$M$111,MATCH($F29,'Activity Setup'!$B$12:$B$111,0))),"")</f>
        <v/>
      </c>
      <c r="AL29" s="32">
        <f>IFERROR(IF($F29="","",INDEX('Activity Setup'!$I$12:$I$111,MATCH($F29,'Activity Setup'!$B$12:$B$111,0))),"")</f>
        <v/>
      </c>
      <c r="AM29" s="32">
        <f>IFERROR(IF($A29="","",SUMIFS($M$5:$M$154,$F$5:$F$154,$F29,$C$5:$C$154,$C29,$D$5:$D$154,$D29,$O$5:$O$154,"&lt;&gt;Canceled",$O$5:$O$154,"&lt;&gt;No-Show")),0)</f>
        <v/>
      </c>
      <c r="AN29" s="32">
        <f>IFERROR(IF($A29="","",$AL29-$AM29),"")</f>
        <v/>
      </c>
      <c r="AO29" s="51">
        <f>IFERROR(IF($A29="","",$AM29/$AL29),"")</f>
        <v/>
      </c>
      <c r="AP29" s="52">
        <f>IFERROR(IF(OR($A29="",$C29="",$D29=""),"",($C29+$D29)-INDEX('Activity Setup'!$N$12:$N$111,MATCH($F29,'Activity Setup'!$B$12:$B$111,0))/24),"")</f>
        <v/>
      </c>
      <c r="AQ29" s="29" t="n"/>
      <c r="AR29" s="29" t="n"/>
      <c r="AS29" s="30">
        <f>IFERROR(IF($A29="","",IF(COUNTIF($A$5:$A$154,$A29)&gt;1,"Duplicate Booking ID",IF($AO29&gt;1,"Over Capacity",IF(AND($N29&lt;&gt;"",$AK29&lt;&gt;"",$N29&lt;$AK29),"Minimum Age Review",IF(AND($AI29="Yes",$AJ29&lt;&gt;"Received",$AJ29&lt;&gt;"Verify On Arrival"),"Waiver Follow-Up",IF(AND($AF29&gt;0,$O29&lt;&gt;"Canceled"),"Payment Due",IF($T29="","Missing Meeting Point",IF($Q29="","Unassigned Staff",IF(AND(($C29+$D29)&lt;NOW(),OR($O29="Inquiry",$O29="Pending",$O29="Confirmed")),"Past Activity Still Open","Ready"))))))))),"")</f>
        <v/>
      </c>
    </row>
    <row r="30">
      <c r="A30" s="25" t="n"/>
      <c r="B30" s="50" t="n"/>
      <c r="C30" s="50" t="n"/>
      <c r="D30" s="27" t="n"/>
      <c r="E30" s="28">
        <f>IFERROR(IF(OR($F30="",$D30=""),"",$D30+INDEX('Activity Setup'!$J$12:$J$111,MATCH($F30,'Activity Setup'!$B$12:$B$111,0))/24),"")</f>
        <v/>
      </c>
      <c r="F30" s="29" t="n"/>
      <c r="G30" s="25" t="n"/>
      <c r="H30" s="25" t="n"/>
      <c r="I30" s="25" t="n"/>
      <c r="J30" s="29" t="n"/>
      <c r="K30" s="25" t="n"/>
      <c r="L30" s="29" t="n"/>
      <c r="M30" s="25" t="n"/>
      <c r="N30" s="25" t="n"/>
      <c r="O30" s="25" t="n"/>
      <c r="P30" s="25" t="n"/>
      <c r="Q30" s="29" t="n"/>
      <c r="R30" s="30">
        <f>IFERROR(IF($F30="","",INDEX('Activity Setup'!$K$12:$K$111,MATCH($F30,'Activity Setup'!$B$12:$B$111,0))),"")</f>
        <v/>
      </c>
      <c r="S30" s="29" t="n"/>
      <c r="T30" s="30">
        <f>IFERROR(IF($A30="","",IF($S30&lt;&gt;"",$S30,$R30)),"")</f>
        <v/>
      </c>
      <c r="U30" s="31">
        <f>IFERROR(IF($F30="","",INDEX('Activity Setup'!$F$12:$F$111,MATCH($F30,'Activity Setup'!$B$12:$B$111,0))),"")</f>
        <v/>
      </c>
      <c r="V30" s="32">
        <f>IFERROR(IF($F30="","",INDEX('Activity Setup'!$E$12:$E$111,MATCH($F30,'Activity Setup'!$B$12:$B$111,0))),"")</f>
        <v/>
      </c>
      <c r="W30" s="31">
        <f>IFERROR(IF($A30="","",IF($V30="Per Person",$M30*$U30,$U30)),"")</f>
        <v/>
      </c>
      <c r="X30" s="33" t="n"/>
      <c r="Y30" s="51">
        <f>IFERROR(IF($F30="","",INDEX('Activity Setup'!$G$12:$G$111,MATCH($F30,'Activity Setup'!$B$12:$B$111,0))),"")</f>
        <v/>
      </c>
      <c r="Z30" s="51">
        <f>IFERROR(IF($F30="","",INDEX('Activity Setup'!$H$12:$H$111,MATCH($F30,'Activity Setup'!$B$12:$B$111,0))),"")</f>
        <v/>
      </c>
      <c r="AA30" s="31">
        <f>IFERROR(IF($A30="","",MAX(0,$W30-$X30)),"")</f>
        <v/>
      </c>
      <c r="AB30" s="31">
        <f>IFERROR(IF($A30="","",$AA30*$Y30),"")</f>
        <v/>
      </c>
      <c r="AC30" s="31">
        <f>IFERROR(IF($A30="","",$AA30*$Z30),"")</f>
        <v/>
      </c>
      <c r="AD30" s="31">
        <f>IFERROR(IF($A30="","",$AA30+$AB30+$AC30),"")</f>
        <v/>
      </c>
      <c r="AE30" s="33" t="n"/>
      <c r="AF30" s="31">
        <f>IFERROR(IF($A30="","",MAX(0,$AD30-$AE30)),"")</f>
        <v/>
      </c>
      <c r="AG30" s="32">
        <f>IFERROR(IF($A30="","",IF($O30="Canceled","Canceled",IF($AE30&lt;=0,"Unpaid",IF($AF30&gt;0,"Partially Paid","Paid")))),"")</f>
        <v/>
      </c>
      <c r="AH30" s="25" t="n"/>
      <c r="AI30" s="32">
        <f>IFERROR(IF($F30="","",INDEX('Activity Setup'!$L$12:$L$111,MATCH($F30,'Activity Setup'!$B$12:$B$111,0))),"")</f>
        <v/>
      </c>
      <c r="AJ30" s="25" t="n"/>
      <c r="AK30" s="32">
        <f>IFERROR(IF($F30="","",INDEX('Activity Setup'!$M$12:$M$111,MATCH($F30,'Activity Setup'!$B$12:$B$111,0))),"")</f>
        <v/>
      </c>
      <c r="AL30" s="32">
        <f>IFERROR(IF($F30="","",INDEX('Activity Setup'!$I$12:$I$111,MATCH($F30,'Activity Setup'!$B$12:$B$111,0))),"")</f>
        <v/>
      </c>
      <c r="AM30" s="32">
        <f>IFERROR(IF($A30="","",SUMIFS($M$5:$M$154,$F$5:$F$154,$F30,$C$5:$C$154,$C30,$D$5:$D$154,$D30,$O$5:$O$154,"&lt;&gt;Canceled",$O$5:$O$154,"&lt;&gt;No-Show")),0)</f>
        <v/>
      </c>
      <c r="AN30" s="32">
        <f>IFERROR(IF($A30="","",$AL30-$AM30),"")</f>
        <v/>
      </c>
      <c r="AO30" s="51">
        <f>IFERROR(IF($A30="","",$AM30/$AL30),"")</f>
        <v/>
      </c>
      <c r="AP30" s="52">
        <f>IFERROR(IF(OR($A30="",$C30="",$D30=""),"",($C30+$D30)-INDEX('Activity Setup'!$N$12:$N$111,MATCH($F30,'Activity Setup'!$B$12:$B$111,0))/24),"")</f>
        <v/>
      </c>
      <c r="AQ30" s="29" t="n"/>
      <c r="AR30" s="29" t="n"/>
      <c r="AS30" s="30">
        <f>IFERROR(IF($A30="","",IF(COUNTIF($A$5:$A$154,$A30)&gt;1,"Duplicate Booking ID",IF($AO30&gt;1,"Over Capacity",IF(AND($N30&lt;&gt;"",$AK30&lt;&gt;"",$N30&lt;$AK30),"Minimum Age Review",IF(AND($AI30="Yes",$AJ30&lt;&gt;"Received",$AJ30&lt;&gt;"Verify On Arrival"),"Waiver Follow-Up",IF(AND($AF30&gt;0,$O30&lt;&gt;"Canceled"),"Payment Due",IF($T30="","Missing Meeting Point",IF($Q30="","Unassigned Staff",IF(AND(($C30+$D30)&lt;NOW(),OR($O30="Inquiry",$O30="Pending",$O30="Confirmed")),"Past Activity Still Open","Ready"))))))))),"")</f>
        <v/>
      </c>
    </row>
    <row r="31">
      <c r="A31" s="25" t="n"/>
      <c r="B31" s="50" t="n"/>
      <c r="C31" s="50" t="n"/>
      <c r="D31" s="27" t="n"/>
      <c r="E31" s="28">
        <f>IFERROR(IF(OR($F31="",$D31=""),"",$D31+INDEX('Activity Setup'!$J$12:$J$111,MATCH($F31,'Activity Setup'!$B$12:$B$111,0))/24),"")</f>
        <v/>
      </c>
      <c r="F31" s="29" t="n"/>
      <c r="G31" s="25" t="n"/>
      <c r="H31" s="25" t="n"/>
      <c r="I31" s="25" t="n"/>
      <c r="J31" s="29" t="n"/>
      <c r="K31" s="25" t="n"/>
      <c r="L31" s="29" t="n"/>
      <c r="M31" s="25" t="n"/>
      <c r="N31" s="25" t="n"/>
      <c r="O31" s="25" t="n"/>
      <c r="P31" s="25" t="n"/>
      <c r="Q31" s="29" t="n"/>
      <c r="R31" s="30">
        <f>IFERROR(IF($F31="","",INDEX('Activity Setup'!$K$12:$K$111,MATCH($F31,'Activity Setup'!$B$12:$B$111,0))),"")</f>
        <v/>
      </c>
      <c r="S31" s="29" t="n"/>
      <c r="T31" s="30">
        <f>IFERROR(IF($A31="","",IF($S31&lt;&gt;"",$S31,$R31)),"")</f>
        <v/>
      </c>
      <c r="U31" s="31">
        <f>IFERROR(IF($F31="","",INDEX('Activity Setup'!$F$12:$F$111,MATCH($F31,'Activity Setup'!$B$12:$B$111,0))),"")</f>
        <v/>
      </c>
      <c r="V31" s="32">
        <f>IFERROR(IF($F31="","",INDEX('Activity Setup'!$E$12:$E$111,MATCH($F31,'Activity Setup'!$B$12:$B$111,0))),"")</f>
        <v/>
      </c>
      <c r="W31" s="31">
        <f>IFERROR(IF($A31="","",IF($V31="Per Person",$M31*$U31,$U31)),"")</f>
        <v/>
      </c>
      <c r="X31" s="33" t="n"/>
      <c r="Y31" s="51">
        <f>IFERROR(IF($F31="","",INDEX('Activity Setup'!$G$12:$G$111,MATCH($F31,'Activity Setup'!$B$12:$B$111,0))),"")</f>
        <v/>
      </c>
      <c r="Z31" s="51">
        <f>IFERROR(IF($F31="","",INDEX('Activity Setup'!$H$12:$H$111,MATCH($F31,'Activity Setup'!$B$12:$B$111,0))),"")</f>
        <v/>
      </c>
      <c r="AA31" s="31">
        <f>IFERROR(IF($A31="","",MAX(0,$W31-$X31)),"")</f>
        <v/>
      </c>
      <c r="AB31" s="31">
        <f>IFERROR(IF($A31="","",$AA31*$Y31),"")</f>
        <v/>
      </c>
      <c r="AC31" s="31">
        <f>IFERROR(IF($A31="","",$AA31*$Z31),"")</f>
        <v/>
      </c>
      <c r="AD31" s="31">
        <f>IFERROR(IF($A31="","",$AA31+$AB31+$AC31),"")</f>
        <v/>
      </c>
      <c r="AE31" s="33" t="n"/>
      <c r="AF31" s="31">
        <f>IFERROR(IF($A31="","",MAX(0,$AD31-$AE31)),"")</f>
        <v/>
      </c>
      <c r="AG31" s="32">
        <f>IFERROR(IF($A31="","",IF($O31="Canceled","Canceled",IF($AE31&lt;=0,"Unpaid",IF($AF31&gt;0,"Partially Paid","Paid")))),"")</f>
        <v/>
      </c>
      <c r="AH31" s="25" t="n"/>
      <c r="AI31" s="32">
        <f>IFERROR(IF($F31="","",INDEX('Activity Setup'!$L$12:$L$111,MATCH($F31,'Activity Setup'!$B$12:$B$111,0))),"")</f>
        <v/>
      </c>
      <c r="AJ31" s="25" t="n"/>
      <c r="AK31" s="32">
        <f>IFERROR(IF($F31="","",INDEX('Activity Setup'!$M$12:$M$111,MATCH($F31,'Activity Setup'!$B$12:$B$111,0))),"")</f>
        <v/>
      </c>
      <c r="AL31" s="32">
        <f>IFERROR(IF($F31="","",INDEX('Activity Setup'!$I$12:$I$111,MATCH($F31,'Activity Setup'!$B$12:$B$111,0))),"")</f>
        <v/>
      </c>
      <c r="AM31" s="32">
        <f>IFERROR(IF($A31="","",SUMIFS($M$5:$M$154,$F$5:$F$154,$F31,$C$5:$C$154,$C31,$D$5:$D$154,$D31,$O$5:$O$154,"&lt;&gt;Canceled",$O$5:$O$154,"&lt;&gt;No-Show")),0)</f>
        <v/>
      </c>
      <c r="AN31" s="32">
        <f>IFERROR(IF($A31="","",$AL31-$AM31),"")</f>
        <v/>
      </c>
      <c r="AO31" s="51">
        <f>IFERROR(IF($A31="","",$AM31/$AL31),"")</f>
        <v/>
      </c>
      <c r="AP31" s="52">
        <f>IFERROR(IF(OR($A31="",$C31="",$D31=""),"",($C31+$D31)-INDEX('Activity Setup'!$N$12:$N$111,MATCH($F31,'Activity Setup'!$B$12:$B$111,0))/24),"")</f>
        <v/>
      </c>
      <c r="AQ31" s="29" t="n"/>
      <c r="AR31" s="29" t="n"/>
      <c r="AS31" s="30">
        <f>IFERROR(IF($A31="","",IF(COUNTIF($A$5:$A$154,$A31)&gt;1,"Duplicate Booking ID",IF($AO31&gt;1,"Over Capacity",IF(AND($N31&lt;&gt;"",$AK31&lt;&gt;"",$N31&lt;$AK31),"Minimum Age Review",IF(AND($AI31="Yes",$AJ31&lt;&gt;"Received",$AJ31&lt;&gt;"Verify On Arrival"),"Waiver Follow-Up",IF(AND($AF31&gt;0,$O31&lt;&gt;"Canceled"),"Payment Due",IF($T31="","Missing Meeting Point",IF($Q31="","Unassigned Staff",IF(AND(($C31+$D31)&lt;NOW(),OR($O31="Inquiry",$O31="Pending",$O31="Confirmed")),"Past Activity Still Open","Ready"))))))))),"")</f>
        <v/>
      </c>
    </row>
    <row r="32">
      <c r="A32" s="25" t="n"/>
      <c r="B32" s="50" t="n"/>
      <c r="C32" s="50" t="n"/>
      <c r="D32" s="27" t="n"/>
      <c r="E32" s="28">
        <f>IFERROR(IF(OR($F32="",$D32=""),"",$D32+INDEX('Activity Setup'!$J$12:$J$111,MATCH($F32,'Activity Setup'!$B$12:$B$111,0))/24),"")</f>
        <v/>
      </c>
      <c r="F32" s="29" t="n"/>
      <c r="G32" s="25" t="n"/>
      <c r="H32" s="25" t="n"/>
      <c r="I32" s="25" t="n"/>
      <c r="J32" s="29" t="n"/>
      <c r="K32" s="25" t="n"/>
      <c r="L32" s="29" t="n"/>
      <c r="M32" s="25" t="n"/>
      <c r="N32" s="25" t="n"/>
      <c r="O32" s="25" t="n"/>
      <c r="P32" s="25" t="n"/>
      <c r="Q32" s="29" t="n"/>
      <c r="R32" s="30">
        <f>IFERROR(IF($F32="","",INDEX('Activity Setup'!$K$12:$K$111,MATCH($F32,'Activity Setup'!$B$12:$B$111,0))),"")</f>
        <v/>
      </c>
      <c r="S32" s="29" t="n"/>
      <c r="T32" s="30">
        <f>IFERROR(IF($A32="","",IF($S32&lt;&gt;"",$S32,$R32)),"")</f>
        <v/>
      </c>
      <c r="U32" s="31">
        <f>IFERROR(IF($F32="","",INDEX('Activity Setup'!$F$12:$F$111,MATCH($F32,'Activity Setup'!$B$12:$B$111,0))),"")</f>
        <v/>
      </c>
      <c r="V32" s="32">
        <f>IFERROR(IF($F32="","",INDEX('Activity Setup'!$E$12:$E$111,MATCH($F32,'Activity Setup'!$B$12:$B$111,0))),"")</f>
        <v/>
      </c>
      <c r="W32" s="31">
        <f>IFERROR(IF($A32="","",IF($V32="Per Person",$M32*$U32,$U32)),"")</f>
        <v/>
      </c>
      <c r="X32" s="33" t="n"/>
      <c r="Y32" s="51">
        <f>IFERROR(IF($F32="","",INDEX('Activity Setup'!$G$12:$G$111,MATCH($F32,'Activity Setup'!$B$12:$B$111,0))),"")</f>
        <v/>
      </c>
      <c r="Z32" s="51">
        <f>IFERROR(IF($F32="","",INDEX('Activity Setup'!$H$12:$H$111,MATCH($F32,'Activity Setup'!$B$12:$B$111,0))),"")</f>
        <v/>
      </c>
      <c r="AA32" s="31">
        <f>IFERROR(IF($A32="","",MAX(0,$W32-$X32)),"")</f>
        <v/>
      </c>
      <c r="AB32" s="31">
        <f>IFERROR(IF($A32="","",$AA32*$Y32),"")</f>
        <v/>
      </c>
      <c r="AC32" s="31">
        <f>IFERROR(IF($A32="","",$AA32*$Z32),"")</f>
        <v/>
      </c>
      <c r="AD32" s="31">
        <f>IFERROR(IF($A32="","",$AA32+$AB32+$AC32),"")</f>
        <v/>
      </c>
      <c r="AE32" s="33" t="n"/>
      <c r="AF32" s="31">
        <f>IFERROR(IF($A32="","",MAX(0,$AD32-$AE32)),"")</f>
        <v/>
      </c>
      <c r="AG32" s="32">
        <f>IFERROR(IF($A32="","",IF($O32="Canceled","Canceled",IF($AE32&lt;=0,"Unpaid",IF($AF32&gt;0,"Partially Paid","Paid")))),"")</f>
        <v/>
      </c>
      <c r="AH32" s="25" t="n"/>
      <c r="AI32" s="32">
        <f>IFERROR(IF($F32="","",INDEX('Activity Setup'!$L$12:$L$111,MATCH($F32,'Activity Setup'!$B$12:$B$111,0))),"")</f>
        <v/>
      </c>
      <c r="AJ32" s="25" t="n"/>
      <c r="AK32" s="32">
        <f>IFERROR(IF($F32="","",INDEX('Activity Setup'!$M$12:$M$111,MATCH($F32,'Activity Setup'!$B$12:$B$111,0))),"")</f>
        <v/>
      </c>
      <c r="AL32" s="32">
        <f>IFERROR(IF($F32="","",INDEX('Activity Setup'!$I$12:$I$111,MATCH($F32,'Activity Setup'!$B$12:$B$111,0))),"")</f>
        <v/>
      </c>
      <c r="AM32" s="32">
        <f>IFERROR(IF($A32="","",SUMIFS($M$5:$M$154,$F$5:$F$154,$F32,$C$5:$C$154,$C32,$D$5:$D$154,$D32,$O$5:$O$154,"&lt;&gt;Canceled",$O$5:$O$154,"&lt;&gt;No-Show")),0)</f>
        <v/>
      </c>
      <c r="AN32" s="32">
        <f>IFERROR(IF($A32="","",$AL32-$AM32),"")</f>
        <v/>
      </c>
      <c r="AO32" s="51">
        <f>IFERROR(IF($A32="","",$AM32/$AL32),"")</f>
        <v/>
      </c>
      <c r="AP32" s="52">
        <f>IFERROR(IF(OR($A32="",$C32="",$D32=""),"",($C32+$D32)-INDEX('Activity Setup'!$N$12:$N$111,MATCH($F32,'Activity Setup'!$B$12:$B$111,0))/24),"")</f>
        <v/>
      </c>
      <c r="AQ32" s="29" t="n"/>
      <c r="AR32" s="29" t="n"/>
      <c r="AS32" s="30">
        <f>IFERROR(IF($A32="","",IF(COUNTIF($A$5:$A$154,$A32)&gt;1,"Duplicate Booking ID",IF($AO32&gt;1,"Over Capacity",IF(AND($N32&lt;&gt;"",$AK32&lt;&gt;"",$N32&lt;$AK32),"Minimum Age Review",IF(AND($AI32="Yes",$AJ32&lt;&gt;"Received",$AJ32&lt;&gt;"Verify On Arrival"),"Waiver Follow-Up",IF(AND($AF32&gt;0,$O32&lt;&gt;"Canceled"),"Payment Due",IF($T32="","Missing Meeting Point",IF($Q32="","Unassigned Staff",IF(AND(($C32+$D32)&lt;NOW(),OR($O32="Inquiry",$O32="Pending",$O32="Confirmed")),"Past Activity Still Open","Ready"))))))))),"")</f>
        <v/>
      </c>
    </row>
    <row r="33">
      <c r="A33" s="25" t="n"/>
      <c r="B33" s="50" t="n"/>
      <c r="C33" s="50" t="n"/>
      <c r="D33" s="27" t="n"/>
      <c r="E33" s="28">
        <f>IFERROR(IF(OR($F33="",$D33=""),"",$D33+INDEX('Activity Setup'!$J$12:$J$111,MATCH($F33,'Activity Setup'!$B$12:$B$111,0))/24),"")</f>
        <v/>
      </c>
      <c r="F33" s="29" t="n"/>
      <c r="G33" s="25" t="n"/>
      <c r="H33" s="25" t="n"/>
      <c r="I33" s="25" t="n"/>
      <c r="J33" s="29" t="n"/>
      <c r="K33" s="25" t="n"/>
      <c r="L33" s="29" t="n"/>
      <c r="M33" s="25" t="n"/>
      <c r="N33" s="25" t="n"/>
      <c r="O33" s="25" t="n"/>
      <c r="P33" s="25" t="n"/>
      <c r="Q33" s="29" t="n"/>
      <c r="R33" s="30">
        <f>IFERROR(IF($F33="","",INDEX('Activity Setup'!$K$12:$K$111,MATCH($F33,'Activity Setup'!$B$12:$B$111,0))),"")</f>
        <v/>
      </c>
      <c r="S33" s="29" t="n"/>
      <c r="T33" s="30">
        <f>IFERROR(IF($A33="","",IF($S33&lt;&gt;"",$S33,$R33)),"")</f>
        <v/>
      </c>
      <c r="U33" s="31">
        <f>IFERROR(IF($F33="","",INDEX('Activity Setup'!$F$12:$F$111,MATCH($F33,'Activity Setup'!$B$12:$B$111,0))),"")</f>
        <v/>
      </c>
      <c r="V33" s="32">
        <f>IFERROR(IF($F33="","",INDEX('Activity Setup'!$E$12:$E$111,MATCH($F33,'Activity Setup'!$B$12:$B$111,0))),"")</f>
        <v/>
      </c>
      <c r="W33" s="31">
        <f>IFERROR(IF($A33="","",IF($V33="Per Person",$M33*$U33,$U33)),"")</f>
        <v/>
      </c>
      <c r="X33" s="33" t="n"/>
      <c r="Y33" s="51">
        <f>IFERROR(IF($F33="","",INDEX('Activity Setup'!$G$12:$G$111,MATCH($F33,'Activity Setup'!$B$12:$B$111,0))),"")</f>
        <v/>
      </c>
      <c r="Z33" s="51">
        <f>IFERROR(IF($F33="","",INDEX('Activity Setup'!$H$12:$H$111,MATCH($F33,'Activity Setup'!$B$12:$B$111,0))),"")</f>
        <v/>
      </c>
      <c r="AA33" s="31">
        <f>IFERROR(IF($A33="","",MAX(0,$W33-$X33)),"")</f>
        <v/>
      </c>
      <c r="AB33" s="31">
        <f>IFERROR(IF($A33="","",$AA33*$Y33),"")</f>
        <v/>
      </c>
      <c r="AC33" s="31">
        <f>IFERROR(IF($A33="","",$AA33*$Z33),"")</f>
        <v/>
      </c>
      <c r="AD33" s="31">
        <f>IFERROR(IF($A33="","",$AA33+$AB33+$AC33),"")</f>
        <v/>
      </c>
      <c r="AE33" s="33" t="n"/>
      <c r="AF33" s="31">
        <f>IFERROR(IF($A33="","",MAX(0,$AD33-$AE33)),"")</f>
        <v/>
      </c>
      <c r="AG33" s="32">
        <f>IFERROR(IF($A33="","",IF($O33="Canceled","Canceled",IF($AE33&lt;=0,"Unpaid",IF($AF33&gt;0,"Partially Paid","Paid")))),"")</f>
        <v/>
      </c>
      <c r="AH33" s="25" t="n"/>
      <c r="AI33" s="32">
        <f>IFERROR(IF($F33="","",INDEX('Activity Setup'!$L$12:$L$111,MATCH($F33,'Activity Setup'!$B$12:$B$111,0))),"")</f>
        <v/>
      </c>
      <c r="AJ33" s="25" t="n"/>
      <c r="AK33" s="32">
        <f>IFERROR(IF($F33="","",INDEX('Activity Setup'!$M$12:$M$111,MATCH($F33,'Activity Setup'!$B$12:$B$111,0))),"")</f>
        <v/>
      </c>
      <c r="AL33" s="32">
        <f>IFERROR(IF($F33="","",INDEX('Activity Setup'!$I$12:$I$111,MATCH($F33,'Activity Setup'!$B$12:$B$111,0))),"")</f>
        <v/>
      </c>
      <c r="AM33" s="32">
        <f>IFERROR(IF($A33="","",SUMIFS($M$5:$M$154,$F$5:$F$154,$F33,$C$5:$C$154,$C33,$D$5:$D$154,$D33,$O$5:$O$154,"&lt;&gt;Canceled",$O$5:$O$154,"&lt;&gt;No-Show")),0)</f>
        <v/>
      </c>
      <c r="AN33" s="32">
        <f>IFERROR(IF($A33="","",$AL33-$AM33),"")</f>
        <v/>
      </c>
      <c r="AO33" s="51">
        <f>IFERROR(IF($A33="","",$AM33/$AL33),"")</f>
        <v/>
      </c>
      <c r="AP33" s="52">
        <f>IFERROR(IF(OR($A33="",$C33="",$D33=""),"",($C33+$D33)-INDEX('Activity Setup'!$N$12:$N$111,MATCH($F33,'Activity Setup'!$B$12:$B$111,0))/24),"")</f>
        <v/>
      </c>
      <c r="AQ33" s="29" t="n"/>
      <c r="AR33" s="29" t="n"/>
      <c r="AS33" s="30">
        <f>IFERROR(IF($A33="","",IF(COUNTIF($A$5:$A$154,$A33)&gt;1,"Duplicate Booking ID",IF($AO33&gt;1,"Over Capacity",IF(AND($N33&lt;&gt;"",$AK33&lt;&gt;"",$N33&lt;$AK33),"Minimum Age Review",IF(AND($AI33="Yes",$AJ33&lt;&gt;"Received",$AJ33&lt;&gt;"Verify On Arrival"),"Waiver Follow-Up",IF(AND($AF33&gt;0,$O33&lt;&gt;"Canceled"),"Payment Due",IF($T33="","Missing Meeting Point",IF($Q33="","Unassigned Staff",IF(AND(($C33+$D33)&lt;NOW(),OR($O33="Inquiry",$O33="Pending",$O33="Confirmed")),"Past Activity Still Open","Ready"))))))))),"")</f>
        <v/>
      </c>
    </row>
    <row r="34">
      <c r="A34" s="25" t="n"/>
      <c r="B34" s="50" t="n"/>
      <c r="C34" s="50" t="n"/>
      <c r="D34" s="27" t="n"/>
      <c r="E34" s="28">
        <f>IFERROR(IF(OR($F34="",$D34=""),"",$D34+INDEX('Activity Setup'!$J$12:$J$111,MATCH($F34,'Activity Setup'!$B$12:$B$111,0))/24),"")</f>
        <v/>
      </c>
      <c r="F34" s="29" t="n"/>
      <c r="G34" s="25" t="n"/>
      <c r="H34" s="25" t="n"/>
      <c r="I34" s="25" t="n"/>
      <c r="J34" s="29" t="n"/>
      <c r="K34" s="25" t="n"/>
      <c r="L34" s="29" t="n"/>
      <c r="M34" s="25" t="n"/>
      <c r="N34" s="25" t="n"/>
      <c r="O34" s="25" t="n"/>
      <c r="P34" s="25" t="n"/>
      <c r="Q34" s="29" t="n"/>
      <c r="R34" s="30">
        <f>IFERROR(IF($F34="","",INDEX('Activity Setup'!$K$12:$K$111,MATCH($F34,'Activity Setup'!$B$12:$B$111,0))),"")</f>
        <v/>
      </c>
      <c r="S34" s="29" t="n"/>
      <c r="T34" s="30">
        <f>IFERROR(IF($A34="","",IF($S34&lt;&gt;"",$S34,$R34)),"")</f>
        <v/>
      </c>
      <c r="U34" s="31">
        <f>IFERROR(IF($F34="","",INDEX('Activity Setup'!$F$12:$F$111,MATCH($F34,'Activity Setup'!$B$12:$B$111,0))),"")</f>
        <v/>
      </c>
      <c r="V34" s="32">
        <f>IFERROR(IF($F34="","",INDEX('Activity Setup'!$E$12:$E$111,MATCH($F34,'Activity Setup'!$B$12:$B$111,0))),"")</f>
        <v/>
      </c>
      <c r="W34" s="31">
        <f>IFERROR(IF($A34="","",IF($V34="Per Person",$M34*$U34,$U34)),"")</f>
        <v/>
      </c>
      <c r="X34" s="33" t="n"/>
      <c r="Y34" s="51">
        <f>IFERROR(IF($F34="","",INDEX('Activity Setup'!$G$12:$G$111,MATCH($F34,'Activity Setup'!$B$12:$B$111,0))),"")</f>
        <v/>
      </c>
      <c r="Z34" s="51">
        <f>IFERROR(IF($F34="","",INDEX('Activity Setup'!$H$12:$H$111,MATCH($F34,'Activity Setup'!$B$12:$B$111,0))),"")</f>
        <v/>
      </c>
      <c r="AA34" s="31">
        <f>IFERROR(IF($A34="","",MAX(0,$W34-$X34)),"")</f>
        <v/>
      </c>
      <c r="AB34" s="31">
        <f>IFERROR(IF($A34="","",$AA34*$Y34),"")</f>
        <v/>
      </c>
      <c r="AC34" s="31">
        <f>IFERROR(IF($A34="","",$AA34*$Z34),"")</f>
        <v/>
      </c>
      <c r="AD34" s="31">
        <f>IFERROR(IF($A34="","",$AA34+$AB34+$AC34),"")</f>
        <v/>
      </c>
      <c r="AE34" s="33" t="n"/>
      <c r="AF34" s="31">
        <f>IFERROR(IF($A34="","",MAX(0,$AD34-$AE34)),"")</f>
        <v/>
      </c>
      <c r="AG34" s="32">
        <f>IFERROR(IF($A34="","",IF($O34="Canceled","Canceled",IF($AE34&lt;=0,"Unpaid",IF($AF34&gt;0,"Partially Paid","Paid")))),"")</f>
        <v/>
      </c>
      <c r="AH34" s="25" t="n"/>
      <c r="AI34" s="32">
        <f>IFERROR(IF($F34="","",INDEX('Activity Setup'!$L$12:$L$111,MATCH($F34,'Activity Setup'!$B$12:$B$111,0))),"")</f>
        <v/>
      </c>
      <c r="AJ34" s="25" t="n"/>
      <c r="AK34" s="32">
        <f>IFERROR(IF($F34="","",INDEX('Activity Setup'!$M$12:$M$111,MATCH($F34,'Activity Setup'!$B$12:$B$111,0))),"")</f>
        <v/>
      </c>
      <c r="AL34" s="32">
        <f>IFERROR(IF($F34="","",INDEX('Activity Setup'!$I$12:$I$111,MATCH($F34,'Activity Setup'!$B$12:$B$111,0))),"")</f>
        <v/>
      </c>
      <c r="AM34" s="32">
        <f>IFERROR(IF($A34="","",SUMIFS($M$5:$M$154,$F$5:$F$154,$F34,$C$5:$C$154,$C34,$D$5:$D$154,$D34,$O$5:$O$154,"&lt;&gt;Canceled",$O$5:$O$154,"&lt;&gt;No-Show")),0)</f>
        <v/>
      </c>
      <c r="AN34" s="32">
        <f>IFERROR(IF($A34="","",$AL34-$AM34),"")</f>
        <v/>
      </c>
      <c r="AO34" s="51">
        <f>IFERROR(IF($A34="","",$AM34/$AL34),"")</f>
        <v/>
      </c>
      <c r="AP34" s="52">
        <f>IFERROR(IF(OR($A34="",$C34="",$D34=""),"",($C34+$D34)-INDEX('Activity Setup'!$N$12:$N$111,MATCH($F34,'Activity Setup'!$B$12:$B$111,0))/24),"")</f>
        <v/>
      </c>
      <c r="AQ34" s="29" t="n"/>
      <c r="AR34" s="29" t="n"/>
      <c r="AS34" s="30">
        <f>IFERROR(IF($A34="","",IF(COUNTIF($A$5:$A$154,$A34)&gt;1,"Duplicate Booking ID",IF($AO34&gt;1,"Over Capacity",IF(AND($N34&lt;&gt;"",$AK34&lt;&gt;"",$N34&lt;$AK34),"Minimum Age Review",IF(AND($AI34="Yes",$AJ34&lt;&gt;"Received",$AJ34&lt;&gt;"Verify On Arrival"),"Waiver Follow-Up",IF(AND($AF34&gt;0,$O34&lt;&gt;"Canceled"),"Payment Due",IF($T34="","Missing Meeting Point",IF($Q34="","Unassigned Staff",IF(AND(($C34+$D34)&lt;NOW(),OR($O34="Inquiry",$O34="Pending",$O34="Confirmed")),"Past Activity Still Open","Ready"))))))))),"")</f>
        <v/>
      </c>
    </row>
    <row r="35">
      <c r="A35" s="25" t="n"/>
      <c r="B35" s="50" t="n"/>
      <c r="C35" s="50" t="n"/>
      <c r="D35" s="27" t="n"/>
      <c r="E35" s="28">
        <f>IFERROR(IF(OR($F35="",$D35=""),"",$D35+INDEX('Activity Setup'!$J$12:$J$111,MATCH($F35,'Activity Setup'!$B$12:$B$111,0))/24),"")</f>
        <v/>
      </c>
      <c r="F35" s="29" t="n"/>
      <c r="G35" s="25" t="n"/>
      <c r="H35" s="25" t="n"/>
      <c r="I35" s="25" t="n"/>
      <c r="J35" s="29" t="n"/>
      <c r="K35" s="25" t="n"/>
      <c r="L35" s="29" t="n"/>
      <c r="M35" s="25" t="n"/>
      <c r="N35" s="25" t="n"/>
      <c r="O35" s="25" t="n"/>
      <c r="P35" s="25" t="n"/>
      <c r="Q35" s="29" t="n"/>
      <c r="R35" s="30">
        <f>IFERROR(IF($F35="","",INDEX('Activity Setup'!$K$12:$K$111,MATCH($F35,'Activity Setup'!$B$12:$B$111,0))),"")</f>
        <v/>
      </c>
      <c r="S35" s="29" t="n"/>
      <c r="T35" s="30">
        <f>IFERROR(IF($A35="","",IF($S35&lt;&gt;"",$S35,$R35)),"")</f>
        <v/>
      </c>
      <c r="U35" s="31">
        <f>IFERROR(IF($F35="","",INDEX('Activity Setup'!$F$12:$F$111,MATCH($F35,'Activity Setup'!$B$12:$B$111,0))),"")</f>
        <v/>
      </c>
      <c r="V35" s="32">
        <f>IFERROR(IF($F35="","",INDEX('Activity Setup'!$E$12:$E$111,MATCH($F35,'Activity Setup'!$B$12:$B$111,0))),"")</f>
        <v/>
      </c>
      <c r="W35" s="31">
        <f>IFERROR(IF($A35="","",IF($V35="Per Person",$M35*$U35,$U35)),"")</f>
        <v/>
      </c>
      <c r="X35" s="33" t="n"/>
      <c r="Y35" s="51">
        <f>IFERROR(IF($F35="","",INDEX('Activity Setup'!$G$12:$G$111,MATCH($F35,'Activity Setup'!$B$12:$B$111,0))),"")</f>
        <v/>
      </c>
      <c r="Z35" s="51">
        <f>IFERROR(IF($F35="","",INDEX('Activity Setup'!$H$12:$H$111,MATCH($F35,'Activity Setup'!$B$12:$B$111,0))),"")</f>
        <v/>
      </c>
      <c r="AA35" s="31">
        <f>IFERROR(IF($A35="","",MAX(0,$W35-$X35)),"")</f>
        <v/>
      </c>
      <c r="AB35" s="31">
        <f>IFERROR(IF($A35="","",$AA35*$Y35),"")</f>
        <v/>
      </c>
      <c r="AC35" s="31">
        <f>IFERROR(IF($A35="","",$AA35*$Z35),"")</f>
        <v/>
      </c>
      <c r="AD35" s="31">
        <f>IFERROR(IF($A35="","",$AA35+$AB35+$AC35),"")</f>
        <v/>
      </c>
      <c r="AE35" s="33" t="n"/>
      <c r="AF35" s="31">
        <f>IFERROR(IF($A35="","",MAX(0,$AD35-$AE35)),"")</f>
        <v/>
      </c>
      <c r="AG35" s="32">
        <f>IFERROR(IF($A35="","",IF($O35="Canceled","Canceled",IF($AE35&lt;=0,"Unpaid",IF($AF35&gt;0,"Partially Paid","Paid")))),"")</f>
        <v/>
      </c>
      <c r="AH35" s="25" t="n"/>
      <c r="AI35" s="32">
        <f>IFERROR(IF($F35="","",INDEX('Activity Setup'!$L$12:$L$111,MATCH($F35,'Activity Setup'!$B$12:$B$111,0))),"")</f>
        <v/>
      </c>
      <c r="AJ35" s="25" t="n"/>
      <c r="AK35" s="32">
        <f>IFERROR(IF($F35="","",INDEX('Activity Setup'!$M$12:$M$111,MATCH($F35,'Activity Setup'!$B$12:$B$111,0))),"")</f>
        <v/>
      </c>
      <c r="AL35" s="32">
        <f>IFERROR(IF($F35="","",INDEX('Activity Setup'!$I$12:$I$111,MATCH($F35,'Activity Setup'!$B$12:$B$111,0))),"")</f>
        <v/>
      </c>
      <c r="AM35" s="32">
        <f>IFERROR(IF($A35="","",SUMIFS($M$5:$M$154,$F$5:$F$154,$F35,$C$5:$C$154,$C35,$D$5:$D$154,$D35,$O$5:$O$154,"&lt;&gt;Canceled",$O$5:$O$154,"&lt;&gt;No-Show")),0)</f>
        <v/>
      </c>
      <c r="AN35" s="32">
        <f>IFERROR(IF($A35="","",$AL35-$AM35),"")</f>
        <v/>
      </c>
      <c r="AO35" s="51">
        <f>IFERROR(IF($A35="","",$AM35/$AL35),"")</f>
        <v/>
      </c>
      <c r="AP35" s="52">
        <f>IFERROR(IF(OR($A35="",$C35="",$D35=""),"",($C35+$D35)-INDEX('Activity Setup'!$N$12:$N$111,MATCH($F35,'Activity Setup'!$B$12:$B$111,0))/24),"")</f>
        <v/>
      </c>
      <c r="AQ35" s="29" t="n"/>
      <c r="AR35" s="29" t="n"/>
      <c r="AS35" s="30">
        <f>IFERROR(IF($A35="","",IF(COUNTIF($A$5:$A$154,$A35)&gt;1,"Duplicate Booking ID",IF($AO35&gt;1,"Over Capacity",IF(AND($N35&lt;&gt;"",$AK35&lt;&gt;"",$N35&lt;$AK35),"Minimum Age Review",IF(AND($AI35="Yes",$AJ35&lt;&gt;"Received",$AJ35&lt;&gt;"Verify On Arrival"),"Waiver Follow-Up",IF(AND($AF35&gt;0,$O35&lt;&gt;"Canceled"),"Payment Due",IF($T35="","Missing Meeting Point",IF($Q35="","Unassigned Staff",IF(AND(($C35+$D35)&lt;NOW(),OR($O35="Inquiry",$O35="Pending",$O35="Confirmed")),"Past Activity Still Open","Ready"))))))))),"")</f>
        <v/>
      </c>
    </row>
    <row r="36">
      <c r="A36" s="25" t="n"/>
      <c r="B36" s="50" t="n"/>
      <c r="C36" s="50" t="n"/>
      <c r="D36" s="27" t="n"/>
      <c r="E36" s="28">
        <f>IFERROR(IF(OR($F36="",$D36=""),"",$D36+INDEX('Activity Setup'!$J$12:$J$111,MATCH($F36,'Activity Setup'!$B$12:$B$111,0))/24),"")</f>
        <v/>
      </c>
      <c r="F36" s="29" t="n"/>
      <c r="G36" s="25" t="n"/>
      <c r="H36" s="25" t="n"/>
      <c r="I36" s="25" t="n"/>
      <c r="J36" s="29" t="n"/>
      <c r="K36" s="25" t="n"/>
      <c r="L36" s="29" t="n"/>
      <c r="M36" s="25" t="n"/>
      <c r="N36" s="25" t="n"/>
      <c r="O36" s="25" t="n"/>
      <c r="P36" s="25" t="n"/>
      <c r="Q36" s="29" t="n"/>
      <c r="R36" s="30">
        <f>IFERROR(IF($F36="","",INDEX('Activity Setup'!$K$12:$K$111,MATCH($F36,'Activity Setup'!$B$12:$B$111,0))),"")</f>
        <v/>
      </c>
      <c r="S36" s="29" t="n"/>
      <c r="T36" s="30">
        <f>IFERROR(IF($A36="","",IF($S36&lt;&gt;"",$S36,$R36)),"")</f>
        <v/>
      </c>
      <c r="U36" s="31">
        <f>IFERROR(IF($F36="","",INDEX('Activity Setup'!$F$12:$F$111,MATCH($F36,'Activity Setup'!$B$12:$B$111,0))),"")</f>
        <v/>
      </c>
      <c r="V36" s="32">
        <f>IFERROR(IF($F36="","",INDEX('Activity Setup'!$E$12:$E$111,MATCH($F36,'Activity Setup'!$B$12:$B$111,0))),"")</f>
        <v/>
      </c>
      <c r="W36" s="31">
        <f>IFERROR(IF($A36="","",IF($V36="Per Person",$M36*$U36,$U36)),"")</f>
        <v/>
      </c>
      <c r="X36" s="33" t="n"/>
      <c r="Y36" s="51">
        <f>IFERROR(IF($F36="","",INDEX('Activity Setup'!$G$12:$G$111,MATCH($F36,'Activity Setup'!$B$12:$B$111,0))),"")</f>
        <v/>
      </c>
      <c r="Z36" s="51">
        <f>IFERROR(IF($F36="","",INDEX('Activity Setup'!$H$12:$H$111,MATCH($F36,'Activity Setup'!$B$12:$B$111,0))),"")</f>
        <v/>
      </c>
      <c r="AA36" s="31">
        <f>IFERROR(IF($A36="","",MAX(0,$W36-$X36)),"")</f>
        <v/>
      </c>
      <c r="AB36" s="31">
        <f>IFERROR(IF($A36="","",$AA36*$Y36),"")</f>
        <v/>
      </c>
      <c r="AC36" s="31">
        <f>IFERROR(IF($A36="","",$AA36*$Z36),"")</f>
        <v/>
      </c>
      <c r="AD36" s="31">
        <f>IFERROR(IF($A36="","",$AA36+$AB36+$AC36),"")</f>
        <v/>
      </c>
      <c r="AE36" s="33" t="n"/>
      <c r="AF36" s="31">
        <f>IFERROR(IF($A36="","",MAX(0,$AD36-$AE36)),"")</f>
        <v/>
      </c>
      <c r="AG36" s="32">
        <f>IFERROR(IF($A36="","",IF($O36="Canceled","Canceled",IF($AE36&lt;=0,"Unpaid",IF($AF36&gt;0,"Partially Paid","Paid")))),"")</f>
        <v/>
      </c>
      <c r="AH36" s="25" t="n"/>
      <c r="AI36" s="32">
        <f>IFERROR(IF($F36="","",INDEX('Activity Setup'!$L$12:$L$111,MATCH($F36,'Activity Setup'!$B$12:$B$111,0))),"")</f>
        <v/>
      </c>
      <c r="AJ36" s="25" t="n"/>
      <c r="AK36" s="32">
        <f>IFERROR(IF($F36="","",INDEX('Activity Setup'!$M$12:$M$111,MATCH($F36,'Activity Setup'!$B$12:$B$111,0))),"")</f>
        <v/>
      </c>
      <c r="AL36" s="32">
        <f>IFERROR(IF($F36="","",INDEX('Activity Setup'!$I$12:$I$111,MATCH($F36,'Activity Setup'!$B$12:$B$111,0))),"")</f>
        <v/>
      </c>
      <c r="AM36" s="32">
        <f>IFERROR(IF($A36="","",SUMIFS($M$5:$M$154,$F$5:$F$154,$F36,$C$5:$C$154,$C36,$D$5:$D$154,$D36,$O$5:$O$154,"&lt;&gt;Canceled",$O$5:$O$154,"&lt;&gt;No-Show")),0)</f>
        <v/>
      </c>
      <c r="AN36" s="32">
        <f>IFERROR(IF($A36="","",$AL36-$AM36),"")</f>
        <v/>
      </c>
      <c r="AO36" s="51">
        <f>IFERROR(IF($A36="","",$AM36/$AL36),"")</f>
        <v/>
      </c>
      <c r="AP36" s="52">
        <f>IFERROR(IF(OR($A36="",$C36="",$D36=""),"",($C36+$D36)-INDEX('Activity Setup'!$N$12:$N$111,MATCH($F36,'Activity Setup'!$B$12:$B$111,0))/24),"")</f>
        <v/>
      </c>
      <c r="AQ36" s="29" t="n"/>
      <c r="AR36" s="29" t="n"/>
      <c r="AS36" s="30">
        <f>IFERROR(IF($A36="","",IF(COUNTIF($A$5:$A$154,$A36)&gt;1,"Duplicate Booking ID",IF($AO36&gt;1,"Over Capacity",IF(AND($N36&lt;&gt;"",$AK36&lt;&gt;"",$N36&lt;$AK36),"Minimum Age Review",IF(AND($AI36="Yes",$AJ36&lt;&gt;"Received",$AJ36&lt;&gt;"Verify On Arrival"),"Waiver Follow-Up",IF(AND($AF36&gt;0,$O36&lt;&gt;"Canceled"),"Payment Due",IF($T36="","Missing Meeting Point",IF($Q36="","Unassigned Staff",IF(AND(($C36+$D36)&lt;NOW(),OR($O36="Inquiry",$O36="Pending",$O36="Confirmed")),"Past Activity Still Open","Ready"))))))))),"")</f>
        <v/>
      </c>
    </row>
    <row r="37">
      <c r="A37" s="25" t="n"/>
      <c r="B37" s="50" t="n"/>
      <c r="C37" s="50" t="n"/>
      <c r="D37" s="27" t="n"/>
      <c r="E37" s="28">
        <f>IFERROR(IF(OR($F37="",$D37=""),"",$D37+INDEX('Activity Setup'!$J$12:$J$111,MATCH($F37,'Activity Setup'!$B$12:$B$111,0))/24),"")</f>
        <v/>
      </c>
      <c r="F37" s="29" t="n"/>
      <c r="G37" s="25" t="n"/>
      <c r="H37" s="25" t="n"/>
      <c r="I37" s="25" t="n"/>
      <c r="J37" s="29" t="n"/>
      <c r="K37" s="25" t="n"/>
      <c r="L37" s="29" t="n"/>
      <c r="M37" s="25" t="n"/>
      <c r="N37" s="25" t="n"/>
      <c r="O37" s="25" t="n"/>
      <c r="P37" s="25" t="n"/>
      <c r="Q37" s="29" t="n"/>
      <c r="R37" s="30">
        <f>IFERROR(IF($F37="","",INDEX('Activity Setup'!$K$12:$K$111,MATCH($F37,'Activity Setup'!$B$12:$B$111,0))),"")</f>
        <v/>
      </c>
      <c r="S37" s="29" t="n"/>
      <c r="T37" s="30">
        <f>IFERROR(IF($A37="","",IF($S37&lt;&gt;"",$S37,$R37)),"")</f>
        <v/>
      </c>
      <c r="U37" s="31">
        <f>IFERROR(IF($F37="","",INDEX('Activity Setup'!$F$12:$F$111,MATCH($F37,'Activity Setup'!$B$12:$B$111,0))),"")</f>
        <v/>
      </c>
      <c r="V37" s="32">
        <f>IFERROR(IF($F37="","",INDEX('Activity Setup'!$E$12:$E$111,MATCH($F37,'Activity Setup'!$B$12:$B$111,0))),"")</f>
        <v/>
      </c>
      <c r="W37" s="31">
        <f>IFERROR(IF($A37="","",IF($V37="Per Person",$M37*$U37,$U37)),"")</f>
        <v/>
      </c>
      <c r="X37" s="33" t="n"/>
      <c r="Y37" s="51">
        <f>IFERROR(IF($F37="","",INDEX('Activity Setup'!$G$12:$G$111,MATCH($F37,'Activity Setup'!$B$12:$B$111,0))),"")</f>
        <v/>
      </c>
      <c r="Z37" s="51">
        <f>IFERROR(IF($F37="","",INDEX('Activity Setup'!$H$12:$H$111,MATCH($F37,'Activity Setup'!$B$12:$B$111,0))),"")</f>
        <v/>
      </c>
      <c r="AA37" s="31">
        <f>IFERROR(IF($A37="","",MAX(0,$W37-$X37)),"")</f>
        <v/>
      </c>
      <c r="AB37" s="31">
        <f>IFERROR(IF($A37="","",$AA37*$Y37),"")</f>
        <v/>
      </c>
      <c r="AC37" s="31">
        <f>IFERROR(IF($A37="","",$AA37*$Z37),"")</f>
        <v/>
      </c>
      <c r="AD37" s="31">
        <f>IFERROR(IF($A37="","",$AA37+$AB37+$AC37),"")</f>
        <v/>
      </c>
      <c r="AE37" s="33" t="n"/>
      <c r="AF37" s="31">
        <f>IFERROR(IF($A37="","",MAX(0,$AD37-$AE37)),"")</f>
        <v/>
      </c>
      <c r="AG37" s="32">
        <f>IFERROR(IF($A37="","",IF($O37="Canceled","Canceled",IF($AE37&lt;=0,"Unpaid",IF($AF37&gt;0,"Partially Paid","Paid")))),"")</f>
        <v/>
      </c>
      <c r="AH37" s="25" t="n"/>
      <c r="AI37" s="32">
        <f>IFERROR(IF($F37="","",INDEX('Activity Setup'!$L$12:$L$111,MATCH($F37,'Activity Setup'!$B$12:$B$111,0))),"")</f>
        <v/>
      </c>
      <c r="AJ37" s="25" t="n"/>
      <c r="AK37" s="32">
        <f>IFERROR(IF($F37="","",INDEX('Activity Setup'!$M$12:$M$111,MATCH($F37,'Activity Setup'!$B$12:$B$111,0))),"")</f>
        <v/>
      </c>
      <c r="AL37" s="32">
        <f>IFERROR(IF($F37="","",INDEX('Activity Setup'!$I$12:$I$111,MATCH($F37,'Activity Setup'!$B$12:$B$111,0))),"")</f>
        <v/>
      </c>
      <c r="AM37" s="32">
        <f>IFERROR(IF($A37="","",SUMIFS($M$5:$M$154,$F$5:$F$154,$F37,$C$5:$C$154,$C37,$D$5:$D$154,$D37,$O$5:$O$154,"&lt;&gt;Canceled",$O$5:$O$154,"&lt;&gt;No-Show")),0)</f>
        <v/>
      </c>
      <c r="AN37" s="32">
        <f>IFERROR(IF($A37="","",$AL37-$AM37),"")</f>
        <v/>
      </c>
      <c r="AO37" s="51">
        <f>IFERROR(IF($A37="","",$AM37/$AL37),"")</f>
        <v/>
      </c>
      <c r="AP37" s="52">
        <f>IFERROR(IF(OR($A37="",$C37="",$D37=""),"",($C37+$D37)-INDEX('Activity Setup'!$N$12:$N$111,MATCH($F37,'Activity Setup'!$B$12:$B$111,0))/24),"")</f>
        <v/>
      </c>
      <c r="AQ37" s="29" t="n"/>
      <c r="AR37" s="29" t="n"/>
      <c r="AS37" s="30">
        <f>IFERROR(IF($A37="","",IF(COUNTIF($A$5:$A$154,$A37)&gt;1,"Duplicate Booking ID",IF($AO37&gt;1,"Over Capacity",IF(AND($N37&lt;&gt;"",$AK37&lt;&gt;"",$N37&lt;$AK37),"Minimum Age Review",IF(AND($AI37="Yes",$AJ37&lt;&gt;"Received",$AJ37&lt;&gt;"Verify On Arrival"),"Waiver Follow-Up",IF(AND($AF37&gt;0,$O37&lt;&gt;"Canceled"),"Payment Due",IF($T37="","Missing Meeting Point",IF($Q37="","Unassigned Staff",IF(AND(($C37+$D37)&lt;NOW(),OR($O37="Inquiry",$O37="Pending",$O37="Confirmed")),"Past Activity Still Open","Ready"))))))))),"")</f>
        <v/>
      </c>
    </row>
    <row r="38">
      <c r="A38" s="25" t="n"/>
      <c r="B38" s="50" t="n"/>
      <c r="C38" s="50" t="n"/>
      <c r="D38" s="27" t="n"/>
      <c r="E38" s="28">
        <f>IFERROR(IF(OR($F38="",$D38=""),"",$D38+INDEX('Activity Setup'!$J$12:$J$111,MATCH($F38,'Activity Setup'!$B$12:$B$111,0))/24),"")</f>
        <v/>
      </c>
      <c r="F38" s="29" t="n"/>
      <c r="G38" s="25" t="n"/>
      <c r="H38" s="25" t="n"/>
      <c r="I38" s="25" t="n"/>
      <c r="J38" s="29" t="n"/>
      <c r="K38" s="25" t="n"/>
      <c r="L38" s="29" t="n"/>
      <c r="M38" s="25" t="n"/>
      <c r="N38" s="25" t="n"/>
      <c r="O38" s="25" t="n"/>
      <c r="P38" s="25" t="n"/>
      <c r="Q38" s="29" t="n"/>
      <c r="R38" s="30">
        <f>IFERROR(IF($F38="","",INDEX('Activity Setup'!$K$12:$K$111,MATCH($F38,'Activity Setup'!$B$12:$B$111,0))),"")</f>
        <v/>
      </c>
      <c r="S38" s="29" t="n"/>
      <c r="T38" s="30">
        <f>IFERROR(IF($A38="","",IF($S38&lt;&gt;"",$S38,$R38)),"")</f>
        <v/>
      </c>
      <c r="U38" s="31">
        <f>IFERROR(IF($F38="","",INDEX('Activity Setup'!$F$12:$F$111,MATCH($F38,'Activity Setup'!$B$12:$B$111,0))),"")</f>
        <v/>
      </c>
      <c r="V38" s="32">
        <f>IFERROR(IF($F38="","",INDEX('Activity Setup'!$E$12:$E$111,MATCH($F38,'Activity Setup'!$B$12:$B$111,0))),"")</f>
        <v/>
      </c>
      <c r="W38" s="31">
        <f>IFERROR(IF($A38="","",IF($V38="Per Person",$M38*$U38,$U38)),"")</f>
        <v/>
      </c>
      <c r="X38" s="33" t="n"/>
      <c r="Y38" s="51">
        <f>IFERROR(IF($F38="","",INDEX('Activity Setup'!$G$12:$G$111,MATCH($F38,'Activity Setup'!$B$12:$B$111,0))),"")</f>
        <v/>
      </c>
      <c r="Z38" s="51">
        <f>IFERROR(IF($F38="","",INDEX('Activity Setup'!$H$12:$H$111,MATCH($F38,'Activity Setup'!$B$12:$B$111,0))),"")</f>
        <v/>
      </c>
      <c r="AA38" s="31">
        <f>IFERROR(IF($A38="","",MAX(0,$W38-$X38)),"")</f>
        <v/>
      </c>
      <c r="AB38" s="31">
        <f>IFERROR(IF($A38="","",$AA38*$Y38),"")</f>
        <v/>
      </c>
      <c r="AC38" s="31">
        <f>IFERROR(IF($A38="","",$AA38*$Z38),"")</f>
        <v/>
      </c>
      <c r="AD38" s="31">
        <f>IFERROR(IF($A38="","",$AA38+$AB38+$AC38),"")</f>
        <v/>
      </c>
      <c r="AE38" s="33" t="n"/>
      <c r="AF38" s="31">
        <f>IFERROR(IF($A38="","",MAX(0,$AD38-$AE38)),"")</f>
        <v/>
      </c>
      <c r="AG38" s="32">
        <f>IFERROR(IF($A38="","",IF($O38="Canceled","Canceled",IF($AE38&lt;=0,"Unpaid",IF($AF38&gt;0,"Partially Paid","Paid")))),"")</f>
        <v/>
      </c>
      <c r="AH38" s="25" t="n"/>
      <c r="AI38" s="32">
        <f>IFERROR(IF($F38="","",INDEX('Activity Setup'!$L$12:$L$111,MATCH($F38,'Activity Setup'!$B$12:$B$111,0))),"")</f>
        <v/>
      </c>
      <c r="AJ38" s="25" t="n"/>
      <c r="AK38" s="32">
        <f>IFERROR(IF($F38="","",INDEX('Activity Setup'!$M$12:$M$111,MATCH($F38,'Activity Setup'!$B$12:$B$111,0))),"")</f>
        <v/>
      </c>
      <c r="AL38" s="32">
        <f>IFERROR(IF($F38="","",INDEX('Activity Setup'!$I$12:$I$111,MATCH($F38,'Activity Setup'!$B$12:$B$111,0))),"")</f>
        <v/>
      </c>
      <c r="AM38" s="32">
        <f>IFERROR(IF($A38="","",SUMIFS($M$5:$M$154,$F$5:$F$154,$F38,$C$5:$C$154,$C38,$D$5:$D$154,$D38,$O$5:$O$154,"&lt;&gt;Canceled",$O$5:$O$154,"&lt;&gt;No-Show")),0)</f>
        <v/>
      </c>
      <c r="AN38" s="32">
        <f>IFERROR(IF($A38="","",$AL38-$AM38),"")</f>
        <v/>
      </c>
      <c r="AO38" s="51">
        <f>IFERROR(IF($A38="","",$AM38/$AL38),"")</f>
        <v/>
      </c>
      <c r="AP38" s="52">
        <f>IFERROR(IF(OR($A38="",$C38="",$D38=""),"",($C38+$D38)-INDEX('Activity Setup'!$N$12:$N$111,MATCH($F38,'Activity Setup'!$B$12:$B$111,0))/24),"")</f>
        <v/>
      </c>
      <c r="AQ38" s="29" t="n"/>
      <c r="AR38" s="29" t="n"/>
      <c r="AS38" s="30">
        <f>IFERROR(IF($A38="","",IF(COUNTIF($A$5:$A$154,$A38)&gt;1,"Duplicate Booking ID",IF($AO38&gt;1,"Over Capacity",IF(AND($N38&lt;&gt;"",$AK38&lt;&gt;"",$N38&lt;$AK38),"Minimum Age Review",IF(AND($AI38="Yes",$AJ38&lt;&gt;"Received",$AJ38&lt;&gt;"Verify On Arrival"),"Waiver Follow-Up",IF(AND($AF38&gt;0,$O38&lt;&gt;"Canceled"),"Payment Due",IF($T38="","Missing Meeting Point",IF($Q38="","Unassigned Staff",IF(AND(($C38+$D38)&lt;NOW(),OR($O38="Inquiry",$O38="Pending",$O38="Confirmed")),"Past Activity Still Open","Ready"))))))))),"")</f>
        <v/>
      </c>
    </row>
    <row r="39">
      <c r="A39" s="25" t="n"/>
      <c r="B39" s="50" t="n"/>
      <c r="C39" s="50" t="n"/>
      <c r="D39" s="27" t="n"/>
      <c r="E39" s="28">
        <f>IFERROR(IF(OR($F39="",$D39=""),"",$D39+INDEX('Activity Setup'!$J$12:$J$111,MATCH($F39,'Activity Setup'!$B$12:$B$111,0))/24),"")</f>
        <v/>
      </c>
      <c r="F39" s="29" t="n"/>
      <c r="G39" s="25" t="n"/>
      <c r="H39" s="25" t="n"/>
      <c r="I39" s="25" t="n"/>
      <c r="J39" s="29" t="n"/>
      <c r="K39" s="25" t="n"/>
      <c r="L39" s="29" t="n"/>
      <c r="M39" s="25" t="n"/>
      <c r="N39" s="25" t="n"/>
      <c r="O39" s="25" t="n"/>
      <c r="P39" s="25" t="n"/>
      <c r="Q39" s="29" t="n"/>
      <c r="R39" s="30">
        <f>IFERROR(IF($F39="","",INDEX('Activity Setup'!$K$12:$K$111,MATCH($F39,'Activity Setup'!$B$12:$B$111,0))),"")</f>
        <v/>
      </c>
      <c r="S39" s="29" t="n"/>
      <c r="T39" s="30">
        <f>IFERROR(IF($A39="","",IF($S39&lt;&gt;"",$S39,$R39)),"")</f>
        <v/>
      </c>
      <c r="U39" s="31">
        <f>IFERROR(IF($F39="","",INDEX('Activity Setup'!$F$12:$F$111,MATCH($F39,'Activity Setup'!$B$12:$B$111,0))),"")</f>
        <v/>
      </c>
      <c r="V39" s="32">
        <f>IFERROR(IF($F39="","",INDEX('Activity Setup'!$E$12:$E$111,MATCH($F39,'Activity Setup'!$B$12:$B$111,0))),"")</f>
        <v/>
      </c>
      <c r="W39" s="31">
        <f>IFERROR(IF($A39="","",IF($V39="Per Person",$M39*$U39,$U39)),"")</f>
        <v/>
      </c>
      <c r="X39" s="33" t="n"/>
      <c r="Y39" s="51">
        <f>IFERROR(IF($F39="","",INDEX('Activity Setup'!$G$12:$G$111,MATCH($F39,'Activity Setup'!$B$12:$B$111,0))),"")</f>
        <v/>
      </c>
      <c r="Z39" s="51">
        <f>IFERROR(IF($F39="","",INDEX('Activity Setup'!$H$12:$H$111,MATCH($F39,'Activity Setup'!$B$12:$B$111,0))),"")</f>
        <v/>
      </c>
      <c r="AA39" s="31">
        <f>IFERROR(IF($A39="","",MAX(0,$W39-$X39)),"")</f>
        <v/>
      </c>
      <c r="AB39" s="31">
        <f>IFERROR(IF($A39="","",$AA39*$Y39),"")</f>
        <v/>
      </c>
      <c r="AC39" s="31">
        <f>IFERROR(IF($A39="","",$AA39*$Z39),"")</f>
        <v/>
      </c>
      <c r="AD39" s="31">
        <f>IFERROR(IF($A39="","",$AA39+$AB39+$AC39),"")</f>
        <v/>
      </c>
      <c r="AE39" s="33" t="n"/>
      <c r="AF39" s="31">
        <f>IFERROR(IF($A39="","",MAX(0,$AD39-$AE39)),"")</f>
        <v/>
      </c>
      <c r="AG39" s="32">
        <f>IFERROR(IF($A39="","",IF($O39="Canceled","Canceled",IF($AE39&lt;=0,"Unpaid",IF($AF39&gt;0,"Partially Paid","Paid")))),"")</f>
        <v/>
      </c>
      <c r="AH39" s="25" t="n"/>
      <c r="AI39" s="32">
        <f>IFERROR(IF($F39="","",INDEX('Activity Setup'!$L$12:$L$111,MATCH($F39,'Activity Setup'!$B$12:$B$111,0))),"")</f>
        <v/>
      </c>
      <c r="AJ39" s="25" t="n"/>
      <c r="AK39" s="32">
        <f>IFERROR(IF($F39="","",INDEX('Activity Setup'!$M$12:$M$111,MATCH($F39,'Activity Setup'!$B$12:$B$111,0))),"")</f>
        <v/>
      </c>
      <c r="AL39" s="32">
        <f>IFERROR(IF($F39="","",INDEX('Activity Setup'!$I$12:$I$111,MATCH($F39,'Activity Setup'!$B$12:$B$111,0))),"")</f>
        <v/>
      </c>
      <c r="AM39" s="32">
        <f>IFERROR(IF($A39="","",SUMIFS($M$5:$M$154,$F$5:$F$154,$F39,$C$5:$C$154,$C39,$D$5:$D$154,$D39,$O$5:$O$154,"&lt;&gt;Canceled",$O$5:$O$154,"&lt;&gt;No-Show")),0)</f>
        <v/>
      </c>
      <c r="AN39" s="32">
        <f>IFERROR(IF($A39="","",$AL39-$AM39),"")</f>
        <v/>
      </c>
      <c r="AO39" s="51">
        <f>IFERROR(IF($A39="","",$AM39/$AL39),"")</f>
        <v/>
      </c>
      <c r="AP39" s="52">
        <f>IFERROR(IF(OR($A39="",$C39="",$D39=""),"",($C39+$D39)-INDEX('Activity Setup'!$N$12:$N$111,MATCH($F39,'Activity Setup'!$B$12:$B$111,0))/24),"")</f>
        <v/>
      </c>
      <c r="AQ39" s="29" t="n"/>
      <c r="AR39" s="29" t="n"/>
      <c r="AS39" s="30">
        <f>IFERROR(IF($A39="","",IF(COUNTIF($A$5:$A$154,$A39)&gt;1,"Duplicate Booking ID",IF($AO39&gt;1,"Over Capacity",IF(AND($N39&lt;&gt;"",$AK39&lt;&gt;"",$N39&lt;$AK39),"Minimum Age Review",IF(AND($AI39="Yes",$AJ39&lt;&gt;"Received",$AJ39&lt;&gt;"Verify On Arrival"),"Waiver Follow-Up",IF(AND($AF39&gt;0,$O39&lt;&gt;"Canceled"),"Payment Due",IF($T39="","Missing Meeting Point",IF($Q39="","Unassigned Staff",IF(AND(($C39+$D39)&lt;NOW(),OR($O39="Inquiry",$O39="Pending",$O39="Confirmed")),"Past Activity Still Open","Ready"))))))))),"")</f>
        <v/>
      </c>
    </row>
    <row r="40">
      <c r="A40" s="25" t="n"/>
      <c r="B40" s="50" t="n"/>
      <c r="C40" s="50" t="n"/>
      <c r="D40" s="27" t="n"/>
      <c r="E40" s="28">
        <f>IFERROR(IF(OR($F40="",$D40=""),"",$D40+INDEX('Activity Setup'!$J$12:$J$111,MATCH($F40,'Activity Setup'!$B$12:$B$111,0))/24),"")</f>
        <v/>
      </c>
      <c r="F40" s="29" t="n"/>
      <c r="G40" s="25" t="n"/>
      <c r="H40" s="25" t="n"/>
      <c r="I40" s="25" t="n"/>
      <c r="J40" s="29" t="n"/>
      <c r="K40" s="25" t="n"/>
      <c r="L40" s="29" t="n"/>
      <c r="M40" s="25" t="n"/>
      <c r="N40" s="25" t="n"/>
      <c r="O40" s="25" t="n"/>
      <c r="P40" s="25" t="n"/>
      <c r="Q40" s="29" t="n"/>
      <c r="R40" s="30">
        <f>IFERROR(IF($F40="","",INDEX('Activity Setup'!$K$12:$K$111,MATCH($F40,'Activity Setup'!$B$12:$B$111,0))),"")</f>
        <v/>
      </c>
      <c r="S40" s="29" t="n"/>
      <c r="T40" s="30">
        <f>IFERROR(IF($A40="","",IF($S40&lt;&gt;"",$S40,$R40)),"")</f>
        <v/>
      </c>
      <c r="U40" s="31">
        <f>IFERROR(IF($F40="","",INDEX('Activity Setup'!$F$12:$F$111,MATCH($F40,'Activity Setup'!$B$12:$B$111,0))),"")</f>
        <v/>
      </c>
      <c r="V40" s="32">
        <f>IFERROR(IF($F40="","",INDEX('Activity Setup'!$E$12:$E$111,MATCH($F40,'Activity Setup'!$B$12:$B$111,0))),"")</f>
        <v/>
      </c>
      <c r="W40" s="31">
        <f>IFERROR(IF($A40="","",IF($V40="Per Person",$M40*$U40,$U40)),"")</f>
        <v/>
      </c>
      <c r="X40" s="33" t="n"/>
      <c r="Y40" s="51">
        <f>IFERROR(IF($F40="","",INDEX('Activity Setup'!$G$12:$G$111,MATCH($F40,'Activity Setup'!$B$12:$B$111,0))),"")</f>
        <v/>
      </c>
      <c r="Z40" s="51">
        <f>IFERROR(IF($F40="","",INDEX('Activity Setup'!$H$12:$H$111,MATCH($F40,'Activity Setup'!$B$12:$B$111,0))),"")</f>
        <v/>
      </c>
      <c r="AA40" s="31">
        <f>IFERROR(IF($A40="","",MAX(0,$W40-$X40)),"")</f>
        <v/>
      </c>
      <c r="AB40" s="31">
        <f>IFERROR(IF($A40="","",$AA40*$Y40),"")</f>
        <v/>
      </c>
      <c r="AC40" s="31">
        <f>IFERROR(IF($A40="","",$AA40*$Z40),"")</f>
        <v/>
      </c>
      <c r="AD40" s="31">
        <f>IFERROR(IF($A40="","",$AA40+$AB40+$AC40),"")</f>
        <v/>
      </c>
      <c r="AE40" s="33" t="n"/>
      <c r="AF40" s="31">
        <f>IFERROR(IF($A40="","",MAX(0,$AD40-$AE40)),"")</f>
        <v/>
      </c>
      <c r="AG40" s="32">
        <f>IFERROR(IF($A40="","",IF($O40="Canceled","Canceled",IF($AE40&lt;=0,"Unpaid",IF($AF40&gt;0,"Partially Paid","Paid")))),"")</f>
        <v/>
      </c>
      <c r="AH40" s="25" t="n"/>
      <c r="AI40" s="32">
        <f>IFERROR(IF($F40="","",INDEX('Activity Setup'!$L$12:$L$111,MATCH($F40,'Activity Setup'!$B$12:$B$111,0))),"")</f>
        <v/>
      </c>
      <c r="AJ40" s="25" t="n"/>
      <c r="AK40" s="32">
        <f>IFERROR(IF($F40="","",INDEX('Activity Setup'!$M$12:$M$111,MATCH($F40,'Activity Setup'!$B$12:$B$111,0))),"")</f>
        <v/>
      </c>
      <c r="AL40" s="32">
        <f>IFERROR(IF($F40="","",INDEX('Activity Setup'!$I$12:$I$111,MATCH($F40,'Activity Setup'!$B$12:$B$111,0))),"")</f>
        <v/>
      </c>
      <c r="AM40" s="32">
        <f>IFERROR(IF($A40="","",SUMIFS($M$5:$M$154,$F$5:$F$154,$F40,$C$5:$C$154,$C40,$D$5:$D$154,$D40,$O$5:$O$154,"&lt;&gt;Canceled",$O$5:$O$154,"&lt;&gt;No-Show")),0)</f>
        <v/>
      </c>
      <c r="AN40" s="32">
        <f>IFERROR(IF($A40="","",$AL40-$AM40),"")</f>
        <v/>
      </c>
      <c r="AO40" s="51">
        <f>IFERROR(IF($A40="","",$AM40/$AL40),"")</f>
        <v/>
      </c>
      <c r="AP40" s="52">
        <f>IFERROR(IF(OR($A40="",$C40="",$D40=""),"",($C40+$D40)-INDEX('Activity Setup'!$N$12:$N$111,MATCH($F40,'Activity Setup'!$B$12:$B$111,0))/24),"")</f>
        <v/>
      </c>
      <c r="AQ40" s="29" t="n"/>
      <c r="AR40" s="29" t="n"/>
      <c r="AS40" s="30">
        <f>IFERROR(IF($A40="","",IF(COUNTIF($A$5:$A$154,$A40)&gt;1,"Duplicate Booking ID",IF($AO40&gt;1,"Over Capacity",IF(AND($N40&lt;&gt;"",$AK40&lt;&gt;"",$N40&lt;$AK40),"Minimum Age Review",IF(AND($AI40="Yes",$AJ40&lt;&gt;"Received",$AJ40&lt;&gt;"Verify On Arrival"),"Waiver Follow-Up",IF(AND($AF40&gt;0,$O40&lt;&gt;"Canceled"),"Payment Due",IF($T40="","Missing Meeting Point",IF($Q40="","Unassigned Staff",IF(AND(($C40+$D40)&lt;NOW(),OR($O40="Inquiry",$O40="Pending",$O40="Confirmed")),"Past Activity Still Open","Ready"))))))))),"")</f>
        <v/>
      </c>
    </row>
    <row r="41">
      <c r="A41" s="25" t="n"/>
      <c r="B41" s="50" t="n"/>
      <c r="C41" s="50" t="n"/>
      <c r="D41" s="27" t="n"/>
      <c r="E41" s="28">
        <f>IFERROR(IF(OR($F41="",$D41=""),"",$D41+INDEX('Activity Setup'!$J$12:$J$111,MATCH($F41,'Activity Setup'!$B$12:$B$111,0))/24),"")</f>
        <v/>
      </c>
      <c r="F41" s="29" t="n"/>
      <c r="G41" s="25" t="n"/>
      <c r="H41" s="25" t="n"/>
      <c r="I41" s="25" t="n"/>
      <c r="J41" s="29" t="n"/>
      <c r="K41" s="25" t="n"/>
      <c r="L41" s="29" t="n"/>
      <c r="M41" s="25" t="n"/>
      <c r="N41" s="25" t="n"/>
      <c r="O41" s="25" t="n"/>
      <c r="P41" s="25" t="n"/>
      <c r="Q41" s="29" t="n"/>
      <c r="R41" s="30">
        <f>IFERROR(IF($F41="","",INDEX('Activity Setup'!$K$12:$K$111,MATCH($F41,'Activity Setup'!$B$12:$B$111,0))),"")</f>
        <v/>
      </c>
      <c r="S41" s="29" t="n"/>
      <c r="T41" s="30">
        <f>IFERROR(IF($A41="","",IF($S41&lt;&gt;"",$S41,$R41)),"")</f>
        <v/>
      </c>
      <c r="U41" s="31">
        <f>IFERROR(IF($F41="","",INDEX('Activity Setup'!$F$12:$F$111,MATCH($F41,'Activity Setup'!$B$12:$B$111,0))),"")</f>
        <v/>
      </c>
      <c r="V41" s="32">
        <f>IFERROR(IF($F41="","",INDEX('Activity Setup'!$E$12:$E$111,MATCH($F41,'Activity Setup'!$B$12:$B$111,0))),"")</f>
        <v/>
      </c>
      <c r="W41" s="31">
        <f>IFERROR(IF($A41="","",IF($V41="Per Person",$M41*$U41,$U41)),"")</f>
        <v/>
      </c>
      <c r="X41" s="33" t="n"/>
      <c r="Y41" s="51">
        <f>IFERROR(IF($F41="","",INDEX('Activity Setup'!$G$12:$G$111,MATCH($F41,'Activity Setup'!$B$12:$B$111,0))),"")</f>
        <v/>
      </c>
      <c r="Z41" s="51">
        <f>IFERROR(IF($F41="","",INDEX('Activity Setup'!$H$12:$H$111,MATCH($F41,'Activity Setup'!$B$12:$B$111,0))),"")</f>
        <v/>
      </c>
      <c r="AA41" s="31">
        <f>IFERROR(IF($A41="","",MAX(0,$W41-$X41)),"")</f>
        <v/>
      </c>
      <c r="AB41" s="31">
        <f>IFERROR(IF($A41="","",$AA41*$Y41),"")</f>
        <v/>
      </c>
      <c r="AC41" s="31">
        <f>IFERROR(IF($A41="","",$AA41*$Z41),"")</f>
        <v/>
      </c>
      <c r="AD41" s="31">
        <f>IFERROR(IF($A41="","",$AA41+$AB41+$AC41),"")</f>
        <v/>
      </c>
      <c r="AE41" s="33" t="n"/>
      <c r="AF41" s="31">
        <f>IFERROR(IF($A41="","",MAX(0,$AD41-$AE41)),"")</f>
        <v/>
      </c>
      <c r="AG41" s="32">
        <f>IFERROR(IF($A41="","",IF($O41="Canceled","Canceled",IF($AE41&lt;=0,"Unpaid",IF($AF41&gt;0,"Partially Paid","Paid")))),"")</f>
        <v/>
      </c>
      <c r="AH41" s="25" t="n"/>
      <c r="AI41" s="32">
        <f>IFERROR(IF($F41="","",INDEX('Activity Setup'!$L$12:$L$111,MATCH($F41,'Activity Setup'!$B$12:$B$111,0))),"")</f>
        <v/>
      </c>
      <c r="AJ41" s="25" t="n"/>
      <c r="AK41" s="32">
        <f>IFERROR(IF($F41="","",INDEX('Activity Setup'!$M$12:$M$111,MATCH($F41,'Activity Setup'!$B$12:$B$111,0))),"")</f>
        <v/>
      </c>
      <c r="AL41" s="32">
        <f>IFERROR(IF($F41="","",INDEX('Activity Setup'!$I$12:$I$111,MATCH($F41,'Activity Setup'!$B$12:$B$111,0))),"")</f>
        <v/>
      </c>
      <c r="AM41" s="32">
        <f>IFERROR(IF($A41="","",SUMIFS($M$5:$M$154,$F$5:$F$154,$F41,$C$5:$C$154,$C41,$D$5:$D$154,$D41,$O$5:$O$154,"&lt;&gt;Canceled",$O$5:$O$154,"&lt;&gt;No-Show")),0)</f>
        <v/>
      </c>
      <c r="AN41" s="32">
        <f>IFERROR(IF($A41="","",$AL41-$AM41),"")</f>
        <v/>
      </c>
      <c r="AO41" s="51">
        <f>IFERROR(IF($A41="","",$AM41/$AL41),"")</f>
        <v/>
      </c>
      <c r="AP41" s="52">
        <f>IFERROR(IF(OR($A41="",$C41="",$D41=""),"",($C41+$D41)-INDEX('Activity Setup'!$N$12:$N$111,MATCH($F41,'Activity Setup'!$B$12:$B$111,0))/24),"")</f>
        <v/>
      </c>
      <c r="AQ41" s="29" t="n"/>
      <c r="AR41" s="29" t="n"/>
      <c r="AS41" s="30">
        <f>IFERROR(IF($A41="","",IF(COUNTIF($A$5:$A$154,$A41)&gt;1,"Duplicate Booking ID",IF($AO41&gt;1,"Over Capacity",IF(AND($N41&lt;&gt;"",$AK41&lt;&gt;"",$N41&lt;$AK41),"Minimum Age Review",IF(AND($AI41="Yes",$AJ41&lt;&gt;"Received",$AJ41&lt;&gt;"Verify On Arrival"),"Waiver Follow-Up",IF(AND($AF41&gt;0,$O41&lt;&gt;"Canceled"),"Payment Due",IF($T41="","Missing Meeting Point",IF($Q41="","Unassigned Staff",IF(AND(($C41+$D41)&lt;NOW(),OR($O41="Inquiry",$O41="Pending",$O41="Confirmed")),"Past Activity Still Open","Ready"))))))))),"")</f>
        <v/>
      </c>
    </row>
    <row r="42">
      <c r="A42" s="25" t="n"/>
      <c r="B42" s="50" t="n"/>
      <c r="C42" s="50" t="n"/>
      <c r="D42" s="27" t="n"/>
      <c r="E42" s="28">
        <f>IFERROR(IF(OR($F42="",$D42=""),"",$D42+INDEX('Activity Setup'!$J$12:$J$111,MATCH($F42,'Activity Setup'!$B$12:$B$111,0))/24),"")</f>
        <v/>
      </c>
      <c r="F42" s="29" t="n"/>
      <c r="G42" s="25" t="n"/>
      <c r="H42" s="25" t="n"/>
      <c r="I42" s="25" t="n"/>
      <c r="J42" s="29" t="n"/>
      <c r="K42" s="25" t="n"/>
      <c r="L42" s="29" t="n"/>
      <c r="M42" s="25" t="n"/>
      <c r="N42" s="25" t="n"/>
      <c r="O42" s="25" t="n"/>
      <c r="P42" s="25" t="n"/>
      <c r="Q42" s="29" t="n"/>
      <c r="R42" s="30">
        <f>IFERROR(IF($F42="","",INDEX('Activity Setup'!$K$12:$K$111,MATCH($F42,'Activity Setup'!$B$12:$B$111,0))),"")</f>
        <v/>
      </c>
      <c r="S42" s="29" t="n"/>
      <c r="T42" s="30">
        <f>IFERROR(IF($A42="","",IF($S42&lt;&gt;"",$S42,$R42)),"")</f>
        <v/>
      </c>
      <c r="U42" s="31">
        <f>IFERROR(IF($F42="","",INDEX('Activity Setup'!$F$12:$F$111,MATCH($F42,'Activity Setup'!$B$12:$B$111,0))),"")</f>
        <v/>
      </c>
      <c r="V42" s="32">
        <f>IFERROR(IF($F42="","",INDEX('Activity Setup'!$E$12:$E$111,MATCH($F42,'Activity Setup'!$B$12:$B$111,0))),"")</f>
        <v/>
      </c>
      <c r="W42" s="31">
        <f>IFERROR(IF($A42="","",IF($V42="Per Person",$M42*$U42,$U42)),"")</f>
        <v/>
      </c>
      <c r="X42" s="33" t="n"/>
      <c r="Y42" s="51">
        <f>IFERROR(IF($F42="","",INDEX('Activity Setup'!$G$12:$G$111,MATCH($F42,'Activity Setup'!$B$12:$B$111,0))),"")</f>
        <v/>
      </c>
      <c r="Z42" s="51">
        <f>IFERROR(IF($F42="","",INDEX('Activity Setup'!$H$12:$H$111,MATCH($F42,'Activity Setup'!$B$12:$B$111,0))),"")</f>
        <v/>
      </c>
      <c r="AA42" s="31">
        <f>IFERROR(IF($A42="","",MAX(0,$W42-$X42)),"")</f>
        <v/>
      </c>
      <c r="AB42" s="31">
        <f>IFERROR(IF($A42="","",$AA42*$Y42),"")</f>
        <v/>
      </c>
      <c r="AC42" s="31">
        <f>IFERROR(IF($A42="","",$AA42*$Z42),"")</f>
        <v/>
      </c>
      <c r="AD42" s="31">
        <f>IFERROR(IF($A42="","",$AA42+$AB42+$AC42),"")</f>
        <v/>
      </c>
      <c r="AE42" s="33" t="n"/>
      <c r="AF42" s="31">
        <f>IFERROR(IF($A42="","",MAX(0,$AD42-$AE42)),"")</f>
        <v/>
      </c>
      <c r="AG42" s="32">
        <f>IFERROR(IF($A42="","",IF($O42="Canceled","Canceled",IF($AE42&lt;=0,"Unpaid",IF($AF42&gt;0,"Partially Paid","Paid")))),"")</f>
        <v/>
      </c>
      <c r="AH42" s="25" t="n"/>
      <c r="AI42" s="32">
        <f>IFERROR(IF($F42="","",INDEX('Activity Setup'!$L$12:$L$111,MATCH($F42,'Activity Setup'!$B$12:$B$111,0))),"")</f>
        <v/>
      </c>
      <c r="AJ42" s="25" t="n"/>
      <c r="AK42" s="32">
        <f>IFERROR(IF($F42="","",INDEX('Activity Setup'!$M$12:$M$111,MATCH($F42,'Activity Setup'!$B$12:$B$111,0))),"")</f>
        <v/>
      </c>
      <c r="AL42" s="32">
        <f>IFERROR(IF($F42="","",INDEX('Activity Setup'!$I$12:$I$111,MATCH($F42,'Activity Setup'!$B$12:$B$111,0))),"")</f>
        <v/>
      </c>
      <c r="AM42" s="32">
        <f>IFERROR(IF($A42="","",SUMIFS($M$5:$M$154,$F$5:$F$154,$F42,$C$5:$C$154,$C42,$D$5:$D$154,$D42,$O$5:$O$154,"&lt;&gt;Canceled",$O$5:$O$154,"&lt;&gt;No-Show")),0)</f>
        <v/>
      </c>
      <c r="AN42" s="32">
        <f>IFERROR(IF($A42="","",$AL42-$AM42),"")</f>
        <v/>
      </c>
      <c r="AO42" s="51">
        <f>IFERROR(IF($A42="","",$AM42/$AL42),"")</f>
        <v/>
      </c>
      <c r="AP42" s="52">
        <f>IFERROR(IF(OR($A42="",$C42="",$D42=""),"",($C42+$D42)-INDEX('Activity Setup'!$N$12:$N$111,MATCH($F42,'Activity Setup'!$B$12:$B$111,0))/24),"")</f>
        <v/>
      </c>
      <c r="AQ42" s="29" t="n"/>
      <c r="AR42" s="29" t="n"/>
      <c r="AS42" s="30">
        <f>IFERROR(IF($A42="","",IF(COUNTIF($A$5:$A$154,$A42)&gt;1,"Duplicate Booking ID",IF($AO42&gt;1,"Over Capacity",IF(AND($N42&lt;&gt;"",$AK42&lt;&gt;"",$N42&lt;$AK42),"Minimum Age Review",IF(AND($AI42="Yes",$AJ42&lt;&gt;"Received",$AJ42&lt;&gt;"Verify On Arrival"),"Waiver Follow-Up",IF(AND($AF42&gt;0,$O42&lt;&gt;"Canceled"),"Payment Due",IF($T42="","Missing Meeting Point",IF($Q42="","Unassigned Staff",IF(AND(($C42+$D42)&lt;NOW(),OR($O42="Inquiry",$O42="Pending",$O42="Confirmed")),"Past Activity Still Open","Ready"))))))))),"")</f>
        <v/>
      </c>
    </row>
    <row r="43">
      <c r="A43" s="25" t="n"/>
      <c r="B43" s="50" t="n"/>
      <c r="C43" s="50" t="n"/>
      <c r="D43" s="27" t="n"/>
      <c r="E43" s="28">
        <f>IFERROR(IF(OR($F43="",$D43=""),"",$D43+INDEX('Activity Setup'!$J$12:$J$111,MATCH($F43,'Activity Setup'!$B$12:$B$111,0))/24),"")</f>
        <v/>
      </c>
      <c r="F43" s="29" t="n"/>
      <c r="G43" s="25" t="n"/>
      <c r="H43" s="25" t="n"/>
      <c r="I43" s="25" t="n"/>
      <c r="J43" s="29" t="n"/>
      <c r="K43" s="25" t="n"/>
      <c r="L43" s="29" t="n"/>
      <c r="M43" s="25" t="n"/>
      <c r="N43" s="25" t="n"/>
      <c r="O43" s="25" t="n"/>
      <c r="P43" s="25" t="n"/>
      <c r="Q43" s="29" t="n"/>
      <c r="R43" s="30">
        <f>IFERROR(IF($F43="","",INDEX('Activity Setup'!$K$12:$K$111,MATCH($F43,'Activity Setup'!$B$12:$B$111,0))),"")</f>
        <v/>
      </c>
      <c r="S43" s="29" t="n"/>
      <c r="T43" s="30">
        <f>IFERROR(IF($A43="","",IF($S43&lt;&gt;"",$S43,$R43)),"")</f>
        <v/>
      </c>
      <c r="U43" s="31">
        <f>IFERROR(IF($F43="","",INDEX('Activity Setup'!$F$12:$F$111,MATCH($F43,'Activity Setup'!$B$12:$B$111,0))),"")</f>
        <v/>
      </c>
      <c r="V43" s="32">
        <f>IFERROR(IF($F43="","",INDEX('Activity Setup'!$E$12:$E$111,MATCH($F43,'Activity Setup'!$B$12:$B$111,0))),"")</f>
        <v/>
      </c>
      <c r="W43" s="31">
        <f>IFERROR(IF($A43="","",IF($V43="Per Person",$M43*$U43,$U43)),"")</f>
        <v/>
      </c>
      <c r="X43" s="33" t="n"/>
      <c r="Y43" s="51">
        <f>IFERROR(IF($F43="","",INDEX('Activity Setup'!$G$12:$G$111,MATCH($F43,'Activity Setup'!$B$12:$B$111,0))),"")</f>
        <v/>
      </c>
      <c r="Z43" s="51">
        <f>IFERROR(IF($F43="","",INDEX('Activity Setup'!$H$12:$H$111,MATCH($F43,'Activity Setup'!$B$12:$B$111,0))),"")</f>
        <v/>
      </c>
      <c r="AA43" s="31">
        <f>IFERROR(IF($A43="","",MAX(0,$W43-$X43)),"")</f>
        <v/>
      </c>
      <c r="AB43" s="31">
        <f>IFERROR(IF($A43="","",$AA43*$Y43),"")</f>
        <v/>
      </c>
      <c r="AC43" s="31">
        <f>IFERROR(IF($A43="","",$AA43*$Z43),"")</f>
        <v/>
      </c>
      <c r="AD43" s="31">
        <f>IFERROR(IF($A43="","",$AA43+$AB43+$AC43),"")</f>
        <v/>
      </c>
      <c r="AE43" s="33" t="n"/>
      <c r="AF43" s="31">
        <f>IFERROR(IF($A43="","",MAX(0,$AD43-$AE43)),"")</f>
        <v/>
      </c>
      <c r="AG43" s="32">
        <f>IFERROR(IF($A43="","",IF($O43="Canceled","Canceled",IF($AE43&lt;=0,"Unpaid",IF($AF43&gt;0,"Partially Paid","Paid")))),"")</f>
        <v/>
      </c>
      <c r="AH43" s="25" t="n"/>
      <c r="AI43" s="32">
        <f>IFERROR(IF($F43="","",INDEX('Activity Setup'!$L$12:$L$111,MATCH($F43,'Activity Setup'!$B$12:$B$111,0))),"")</f>
        <v/>
      </c>
      <c r="AJ43" s="25" t="n"/>
      <c r="AK43" s="32">
        <f>IFERROR(IF($F43="","",INDEX('Activity Setup'!$M$12:$M$111,MATCH($F43,'Activity Setup'!$B$12:$B$111,0))),"")</f>
        <v/>
      </c>
      <c r="AL43" s="32">
        <f>IFERROR(IF($F43="","",INDEX('Activity Setup'!$I$12:$I$111,MATCH($F43,'Activity Setup'!$B$12:$B$111,0))),"")</f>
        <v/>
      </c>
      <c r="AM43" s="32">
        <f>IFERROR(IF($A43="","",SUMIFS($M$5:$M$154,$F$5:$F$154,$F43,$C$5:$C$154,$C43,$D$5:$D$154,$D43,$O$5:$O$154,"&lt;&gt;Canceled",$O$5:$O$154,"&lt;&gt;No-Show")),0)</f>
        <v/>
      </c>
      <c r="AN43" s="32">
        <f>IFERROR(IF($A43="","",$AL43-$AM43),"")</f>
        <v/>
      </c>
      <c r="AO43" s="51">
        <f>IFERROR(IF($A43="","",$AM43/$AL43),"")</f>
        <v/>
      </c>
      <c r="AP43" s="52">
        <f>IFERROR(IF(OR($A43="",$C43="",$D43=""),"",($C43+$D43)-INDEX('Activity Setup'!$N$12:$N$111,MATCH($F43,'Activity Setup'!$B$12:$B$111,0))/24),"")</f>
        <v/>
      </c>
      <c r="AQ43" s="29" t="n"/>
      <c r="AR43" s="29" t="n"/>
      <c r="AS43" s="30">
        <f>IFERROR(IF($A43="","",IF(COUNTIF($A$5:$A$154,$A43)&gt;1,"Duplicate Booking ID",IF($AO43&gt;1,"Over Capacity",IF(AND($N43&lt;&gt;"",$AK43&lt;&gt;"",$N43&lt;$AK43),"Minimum Age Review",IF(AND($AI43="Yes",$AJ43&lt;&gt;"Received",$AJ43&lt;&gt;"Verify On Arrival"),"Waiver Follow-Up",IF(AND($AF43&gt;0,$O43&lt;&gt;"Canceled"),"Payment Due",IF($T43="","Missing Meeting Point",IF($Q43="","Unassigned Staff",IF(AND(($C43+$D43)&lt;NOW(),OR($O43="Inquiry",$O43="Pending",$O43="Confirmed")),"Past Activity Still Open","Ready"))))))))),"")</f>
        <v/>
      </c>
    </row>
    <row r="44">
      <c r="A44" s="25" t="n"/>
      <c r="B44" s="50" t="n"/>
      <c r="C44" s="50" t="n"/>
      <c r="D44" s="27" t="n"/>
      <c r="E44" s="28">
        <f>IFERROR(IF(OR($F44="",$D44=""),"",$D44+INDEX('Activity Setup'!$J$12:$J$111,MATCH($F44,'Activity Setup'!$B$12:$B$111,0))/24),"")</f>
        <v/>
      </c>
      <c r="F44" s="29" t="n"/>
      <c r="G44" s="25" t="n"/>
      <c r="H44" s="25" t="n"/>
      <c r="I44" s="25" t="n"/>
      <c r="J44" s="29" t="n"/>
      <c r="K44" s="25" t="n"/>
      <c r="L44" s="29" t="n"/>
      <c r="M44" s="25" t="n"/>
      <c r="N44" s="25" t="n"/>
      <c r="O44" s="25" t="n"/>
      <c r="P44" s="25" t="n"/>
      <c r="Q44" s="29" t="n"/>
      <c r="R44" s="30">
        <f>IFERROR(IF($F44="","",INDEX('Activity Setup'!$K$12:$K$111,MATCH($F44,'Activity Setup'!$B$12:$B$111,0))),"")</f>
        <v/>
      </c>
      <c r="S44" s="29" t="n"/>
      <c r="T44" s="30">
        <f>IFERROR(IF($A44="","",IF($S44&lt;&gt;"",$S44,$R44)),"")</f>
        <v/>
      </c>
      <c r="U44" s="31">
        <f>IFERROR(IF($F44="","",INDEX('Activity Setup'!$F$12:$F$111,MATCH($F44,'Activity Setup'!$B$12:$B$111,0))),"")</f>
        <v/>
      </c>
      <c r="V44" s="32">
        <f>IFERROR(IF($F44="","",INDEX('Activity Setup'!$E$12:$E$111,MATCH($F44,'Activity Setup'!$B$12:$B$111,0))),"")</f>
        <v/>
      </c>
      <c r="W44" s="31">
        <f>IFERROR(IF($A44="","",IF($V44="Per Person",$M44*$U44,$U44)),"")</f>
        <v/>
      </c>
      <c r="X44" s="33" t="n"/>
      <c r="Y44" s="51">
        <f>IFERROR(IF($F44="","",INDEX('Activity Setup'!$G$12:$G$111,MATCH($F44,'Activity Setup'!$B$12:$B$111,0))),"")</f>
        <v/>
      </c>
      <c r="Z44" s="51">
        <f>IFERROR(IF($F44="","",INDEX('Activity Setup'!$H$12:$H$111,MATCH($F44,'Activity Setup'!$B$12:$B$111,0))),"")</f>
        <v/>
      </c>
      <c r="AA44" s="31">
        <f>IFERROR(IF($A44="","",MAX(0,$W44-$X44)),"")</f>
        <v/>
      </c>
      <c r="AB44" s="31">
        <f>IFERROR(IF($A44="","",$AA44*$Y44),"")</f>
        <v/>
      </c>
      <c r="AC44" s="31">
        <f>IFERROR(IF($A44="","",$AA44*$Z44),"")</f>
        <v/>
      </c>
      <c r="AD44" s="31">
        <f>IFERROR(IF($A44="","",$AA44+$AB44+$AC44),"")</f>
        <v/>
      </c>
      <c r="AE44" s="33" t="n"/>
      <c r="AF44" s="31">
        <f>IFERROR(IF($A44="","",MAX(0,$AD44-$AE44)),"")</f>
        <v/>
      </c>
      <c r="AG44" s="32">
        <f>IFERROR(IF($A44="","",IF($O44="Canceled","Canceled",IF($AE44&lt;=0,"Unpaid",IF($AF44&gt;0,"Partially Paid","Paid")))),"")</f>
        <v/>
      </c>
      <c r="AH44" s="25" t="n"/>
      <c r="AI44" s="32">
        <f>IFERROR(IF($F44="","",INDEX('Activity Setup'!$L$12:$L$111,MATCH($F44,'Activity Setup'!$B$12:$B$111,0))),"")</f>
        <v/>
      </c>
      <c r="AJ44" s="25" t="n"/>
      <c r="AK44" s="32">
        <f>IFERROR(IF($F44="","",INDEX('Activity Setup'!$M$12:$M$111,MATCH($F44,'Activity Setup'!$B$12:$B$111,0))),"")</f>
        <v/>
      </c>
      <c r="AL44" s="32">
        <f>IFERROR(IF($F44="","",INDEX('Activity Setup'!$I$12:$I$111,MATCH($F44,'Activity Setup'!$B$12:$B$111,0))),"")</f>
        <v/>
      </c>
      <c r="AM44" s="32">
        <f>IFERROR(IF($A44="","",SUMIFS($M$5:$M$154,$F$5:$F$154,$F44,$C$5:$C$154,$C44,$D$5:$D$154,$D44,$O$5:$O$154,"&lt;&gt;Canceled",$O$5:$O$154,"&lt;&gt;No-Show")),0)</f>
        <v/>
      </c>
      <c r="AN44" s="32">
        <f>IFERROR(IF($A44="","",$AL44-$AM44),"")</f>
        <v/>
      </c>
      <c r="AO44" s="51">
        <f>IFERROR(IF($A44="","",$AM44/$AL44),"")</f>
        <v/>
      </c>
      <c r="AP44" s="52">
        <f>IFERROR(IF(OR($A44="",$C44="",$D44=""),"",($C44+$D44)-INDEX('Activity Setup'!$N$12:$N$111,MATCH($F44,'Activity Setup'!$B$12:$B$111,0))/24),"")</f>
        <v/>
      </c>
      <c r="AQ44" s="29" t="n"/>
      <c r="AR44" s="29" t="n"/>
      <c r="AS44" s="30">
        <f>IFERROR(IF($A44="","",IF(COUNTIF($A$5:$A$154,$A44)&gt;1,"Duplicate Booking ID",IF($AO44&gt;1,"Over Capacity",IF(AND($N44&lt;&gt;"",$AK44&lt;&gt;"",$N44&lt;$AK44),"Minimum Age Review",IF(AND($AI44="Yes",$AJ44&lt;&gt;"Received",$AJ44&lt;&gt;"Verify On Arrival"),"Waiver Follow-Up",IF(AND($AF44&gt;0,$O44&lt;&gt;"Canceled"),"Payment Due",IF($T44="","Missing Meeting Point",IF($Q44="","Unassigned Staff",IF(AND(($C44+$D44)&lt;NOW(),OR($O44="Inquiry",$O44="Pending",$O44="Confirmed")),"Past Activity Still Open","Ready"))))))))),"")</f>
        <v/>
      </c>
    </row>
    <row r="45">
      <c r="A45" s="25" t="n"/>
      <c r="B45" s="50" t="n"/>
      <c r="C45" s="50" t="n"/>
      <c r="D45" s="27" t="n"/>
      <c r="E45" s="28">
        <f>IFERROR(IF(OR($F45="",$D45=""),"",$D45+INDEX('Activity Setup'!$J$12:$J$111,MATCH($F45,'Activity Setup'!$B$12:$B$111,0))/24),"")</f>
        <v/>
      </c>
      <c r="F45" s="29" t="n"/>
      <c r="G45" s="25" t="n"/>
      <c r="H45" s="25" t="n"/>
      <c r="I45" s="25" t="n"/>
      <c r="J45" s="29" t="n"/>
      <c r="K45" s="25" t="n"/>
      <c r="L45" s="29" t="n"/>
      <c r="M45" s="25" t="n"/>
      <c r="N45" s="25" t="n"/>
      <c r="O45" s="25" t="n"/>
      <c r="P45" s="25" t="n"/>
      <c r="Q45" s="29" t="n"/>
      <c r="R45" s="30">
        <f>IFERROR(IF($F45="","",INDEX('Activity Setup'!$K$12:$K$111,MATCH($F45,'Activity Setup'!$B$12:$B$111,0))),"")</f>
        <v/>
      </c>
      <c r="S45" s="29" t="n"/>
      <c r="T45" s="30">
        <f>IFERROR(IF($A45="","",IF($S45&lt;&gt;"",$S45,$R45)),"")</f>
        <v/>
      </c>
      <c r="U45" s="31">
        <f>IFERROR(IF($F45="","",INDEX('Activity Setup'!$F$12:$F$111,MATCH($F45,'Activity Setup'!$B$12:$B$111,0))),"")</f>
        <v/>
      </c>
      <c r="V45" s="32">
        <f>IFERROR(IF($F45="","",INDEX('Activity Setup'!$E$12:$E$111,MATCH($F45,'Activity Setup'!$B$12:$B$111,0))),"")</f>
        <v/>
      </c>
      <c r="W45" s="31">
        <f>IFERROR(IF($A45="","",IF($V45="Per Person",$M45*$U45,$U45)),"")</f>
        <v/>
      </c>
      <c r="X45" s="33" t="n"/>
      <c r="Y45" s="51">
        <f>IFERROR(IF($F45="","",INDEX('Activity Setup'!$G$12:$G$111,MATCH($F45,'Activity Setup'!$B$12:$B$111,0))),"")</f>
        <v/>
      </c>
      <c r="Z45" s="51">
        <f>IFERROR(IF($F45="","",INDEX('Activity Setup'!$H$12:$H$111,MATCH($F45,'Activity Setup'!$B$12:$B$111,0))),"")</f>
        <v/>
      </c>
      <c r="AA45" s="31">
        <f>IFERROR(IF($A45="","",MAX(0,$W45-$X45)),"")</f>
        <v/>
      </c>
      <c r="AB45" s="31">
        <f>IFERROR(IF($A45="","",$AA45*$Y45),"")</f>
        <v/>
      </c>
      <c r="AC45" s="31">
        <f>IFERROR(IF($A45="","",$AA45*$Z45),"")</f>
        <v/>
      </c>
      <c r="AD45" s="31">
        <f>IFERROR(IF($A45="","",$AA45+$AB45+$AC45),"")</f>
        <v/>
      </c>
      <c r="AE45" s="33" t="n"/>
      <c r="AF45" s="31">
        <f>IFERROR(IF($A45="","",MAX(0,$AD45-$AE45)),"")</f>
        <v/>
      </c>
      <c r="AG45" s="32">
        <f>IFERROR(IF($A45="","",IF($O45="Canceled","Canceled",IF($AE45&lt;=0,"Unpaid",IF($AF45&gt;0,"Partially Paid","Paid")))),"")</f>
        <v/>
      </c>
      <c r="AH45" s="25" t="n"/>
      <c r="AI45" s="32">
        <f>IFERROR(IF($F45="","",INDEX('Activity Setup'!$L$12:$L$111,MATCH($F45,'Activity Setup'!$B$12:$B$111,0))),"")</f>
        <v/>
      </c>
      <c r="AJ45" s="25" t="n"/>
      <c r="AK45" s="32">
        <f>IFERROR(IF($F45="","",INDEX('Activity Setup'!$M$12:$M$111,MATCH($F45,'Activity Setup'!$B$12:$B$111,0))),"")</f>
        <v/>
      </c>
      <c r="AL45" s="32">
        <f>IFERROR(IF($F45="","",INDEX('Activity Setup'!$I$12:$I$111,MATCH($F45,'Activity Setup'!$B$12:$B$111,0))),"")</f>
        <v/>
      </c>
      <c r="AM45" s="32">
        <f>IFERROR(IF($A45="","",SUMIFS($M$5:$M$154,$F$5:$F$154,$F45,$C$5:$C$154,$C45,$D$5:$D$154,$D45,$O$5:$O$154,"&lt;&gt;Canceled",$O$5:$O$154,"&lt;&gt;No-Show")),0)</f>
        <v/>
      </c>
      <c r="AN45" s="32">
        <f>IFERROR(IF($A45="","",$AL45-$AM45),"")</f>
        <v/>
      </c>
      <c r="AO45" s="51">
        <f>IFERROR(IF($A45="","",$AM45/$AL45),"")</f>
        <v/>
      </c>
      <c r="AP45" s="52">
        <f>IFERROR(IF(OR($A45="",$C45="",$D45=""),"",($C45+$D45)-INDEX('Activity Setup'!$N$12:$N$111,MATCH($F45,'Activity Setup'!$B$12:$B$111,0))/24),"")</f>
        <v/>
      </c>
      <c r="AQ45" s="29" t="n"/>
      <c r="AR45" s="29" t="n"/>
      <c r="AS45" s="30">
        <f>IFERROR(IF($A45="","",IF(COUNTIF($A$5:$A$154,$A45)&gt;1,"Duplicate Booking ID",IF($AO45&gt;1,"Over Capacity",IF(AND($N45&lt;&gt;"",$AK45&lt;&gt;"",$N45&lt;$AK45),"Minimum Age Review",IF(AND($AI45="Yes",$AJ45&lt;&gt;"Received",$AJ45&lt;&gt;"Verify On Arrival"),"Waiver Follow-Up",IF(AND($AF45&gt;0,$O45&lt;&gt;"Canceled"),"Payment Due",IF($T45="","Missing Meeting Point",IF($Q45="","Unassigned Staff",IF(AND(($C45+$D45)&lt;NOW(),OR($O45="Inquiry",$O45="Pending",$O45="Confirmed")),"Past Activity Still Open","Ready"))))))))),"")</f>
        <v/>
      </c>
    </row>
    <row r="46">
      <c r="A46" s="25" t="n"/>
      <c r="B46" s="50" t="n"/>
      <c r="C46" s="50" t="n"/>
      <c r="D46" s="27" t="n"/>
      <c r="E46" s="28">
        <f>IFERROR(IF(OR($F46="",$D46=""),"",$D46+INDEX('Activity Setup'!$J$12:$J$111,MATCH($F46,'Activity Setup'!$B$12:$B$111,0))/24),"")</f>
        <v/>
      </c>
      <c r="F46" s="29" t="n"/>
      <c r="G46" s="25" t="n"/>
      <c r="H46" s="25" t="n"/>
      <c r="I46" s="25" t="n"/>
      <c r="J46" s="29" t="n"/>
      <c r="K46" s="25" t="n"/>
      <c r="L46" s="29" t="n"/>
      <c r="M46" s="25" t="n"/>
      <c r="N46" s="25" t="n"/>
      <c r="O46" s="25" t="n"/>
      <c r="P46" s="25" t="n"/>
      <c r="Q46" s="29" t="n"/>
      <c r="R46" s="30">
        <f>IFERROR(IF($F46="","",INDEX('Activity Setup'!$K$12:$K$111,MATCH($F46,'Activity Setup'!$B$12:$B$111,0))),"")</f>
        <v/>
      </c>
      <c r="S46" s="29" t="n"/>
      <c r="T46" s="30">
        <f>IFERROR(IF($A46="","",IF($S46&lt;&gt;"",$S46,$R46)),"")</f>
        <v/>
      </c>
      <c r="U46" s="31">
        <f>IFERROR(IF($F46="","",INDEX('Activity Setup'!$F$12:$F$111,MATCH($F46,'Activity Setup'!$B$12:$B$111,0))),"")</f>
        <v/>
      </c>
      <c r="V46" s="32">
        <f>IFERROR(IF($F46="","",INDEX('Activity Setup'!$E$12:$E$111,MATCH($F46,'Activity Setup'!$B$12:$B$111,0))),"")</f>
        <v/>
      </c>
      <c r="W46" s="31">
        <f>IFERROR(IF($A46="","",IF($V46="Per Person",$M46*$U46,$U46)),"")</f>
        <v/>
      </c>
      <c r="X46" s="33" t="n"/>
      <c r="Y46" s="51">
        <f>IFERROR(IF($F46="","",INDEX('Activity Setup'!$G$12:$G$111,MATCH($F46,'Activity Setup'!$B$12:$B$111,0))),"")</f>
        <v/>
      </c>
      <c r="Z46" s="51">
        <f>IFERROR(IF($F46="","",INDEX('Activity Setup'!$H$12:$H$111,MATCH($F46,'Activity Setup'!$B$12:$B$111,0))),"")</f>
        <v/>
      </c>
      <c r="AA46" s="31">
        <f>IFERROR(IF($A46="","",MAX(0,$W46-$X46)),"")</f>
        <v/>
      </c>
      <c r="AB46" s="31">
        <f>IFERROR(IF($A46="","",$AA46*$Y46),"")</f>
        <v/>
      </c>
      <c r="AC46" s="31">
        <f>IFERROR(IF($A46="","",$AA46*$Z46),"")</f>
        <v/>
      </c>
      <c r="AD46" s="31">
        <f>IFERROR(IF($A46="","",$AA46+$AB46+$AC46),"")</f>
        <v/>
      </c>
      <c r="AE46" s="33" t="n"/>
      <c r="AF46" s="31">
        <f>IFERROR(IF($A46="","",MAX(0,$AD46-$AE46)),"")</f>
        <v/>
      </c>
      <c r="AG46" s="32">
        <f>IFERROR(IF($A46="","",IF($O46="Canceled","Canceled",IF($AE46&lt;=0,"Unpaid",IF($AF46&gt;0,"Partially Paid","Paid")))),"")</f>
        <v/>
      </c>
      <c r="AH46" s="25" t="n"/>
      <c r="AI46" s="32">
        <f>IFERROR(IF($F46="","",INDEX('Activity Setup'!$L$12:$L$111,MATCH($F46,'Activity Setup'!$B$12:$B$111,0))),"")</f>
        <v/>
      </c>
      <c r="AJ46" s="25" t="n"/>
      <c r="AK46" s="32">
        <f>IFERROR(IF($F46="","",INDEX('Activity Setup'!$M$12:$M$111,MATCH($F46,'Activity Setup'!$B$12:$B$111,0))),"")</f>
        <v/>
      </c>
      <c r="AL46" s="32">
        <f>IFERROR(IF($F46="","",INDEX('Activity Setup'!$I$12:$I$111,MATCH($F46,'Activity Setup'!$B$12:$B$111,0))),"")</f>
        <v/>
      </c>
      <c r="AM46" s="32">
        <f>IFERROR(IF($A46="","",SUMIFS($M$5:$M$154,$F$5:$F$154,$F46,$C$5:$C$154,$C46,$D$5:$D$154,$D46,$O$5:$O$154,"&lt;&gt;Canceled",$O$5:$O$154,"&lt;&gt;No-Show")),0)</f>
        <v/>
      </c>
      <c r="AN46" s="32">
        <f>IFERROR(IF($A46="","",$AL46-$AM46),"")</f>
        <v/>
      </c>
      <c r="AO46" s="51">
        <f>IFERROR(IF($A46="","",$AM46/$AL46),"")</f>
        <v/>
      </c>
      <c r="AP46" s="52">
        <f>IFERROR(IF(OR($A46="",$C46="",$D46=""),"",($C46+$D46)-INDEX('Activity Setup'!$N$12:$N$111,MATCH($F46,'Activity Setup'!$B$12:$B$111,0))/24),"")</f>
        <v/>
      </c>
      <c r="AQ46" s="29" t="n"/>
      <c r="AR46" s="29" t="n"/>
      <c r="AS46" s="30">
        <f>IFERROR(IF($A46="","",IF(COUNTIF($A$5:$A$154,$A46)&gt;1,"Duplicate Booking ID",IF($AO46&gt;1,"Over Capacity",IF(AND($N46&lt;&gt;"",$AK46&lt;&gt;"",$N46&lt;$AK46),"Minimum Age Review",IF(AND($AI46="Yes",$AJ46&lt;&gt;"Received",$AJ46&lt;&gt;"Verify On Arrival"),"Waiver Follow-Up",IF(AND($AF46&gt;0,$O46&lt;&gt;"Canceled"),"Payment Due",IF($T46="","Missing Meeting Point",IF($Q46="","Unassigned Staff",IF(AND(($C46+$D46)&lt;NOW(),OR($O46="Inquiry",$O46="Pending",$O46="Confirmed")),"Past Activity Still Open","Ready"))))))))),"")</f>
        <v/>
      </c>
    </row>
    <row r="47">
      <c r="A47" s="25" t="n"/>
      <c r="B47" s="50" t="n"/>
      <c r="C47" s="50" t="n"/>
      <c r="D47" s="27" t="n"/>
      <c r="E47" s="28">
        <f>IFERROR(IF(OR($F47="",$D47=""),"",$D47+INDEX('Activity Setup'!$J$12:$J$111,MATCH($F47,'Activity Setup'!$B$12:$B$111,0))/24),"")</f>
        <v/>
      </c>
      <c r="F47" s="29" t="n"/>
      <c r="G47" s="25" t="n"/>
      <c r="H47" s="25" t="n"/>
      <c r="I47" s="25" t="n"/>
      <c r="J47" s="29" t="n"/>
      <c r="K47" s="25" t="n"/>
      <c r="L47" s="29" t="n"/>
      <c r="M47" s="25" t="n"/>
      <c r="N47" s="25" t="n"/>
      <c r="O47" s="25" t="n"/>
      <c r="P47" s="25" t="n"/>
      <c r="Q47" s="29" t="n"/>
      <c r="R47" s="30">
        <f>IFERROR(IF($F47="","",INDEX('Activity Setup'!$K$12:$K$111,MATCH($F47,'Activity Setup'!$B$12:$B$111,0))),"")</f>
        <v/>
      </c>
      <c r="S47" s="29" t="n"/>
      <c r="T47" s="30">
        <f>IFERROR(IF($A47="","",IF($S47&lt;&gt;"",$S47,$R47)),"")</f>
        <v/>
      </c>
      <c r="U47" s="31">
        <f>IFERROR(IF($F47="","",INDEX('Activity Setup'!$F$12:$F$111,MATCH($F47,'Activity Setup'!$B$12:$B$111,0))),"")</f>
        <v/>
      </c>
      <c r="V47" s="32">
        <f>IFERROR(IF($F47="","",INDEX('Activity Setup'!$E$12:$E$111,MATCH($F47,'Activity Setup'!$B$12:$B$111,0))),"")</f>
        <v/>
      </c>
      <c r="W47" s="31">
        <f>IFERROR(IF($A47="","",IF($V47="Per Person",$M47*$U47,$U47)),"")</f>
        <v/>
      </c>
      <c r="X47" s="33" t="n"/>
      <c r="Y47" s="51">
        <f>IFERROR(IF($F47="","",INDEX('Activity Setup'!$G$12:$G$111,MATCH($F47,'Activity Setup'!$B$12:$B$111,0))),"")</f>
        <v/>
      </c>
      <c r="Z47" s="51">
        <f>IFERROR(IF($F47="","",INDEX('Activity Setup'!$H$12:$H$111,MATCH($F47,'Activity Setup'!$B$12:$B$111,0))),"")</f>
        <v/>
      </c>
      <c r="AA47" s="31">
        <f>IFERROR(IF($A47="","",MAX(0,$W47-$X47)),"")</f>
        <v/>
      </c>
      <c r="AB47" s="31">
        <f>IFERROR(IF($A47="","",$AA47*$Y47),"")</f>
        <v/>
      </c>
      <c r="AC47" s="31">
        <f>IFERROR(IF($A47="","",$AA47*$Z47),"")</f>
        <v/>
      </c>
      <c r="AD47" s="31">
        <f>IFERROR(IF($A47="","",$AA47+$AB47+$AC47),"")</f>
        <v/>
      </c>
      <c r="AE47" s="33" t="n"/>
      <c r="AF47" s="31">
        <f>IFERROR(IF($A47="","",MAX(0,$AD47-$AE47)),"")</f>
        <v/>
      </c>
      <c r="AG47" s="32">
        <f>IFERROR(IF($A47="","",IF($O47="Canceled","Canceled",IF($AE47&lt;=0,"Unpaid",IF($AF47&gt;0,"Partially Paid","Paid")))),"")</f>
        <v/>
      </c>
      <c r="AH47" s="25" t="n"/>
      <c r="AI47" s="32">
        <f>IFERROR(IF($F47="","",INDEX('Activity Setup'!$L$12:$L$111,MATCH($F47,'Activity Setup'!$B$12:$B$111,0))),"")</f>
        <v/>
      </c>
      <c r="AJ47" s="25" t="n"/>
      <c r="AK47" s="32">
        <f>IFERROR(IF($F47="","",INDEX('Activity Setup'!$M$12:$M$111,MATCH($F47,'Activity Setup'!$B$12:$B$111,0))),"")</f>
        <v/>
      </c>
      <c r="AL47" s="32">
        <f>IFERROR(IF($F47="","",INDEX('Activity Setup'!$I$12:$I$111,MATCH($F47,'Activity Setup'!$B$12:$B$111,0))),"")</f>
        <v/>
      </c>
      <c r="AM47" s="32">
        <f>IFERROR(IF($A47="","",SUMIFS($M$5:$M$154,$F$5:$F$154,$F47,$C$5:$C$154,$C47,$D$5:$D$154,$D47,$O$5:$O$154,"&lt;&gt;Canceled",$O$5:$O$154,"&lt;&gt;No-Show")),0)</f>
        <v/>
      </c>
      <c r="AN47" s="32">
        <f>IFERROR(IF($A47="","",$AL47-$AM47),"")</f>
        <v/>
      </c>
      <c r="AO47" s="51">
        <f>IFERROR(IF($A47="","",$AM47/$AL47),"")</f>
        <v/>
      </c>
      <c r="AP47" s="52">
        <f>IFERROR(IF(OR($A47="",$C47="",$D47=""),"",($C47+$D47)-INDEX('Activity Setup'!$N$12:$N$111,MATCH($F47,'Activity Setup'!$B$12:$B$111,0))/24),"")</f>
        <v/>
      </c>
      <c r="AQ47" s="29" t="n"/>
      <c r="AR47" s="29" t="n"/>
      <c r="AS47" s="30">
        <f>IFERROR(IF($A47="","",IF(COUNTIF($A$5:$A$154,$A47)&gt;1,"Duplicate Booking ID",IF($AO47&gt;1,"Over Capacity",IF(AND($N47&lt;&gt;"",$AK47&lt;&gt;"",$N47&lt;$AK47),"Minimum Age Review",IF(AND($AI47="Yes",$AJ47&lt;&gt;"Received",$AJ47&lt;&gt;"Verify On Arrival"),"Waiver Follow-Up",IF(AND($AF47&gt;0,$O47&lt;&gt;"Canceled"),"Payment Due",IF($T47="","Missing Meeting Point",IF($Q47="","Unassigned Staff",IF(AND(($C47+$D47)&lt;NOW(),OR($O47="Inquiry",$O47="Pending",$O47="Confirmed")),"Past Activity Still Open","Ready"))))))))),"")</f>
        <v/>
      </c>
    </row>
    <row r="48">
      <c r="A48" s="25" t="n"/>
      <c r="B48" s="50" t="n"/>
      <c r="C48" s="50" t="n"/>
      <c r="D48" s="27" t="n"/>
      <c r="E48" s="28">
        <f>IFERROR(IF(OR($F48="",$D48=""),"",$D48+INDEX('Activity Setup'!$J$12:$J$111,MATCH($F48,'Activity Setup'!$B$12:$B$111,0))/24),"")</f>
        <v/>
      </c>
      <c r="F48" s="29" t="n"/>
      <c r="G48" s="25" t="n"/>
      <c r="H48" s="25" t="n"/>
      <c r="I48" s="25" t="n"/>
      <c r="J48" s="29" t="n"/>
      <c r="K48" s="25" t="n"/>
      <c r="L48" s="29" t="n"/>
      <c r="M48" s="25" t="n"/>
      <c r="N48" s="25" t="n"/>
      <c r="O48" s="25" t="n"/>
      <c r="P48" s="25" t="n"/>
      <c r="Q48" s="29" t="n"/>
      <c r="R48" s="30">
        <f>IFERROR(IF($F48="","",INDEX('Activity Setup'!$K$12:$K$111,MATCH($F48,'Activity Setup'!$B$12:$B$111,0))),"")</f>
        <v/>
      </c>
      <c r="S48" s="29" t="n"/>
      <c r="T48" s="30">
        <f>IFERROR(IF($A48="","",IF($S48&lt;&gt;"",$S48,$R48)),"")</f>
        <v/>
      </c>
      <c r="U48" s="31">
        <f>IFERROR(IF($F48="","",INDEX('Activity Setup'!$F$12:$F$111,MATCH($F48,'Activity Setup'!$B$12:$B$111,0))),"")</f>
        <v/>
      </c>
      <c r="V48" s="32">
        <f>IFERROR(IF($F48="","",INDEX('Activity Setup'!$E$12:$E$111,MATCH($F48,'Activity Setup'!$B$12:$B$111,0))),"")</f>
        <v/>
      </c>
      <c r="W48" s="31">
        <f>IFERROR(IF($A48="","",IF($V48="Per Person",$M48*$U48,$U48)),"")</f>
        <v/>
      </c>
      <c r="X48" s="33" t="n"/>
      <c r="Y48" s="51">
        <f>IFERROR(IF($F48="","",INDEX('Activity Setup'!$G$12:$G$111,MATCH($F48,'Activity Setup'!$B$12:$B$111,0))),"")</f>
        <v/>
      </c>
      <c r="Z48" s="51">
        <f>IFERROR(IF($F48="","",INDEX('Activity Setup'!$H$12:$H$111,MATCH($F48,'Activity Setup'!$B$12:$B$111,0))),"")</f>
        <v/>
      </c>
      <c r="AA48" s="31">
        <f>IFERROR(IF($A48="","",MAX(0,$W48-$X48)),"")</f>
        <v/>
      </c>
      <c r="AB48" s="31">
        <f>IFERROR(IF($A48="","",$AA48*$Y48),"")</f>
        <v/>
      </c>
      <c r="AC48" s="31">
        <f>IFERROR(IF($A48="","",$AA48*$Z48),"")</f>
        <v/>
      </c>
      <c r="AD48" s="31">
        <f>IFERROR(IF($A48="","",$AA48+$AB48+$AC48),"")</f>
        <v/>
      </c>
      <c r="AE48" s="33" t="n"/>
      <c r="AF48" s="31">
        <f>IFERROR(IF($A48="","",MAX(0,$AD48-$AE48)),"")</f>
        <v/>
      </c>
      <c r="AG48" s="32">
        <f>IFERROR(IF($A48="","",IF($O48="Canceled","Canceled",IF($AE48&lt;=0,"Unpaid",IF($AF48&gt;0,"Partially Paid","Paid")))),"")</f>
        <v/>
      </c>
      <c r="AH48" s="25" t="n"/>
      <c r="AI48" s="32">
        <f>IFERROR(IF($F48="","",INDEX('Activity Setup'!$L$12:$L$111,MATCH($F48,'Activity Setup'!$B$12:$B$111,0))),"")</f>
        <v/>
      </c>
      <c r="AJ48" s="25" t="n"/>
      <c r="AK48" s="32">
        <f>IFERROR(IF($F48="","",INDEX('Activity Setup'!$M$12:$M$111,MATCH($F48,'Activity Setup'!$B$12:$B$111,0))),"")</f>
        <v/>
      </c>
      <c r="AL48" s="32">
        <f>IFERROR(IF($F48="","",INDEX('Activity Setup'!$I$12:$I$111,MATCH($F48,'Activity Setup'!$B$12:$B$111,0))),"")</f>
        <v/>
      </c>
      <c r="AM48" s="32">
        <f>IFERROR(IF($A48="","",SUMIFS($M$5:$M$154,$F$5:$F$154,$F48,$C$5:$C$154,$C48,$D$5:$D$154,$D48,$O$5:$O$154,"&lt;&gt;Canceled",$O$5:$O$154,"&lt;&gt;No-Show")),0)</f>
        <v/>
      </c>
      <c r="AN48" s="32">
        <f>IFERROR(IF($A48="","",$AL48-$AM48),"")</f>
        <v/>
      </c>
      <c r="AO48" s="51">
        <f>IFERROR(IF($A48="","",$AM48/$AL48),"")</f>
        <v/>
      </c>
      <c r="AP48" s="52">
        <f>IFERROR(IF(OR($A48="",$C48="",$D48=""),"",($C48+$D48)-INDEX('Activity Setup'!$N$12:$N$111,MATCH($F48,'Activity Setup'!$B$12:$B$111,0))/24),"")</f>
        <v/>
      </c>
      <c r="AQ48" s="29" t="n"/>
      <c r="AR48" s="29" t="n"/>
      <c r="AS48" s="30">
        <f>IFERROR(IF($A48="","",IF(COUNTIF($A$5:$A$154,$A48)&gt;1,"Duplicate Booking ID",IF($AO48&gt;1,"Over Capacity",IF(AND($N48&lt;&gt;"",$AK48&lt;&gt;"",$N48&lt;$AK48),"Minimum Age Review",IF(AND($AI48="Yes",$AJ48&lt;&gt;"Received",$AJ48&lt;&gt;"Verify On Arrival"),"Waiver Follow-Up",IF(AND($AF48&gt;0,$O48&lt;&gt;"Canceled"),"Payment Due",IF($T48="","Missing Meeting Point",IF($Q48="","Unassigned Staff",IF(AND(($C48+$D48)&lt;NOW(),OR($O48="Inquiry",$O48="Pending",$O48="Confirmed")),"Past Activity Still Open","Ready"))))))))),"")</f>
        <v/>
      </c>
    </row>
    <row r="49">
      <c r="A49" s="25" t="n"/>
      <c r="B49" s="50" t="n"/>
      <c r="C49" s="50" t="n"/>
      <c r="D49" s="27" t="n"/>
      <c r="E49" s="28">
        <f>IFERROR(IF(OR($F49="",$D49=""),"",$D49+INDEX('Activity Setup'!$J$12:$J$111,MATCH($F49,'Activity Setup'!$B$12:$B$111,0))/24),"")</f>
        <v/>
      </c>
      <c r="F49" s="29" t="n"/>
      <c r="G49" s="25" t="n"/>
      <c r="H49" s="25" t="n"/>
      <c r="I49" s="25" t="n"/>
      <c r="J49" s="29" t="n"/>
      <c r="K49" s="25" t="n"/>
      <c r="L49" s="29" t="n"/>
      <c r="M49" s="25" t="n"/>
      <c r="N49" s="25" t="n"/>
      <c r="O49" s="25" t="n"/>
      <c r="P49" s="25" t="n"/>
      <c r="Q49" s="29" t="n"/>
      <c r="R49" s="30">
        <f>IFERROR(IF($F49="","",INDEX('Activity Setup'!$K$12:$K$111,MATCH($F49,'Activity Setup'!$B$12:$B$111,0))),"")</f>
        <v/>
      </c>
      <c r="S49" s="29" t="n"/>
      <c r="T49" s="30">
        <f>IFERROR(IF($A49="","",IF($S49&lt;&gt;"",$S49,$R49)),"")</f>
        <v/>
      </c>
      <c r="U49" s="31">
        <f>IFERROR(IF($F49="","",INDEX('Activity Setup'!$F$12:$F$111,MATCH($F49,'Activity Setup'!$B$12:$B$111,0))),"")</f>
        <v/>
      </c>
      <c r="V49" s="32">
        <f>IFERROR(IF($F49="","",INDEX('Activity Setup'!$E$12:$E$111,MATCH($F49,'Activity Setup'!$B$12:$B$111,0))),"")</f>
        <v/>
      </c>
      <c r="W49" s="31">
        <f>IFERROR(IF($A49="","",IF($V49="Per Person",$M49*$U49,$U49)),"")</f>
        <v/>
      </c>
      <c r="X49" s="33" t="n"/>
      <c r="Y49" s="51">
        <f>IFERROR(IF($F49="","",INDEX('Activity Setup'!$G$12:$G$111,MATCH($F49,'Activity Setup'!$B$12:$B$111,0))),"")</f>
        <v/>
      </c>
      <c r="Z49" s="51">
        <f>IFERROR(IF($F49="","",INDEX('Activity Setup'!$H$12:$H$111,MATCH($F49,'Activity Setup'!$B$12:$B$111,0))),"")</f>
        <v/>
      </c>
      <c r="AA49" s="31">
        <f>IFERROR(IF($A49="","",MAX(0,$W49-$X49)),"")</f>
        <v/>
      </c>
      <c r="AB49" s="31">
        <f>IFERROR(IF($A49="","",$AA49*$Y49),"")</f>
        <v/>
      </c>
      <c r="AC49" s="31">
        <f>IFERROR(IF($A49="","",$AA49*$Z49),"")</f>
        <v/>
      </c>
      <c r="AD49" s="31">
        <f>IFERROR(IF($A49="","",$AA49+$AB49+$AC49),"")</f>
        <v/>
      </c>
      <c r="AE49" s="33" t="n"/>
      <c r="AF49" s="31">
        <f>IFERROR(IF($A49="","",MAX(0,$AD49-$AE49)),"")</f>
        <v/>
      </c>
      <c r="AG49" s="32">
        <f>IFERROR(IF($A49="","",IF($O49="Canceled","Canceled",IF($AE49&lt;=0,"Unpaid",IF($AF49&gt;0,"Partially Paid","Paid")))),"")</f>
        <v/>
      </c>
      <c r="AH49" s="25" t="n"/>
      <c r="AI49" s="32">
        <f>IFERROR(IF($F49="","",INDEX('Activity Setup'!$L$12:$L$111,MATCH($F49,'Activity Setup'!$B$12:$B$111,0))),"")</f>
        <v/>
      </c>
      <c r="AJ49" s="25" t="n"/>
      <c r="AK49" s="32">
        <f>IFERROR(IF($F49="","",INDEX('Activity Setup'!$M$12:$M$111,MATCH($F49,'Activity Setup'!$B$12:$B$111,0))),"")</f>
        <v/>
      </c>
      <c r="AL49" s="32">
        <f>IFERROR(IF($F49="","",INDEX('Activity Setup'!$I$12:$I$111,MATCH($F49,'Activity Setup'!$B$12:$B$111,0))),"")</f>
        <v/>
      </c>
      <c r="AM49" s="32">
        <f>IFERROR(IF($A49="","",SUMIFS($M$5:$M$154,$F$5:$F$154,$F49,$C$5:$C$154,$C49,$D$5:$D$154,$D49,$O$5:$O$154,"&lt;&gt;Canceled",$O$5:$O$154,"&lt;&gt;No-Show")),0)</f>
        <v/>
      </c>
      <c r="AN49" s="32">
        <f>IFERROR(IF($A49="","",$AL49-$AM49),"")</f>
        <v/>
      </c>
      <c r="AO49" s="51">
        <f>IFERROR(IF($A49="","",$AM49/$AL49),"")</f>
        <v/>
      </c>
      <c r="AP49" s="52">
        <f>IFERROR(IF(OR($A49="",$C49="",$D49=""),"",($C49+$D49)-INDEX('Activity Setup'!$N$12:$N$111,MATCH($F49,'Activity Setup'!$B$12:$B$111,0))/24),"")</f>
        <v/>
      </c>
      <c r="AQ49" s="29" t="n"/>
      <c r="AR49" s="29" t="n"/>
      <c r="AS49" s="30">
        <f>IFERROR(IF($A49="","",IF(COUNTIF($A$5:$A$154,$A49)&gt;1,"Duplicate Booking ID",IF($AO49&gt;1,"Over Capacity",IF(AND($N49&lt;&gt;"",$AK49&lt;&gt;"",$N49&lt;$AK49),"Minimum Age Review",IF(AND($AI49="Yes",$AJ49&lt;&gt;"Received",$AJ49&lt;&gt;"Verify On Arrival"),"Waiver Follow-Up",IF(AND($AF49&gt;0,$O49&lt;&gt;"Canceled"),"Payment Due",IF($T49="","Missing Meeting Point",IF($Q49="","Unassigned Staff",IF(AND(($C49+$D49)&lt;NOW(),OR($O49="Inquiry",$O49="Pending",$O49="Confirmed")),"Past Activity Still Open","Ready"))))))))),"")</f>
        <v/>
      </c>
    </row>
    <row r="50">
      <c r="A50" s="25" t="n"/>
      <c r="B50" s="50" t="n"/>
      <c r="C50" s="50" t="n"/>
      <c r="D50" s="27" t="n"/>
      <c r="E50" s="28">
        <f>IFERROR(IF(OR($F50="",$D50=""),"",$D50+INDEX('Activity Setup'!$J$12:$J$111,MATCH($F50,'Activity Setup'!$B$12:$B$111,0))/24),"")</f>
        <v/>
      </c>
      <c r="F50" s="29" t="n"/>
      <c r="G50" s="25" t="n"/>
      <c r="H50" s="25" t="n"/>
      <c r="I50" s="25" t="n"/>
      <c r="J50" s="29" t="n"/>
      <c r="K50" s="25" t="n"/>
      <c r="L50" s="29" t="n"/>
      <c r="M50" s="25" t="n"/>
      <c r="N50" s="25" t="n"/>
      <c r="O50" s="25" t="n"/>
      <c r="P50" s="25" t="n"/>
      <c r="Q50" s="29" t="n"/>
      <c r="R50" s="30">
        <f>IFERROR(IF($F50="","",INDEX('Activity Setup'!$K$12:$K$111,MATCH($F50,'Activity Setup'!$B$12:$B$111,0))),"")</f>
        <v/>
      </c>
      <c r="S50" s="29" t="n"/>
      <c r="T50" s="30">
        <f>IFERROR(IF($A50="","",IF($S50&lt;&gt;"",$S50,$R50)),"")</f>
        <v/>
      </c>
      <c r="U50" s="31">
        <f>IFERROR(IF($F50="","",INDEX('Activity Setup'!$F$12:$F$111,MATCH($F50,'Activity Setup'!$B$12:$B$111,0))),"")</f>
        <v/>
      </c>
      <c r="V50" s="32">
        <f>IFERROR(IF($F50="","",INDEX('Activity Setup'!$E$12:$E$111,MATCH($F50,'Activity Setup'!$B$12:$B$111,0))),"")</f>
        <v/>
      </c>
      <c r="W50" s="31">
        <f>IFERROR(IF($A50="","",IF($V50="Per Person",$M50*$U50,$U50)),"")</f>
        <v/>
      </c>
      <c r="X50" s="33" t="n"/>
      <c r="Y50" s="51">
        <f>IFERROR(IF($F50="","",INDEX('Activity Setup'!$G$12:$G$111,MATCH($F50,'Activity Setup'!$B$12:$B$111,0))),"")</f>
        <v/>
      </c>
      <c r="Z50" s="51">
        <f>IFERROR(IF($F50="","",INDEX('Activity Setup'!$H$12:$H$111,MATCH($F50,'Activity Setup'!$B$12:$B$111,0))),"")</f>
        <v/>
      </c>
      <c r="AA50" s="31">
        <f>IFERROR(IF($A50="","",MAX(0,$W50-$X50)),"")</f>
        <v/>
      </c>
      <c r="AB50" s="31">
        <f>IFERROR(IF($A50="","",$AA50*$Y50),"")</f>
        <v/>
      </c>
      <c r="AC50" s="31">
        <f>IFERROR(IF($A50="","",$AA50*$Z50),"")</f>
        <v/>
      </c>
      <c r="AD50" s="31">
        <f>IFERROR(IF($A50="","",$AA50+$AB50+$AC50),"")</f>
        <v/>
      </c>
      <c r="AE50" s="33" t="n"/>
      <c r="AF50" s="31">
        <f>IFERROR(IF($A50="","",MAX(0,$AD50-$AE50)),"")</f>
        <v/>
      </c>
      <c r="AG50" s="32">
        <f>IFERROR(IF($A50="","",IF($O50="Canceled","Canceled",IF($AE50&lt;=0,"Unpaid",IF($AF50&gt;0,"Partially Paid","Paid")))),"")</f>
        <v/>
      </c>
      <c r="AH50" s="25" t="n"/>
      <c r="AI50" s="32">
        <f>IFERROR(IF($F50="","",INDEX('Activity Setup'!$L$12:$L$111,MATCH($F50,'Activity Setup'!$B$12:$B$111,0))),"")</f>
        <v/>
      </c>
      <c r="AJ50" s="25" t="n"/>
      <c r="AK50" s="32">
        <f>IFERROR(IF($F50="","",INDEX('Activity Setup'!$M$12:$M$111,MATCH($F50,'Activity Setup'!$B$12:$B$111,0))),"")</f>
        <v/>
      </c>
      <c r="AL50" s="32">
        <f>IFERROR(IF($F50="","",INDEX('Activity Setup'!$I$12:$I$111,MATCH($F50,'Activity Setup'!$B$12:$B$111,0))),"")</f>
        <v/>
      </c>
      <c r="AM50" s="32">
        <f>IFERROR(IF($A50="","",SUMIFS($M$5:$M$154,$F$5:$F$154,$F50,$C$5:$C$154,$C50,$D$5:$D$154,$D50,$O$5:$O$154,"&lt;&gt;Canceled",$O$5:$O$154,"&lt;&gt;No-Show")),0)</f>
        <v/>
      </c>
      <c r="AN50" s="32">
        <f>IFERROR(IF($A50="","",$AL50-$AM50),"")</f>
        <v/>
      </c>
      <c r="AO50" s="51">
        <f>IFERROR(IF($A50="","",$AM50/$AL50),"")</f>
        <v/>
      </c>
      <c r="AP50" s="52">
        <f>IFERROR(IF(OR($A50="",$C50="",$D50=""),"",($C50+$D50)-INDEX('Activity Setup'!$N$12:$N$111,MATCH($F50,'Activity Setup'!$B$12:$B$111,0))/24),"")</f>
        <v/>
      </c>
      <c r="AQ50" s="29" t="n"/>
      <c r="AR50" s="29" t="n"/>
      <c r="AS50" s="30">
        <f>IFERROR(IF($A50="","",IF(COUNTIF($A$5:$A$154,$A50)&gt;1,"Duplicate Booking ID",IF($AO50&gt;1,"Over Capacity",IF(AND($N50&lt;&gt;"",$AK50&lt;&gt;"",$N50&lt;$AK50),"Minimum Age Review",IF(AND($AI50="Yes",$AJ50&lt;&gt;"Received",$AJ50&lt;&gt;"Verify On Arrival"),"Waiver Follow-Up",IF(AND($AF50&gt;0,$O50&lt;&gt;"Canceled"),"Payment Due",IF($T50="","Missing Meeting Point",IF($Q50="","Unassigned Staff",IF(AND(($C50+$D50)&lt;NOW(),OR($O50="Inquiry",$O50="Pending",$O50="Confirmed")),"Past Activity Still Open","Ready"))))))))),"")</f>
        <v/>
      </c>
    </row>
    <row r="51">
      <c r="A51" s="25" t="n"/>
      <c r="B51" s="50" t="n"/>
      <c r="C51" s="50" t="n"/>
      <c r="D51" s="27" t="n"/>
      <c r="E51" s="28">
        <f>IFERROR(IF(OR($F51="",$D51=""),"",$D51+INDEX('Activity Setup'!$J$12:$J$111,MATCH($F51,'Activity Setup'!$B$12:$B$111,0))/24),"")</f>
        <v/>
      </c>
      <c r="F51" s="29" t="n"/>
      <c r="G51" s="25" t="n"/>
      <c r="H51" s="25" t="n"/>
      <c r="I51" s="25" t="n"/>
      <c r="J51" s="29" t="n"/>
      <c r="K51" s="25" t="n"/>
      <c r="L51" s="29" t="n"/>
      <c r="M51" s="25" t="n"/>
      <c r="N51" s="25" t="n"/>
      <c r="O51" s="25" t="n"/>
      <c r="P51" s="25" t="n"/>
      <c r="Q51" s="29" t="n"/>
      <c r="R51" s="30">
        <f>IFERROR(IF($F51="","",INDEX('Activity Setup'!$K$12:$K$111,MATCH($F51,'Activity Setup'!$B$12:$B$111,0))),"")</f>
        <v/>
      </c>
      <c r="S51" s="29" t="n"/>
      <c r="T51" s="30">
        <f>IFERROR(IF($A51="","",IF($S51&lt;&gt;"",$S51,$R51)),"")</f>
        <v/>
      </c>
      <c r="U51" s="31">
        <f>IFERROR(IF($F51="","",INDEX('Activity Setup'!$F$12:$F$111,MATCH($F51,'Activity Setup'!$B$12:$B$111,0))),"")</f>
        <v/>
      </c>
      <c r="V51" s="32">
        <f>IFERROR(IF($F51="","",INDEX('Activity Setup'!$E$12:$E$111,MATCH($F51,'Activity Setup'!$B$12:$B$111,0))),"")</f>
        <v/>
      </c>
      <c r="W51" s="31">
        <f>IFERROR(IF($A51="","",IF($V51="Per Person",$M51*$U51,$U51)),"")</f>
        <v/>
      </c>
      <c r="X51" s="33" t="n"/>
      <c r="Y51" s="51">
        <f>IFERROR(IF($F51="","",INDEX('Activity Setup'!$G$12:$G$111,MATCH($F51,'Activity Setup'!$B$12:$B$111,0))),"")</f>
        <v/>
      </c>
      <c r="Z51" s="51">
        <f>IFERROR(IF($F51="","",INDEX('Activity Setup'!$H$12:$H$111,MATCH($F51,'Activity Setup'!$B$12:$B$111,0))),"")</f>
        <v/>
      </c>
      <c r="AA51" s="31">
        <f>IFERROR(IF($A51="","",MAX(0,$W51-$X51)),"")</f>
        <v/>
      </c>
      <c r="AB51" s="31">
        <f>IFERROR(IF($A51="","",$AA51*$Y51),"")</f>
        <v/>
      </c>
      <c r="AC51" s="31">
        <f>IFERROR(IF($A51="","",$AA51*$Z51),"")</f>
        <v/>
      </c>
      <c r="AD51" s="31">
        <f>IFERROR(IF($A51="","",$AA51+$AB51+$AC51),"")</f>
        <v/>
      </c>
      <c r="AE51" s="33" t="n"/>
      <c r="AF51" s="31">
        <f>IFERROR(IF($A51="","",MAX(0,$AD51-$AE51)),"")</f>
        <v/>
      </c>
      <c r="AG51" s="32">
        <f>IFERROR(IF($A51="","",IF($O51="Canceled","Canceled",IF($AE51&lt;=0,"Unpaid",IF($AF51&gt;0,"Partially Paid","Paid")))),"")</f>
        <v/>
      </c>
      <c r="AH51" s="25" t="n"/>
      <c r="AI51" s="32">
        <f>IFERROR(IF($F51="","",INDEX('Activity Setup'!$L$12:$L$111,MATCH($F51,'Activity Setup'!$B$12:$B$111,0))),"")</f>
        <v/>
      </c>
      <c r="AJ51" s="25" t="n"/>
      <c r="AK51" s="32">
        <f>IFERROR(IF($F51="","",INDEX('Activity Setup'!$M$12:$M$111,MATCH($F51,'Activity Setup'!$B$12:$B$111,0))),"")</f>
        <v/>
      </c>
      <c r="AL51" s="32">
        <f>IFERROR(IF($F51="","",INDEX('Activity Setup'!$I$12:$I$111,MATCH($F51,'Activity Setup'!$B$12:$B$111,0))),"")</f>
        <v/>
      </c>
      <c r="AM51" s="32">
        <f>IFERROR(IF($A51="","",SUMIFS($M$5:$M$154,$F$5:$F$154,$F51,$C$5:$C$154,$C51,$D$5:$D$154,$D51,$O$5:$O$154,"&lt;&gt;Canceled",$O$5:$O$154,"&lt;&gt;No-Show")),0)</f>
        <v/>
      </c>
      <c r="AN51" s="32">
        <f>IFERROR(IF($A51="","",$AL51-$AM51),"")</f>
        <v/>
      </c>
      <c r="AO51" s="51">
        <f>IFERROR(IF($A51="","",$AM51/$AL51),"")</f>
        <v/>
      </c>
      <c r="AP51" s="52">
        <f>IFERROR(IF(OR($A51="",$C51="",$D51=""),"",($C51+$D51)-INDEX('Activity Setup'!$N$12:$N$111,MATCH($F51,'Activity Setup'!$B$12:$B$111,0))/24),"")</f>
        <v/>
      </c>
      <c r="AQ51" s="29" t="n"/>
      <c r="AR51" s="29" t="n"/>
      <c r="AS51" s="30">
        <f>IFERROR(IF($A51="","",IF(COUNTIF($A$5:$A$154,$A51)&gt;1,"Duplicate Booking ID",IF($AO51&gt;1,"Over Capacity",IF(AND($N51&lt;&gt;"",$AK51&lt;&gt;"",$N51&lt;$AK51),"Minimum Age Review",IF(AND($AI51="Yes",$AJ51&lt;&gt;"Received",$AJ51&lt;&gt;"Verify On Arrival"),"Waiver Follow-Up",IF(AND($AF51&gt;0,$O51&lt;&gt;"Canceled"),"Payment Due",IF($T51="","Missing Meeting Point",IF($Q51="","Unassigned Staff",IF(AND(($C51+$D51)&lt;NOW(),OR($O51="Inquiry",$O51="Pending",$O51="Confirmed")),"Past Activity Still Open","Ready"))))))))),"")</f>
        <v/>
      </c>
    </row>
    <row r="52">
      <c r="A52" s="25" t="n"/>
      <c r="B52" s="50" t="n"/>
      <c r="C52" s="50" t="n"/>
      <c r="D52" s="27" t="n"/>
      <c r="E52" s="28">
        <f>IFERROR(IF(OR($F52="",$D52=""),"",$D52+INDEX('Activity Setup'!$J$12:$J$111,MATCH($F52,'Activity Setup'!$B$12:$B$111,0))/24),"")</f>
        <v/>
      </c>
      <c r="F52" s="29" t="n"/>
      <c r="G52" s="25" t="n"/>
      <c r="H52" s="25" t="n"/>
      <c r="I52" s="25" t="n"/>
      <c r="J52" s="29" t="n"/>
      <c r="K52" s="25" t="n"/>
      <c r="L52" s="29" t="n"/>
      <c r="M52" s="25" t="n"/>
      <c r="N52" s="25" t="n"/>
      <c r="O52" s="25" t="n"/>
      <c r="P52" s="25" t="n"/>
      <c r="Q52" s="29" t="n"/>
      <c r="R52" s="30">
        <f>IFERROR(IF($F52="","",INDEX('Activity Setup'!$K$12:$K$111,MATCH($F52,'Activity Setup'!$B$12:$B$111,0))),"")</f>
        <v/>
      </c>
      <c r="S52" s="29" t="n"/>
      <c r="T52" s="30">
        <f>IFERROR(IF($A52="","",IF($S52&lt;&gt;"",$S52,$R52)),"")</f>
        <v/>
      </c>
      <c r="U52" s="31">
        <f>IFERROR(IF($F52="","",INDEX('Activity Setup'!$F$12:$F$111,MATCH($F52,'Activity Setup'!$B$12:$B$111,0))),"")</f>
        <v/>
      </c>
      <c r="V52" s="32">
        <f>IFERROR(IF($F52="","",INDEX('Activity Setup'!$E$12:$E$111,MATCH($F52,'Activity Setup'!$B$12:$B$111,0))),"")</f>
        <v/>
      </c>
      <c r="W52" s="31">
        <f>IFERROR(IF($A52="","",IF($V52="Per Person",$M52*$U52,$U52)),"")</f>
        <v/>
      </c>
      <c r="X52" s="33" t="n"/>
      <c r="Y52" s="51">
        <f>IFERROR(IF($F52="","",INDEX('Activity Setup'!$G$12:$G$111,MATCH($F52,'Activity Setup'!$B$12:$B$111,0))),"")</f>
        <v/>
      </c>
      <c r="Z52" s="51">
        <f>IFERROR(IF($F52="","",INDEX('Activity Setup'!$H$12:$H$111,MATCH($F52,'Activity Setup'!$B$12:$B$111,0))),"")</f>
        <v/>
      </c>
      <c r="AA52" s="31">
        <f>IFERROR(IF($A52="","",MAX(0,$W52-$X52)),"")</f>
        <v/>
      </c>
      <c r="AB52" s="31">
        <f>IFERROR(IF($A52="","",$AA52*$Y52),"")</f>
        <v/>
      </c>
      <c r="AC52" s="31">
        <f>IFERROR(IF($A52="","",$AA52*$Z52),"")</f>
        <v/>
      </c>
      <c r="AD52" s="31">
        <f>IFERROR(IF($A52="","",$AA52+$AB52+$AC52),"")</f>
        <v/>
      </c>
      <c r="AE52" s="33" t="n"/>
      <c r="AF52" s="31">
        <f>IFERROR(IF($A52="","",MAX(0,$AD52-$AE52)),"")</f>
        <v/>
      </c>
      <c r="AG52" s="32">
        <f>IFERROR(IF($A52="","",IF($O52="Canceled","Canceled",IF($AE52&lt;=0,"Unpaid",IF($AF52&gt;0,"Partially Paid","Paid")))),"")</f>
        <v/>
      </c>
      <c r="AH52" s="25" t="n"/>
      <c r="AI52" s="32">
        <f>IFERROR(IF($F52="","",INDEX('Activity Setup'!$L$12:$L$111,MATCH($F52,'Activity Setup'!$B$12:$B$111,0))),"")</f>
        <v/>
      </c>
      <c r="AJ52" s="25" t="n"/>
      <c r="AK52" s="32">
        <f>IFERROR(IF($F52="","",INDEX('Activity Setup'!$M$12:$M$111,MATCH($F52,'Activity Setup'!$B$12:$B$111,0))),"")</f>
        <v/>
      </c>
      <c r="AL52" s="32">
        <f>IFERROR(IF($F52="","",INDEX('Activity Setup'!$I$12:$I$111,MATCH($F52,'Activity Setup'!$B$12:$B$111,0))),"")</f>
        <v/>
      </c>
      <c r="AM52" s="32">
        <f>IFERROR(IF($A52="","",SUMIFS($M$5:$M$154,$F$5:$F$154,$F52,$C$5:$C$154,$C52,$D$5:$D$154,$D52,$O$5:$O$154,"&lt;&gt;Canceled",$O$5:$O$154,"&lt;&gt;No-Show")),0)</f>
        <v/>
      </c>
      <c r="AN52" s="32">
        <f>IFERROR(IF($A52="","",$AL52-$AM52),"")</f>
        <v/>
      </c>
      <c r="AO52" s="51">
        <f>IFERROR(IF($A52="","",$AM52/$AL52),"")</f>
        <v/>
      </c>
      <c r="AP52" s="52">
        <f>IFERROR(IF(OR($A52="",$C52="",$D52=""),"",($C52+$D52)-INDEX('Activity Setup'!$N$12:$N$111,MATCH($F52,'Activity Setup'!$B$12:$B$111,0))/24),"")</f>
        <v/>
      </c>
      <c r="AQ52" s="29" t="n"/>
      <c r="AR52" s="29" t="n"/>
      <c r="AS52" s="30">
        <f>IFERROR(IF($A52="","",IF(COUNTIF($A$5:$A$154,$A52)&gt;1,"Duplicate Booking ID",IF($AO52&gt;1,"Over Capacity",IF(AND($N52&lt;&gt;"",$AK52&lt;&gt;"",$N52&lt;$AK52),"Minimum Age Review",IF(AND($AI52="Yes",$AJ52&lt;&gt;"Received",$AJ52&lt;&gt;"Verify On Arrival"),"Waiver Follow-Up",IF(AND($AF52&gt;0,$O52&lt;&gt;"Canceled"),"Payment Due",IF($T52="","Missing Meeting Point",IF($Q52="","Unassigned Staff",IF(AND(($C52+$D52)&lt;NOW(),OR($O52="Inquiry",$O52="Pending",$O52="Confirmed")),"Past Activity Still Open","Ready"))))))))),"")</f>
        <v/>
      </c>
    </row>
    <row r="53">
      <c r="A53" s="25" t="n"/>
      <c r="B53" s="50" t="n"/>
      <c r="C53" s="50" t="n"/>
      <c r="D53" s="27" t="n"/>
      <c r="E53" s="28">
        <f>IFERROR(IF(OR($F53="",$D53=""),"",$D53+INDEX('Activity Setup'!$J$12:$J$111,MATCH($F53,'Activity Setup'!$B$12:$B$111,0))/24),"")</f>
        <v/>
      </c>
      <c r="F53" s="29" t="n"/>
      <c r="G53" s="25" t="n"/>
      <c r="H53" s="25" t="n"/>
      <c r="I53" s="25" t="n"/>
      <c r="J53" s="29" t="n"/>
      <c r="K53" s="25" t="n"/>
      <c r="L53" s="29" t="n"/>
      <c r="M53" s="25" t="n"/>
      <c r="N53" s="25" t="n"/>
      <c r="O53" s="25" t="n"/>
      <c r="P53" s="25" t="n"/>
      <c r="Q53" s="29" t="n"/>
      <c r="R53" s="30">
        <f>IFERROR(IF($F53="","",INDEX('Activity Setup'!$K$12:$K$111,MATCH($F53,'Activity Setup'!$B$12:$B$111,0))),"")</f>
        <v/>
      </c>
      <c r="S53" s="29" t="n"/>
      <c r="T53" s="30">
        <f>IFERROR(IF($A53="","",IF($S53&lt;&gt;"",$S53,$R53)),"")</f>
        <v/>
      </c>
      <c r="U53" s="31">
        <f>IFERROR(IF($F53="","",INDEX('Activity Setup'!$F$12:$F$111,MATCH($F53,'Activity Setup'!$B$12:$B$111,0))),"")</f>
        <v/>
      </c>
      <c r="V53" s="32">
        <f>IFERROR(IF($F53="","",INDEX('Activity Setup'!$E$12:$E$111,MATCH($F53,'Activity Setup'!$B$12:$B$111,0))),"")</f>
        <v/>
      </c>
      <c r="W53" s="31">
        <f>IFERROR(IF($A53="","",IF($V53="Per Person",$M53*$U53,$U53)),"")</f>
        <v/>
      </c>
      <c r="X53" s="33" t="n"/>
      <c r="Y53" s="51">
        <f>IFERROR(IF($F53="","",INDEX('Activity Setup'!$G$12:$G$111,MATCH($F53,'Activity Setup'!$B$12:$B$111,0))),"")</f>
        <v/>
      </c>
      <c r="Z53" s="51">
        <f>IFERROR(IF($F53="","",INDEX('Activity Setup'!$H$12:$H$111,MATCH($F53,'Activity Setup'!$B$12:$B$111,0))),"")</f>
        <v/>
      </c>
      <c r="AA53" s="31">
        <f>IFERROR(IF($A53="","",MAX(0,$W53-$X53)),"")</f>
        <v/>
      </c>
      <c r="AB53" s="31">
        <f>IFERROR(IF($A53="","",$AA53*$Y53),"")</f>
        <v/>
      </c>
      <c r="AC53" s="31">
        <f>IFERROR(IF($A53="","",$AA53*$Z53),"")</f>
        <v/>
      </c>
      <c r="AD53" s="31">
        <f>IFERROR(IF($A53="","",$AA53+$AB53+$AC53),"")</f>
        <v/>
      </c>
      <c r="AE53" s="33" t="n"/>
      <c r="AF53" s="31">
        <f>IFERROR(IF($A53="","",MAX(0,$AD53-$AE53)),"")</f>
        <v/>
      </c>
      <c r="AG53" s="32">
        <f>IFERROR(IF($A53="","",IF($O53="Canceled","Canceled",IF($AE53&lt;=0,"Unpaid",IF($AF53&gt;0,"Partially Paid","Paid")))),"")</f>
        <v/>
      </c>
      <c r="AH53" s="25" t="n"/>
      <c r="AI53" s="32">
        <f>IFERROR(IF($F53="","",INDEX('Activity Setup'!$L$12:$L$111,MATCH($F53,'Activity Setup'!$B$12:$B$111,0))),"")</f>
        <v/>
      </c>
      <c r="AJ53" s="25" t="n"/>
      <c r="AK53" s="32">
        <f>IFERROR(IF($F53="","",INDEX('Activity Setup'!$M$12:$M$111,MATCH($F53,'Activity Setup'!$B$12:$B$111,0))),"")</f>
        <v/>
      </c>
      <c r="AL53" s="32">
        <f>IFERROR(IF($F53="","",INDEX('Activity Setup'!$I$12:$I$111,MATCH($F53,'Activity Setup'!$B$12:$B$111,0))),"")</f>
        <v/>
      </c>
      <c r="AM53" s="32">
        <f>IFERROR(IF($A53="","",SUMIFS($M$5:$M$154,$F$5:$F$154,$F53,$C$5:$C$154,$C53,$D$5:$D$154,$D53,$O$5:$O$154,"&lt;&gt;Canceled",$O$5:$O$154,"&lt;&gt;No-Show")),0)</f>
        <v/>
      </c>
      <c r="AN53" s="32">
        <f>IFERROR(IF($A53="","",$AL53-$AM53),"")</f>
        <v/>
      </c>
      <c r="AO53" s="51">
        <f>IFERROR(IF($A53="","",$AM53/$AL53),"")</f>
        <v/>
      </c>
      <c r="AP53" s="52">
        <f>IFERROR(IF(OR($A53="",$C53="",$D53=""),"",($C53+$D53)-INDEX('Activity Setup'!$N$12:$N$111,MATCH($F53,'Activity Setup'!$B$12:$B$111,0))/24),"")</f>
        <v/>
      </c>
      <c r="AQ53" s="29" t="n"/>
      <c r="AR53" s="29" t="n"/>
      <c r="AS53" s="30">
        <f>IFERROR(IF($A53="","",IF(COUNTIF($A$5:$A$154,$A53)&gt;1,"Duplicate Booking ID",IF($AO53&gt;1,"Over Capacity",IF(AND($N53&lt;&gt;"",$AK53&lt;&gt;"",$N53&lt;$AK53),"Minimum Age Review",IF(AND($AI53="Yes",$AJ53&lt;&gt;"Received",$AJ53&lt;&gt;"Verify On Arrival"),"Waiver Follow-Up",IF(AND($AF53&gt;0,$O53&lt;&gt;"Canceled"),"Payment Due",IF($T53="","Missing Meeting Point",IF($Q53="","Unassigned Staff",IF(AND(($C53+$D53)&lt;NOW(),OR($O53="Inquiry",$O53="Pending",$O53="Confirmed")),"Past Activity Still Open","Ready"))))))))),"")</f>
        <v/>
      </c>
    </row>
    <row r="54">
      <c r="A54" s="25" t="n"/>
      <c r="B54" s="50" t="n"/>
      <c r="C54" s="50" t="n"/>
      <c r="D54" s="27" t="n"/>
      <c r="E54" s="28">
        <f>IFERROR(IF(OR($F54="",$D54=""),"",$D54+INDEX('Activity Setup'!$J$12:$J$111,MATCH($F54,'Activity Setup'!$B$12:$B$111,0))/24),"")</f>
        <v/>
      </c>
      <c r="F54" s="29" t="n"/>
      <c r="G54" s="25" t="n"/>
      <c r="H54" s="25" t="n"/>
      <c r="I54" s="25" t="n"/>
      <c r="J54" s="29" t="n"/>
      <c r="K54" s="25" t="n"/>
      <c r="L54" s="29" t="n"/>
      <c r="M54" s="25" t="n"/>
      <c r="N54" s="25" t="n"/>
      <c r="O54" s="25" t="n"/>
      <c r="P54" s="25" t="n"/>
      <c r="Q54" s="29" t="n"/>
      <c r="R54" s="30">
        <f>IFERROR(IF($F54="","",INDEX('Activity Setup'!$K$12:$K$111,MATCH($F54,'Activity Setup'!$B$12:$B$111,0))),"")</f>
        <v/>
      </c>
      <c r="S54" s="29" t="n"/>
      <c r="T54" s="30">
        <f>IFERROR(IF($A54="","",IF($S54&lt;&gt;"",$S54,$R54)),"")</f>
        <v/>
      </c>
      <c r="U54" s="31">
        <f>IFERROR(IF($F54="","",INDEX('Activity Setup'!$F$12:$F$111,MATCH($F54,'Activity Setup'!$B$12:$B$111,0))),"")</f>
        <v/>
      </c>
      <c r="V54" s="32">
        <f>IFERROR(IF($F54="","",INDEX('Activity Setup'!$E$12:$E$111,MATCH($F54,'Activity Setup'!$B$12:$B$111,0))),"")</f>
        <v/>
      </c>
      <c r="W54" s="31">
        <f>IFERROR(IF($A54="","",IF($V54="Per Person",$M54*$U54,$U54)),"")</f>
        <v/>
      </c>
      <c r="X54" s="33" t="n"/>
      <c r="Y54" s="51">
        <f>IFERROR(IF($F54="","",INDEX('Activity Setup'!$G$12:$G$111,MATCH($F54,'Activity Setup'!$B$12:$B$111,0))),"")</f>
        <v/>
      </c>
      <c r="Z54" s="51">
        <f>IFERROR(IF($F54="","",INDEX('Activity Setup'!$H$12:$H$111,MATCH($F54,'Activity Setup'!$B$12:$B$111,0))),"")</f>
        <v/>
      </c>
      <c r="AA54" s="31">
        <f>IFERROR(IF($A54="","",MAX(0,$W54-$X54)),"")</f>
        <v/>
      </c>
      <c r="AB54" s="31">
        <f>IFERROR(IF($A54="","",$AA54*$Y54),"")</f>
        <v/>
      </c>
      <c r="AC54" s="31">
        <f>IFERROR(IF($A54="","",$AA54*$Z54),"")</f>
        <v/>
      </c>
      <c r="AD54" s="31">
        <f>IFERROR(IF($A54="","",$AA54+$AB54+$AC54),"")</f>
        <v/>
      </c>
      <c r="AE54" s="33" t="n"/>
      <c r="AF54" s="31">
        <f>IFERROR(IF($A54="","",MAX(0,$AD54-$AE54)),"")</f>
        <v/>
      </c>
      <c r="AG54" s="32">
        <f>IFERROR(IF($A54="","",IF($O54="Canceled","Canceled",IF($AE54&lt;=0,"Unpaid",IF($AF54&gt;0,"Partially Paid","Paid")))),"")</f>
        <v/>
      </c>
      <c r="AH54" s="25" t="n"/>
      <c r="AI54" s="32">
        <f>IFERROR(IF($F54="","",INDEX('Activity Setup'!$L$12:$L$111,MATCH($F54,'Activity Setup'!$B$12:$B$111,0))),"")</f>
        <v/>
      </c>
      <c r="AJ54" s="25" t="n"/>
      <c r="AK54" s="32">
        <f>IFERROR(IF($F54="","",INDEX('Activity Setup'!$M$12:$M$111,MATCH($F54,'Activity Setup'!$B$12:$B$111,0))),"")</f>
        <v/>
      </c>
      <c r="AL54" s="32">
        <f>IFERROR(IF($F54="","",INDEX('Activity Setup'!$I$12:$I$111,MATCH($F54,'Activity Setup'!$B$12:$B$111,0))),"")</f>
        <v/>
      </c>
      <c r="AM54" s="32">
        <f>IFERROR(IF($A54="","",SUMIFS($M$5:$M$154,$F$5:$F$154,$F54,$C$5:$C$154,$C54,$D$5:$D$154,$D54,$O$5:$O$154,"&lt;&gt;Canceled",$O$5:$O$154,"&lt;&gt;No-Show")),0)</f>
        <v/>
      </c>
      <c r="AN54" s="32">
        <f>IFERROR(IF($A54="","",$AL54-$AM54),"")</f>
        <v/>
      </c>
      <c r="AO54" s="51">
        <f>IFERROR(IF($A54="","",$AM54/$AL54),"")</f>
        <v/>
      </c>
      <c r="AP54" s="52">
        <f>IFERROR(IF(OR($A54="",$C54="",$D54=""),"",($C54+$D54)-INDEX('Activity Setup'!$N$12:$N$111,MATCH($F54,'Activity Setup'!$B$12:$B$111,0))/24),"")</f>
        <v/>
      </c>
      <c r="AQ54" s="29" t="n"/>
      <c r="AR54" s="29" t="n"/>
      <c r="AS54" s="30">
        <f>IFERROR(IF($A54="","",IF(COUNTIF($A$5:$A$154,$A54)&gt;1,"Duplicate Booking ID",IF($AO54&gt;1,"Over Capacity",IF(AND($N54&lt;&gt;"",$AK54&lt;&gt;"",$N54&lt;$AK54),"Minimum Age Review",IF(AND($AI54="Yes",$AJ54&lt;&gt;"Received",$AJ54&lt;&gt;"Verify On Arrival"),"Waiver Follow-Up",IF(AND($AF54&gt;0,$O54&lt;&gt;"Canceled"),"Payment Due",IF($T54="","Missing Meeting Point",IF($Q54="","Unassigned Staff",IF(AND(($C54+$D54)&lt;NOW(),OR($O54="Inquiry",$O54="Pending",$O54="Confirmed")),"Past Activity Still Open","Ready"))))))))),"")</f>
        <v/>
      </c>
    </row>
    <row r="55">
      <c r="A55" s="25" t="n"/>
      <c r="B55" s="50" t="n"/>
      <c r="C55" s="50" t="n"/>
      <c r="D55" s="27" t="n"/>
      <c r="E55" s="28">
        <f>IFERROR(IF(OR($F55="",$D55=""),"",$D55+INDEX('Activity Setup'!$J$12:$J$111,MATCH($F55,'Activity Setup'!$B$12:$B$111,0))/24),"")</f>
        <v/>
      </c>
      <c r="F55" s="29" t="n"/>
      <c r="G55" s="25" t="n"/>
      <c r="H55" s="25" t="n"/>
      <c r="I55" s="25" t="n"/>
      <c r="J55" s="29" t="n"/>
      <c r="K55" s="25" t="n"/>
      <c r="L55" s="29" t="n"/>
      <c r="M55" s="25" t="n"/>
      <c r="N55" s="25" t="n"/>
      <c r="O55" s="25" t="n"/>
      <c r="P55" s="25" t="n"/>
      <c r="Q55" s="29" t="n"/>
      <c r="R55" s="30">
        <f>IFERROR(IF($F55="","",INDEX('Activity Setup'!$K$12:$K$111,MATCH($F55,'Activity Setup'!$B$12:$B$111,0))),"")</f>
        <v/>
      </c>
      <c r="S55" s="29" t="n"/>
      <c r="T55" s="30">
        <f>IFERROR(IF($A55="","",IF($S55&lt;&gt;"",$S55,$R55)),"")</f>
        <v/>
      </c>
      <c r="U55" s="31">
        <f>IFERROR(IF($F55="","",INDEX('Activity Setup'!$F$12:$F$111,MATCH($F55,'Activity Setup'!$B$12:$B$111,0))),"")</f>
        <v/>
      </c>
      <c r="V55" s="32">
        <f>IFERROR(IF($F55="","",INDEX('Activity Setup'!$E$12:$E$111,MATCH($F55,'Activity Setup'!$B$12:$B$111,0))),"")</f>
        <v/>
      </c>
      <c r="W55" s="31">
        <f>IFERROR(IF($A55="","",IF($V55="Per Person",$M55*$U55,$U55)),"")</f>
        <v/>
      </c>
      <c r="X55" s="33" t="n"/>
      <c r="Y55" s="51">
        <f>IFERROR(IF($F55="","",INDEX('Activity Setup'!$G$12:$G$111,MATCH($F55,'Activity Setup'!$B$12:$B$111,0))),"")</f>
        <v/>
      </c>
      <c r="Z55" s="51">
        <f>IFERROR(IF($F55="","",INDEX('Activity Setup'!$H$12:$H$111,MATCH($F55,'Activity Setup'!$B$12:$B$111,0))),"")</f>
        <v/>
      </c>
      <c r="AA55" s="31">
        <f>IFERROR(IF($A55="","",MAX(0,$W55-$X55)),"")</f>
        <v/>
      </c>
      <c r="AB55" s="31">
        <f>IFERROR(IF($A55="","",$AA55*$Y55),"")</f>
        <v/>
      </c>
      <c r="AC55" s="31">
        <f>IFERROR(IF($A55="","",$AA55*$Z55),"")</f>
        <v/>
      </c>
      <c r="AD55" s="31">
        <f>IFERROR(IF($A55="","",$AA55+$AB55+$AC55),"")</f>
        <v/>
      </c>
      <c r="AE55" s="33" t="n"/>
      <c r="AF55" s="31">
        <f>IFERROR(IF($A55="","",MAX(0,$AD55-$AE55)),"")</f>
        <v/>
      </c>
      <c r="AG55" s="32">
        <f>IFERROR(IF($A55="","",IF($O55="Canceled","Canceled",IF($AE55&lt;=0,"Unpaid",IF($AF55&gt;0,"Partially Paid","Paid")))),"")</f>
        <v/>
      </c>
      <c r="AH55" s="25" t="n"/>
      <c r="AI55" s="32">
        <f>IFERROR(IF($F55="","",INDEX('Activity Setup'!$L$12:$L$111,MATCH($F55,'Activity Setup'!$B$12:$B$111,0))),"")</f>
        <v/>
      </c>
      <c r="AJ55" s="25" t="n"/>
      <c r="AK55" s="32">
        <f>IFERROR(IF($F55="","",INDEX('Activity Setup'!$M$12:$M$111,MATCH($F55,'Activity Setup'!$B$12:$B$111,0))),"")</f>
        <v/>
      </c>
      <c r="AL55" s="32">
        <f>IFERROR(IF($F55="","",INDEX('Activity Setup'!$I$12:$I$111,MATCH($F55,'Activity Setup'!$B$12:$B$111,0))),"")</f>
        <v/>
      </c>
      <c r="AM55" s="32">
        <f>IFERROR(IF($A55="","",SUMIFS($M$5:$M$154,$F$5:$F$154,$F55,$C$5:$C$154,$C55,$D$5:$D$154,$D55,$O$5:$O$154,"&lt;&gt;Canceled",$O$5:$O$154,"&lt;&gt;No-Show")),0)</f>
        <v/>
      </c>
      <c r="AN55" s="32">
        <f>IFERROR(IF($A55="","",$AL55-$AM55),"")</f>
        <v/>
      </c>
      <c r="AO55" s="51">
        <f>IFERROR(IF($A55="","",$AM55/$AL55),"")</f>
        <v/>
      </c>
      <c r="AP55" s="52">
        <f>IFERROR(IF(OR($A55="",$C55="",$D55=""),"",($C55+$D55)-INDEX('Activity Setup'!$N$12:$N$111,MATCH($F55,'Activity Setup'!$B$12:$B$111,0))/24),"")</f>
        <v/>
      </c>
      <c r="AQ55" s="29" t="n"/>
      <c r="AR55" s="29" t="n"/>
      <c r="AS55" s="30">
        <f>IFERROR(IF($A55="","",IF(COUNTIF($A$5:$A$154,$A55)&gt;1,"Duplicate Booking ID",IF($AO55&gt;1,"Over Capacity",IF(AND($N55&lt;&gt;"",$AK55&lt;&gt;"",$N55&lt;$AK55),"Minimum Age Review",IF(AND($AI55="Yes",$AJ55&lt;&gt;"Received",$AJ55&lt;&gt;"Verify On Arrival"),"Waiver Follow-Up",IF(AND($AF55&gt;0,$O55&lt;&gt;"Canceled"),"Payment Due",IF($T55="","Missing Meeting Point",IF($Q55="","Unassigned Staff",IF(AND(($C55+$D55)&lt;NOW(),OR($O55="Inquiry",$O55="Pending",$O55="Confirmed")),"Past Activity Still Open","Ready"))))))))),"")</f>
        <v/>
      </c>
    </row>
    <row r="56">
      <c r="A56" s="25" t="n"/>
      <c r="B56" s="50" t="n"/>
      <c r="C56" s="50" t="n"/>
      <c r="D56" s="27" t="n"/>
      <c r="E56" s="28">
        <f>IFERROR(IF(OR($F56="",$D56=""),"",$D56+INDEX('Activity Setup'!$J$12:$J$111,MATCH($F56,'Activity Setup'!$B$12:$B$111,0))/24),"")</f>
        <v/>
      </c>
      <c r="F56" s="29" t="n"/>
      <c r="G56" s="25" t="n"/>
      <c r="H56" s="25" t="n"/>
      <c r="I56" s="25" t="n"/>
      <c r="J56" s="29" t="n"/>
      <c r="K56" s="25" t="n"/>
      <c r="L56" s="29" t="n"/>
      <c r="M56" s="25" t="n"/>
      <c r="N56" s="25" t="n"/>
      <c r="O56" s="25" t="n"/>
      <c r="P56" s="25" t="n"/>
      <c r="Q56" s="29" t="n"/>
      <c r="R56" s="30">
        <f>IFERROR(IF($F56="","",INDEX('Activity Setup'!$K$12:$K$111,MATCH($F56,'Activity Setup'!$B$12:$B$111,0))),"")</f>
        <v/>
      </c>
      <c r="S56" s="29" t="n"/>
      <c r="T56" s="30">
        <f>IFERROR(IF($A56="","",IF($S56&lt;&gt;"",$S56,$R56)),"")</f>
        <v/>
      </c>
      <c r="U56" s="31">
        <f>IFERROR(IF($F56="","",INDEX('Activity Setup'!$F$12:$F$111,MATCH($F56,'Activity Setup'!$B$12:$B$111,0))),"")</f>
        <v/>
      </c>
      <c r="V56" s="32">
        <f>IFERROR(IF($F56="","",INDEX('Activity Setup'!$E$12:$E$111,MATCH($F56,'Activity Setup'!$B$12:$B$111,0))),"")</f>
        <v/>
      </c>
      <c r="W56" s="31">
        <f>IFERROR(IF($A56="","",IF($V56="Per Person",$M56*$U56,$U56)),"")</f>
        <v/>
      </c>
      <c r="X56" s="33" t="n"/>
      <c r="Y56" s="51">
        <f>IFERROR(IF($F56="","",INDEX('Activity Setup'!$G$12:$G$111,MATCH($F56,'Activity Setup'!$B$12:$B$111,0))),"")</f>
        <v/>
      </c>
      <c r="Z56" s="51">
        <f>IFERROR(IF($F56="","",INDEX('Activity Setup'!$H$12:$H$111,MATCH($F56,'Activity Setup'!$B$12:$B$111,0))),"")</f>
        <v/>
      </c>
      <c r="AA56" s="31">
        <f>IFERROR(IF($A56="","",MAX(0,$W56-$X56)),"")</f>
        <v/>
      </c>
      <c r="AB56" s="31">
        <f>IFERROR(IF($A56="","",$AA56*$Y56),"")</f>
        <v/>
      </c>
      <c r="AC56" s="31">
        <f>IFERROR(IF($A56="","",$AA56*$Z56),"")</f>
        <v/>
      </c>
      <c r="AD56" s="31">
        <f>IFERROR(IF($A56="","",$AA56+$AB56+$AC56),"")</f>
        <v/>
      </c>
      <c r="AE56" s="33" t="n"/>
      <c r="AF56" s="31">
        <f>IFERROR(IF($A56="","",MAX(0,$AD56-$AE56)),"")</f>
        <v/>
      </c>
      <c r="AG56" s="32">
        <f>IFERROR(IF($A56="","",IF($O56="Canceled","Canceled",IF($AE56&lt;=0,"Unpaid",IF($AF56&gt;0,"Partially Paid","Paid")))),"")</f>
        <v/>
      </c>
      <c r="AH56" s="25" t="n"/>
      <c r="AI56" s="32">
        <f>IFERROR(IF($F56="","",INDEX('Activity Setup'!$L$12:$L$111,MATCH($F56,'Activity Setup'!$B$12:$B$111,0))),"")</f>
        <v/>
      </c>
      <c r="AJ56" s="25" t="n"/>
      <c r="AK56" s="32">
        <f>IFERROR(IF($F56="","",INDEX('Activity Setup'!$M$12:$M$111,MATCH($F56,'Activity Setup'!$B$12:$B$111,0))),"")</f>
        <v/>
      </c>
      <c r="AL56" s="32">
        <f>IFERROR(IF($F56="","",INDEX('Activity Setup'!$I$12:$I$111,MATCH($F56,'Activity Setup'!$B$12:$B$111,0))),"")</f>
        <v/>
      </c>
      <c r="AM56" s="32">
        <f>IFERROR(IF($A56="","",SUMIFS($M$5:$M$154,$F$5:$F$154,$F56,$C$5:$C$154,$C56,$D$5:$D$154,$D56,$O$5:$O$154,"&lt;&gt;Canceled",$O$5:$O$154,"&lt;&gt;No-Show")),0)</f>
        <v/>
      </c>
      <c r="AN56" s="32">
        <f>IFERROR(IF($A56="","",$AL56-$AM56),"")</f>
        <v/>
      </c>
      <c r="AO56" s="51">
        <f>IFERROR(IF($A56="","",$AM56/$AL56),"")</f>
        <v/>
      </c>
      <c r="AP56" s="52">
        <f>IFERROR(IF(OR($A56="",$C56="",$D56=""),"",($C56+$D56)-INDEX('Activity Setup'!$N$12:$N$111,MATCH($F56,'Activity Setup'!$B$12:$B$111,0))/24),"")</f>
        <v/>
      </c>
      <c r="AQ56" s="29" t="n"/>
      <c r="AR56" s="29" t="n"/>
      <c r="AS56" s="30">
        <f>IFERROR(IF($A56="","",IF(COUNTIF($A$5:$A$154,$A56)&gt;1,"Duplicate Booking ID",IF($AO56&gt;1,"Over Capacity",IF(AND($N56&lt;&gt;"",$AK56&lt;&gt;"",$N56&lt;$AK56),"Minimum Age Review",IF(AND($AI56="Yes",$AJ56&lt;&gt;"Received",$AJ56&lt;&gt;"Verify On Arrival"),"Waiver Follow-Up",IF(AND($AF56&gt;0,$O56&lt;&gt;"Canceled"),"Payment Due",IF($T56="","Missing Meeting Point",IF($Q56="","Unassigned Staff",IF(AND(($C56+$D56)&lt;NOW(),OR($O56="Inquiry",$O56="Pending",$O56="Confirmed")),"Past Activity Still Open","Ready"))))))))),"")</f>
        <v/>
      </c>
    </row>
    <row r="57">
      <c r="A57" s="25" t="n"/>
      <c r="B57" s="50" t="n"/>
      <c r="C57" s="50" t="n"/>
      <c r="D57" s="27" t="n"/>
      <c r="E57" s="28">
        <f>IFERROR(IF(OR($F57="",$D57=""),"",$D57+INDEX('Activity Setup'!$J$12:$J$111,MATCH($F57,'Activity Setup'!$B$12:$B$111,0))/24),"")</f>
        <v/>
      </c>
      <c r="F57" s="29" t="n"/>
      <c r="G57" s="25" t="n"/>
      <c r="H57" s="25" t="n"/>
      <c r="I57" s="25" t="n"/>
      <c r="J57" s="29" t="n"/>
      <c r="K57" s="25" t="n"/>
      <c r="L57" s="29" t="n"/>
      <c r="M57" s="25" t="n"/>
      <c r="N57" s="25" t="n"/>
      <c r="O57" s="25" t="n"/>
      <c r="P57" s="25" t="n"/>
      <c r="Q57" s="29" t="n"/>
      <c r="R57" s="30">
        <f>IFERROR(IF($F57="","",INDEX('Activity Setup'!$K$12:$K$111,MATCH($F57,'Activity Setup'!$B$12:$B$111,0))),"")</f>
        <v/>
      </c>
      <c r="S57" s="29" t="n"/>
      <c r="T57" s="30">
        <f>IFERROR(IF($A57="","",IF($S57&lt;&gt;"",$S57,$R57)),"")</f>
        <v/>
      </c>
      <c r="U57" s="31">
        <f>IFERROR(IF($F57="","",INDEX('Activity Setup'!$F$12:$F$111,MATCH($F57,'Activity Setup'!$B$12:$B$111,0))),"")</f>
        <v/>
      </c>
      <c r="V57" s="32">
        <f>IFERROR(IF($F57="","",INDEX('Activity Setup'!$E$12:$E$111,MATCH($F57,'Activity Setup'!$B$12:$B$111,0))),"")</f>
        <v/>
      </c>
      <c r="W57" s="31">
        <f>IFERROR(IF($A57="","",IF($V57="Per Person",$M57*$U57,$U57)),"")</f>
        <v/>
      </c>
      <c r="X57" s="33" t="n"/>
      <c r="Y57" s="51">
        <f>IFERROR(IF($F57="","",INDEX('Activity Setup'!$G$12:$G$111,MATCH($F57,'Activity Setup'!$B$12:$B$111,0))),"")</f>
        <v/>
      </c>
      <c r="Z57" s="51">
        <f>IFERROR(IF($F57="","",INDEX('Activity Setup'!$H$12:$H$111,MATCH($F57,'Activity Setup'!$B$12:$B$111,0))),"")</f>
        <v/>
      </c>
      <c r="AA57" s="31">
        <f>IFERROR(IF($A57="","",MAX(0,$W57-$X57)),"")</f>
        <v/>
      </c>
      <c r="AB57" s="31">
        <f>IFERROR(IF($A57="","",$AA57*$Y57),"")</f>
        <v/>
      </c>
      <c r="AC57" s="31">
        <f>IFERROR(IF($A57="","",$AA57*$Z57),"")</f>
        <v/>
      </c>
      <c r="AD57" s="31">
        <f>IFERROR(IF($A57="","",$AA57+$AB57+$AC57),"")</f>
        <v/>
      </c>
      <c r="AE57" s="33" t="n"/>
      <c r="AF57" s="31">
        <f>IFERROR(IF($A57="","",MAX(0,$AD57-$AE57)),"")</f>
        <v/>
      </c>
      <c r="AG57" s="32">
        <f>IFERROR(IF($A57="","",IF($O57="Canceled","Canceled",IF($AE57&lt;=0,"Unpaid",IF($AF57&gt;0,"Partially Paid","Paid")))),"")</f>
        <v/>
      </c>
      <c r="AH57" s="25" t="n"/>
      <c r="AI57" s="32">
        <f>IFERROR(IF($F57="","",INDEX('Activity Setup'!$L$12:$L$111,MATCH($F57,'Activity Setup'!$B$12:$B$111,0))),"")</f>
        <v/>
      </c>
      <c r="AJ57" s="25" t="n"/>
      <c r="AK57" s="32">
        <f>IFERROR(IF($F57="","",INDEX('Activity Setup'!$M$12:$M$111,MATCH($F57,'Activity Setup'!$B$12:$B$111,0))),"")</f>
        <v/>
      </c>
      <c r="AL57" s="32">
        <f>IFERROR(IF($F57="","",INDEX('Activity Setup'!$I$12:$I$111,MATCH($F57,'Activity Setup'!$B$12:$B$111,0))),"")</f>
        <v/>
      </c>
      <c r="AM57" s="32">
        <f>IFERROR(IF($A57="","",SUMIFS($M$5:$M$154,$F$5:$F$154,$F57,$C$5:$C$154,$C57,$D$5:$D$154,$D57,$O$5:$O$154,"&lt;&gt;Canceled",$O$5:$O$154,"&lt;&gt;No-Show")),0)</f>
        <v/>
      </c>
      <c r="AN57" s="32">
        <f>IFERROR(IF($A57="","",$AL57-$AM57),"")</f>
        <v/>
      </c>
      <c r="AO57" s="51">
        <f>IFERROR(IF($A57="","",$AM57/$AL57),"")</f>
        <v/>
      </c>
      <c r="AP57" s="52">
        <f>IFERROR(IF(OR($A57="",$C57="",$D57=""),"",($C57+$D57)-INDEX('Activity Setup'!$N$12:$N$111,MATCH($F57,'Activity Setup'!$B$12:$B$111,0))/24),"")</f>
        <v/>
      </c>
      <c r="AQ57" s="29" t="n"/>
      <c r="AR57" s="29" t="n"/>
      <c r="AS57" s="30">
        <f>IFERROR(IF($A57="","",IF(COUNTIF($A$5:$A$154,$A57)&gt;1,"Duplicate Booking ID",IF($AO57&gt;1,"Over Capacity",IF(AND($N57&lt;&gt;"",$AK57&lt;&gt;"",$N57&lt;$AK57),"Minimum Age Review",IF(AND($AI57="Yes",$AJ57&lt;&gt;"Received",$AJ57&lt;&gt;"Verify On Arrival"),"Waiver Follow-Up",IF(AND($AF57&gt;0,$O57&lt;&gt;"Canceled"),"Payment Due",IF($T57="","Missing Meeting Point",IF($Q57="","Unassigned Staff",IF(AND(($C57+$D57)&lt;NOW(),OR($O57="Inquiry",$O57="Pending",$O57="Confirmed")),"Past Activity Still Open","Ready"))))))))),"")</f>
        <v/>
      </c>
    </row>
    <row r="58">
      <c r="A58" s="25" t="n"/>
      <c r="B58" s="50" t="n"/>
      <c r="C58" s="50" t="n"/>
      <c r="D58" s="27" t="n"/>
      <c r="E58" s="28">
        <f>IFERROR(IF(OR($F58="",$D58=""),"",$D58+INDEX('Activity Setup'!$J$12:$J$111,MATCH($F58,'Activity Setup'!$B$12:$B$111,0))/24),"")</f>
        <v/>
      </c>
      <c r="F58" s="29" t="n"/>
      <c r="G58" s="25" t="n"/>
      <c r="H58" s="25" t="n"/>
      <c r="I58" s="25" t="n"/>
      <c r="J58" s="29" t="n"/>
      <c r="K58" s="25" t="n"/>
      <c r="L58" s="29" t="n"/>
      <c r="M58" s="25" t="n"/>
      <c r="N58" s="25" t="n"/>
      <c r="O58" s="25" t="n"/>
      <c r="P58" s="25" t="n"/>
      <c r="Q58" s="29" t="n"/>
      <c r="R58" s="30">
        <f>IFERROR(IF($F58="","",INDEX('Activity Setup'!$K$12:$K$111,MATCH($F58,'Activity Setup'!$B$12:$B$111,0))),"")</f>
        <v/>
      </c>
      <c r="S58" s="29" t="n"/>
      <c r="T58" s="30">
        <f>IFERROR(IF($A58="","",IF($S58&lt;&gt;"",$S58,$R58)),"")</f>
        <v/>
      </c>
      <c r="U58" s="31">
        <f>IFERROR(IF($F58="","",INDEX('Activity Setup'!$F$12:$F$111,MATCH($F58,'Activity Setup'!$B$12:$B$111,0))),"")</f>
        <v/>
      </c>
      <c r="V58" s="32">
        <f>IFERROR(IF($F58="","",INDEX('Activity Setup'!$E$12:$E$111,MATCH($F58,'Activity Setup'!$B$12:$B$111,0))),"")</f>
        <v/>
      </c>
      <c r="W58" s="31">
        <f>IFERROR(IF($A58="","",IF($V58="Per Person",$M58*$U58,$U58)),"")</f>
        <v/>
      </c>
      <c r="X58" s="33" t="n"/>
      <c r="Y58" s="51">
        <f>IFERROR(IF($F58="","",INDEX('Activity Setup'!$G$12:$G$111,MATCH($F58,'Activity Setup'!$B$12:$B$111,0))),"")</f>
        <v/>
      </c>
      <c r="Z58" s="51">
        <f>IFERROR(IF($F58="","",INDEX('Activity Setup'!$H$12:$H$111,MATCH($F58,'Activity Setup'!$B$12:$B$111,0))),"")</f>
        <v/>
      </c>
      <c r="AA58" s="31">
        <f>IFERROR(IF($A58="","",MAX(0,$W58-$X58)),"")</f>
        <v/>
      </c>
      <c r="AB58" s="31">
        <f>IFERROR(IF($A58="","",$AA58*$Y58),"")</f>
        <v/>
      </c>
      <c r="AC58" s="31">
        <f>IFERROR(IF($A58="","",$AA58*$Z58),"")</f>
        <v/>
      </c>
      <c r="AD58" s="31">
        <f>IFERROR(IF($A58="","",$AA58+$AB58+$AC58),"")</f>
        <v/>
      </c>
      <c r="AE58" s="33" t="n"/>
      <c r="AF58" s="31">
        <f>IFERROR(IF($A58="","",MAX(0,$AD58-$AE58)),"")</f>
        <v/>
      </c>
      <c r="AG58" s="32">
        <f>IFERROR(IF($A58="","",IF($O58="Canceled","Canceled",IF($AE58&lt;=0,"Unpaid",IF($AF58&gt;0,"Partially Paid","Paid")))),"")</f>
        <v/>
      </c>
      <c r="AH58" s="25" t="n"/>
      <c r="AI58" s="32">
        <f>IFERROR(IF($F58="","",INDEX('Activity Setup'!$L$12:$L$111,MATCH($F58,'Activity Setup'!$B$12:$B$111,0))),"")</f>
        <v/>
      </c>
      <c r="AJ58" s="25" t="n"/>
      <c r="AK58" s="32">
        <f>IFERROR(IF($F58="","",INDEX('Activity Setup'!$M$12:$M$111,MATCH($F58,'Activity Setup'!$B$12:$B$111,0))),"")</f>
        <v/>
      </c>
      <c r="AL58" s="32">
        <f>IFERROR(IF($F58="","",INDEX('Activity Setup'!$I$12:$I$111,MATCH($F58,'Activity Setup'!$B$12:$B$111,0))),"")</f>
        <v/>
      </c>
      <c r="AM58" s="32">
        <f>IFERROR(IF($A58="","",SUMIFS($M$5:$M$154,$F$5:$F$154,$F58,$C$5:$C$154,$C58,$D$5:$D$154,$D58,$O$5:$O$154,"&lt;&gt;Canceled",$O$5:$O$154,"&lt;&gt;No-Show")),0)</f>
        <v/>
      </c>
      <c r="AN58" s="32">
        <f>IFERROR(IF($A58="","",$AL58-$AM58),"")</f>
        <v/>
      </c>
      <c r="AO58" s="51">
        <f>IFERROR(IF($A58="","",$AM58/$AL58),"")</f>
        <v/>
      </c>
      <c r="AP58" s="52">
        <f>IFERROR(IF(OR($A58="",$C58="",$D58=""),"",($C58+$D58)-INDEX('Activity Setup'!$N$12:$N$111,MATCH($F58,'Activity Setup'!$B$12:$B$111,0))/24),"")</f>
        <v/>
      </c>
      <c r="AQ58" s="29" t="n"/>
      <c r="AR58" s="29" t="n"/>
      <c r="AS58" s="30">
        <f>IFERROR(IF($A58="","",IF(COUNTIF($A$5:$A$154,$A58)&gt;1,"Duplicate Booking ID",IF($AO58&gt;1,"Over Capacity",IF(AND($N58&lt;&gt;"",$AK58&lt;&gt;"",$N58&lt;$AK58),"Minimum Age Review",IF(AND($AI58="Yes",$AJ58&lt;&gt;"Received",$AJ58&lt;&gt;"Verify On Arrival"),"Waiver Follow-Up",IF(AND($AF58&gt;0,$O58&lt;&gt;"Canceled"),"Payment Due",IF($T58="","Missing Meeting Point",IF($Q58="","Unassigned Staff",IF(AND(($C58+$D58)&lt;NOW(),OR($O58="Inquiry",$O58="Pending",$O58="Confirmed")),"Past Activity Still Open","Ready"))))))))),"")</f>
        <v/>
      </c>
    </row>
    <row r="59">
      <c r="A59" s="25" t="n"/>
      <c r="B59" s="50" t="n"/>
      <c r="C59" s="50" t="n"/>
      <c r="D59" s="27" t="n"/>
      <c r="E59" s="28">
        <f>IFERROR(IF(OR($F59="",$D59=""),"",$D59+INDEX('Activity Setup'!$J$12:$J$111,MATCH($F59,'Activity Setup'!$B$12:$B$111,0))/24),"")</f>
        <v/>
      </c>
      <c r="F59" s="29" t="n"/>
      <c r="G59" s="25" t="n"/>
      <c r="H59" s="25" t="n"/>
      <c r="I59" s="25" t="n"/>
      <c r="J59" s="29" t="n"/>
      <c r="K59" s="25" t="n"/>
      <c r="L59" s="29" t="n"/>
      <c r="M59" s="25" t="n"/>
      <c r="N59" s="25" t="n"/>
      <c r="O59" s="25" t="n"/>
      <c r="P59" s="25" t="n"/>
      <c r="Q59" s="29" t="n"/>
      <c r="R59" s="30">
        <f>IFERROR(IF($F59="","",INDEX('Activity Setup'!$K$12:$K$111,MATCH($F59,'Activity Setup'!$B$12:$B$111,0))),"")</f>
        <v/>
      </c>
      <c r="S59" s="29" t="n"/>
      <c r="T59" s="30">
        <f>IFERROR(IF($A59="","",IF($S59&lt;&gt;"",$S59,$R59)),"")</f>
        <v/>
      </c>
      <c r="U59" s="31">
        <f>IFERROR(IF($F59="","",INDEX('Activity Setup'!$F$12:$F$111,MATCH($F59,'Activity Setup'!$B$12:$B$111,0))),"")</f>
        <v/>
      </c>
      <c r="V59" s="32">
        <f>IFERROR(IF($F59="","",INDEX('Activity Setup'!$E$12:$E$111,MATCH($F59,'Activity Setup'!$B$12:$B$111,0))),"")</f>
        <v/>
      </c>
      <c r="W59" s="31">
        <f>IFERROR(IF($A59="","",IF($V59="Per Person",$M59*$U59,$U59)),"")</f>
        <v/>
      </c>
      <c r="X59" s="33" t="n"/>
      <c r="Y59" s="51">
        <f>IFERROR(IF($F59="","",INDEX('Activity Setup'!$G$12:$G$111,MATCH($F59,'Activity Setup'!$B$12:$B$111,0))),"")</f>
        <v/>
      </c>
      <c r="Z59" s="51">
        <f>IFERROR(IF($F59="","",INDEX('Activity Setup'!$H$12:$H$111,MATCH($F59,'Activity Setup'!$B$12:$B$111,0))),"")</f>
        <v/>
      </c>
      <c r="AA59" s="31">
        <f>IFERROR(IF($A59="","",MAX(0,$W59-$X59)),"")</f>
        <v/>
      </c>
      <c r="AB59" s="31">
        <f>IFERROR(IF($A59="","",$AA59*$Y59),"")</f>
        <v/>
      </c>
      <c r="AC59" s="31">
        <f>IFERROR(IF($A59="","",$AA59*$Z59),"")</f>
        <v/>
      </c>
      <c r="AD59" s="31">
        <f>IFERROR(IF($A59="","",$AA59+$AB59+$AC59),"")</f>
        <v/>
      </c>
      <c r="AE59" s="33" t="n"/>
      <c r="AF59" s="31">
        <f>IFERROR(IF($A59="","",MAX(0,$AD59-$AE59)),"")</f>
        <v/>
      </c>
      <c r="AG59" s="32">
        <f>IFERROR(IF($A59="","",IF($O59="Canceled","Canceled",IF($AE59&lt;=0,"Unpaid",IF($AF59&gt;0,"Partially Paid","Paid")))),"")</f>
        <v/>
      </c>
      <c r="AH59" s="25" t="n"/>
      <c r="AI59" s="32">
        <f>IFERROR(IF($F59="","",INDEX('Activity Setup'!$L$12:$L$111,MATCH($F59,'Activity Setup'!$B$12:$B$111,0))),"")</f>
        <v/>
      </c>
      <c r="AJ59" s="25" t="n"/>
      <c r="AK59" s="32">
        <f>IFERROR(IF($F59="","",INDEX('Activity Setup'!$M$12:$M$111,MATCH($F59,'Activity Setup'!$B$12:$B$111,0))),"")</f>
        <v/>
      </c>
      <c r="AL59" s="32">
        <f>IFERROR(IF($F59="","",INDEX('Activity Setup'!$I$12:$I$111,MATCH($F59,'Activity Setup'!$B$12:$B$111,0))),"")</f>
        <v/>
      </c>
      <c r="AM59" s="32">
        <f>IFERROR(IF($A59="","",SUMIFS($M$5:$M$154,$F$5:$F$154,$F59,$C$5:$C$154,$C59,$D$5:$D$154,$D59,$O$5:$O$154,"&lt;&gt;Canceled",$O$5:$O$154,"&lt;&gt;No-Show")),0)</f>
        <v/>
      </c>
      <c r="AN59" s="32">
        <f>IFERROR(IF($A59="","",$AL59-$AM59),"")</f>
        <v/>
      </c>
      <c r="AO59" s="51">
        <f>IFERROR(IF($A59="","",$AM59/$AL59),"")</f>
        <v/>
      </c>
      <c r="AP59" s="52">
        <f>IFERROR(IF(OR($A59="",$C59="",$D59=""),"",($C59+$D59)-INDEX('Activity Setup'!$N$12:$N$111,MATCH($F59,'Activity Setup'!$B$12:$B$111,0))/24),"")</f>
        <v/>
      </c>
      <c r="AQ59" s="29" t="n"/>
      <c r="AR59" s="29" t="n"/>
      <c r="AS59" s="30">
        <f>IFERROR(IF($A59="","",IF(COUNTIF($A$5:$A$154,$A59)&gt;1,"Duplicate Booking ID",IF($AO59&gt;1,"Over Capacity",IF(AND($N59&lt;&gt;"",$AK59&lt;&gt;"",$N59&lt;$AK59),"Minimum Age Review",IF(AND($AI59="Yes",$AJ59&lt;&gt;"Received",$AJ59&lt;&gt;"Verify On Arrival"),"Waiver Follow-Up",IF(AND($AF59&gt;0,$O59&lt;&gt;"Canceled"),"Payment Due",IF($T59="","Missing Meeting Point",IF($Q59="","Unassigned Staff",IF(AND(($C59+$D59)&lt;NOW(),OR($O59="Inquiry",$O59="Pending",$O59="Confirmed")),"Past Activity Still Open","Ready"))))))))),"")</f>
        <v/>
      </c>
    </row>
    <row r="60">
      <c r="A60" s="25" t="n"/>
      <c r="B60" s="50" t="n"/>
      <c r="C60" s="50" t="n"/>
      <c r="D60" s="27" t="n"/>
      <c r="E60" s="28">
        <f>IFERROR(IF(OR($F60="",$D60=""),"",$D60+INDEX('Activity Setup'!$J$12:$J$111,MATCH($F60,'Activity Setup'!$B$12:$B$111,0))/24),"")</f>
        <v/>
      </c>
      <c r="F60" s="29" t="n"/>
      <c r="G60" s="25" t="n"/>
      <c r="H60" s="25" t="n"/>
      <c r="I60" s="25" t="n"/>
      <c r="J60" s="29" t="n"/>
      <c r="K60" s="25" t="n"/>
      <c r="L60" s="29" t="n"/>
      <c r="M60" s="25" t="n"/>
      <c r="N60" s="25" t="n"/>
      <c r="O60" s="25" t="n"/>
      <c r="P60" s="25" t="n"/>
      <c r="Q60" s="29" t="n"/>
      <c r="R60" s="30">
        <f>IFERROR(IF($F60="","",INDEX('Activity Setup'!$K$12:$K$111,MATCH($F60,'Activity Setup'!$B$12:$B$111,0))),"")</f>
        <v/>
      </c>
      <c r="S60" s="29" t="n"/>
      <c r="T60" s="30">
        <f>IFERROR(IF($A60="","",IF($S60&lt;&gt;"",$S60,$R60)),"")</f>
        <v/>
      </c>
      <c r="U60" s="31">
        <f>IFERROR(IF($F60="","",INDEX('Activity Setup'!$F$12:$F$111,MATCH($F60,'Activity Setup'!$B$12:$B$111,0))),"")</f>
        <v/>
      </c>
      <c r="V60" s="32">
        <f>IFERROR(IF($F60="","",INDEX('Activity Setup'!$E$12:$E$111,MATCH($F60,'Activity Setup'!$B$12:$B$111,0))),"")</f>
        <v/>
      </c>
      <c r="W60" s="31">
        <f>IFERROR(IF($A60="","",IF($V60="Per Person",$M60*$U60,$U60)),"")</f>
        <v/>
      </c>
      <c r="X60" s="33" t="n"/>
      <c r="Y60" s="51">
        <f>IFERROR(IF($F60="","",INDEX('Activity Setup'!$G$12:$G$111,MATCH($F60,'Activity Setup'!$B$12:$B$111,0))),"")</f>
        <v/>
      </c>
      <c r="Z60" s="51">
        <f>IFERROR(IF($F60="","",INDEX('Activity Setup'!$H$12:$H$111,MATCH($F60,'Activity Setup'!$B$12:$B$111,0))),"")</f>
        <v/>
      </c>
      <c r="AA60" s="31">
        <f>IFERROR(IF($A60="","",MAX(0,$W60-$X60)),"")</f>
        <v/>
      </c>
      <c r="AB60" s="31">
        <f>IFERROR(IF($A60="","",$AA60*$Y60),"")</f>
        <v/>
      </c>
      <c r="AC60" s="31">
        <f>IFERROR(IF($A60="","",$AA60*$Z60),"")</f>
        <v/>
      </c>
      <c r="AD60" s="31">
        <f>IFERROR(IF($A60="","",$AA60+$AB60+$AC60),"")</f>
        <v/>
      </c>
      <c r="AE60" s="33" t="n"/>
      <c r="AF60" s="31">
        <f>IFERROR(IF($A60="","",MAX(0,$AD60-$AE60)),"")</f>
        <v/>
      </c>
      <c r="AG60" s="32">
        <f>IFERROR(IF($A60="","",IF($O60="Canceled","Canceled",IF($AE60&lt;=0,"Unpaid",IF($AF60&gt;0,"Partially Paid","Paid")))),"")</f>
        <v/>
      </c>
      <c r="AH60" s="25" t="n"/>
      <c r="AI60" s="32">
        <f>IFERROR(IF($F60="","",INDEX('Activity Setup'!$L$12:$L$111,MATCH($F60,'Activity Setup'!$B$12:$B$111,0))),"")</f>
        <v/>
      </c>
      <c r="AJ60" s="25" t="n"/>
      <c r="AK60" s="32">
        <f>IFERROR(IF($F60="","",INDEX('Activity Setup'!$M$12:$M$111,MATCH($F60,'Activity Setup'!$B$12:$B$111,0))),"")</f>
        <v/>
      </c>
      <c r="AL60" s="32">
        <f>IFERROR(IF($F60="","",INDEX('Activity Setup'!$I$12:$I$111,MATCH($F60,'Activity Setup'!$B$12:$B$111,0))),"")</f>
        <v/>
      </c>
      <c r="AM60" s="32">
        <f>IFERROR(IF($A60="","",SUMIFS($M$5:$M$154,$F$5:$F$154,$F60,$C$5:$C$154,$C60,$D$5:$D$154,$D60,$O$5:$O$154,"&lt;&gt;Canceled",$O$5:$O$154,"&lt;&gt;No-Show")),0)</f>
        <v/>
      </c>
      <c r="AN60" s="32">
        <f>IFERROR(IF($A60="","",$AL60-$AM60),"")</f>
        <v/>
      </c>
      <c r="AO60" s="51">
        <f>IFERROR(IF($A60="","",$AM60/$AL60),"")</f>
        <v/>
      </c>
      <c r="AP60" s="52">
        <f>IFERROR(IF(OR($A60="",$C60="",$D60=""),"",($C60+$D60)-INDEX('Activity Setup'!$N$12:$N$111,MATCH($F60,'Activity Setup'!$B$12:$B$111,0))/24),"")</f>
        <v/>
      </c>
      <c r="AQ60" s="29" t="n"/>
      <c r="AR60" s="29" t="n"/>
      <c r="AS60" s="30">
        <f>IFERROR(IF($A60="","",IF(COUNTIF($A$5:$A$154,$A60)&gt;1,"Duplicate Booking ID",IF($AO60&gt;1,"Over Capacity",IF(AND($N60&lt;&gt;"",$AK60&lt;&gt;"",$N60&lt;$AK60),"Minimum Age Review",IF(AND($AI60="Yes",$AJ60&lt;&gt;"Received",$AJ60&lt;&gt;"Verify On Arrival"),"Waiver Follow-Up",IF(AND($AF60&gt;0,$O60&lt;&gt;"Canceled"),"Payment Due",IF($T60="","Missing Meeting Point",IF($Q60="","Unassigned Staff",IF(AND(($C60+$D60)&lt;NOW(),OR($O60="Inquiry",$O60="Pending",$O60="Confirmed")),"Past Activity Still Open","Ready"))))))))),"")</f>
        <v/>
      </c>
    </row>
    <row r="61">
      <c r="A61" s="25" t="n"/>
      <c r="B61" s="50" t="n"/>
      <c r="C61" s="50" t="n"/>
      <c r="D61" s="27" t="n"/>
      <c r="E61" s="28">
        <f>IFERROR(IF(OR($F61="",$D61=""),"",$D61+INDEX('Activity Setup'!$J$12:$J$111,MATCH($F61,'Activity Setup'!$B$12:$B$111,0))/24),"")</f>
        <v/>
      </c>
      <c r="F61" s="29" t="n"/>
      <c r="G61" s="25" t="n"/>
      <c r="H61" s="25" t="n"/>
      <c r="I61" s="25" t="n"/>
      <c r="J61" s="29" t="n"/>
      <c r="K61" s="25" t="n"/>
      <c r="L61" s="29" t="n"/>
      <c r="M61" s="25" t="n"/>
      <c r="N61" s="25" t="n"/>
      <c r="O61" s="25" t="n"/>
      <c r="P61" s="25" t="n"/>
      <c r="Q61" s="29" t="n"/>
      <c r="R61" s="30">
        <f>IFERROR(IF($F61="","",INDEX('Activity Setup'!$K$12:$K$111,MATCH($F61,'Activity Setup'!$B$12:$B$111,0))),"")</f>
        <v/>
      </c>
      <c r="S61" s="29" t="n"/>
      <c r="T61" s="30">
        <f>IFERROR(IF($A61="","",IF($S61&lt;&gt;"",$S61,$R61)),"")</f>
        <v/>
      </c>
      <c r="U61" s="31">
        <f>IFERROR(IF($F61="","",INDEX('Activity Setup'!$F$12:$F$111,MATCH($F61,'Activity Setup'!$B$12:$B$111,0))),"")</f>
        <v/>
      </c>
      <c r="V61" s="32">
        <f>IFERROR(IF($F61="","",INDEX('Activity Setup'!$E$12:$E$111,MATCH($F61,'Activity Setup'!$B$12:$B$111,0))),"")</f>
        <v/>
      </c>
      <c r="W61" s="31">
        <f>IFERROR(IF($A61="","",IF($V61="Per Person",$M61*$U61,$U61)),"")</f>
        <v/>
      </c>
      <c r="X61" s="33" t="n"/>
      <c r="Y61" s="51">
        <f>IFERROR(IF($F61="","",INDEX('Activity Setup'!$G$12:$G$111,MATCH($F61,'Activity Setup'!$B$12:$B$111,0))),"")</f>
        <v/>
      </c>
      <c r="Z61" s="51">
        <f>IFERROR(IF($F61="","",INDEX('Activity Setup'!$H$12:$H$111,MATCH($F61,'Activity Setup'!$B$12:$B$111,0))),"")</f>
        <v/>
      </c>
      <c r="AA61" s="31">
        <f>IFERROR(IF($A61="","",MAX(0,$W61-$X61)),"")</f>
        <v/>
      </c>
      <c r="AB61" s="31">
        <f>IFERROR(IF($A61="","",$AA61*$Y61),"")</f>
        <v/>
      </c>
      <c r="AC61" s="31">
        <f>IFERROR(IF($A61="","",$AA61*$Z61),"")</f>
        <v/>
      </c>
      <c r="AD61" s="31">
        <f>IFERROR(IF($A61="","",$AA61+$AB61+$AC61),"")</f>
        <v/>
      </c>
      <c r="AE61" s="33" t="n"/>
      <c r="AF61" s="31">
        <f>IFERROR(IF($A61="","",MAX(0,$AD61-$AE61)),"")</f>
        <v/>
      </c>
      <c r="AG61" s="32">
        <f>IFERROR(IF($A61="","",IF($O61="Canceled","Canceled",IF($AE61&lt;=0,"Unpaid",IF($AF61&gt;0,"Partially Paid","Paid")))),"")</f>
        <v/>
      </c>
      <c r="AH61" s="25" t="n"/>
      <c r="AI61" s="32">
        <f>IFERROR(IF($F61="","",INDEX('Activity Setup'!$L$12:$L$111,MATCH($F61,'Activity Setup'!$B$12:$B$111,0))),"")</f>
        <v/>
      </c>
      <c r="AJ61" s="25" t="n"/>
      <c r="AK61" s="32">
        <f>IFERROR(IF($F61="","",INDEX('Activity Setup'!$M$12:$M$111,MATCH($F61,'Activity Setup'!$B$12:$B$111,0))),"")</f>
        <v/>
      </c>
      <c r="AL61" s="32">
        <f>IFERROR(IF($F61="","",INDEX('Activity Setup'!$I$12:$I$111,MATCH($F61,'Activity Setup'!$B$12:$B$111,0))),"")</f>
        <v/>
      </c>
      <c r="AM61" s="32">
        <f>IFERROR(IF($A61="","",SUMIFS($M$5:$M$154,$F$5:$F$154,$F61,$C$5:$C$154,$C61,$D$5:$D$154,$D61,$O$5:$O$154,"&lt;&gt;Canceled",$O$5:$O$154,"&lt;&gt;No-Show")),0)</f>
        <v/>
      </c>
      <c r="AN61" s="32">
        <f>IFERROR(IF($A61="","",$AL61-$AM61),"")</f>
        <v/>
      </c>
      <c r="AO61" s="51">
        <f>IFERROR(IF($A61="","",$AM61/$AL61),"")</f>
        <v/>
      </c>
      <c r="AP61" s="52">
        <f>IFERROR(IF(OR($A61="",$C61="",$D61=""),"",($C61+$D61)-INDEX('Activity Setup'!$N$12:$N$111,MATCH($F61,'Activity Setup'!$B$12:$B$111,0))/24),"")</f>
        <v/>
      </c>
      <c r="AQ61" s="29" t="n"/>
      <c r="AR61" s="29" t="n"/>
      <c r="AS61" s="30">
        <f>IFERROR(IF($A61="","",IF(COUNTIF($A$5:$A$154,$A61)&gt;1,"Duplicate Booking ID",IF($AO61&gt;1,"Over Capacity",IF(AND($N61&lt;&gt;"",$AK61&lt;&gt;"",$N61&lt;$AK61),"Minimum Age Review",IF(AND($AI61="Yes",$AJ61&lt;&gt;"Received",$AJ61&lt;&gt;"Verify On Arrival"),"Waiver Follow-Up",IF(AND($AF61&gt;0,$O61&lt;&gt;"Canceled"),"Payment Due",IF($T61="","Missing Meeting Point",IF($Q61="","Unassigned Staff",IF(AND(($C61+$D61)&lt;NOW(),OR($O61="Inquiry",$O61="Pending",$O61="Confirmed")),"Past Activity Still Open","Ready"))))))))),"")</f>
        <v/>
      </c>
    </row>
    <row r="62">
      <c r="A62" s="25" t="n"/>
      <c r="B62" s="50" t="n"/>
      <c r="C62" s="50" t="n"/>
      <c r="D62" s="27" t="n"/>
      <c r="E62" s="28">
        <f>IFERROR(IF(OR($F62="",$D62=""),"",$D62+INDEX('Activity Setup'!$J$12:$J$111,MATCH($F62,'Activity Setup'!$B$12:$B$111,0))/24),"")</f>
        <v/>
      </c>
      <c r="F62" s="29" t="n"/>
      <c r="G62" s="25" t="n"/>
      <c r="H62" s="25" t="n"/>
      <c r="I62" s="25" t="n"/>
      <c r="J62" s="29" t="n"/>
      <c r="K62" s="25" t="n"/>
      <c r="L62" s="29" t="n"/>
      <c r="M62" s="25" t="n"/>
      <c r="N62" s="25" t="n"/>
      <c r="O62" s="25" t="n"/>
      <c r="P62" s="25" t="n"/>
      <c r="Q62" s="29" t="n"/>
      <c r="R62" s="30">
        <f>IFERROR(IF($F62="","",INDEX('Activity Setup'!$K$12:$K$111,MATCH($F62,'Activity Setup'!$B$12:$B$111,0))),"")</f>
        <v/>
      </c>
      <c r="S62" s="29" t="n"/>
      <c r="T62" s="30">
        <f>IFERROR(IF($A62="","",IF($S62&lt;&gt;"",$S62,$R62)),"")</f>
        <v/>
      </c>
      <c r="U62" s="31">
        <f>IFERROR(IF($F62="","",INDEX('Activity Setup'!$F$12:$F$111,MATCH($F62,'Activity Setup'!$B$12:$B$111,0))),"")</f>
        <v/>
      </c>
      <c r="V62" s="32">
        <f>IFERROR(IF($F62="","",INDEX('Activity Setup'!$E$12:$E$111,MATCH($F62,'Activity Setup'!$B$12:$B$111,0))),"")</f>
        <v/>
      </c>
      <c r="W62" s="31">
        <f>IFERROR(IF($A62="","",IF($V62="Per Person",$M62*$U62,$U62)),"")</f>
        <v/>
      </c>
      <c r="X62" s="33" t="n"/>
      <c r="Y62" s="51">
        <f>IFERROR(IF($F62="","",INDEX('Activity Setup'!$G$12:$G$111,MATCH($F62,'Activity Setup'!$B$12:$B$111,0))),"")</f>
        <v/>
      </c>
      <c r="Z62" s="51">
        <f>IFERROR(IF($F62="","",INDEX('Activity Setup'!$H$12:$H$111,MATCH($F62,'Activity Setup'!$B$12:$B$111,0))),"")</f>
        <v/>
      </c>
      <c r="AA62" s="31">
        <f>IFERROR(IF($A62="","",MAX(0,$W62-$X62)),"")</f>
        <v/>
      </c>
      <c r="AB62" s="31">
        <f>IFERROR(IF($A62="","",$AA62*$Y62),"")</f>
        <v/>
      </c>
      <c r="AC62" s="31">
        <f>IFERROR(IF($A62="","",$AA62*$Z62),"")</f>
        <v/>
      </c>
      <c r="AD62" s="31">
        <f>IFERROR(IF($A62="","",$AA62+$AB62+$AC62),"")</f>
        <v/>
      </c>
      <c r="AE62" s="33" t="n"/>
      <c r="AF62" s="31">
        <f>IFERROR(IF($A62="","",MAX(0,$AD62-$AE62)),"")</f>
        <v/>
      </c>
      <c r="AG62" s="32">
        <f>IFERROR(IF($A62="","",IF($O62="Canceled","Canceled",IF($AE62&lt;=0,"Unpaid",IF($AF62&gt;0,"Partially Paid","Paid")))),"")</f>
        <v/>
      </c>
      <c r="AH62" s="25" t="n"/>
      <c r="AI62" s="32">
        <f>IFERROR(IF($F62="","",INDEX('Activity Setup'!$L$12:$L$111,MATCH($F62,'Activity Setup'!$B$12:$B$111,0))),"")</f>
        <v/>
      </c>
      <c r="AJ62" s="25" t="n"/>
      <c r="AK62" s="32">
        <f>IFERROR(IF($F62="","",INDEX('Activity Setup'!$M$12:$M$111,MATCH($F62,'Activity Setup'!$B$12:$B$111,0))),"")</f>
        <v/>
      </c>
      <c r="AL62" s="32">
        <f>IFERROR(IF($F62="","",INDEX('Activity Setup'!$I$12:$I$111,MATCH($F62,'Activity Setup'!$B$12:$B$111,0))),"")</f>
        <v/>
      </c>
      <c r="AM62" s="32">
        <f>IFERROR(IF($A62="","",SUMIFS($M$5:$M$154,$F$5:$F$154,$F62,$C$5:$C$154,$C62,$D$5:$D$154,$D62,$O$5:$O$154,"&lt;&gt;Canceled",$O$5:$O$154,"&lt;&gt;No-Show")),0)</f>
        <v/>
      </c>
      <c r="AN62" s="32">
        <f>IFERROR(IF($A62="","",$AL62-$AM62),"")</f>
        <v/>
      </c>
      <c r="AO62" s="51">
        <f>IFERROR(IF($A62="","",$AM62/$AL62),"")</f>
        <v/>
      </c>
      <c r="AP62" s="52">
        <f>IFERROR(IF(OR($A62="",$C62="",$D62=""),"",($C62+$D62)-INDEX('Activity Setup'!$N$12:$N$111,MATCH($F62,'Activity Setup'!$B$12:$B$111,0))/24),"")</f>
        <v/>
      </c>
      <c r="AQ62" s="29" t="n"/>
      <c r="AR62" s="29" t="n"/>
      <c r="AS62" s="30">
        <f>IFERROR(IF($A62="","",IF(COUNTIF($A$5:$A$154,$A62)&gt;1,"Duplicate Booking ID",IF($AO62&gt;1,"Over Capacity",IF(AND($N62&lt;&gt;"",$AK62&lt;&gt;"",$N62&lt;$AK62),"Minimum Age Review",IF(AND($AI62="Yes",$AJ62&lt;&gt;"Received",$AJ62&lt;&gt;"Verify On Arrival"),"Waiver Follow-Up",IF(AND($AF62&gt;0,$O62&lt;&gt;"Canceled"),"Payment Due",IF($T62="","Missing Meeting Point",IF($Q62="","Unassigned Staff",IF(AND(($C62+$D62)&lt;NOW(),OR($O62="Inquiry",$O62="Pending",$O62="Confirmed")),"Past Activity Still Open","Ready"))))))))),"")</f>
        <v/>
      </c>
    </row>
    <row r="63">
      <c r="A63" s="25" t="n"/>
      <c r="B63" s="50" t="n"/>
      <c r="C63" s="50" t="n"/>
      <c r="D63" s="27" t="n"/>
      <c r="E63" s="28">
        <f>IFERROR(IF(OR($F63="",$D63=""),"",$D63+INDEX('Activity Setup'!$J$12:$J$111,MATCH($F63,'Activity Setup'!$B$12:$B$111,0))/24),"")</f>
        <v/>
      </c>
      <c r="F63" s="29" t="n"/>
      <c r="G63" s="25" t="n"/>
      <c r="H63" s="25" t="n"/>
      <c r="I63" s="25" t="n"/>
      <c r="J63" s="29" t="n"/>
      <c r="K63" s="25" t="n"/>
      <c r="L63" s="29" t="n"/>
      <c r="M63" s="25" t="n"/>
      <c r="N63" s="25" t="n"/>
      <c r="O63" s="25" t="n"/>
      <c r="P63" s="25" t="n"/>
      <c r="Q63" s="29" t="n"/>
      <c r="R63" s="30">
        <f>IFERROR(IF($F63="","",INDEX('Activity Setup'!$K$12:$K$111,MATCH($F63,'Activity Setup'!$B$12:$B$111,0))),"")</f>
        <v/>
      </c>
      <c r="S63" s="29" t="n"/>
      <c r="T63" s="30">
        <f>IFERROR(IF($A63="","",IF($S63&lt;&gt;"",$S63,$R63)),"")</f>
        <v/>
      </c>
      <c r="U63" s="31">
        <f>IFERROR(IF($F63="","",INDEX('Activity Setup'!$F$12:$F$111,MATCH($F63,'Activity Setup'!$B$12:$B$111,0))),"")</f>
        <v/>
      </c>
      <c r="V63" s="32">
        <f>IFERROR(IF($F63="","",INDEX('Activity Setup'!$E$12:$E$111,MATCH($F63,'Activity Setup'!$B$12:$B$111,0))),"")</f>
        <v/>
      </c>
      <c r="W63" s="31">
        <f>IFERROR(IF($A63="","",IF($V63="Per Person",$M63*$U63,$U63)),"")</f>
        <v/>
      </c>
      <c r="X63" s="33" t="n"/>
      <c r="Y63" s="51">
        <f>IFERROR(IF($F63="","",INDEX('Activity Setup'!$G$12:$G$111,MATCH($F63,'Activity Setup'!$B$12:$B$111,0))),"")</f>
        <v/>
      </c>
      <c r="Z63" s="51">
        <f>IFERROR(IF($F63="","",INDEX('Activity Setup'!$H$12:$H$111,MATCH($F63,'Activity Setup'!$B$12:$B$111,0))),"")</f>
        <v/>
      </c>
      <c r="AA63" s="31">
        <f>IFERROR(IF($A63="","",MAX(0,$W63-$X63)),"")</f>
        <v/>
      </c>
      <c r="AB63" s="31">
        <f>IFERROR(IF($A63="","",$AA63*$Y63),"")</f>
        <v/>
      </c>
      <c r="AC63" s="31">
        <f>IFERROR(IF($A63="","",$AA63*$Z63),"")</f>
        <v/>
      </c>
      <c r="AD63" s="31">
        <f>IFERROR(IF($A63="","",$AA63+$AB63+$AC63),"")</f>
        <v/>
      </c>
      <c r="AE63" s="33" t="n"/>
      <c r="AF63" s="31">
        <f>IFERROR(IF($A63="","",MAX(0,$AD63-$AE63)),"")</f>
        <v/>
      </c>
      <c r="AG63" s="32">
        <f>IFERROR(IF($A63="","",IF($O63="Canceled","Canceled",IF($AE63&lt;=0,"Unpaid",IF($AF63&gt;0,"Partially Paid","Paid")))),"")</f>
        <v/>
      </c>
      <c r="AH63" s="25" t="n"/>
      <c r="AI63" s="32">
        <f>IFERROR(IF($F63="","",INDEX('Activity Setup'!$L$12:$L$111,MATCH($F63,'Activity Setup'!$B$12:$B$111,0))),"")</f>
        <v/>
      </c>
      <c r="AJ63" s="25" t="n"/>
      <c r="AK63" s="32">
        <f>IFERROR(IF($F63="","",INDEX('Activity Setup'!$M$12:$M$111,MATCH($F63,'Activity Setup'!$B$12:$B$111,0))),"")</f>
        <v/>
      </c>
      <c r="AL63" s="32">
        <f>IFERROR(IF($F63="","",INDEX('Activity Setup'!$I$12:$I$111,MATCH($F63,'Activity Setup'!$B$12:$B$111,0))),"")</f>
        <v/>
      </c>
      <c r="AM63" s="32">
        <f>IFERROR(IF($A63="","",SUMIFS($M$5:$M$154,$F$5:$F$154,$F63,$C$5:$C$154,$C63,$D$5:$D$154,$D63,$O$5:$O$154,"&lt;&gt;Canceled",$O$5:$O$154,"&lt;&gt;No-Show")),0)</f>
        <v/>
      </c>
      <c r="AN63" s="32">
        <f>IFERROR(IF($A63="","",$AL63-$AM63),"")</f>
        <v/>
      </c>
      <c r="AO63" s="51">
        <f>IFERROR(IF($A63="","",$AM63/$AL63),"")</f>
        <v/>
      </c>
      <c r="AP63" s="52">
        <f>IFERROR(IF(OR($A63="",$C63="",$D63=""),"",($C63+$D63)-INDEX('Activity Setup'!$N$12:$N$111,MATCH($F63,'Activity Setup'!$B$12:$B$111,0))/24),"")</f>
        <v/>
      </c>
      <c r="AQ63" s="29" t="n"/>
      <c r="AR63" s="29" t="n"/>
      <c r="AS63" s="30">
        <f>IFERROR(IF($A63="","",IF(COUNTIF($A$5:$A$154,$A63)&gt;1,"Duplicate Booking ID",IF($AO63&gt;1,"Over Capacity",IF(AND($N63&lt;&gt;"",$AK63&lt;&gt;"",$N63&lt;$AK63),"Minimum Age Review",IF(AND($AI63="Yes",$AJ63&lt;&gt;"Received",$AJ63&lt;&gt;"Verify On Arrival"),"Waiver Follow-Up",IF(AND($AF63&gt;0,$O63&lt;&gt;"Canceled"),"Payment Due",IF($T63="","Missing Meeting Point",IF($Q63="","Unassigned Staff",IF(AND(($C63+$D63)&lt;NOW(),OR($O63="Inquiry",$O63="Pending",$O63="Confirmed")),"Past Activity Still Open","Ready"))))))))),"")</f>
        <v/>
      </c>
    </row>
    <row r="64">
      <c r="A64" s="25" t="n"/>
      <c r="B64" s="50" t="n"/>
      <c r="C64" s="50" t="n"/>
      <c r="D64" s="27" t="n"/>
      <c r="E64" s="28">
        <f>IFERROR(IF(OR($F64="",$D64=""),"",$D64+INDEX('Activity Setup'!$J$12:$J$111,MATCH($F64,'Activity Setup'!$B$12:$B$111,0))/24),"")</f>
        <v/>
      </c>
      <c r="F64" s="29" t="n"/>
      <c r="G64" s="25" t="n"/>
      <c r="H64" s="25" t="n"/>
      <c r="I64" s="25" t="n"/>
      <c r="J64" s="29" t="n"/>
      <c r="K64" s="25" t="n"/>
      <c r="L64" s="29" t="n"/>
      <c r="M64" s="25" t="n"/>
      <c r="N64" s="25" t="n"/>
      <c r="O64" s="25" t="n"/>
      <c r="P64" s="25" t="n"/>
      <c r="Q64" s="29" t="n"/>
      <c r="R64" s="30">
        <f>IFERROR(IF($F64="","",INDEX('Activity Setup'!$K$12:$K$111,MATCH($F64,'Activity Setup'!$B$12:$B$111,0))),"")</f>
        <v/>
      </c>
      <c r="S64" s="29" t="n"/>
      <c r="T64" s="30">
        <f>IFERROR(IF($A64="","",IF($S64&lt;&gt;"",$S64,$R64)),"")</f>
        <v/>
      </c>
      <c r="U64" s="31">
        <f>IFERROR(IF($F64="","",INDEX('Activity Setup'!$F$12:$F$111,MATCH($F64,'Activity Setup'!$B$12:$B$111,0))),"")</f>
        <v/>
      </c>
      <c r="V64" s="32">
        <f>IFERROR(IF($F64="","",INDEX('Activity Setup'!$E$12:$E$111,MATCH($F64,'Activity Setup'!$B$12:$B$111,0))),"")</f>
        <v/>
      </c>
      <c r="W64" s="31">
        <f>IFERROR(IF($A64="","",IF($V64="Per Person",$M64*$U64,$U64)),"")</f>
        <v/>
      </c>
      <c r="X64" s="33" t="n"/>
      <c r="Y64" s="51">
        <f>IFERROR(IF($F64="","",INDEX('Activity Setup'!$G$12:$G$111,MATCH($F64,'Activity Setup'!$B$12:$B$111,0))),"")</f>
        <v/>
      </c>
      <c r="Z64" s="51">
        <f>IFERROR(IF($F64="","",INDEX('Activity Setup'!$H$12:$H$111,MATCH($F64,'Activity Setup'!$B$12:$B$111,0))),"")</f>
        <v/>
      </c>
      <c r="AA64" s="31">
        <f>IFERROR(IF($A64="","",MAX(0,$W64-$X64)),"")</f>
        <v/>
      </c>
      <c r="AB64" s="31">
        <f>IFERROR(IF($A64="","",$AA64*$Y64),"")</f>
        <v/>
      </c>
      <c r="AC64" s="31">
        <f>IFERROR(IF($A64="","",$AA64*$Z64),"")</f>
        <v/>
      </c>
      <c r="AD64" s="31">
        <f>IFERROR(IF($A64="","",$AA64+$AB64+$AC64),"")</f>
        <v/>
      </c>
      <c r="AE64" s="33" t="n"/>
      <c r="AF64" s="31">
        <f>IFERROR(IF($A64="","",MAX(0,$AD64-$AE64)),"")</f>
        <v/>
      </c>
      <c r="AG64" s="32">
        <f>IFERROR(IF($A64="","",IF($O64="Canceled","Canceled",IF($AE64&lt;=0,"Unpaid",IF($AF64&gt;0,"Partially Paid","Paid")))),"")</f>
        <v/>
      </c>
      <c r="AH64" s="25" t="n"/>
      <c r="AI64" s="32">
        <f>IFERROR(IF($F64="","",INDEX('Activity Setup'!$L$12:$L$111,MATCH($F64,'Activity Setup'!$B$12:$B$111,0))),"")</f>
        <v/>
      </c>
      <c r="AJ64" s="25" t="n"/>
      <c r="AK64" s="32">
        <f>IFERROR(IF($F64="","",INDEX('Activity Setup'!$M$12:$M$111,MATCH($F64,'Activity Setup'!$B$12:$B$111,0))),"")</f>
        <v/>
      </c>
      <c r="AL64" s="32">
        <f>IFERROR(IF($F64="","",INDEX('Activity Setup'!$I$12:$I$111,MATCH($F64,'Activity Setup'!$B$12:$B$111,0))),"")</f>
        <v/>
      </c>
      <c r="AM64" s="32">
        <f>IFERROR(IF($A64="","",SUMIFS($M$5:$M$154,$F$5:$F$154,$F64,$C$5:$C$154,$C64,$D$5:$D$154,$D64,$O$5:$O$154,"&lt;&gt;Canceled",$O$5:$O$154,"&lt;&gt;No-Show")),0)</f>
        <v/>
      </c>
      <c r="AN64" s="32">
        <f>IFERROR(IF($A64="","",$AL64-$AM64),"")</f>
        <v/>
      </c>
      <c r="AO64" s="51">
        <f>IFERROR(IF($A64="","",$AM64/$AL64),"")</f>
        <v/>
      </c>
      <c r="AP64" s="52">
        <f>IFERROR(IF(OR($A64="",$C64="",$D64=""),"",($C64+$D64)-INDEX('Activity Setup'!$N$12:$N$111,MATCH($F64,'Activity Setup'!$B$12:$B$111,0))/24),"")</f>
        <v/>
      </c>
      <c r="AQ64" s="29" t="n"/>
      <c r="AR64" s="29" t="n"/>
      <c r="AS64" s="30">
        <f>IFERROR(IF($A64="","",IF(COUNTIF($A$5:$A$154,$A64)&gt;1,"Duplicate Booking ID",IF($AO64&gt;1,"Over Capacity",IF(AND($N64&lt;&gt;"",$AK64&lt;&gt;"",$N64&lt;$AK64),"Minimum Age Review",IF(AND($AI64="Yes",$AJ64&lt;&gt;"Received",$AJ64&lt;&gt;"Verify On Arrival"),"Waiver Follow-Up",IF(AND($AF64&gt;0,$O64&lt;&gt;"Canceled"),"Payment Due",IF($T64="","Missing Meeting Point",IF($Q64="","Unassigned Staff",IF(AND(($C64+$D64)&lt;NOW(),OR($O64="Inquiry",$O64="Pending",$O64="Confirmed")),"Past Activity Still Open","Ready"))))))))),"")</f>
        <v/>
      </c>
    </row>
    <row r="65">
      <c r="A65" s="25" t="n"/>
      <c r="B65" s="50" t="n"/>
      <c r="C65" s="50" t="n"/>
      <c r="D65" s="27" t="n"/>
      <c r="E65" s="28">
        <f>IFERROR(IF(OR($F65="",$D65=""),"",$D65+INDEX('Activity Setup'!$J$12:$J$111,MATCH($F65,'Activity Setup'!$B$12:$B$111,0))/24),"")</f>
        <v/>
      </c>
      <c r="F65" s="29" t="n"/>
      <c r="G65" s="25" t="n"/>
      <c r="H65" s="25" t="n"/>
      <c r="I65" s="25" t="n"/>
      <c r="J65" s="29" t="n"/>
      <c r="K65" s="25" t="n"/>
      <c r="L65" s="29" t="n"/>
      <c r="M65" s="25" t="n"/>
      <c r="N65" s="25" t="n"/>
      <c r="O65" s="25" t="n"/>
      <c r="P65" s="25" t="n"/>
      <c r="Q65" s="29" t="n"/>
      <c r="R65" s="30">
        <f>IFERROR(IF($F65="","",INDEX('Activity Setup'!$K$12:$K$111,MATCH($F65,'Activity Setup'!$B$12:$B$111,0))),"")</f>
        <v/>
      </c>
      <c r="S65" s="29" t="n"/>
      <c r="T65" s="30">
        <f>IFERROR(IF($A65="","",IF($S65&lt;&gt;"",$S65,$R65)),"")</f>
        <v/>
      </c>
      <c r="U65" s="31">
        <f>IFERROR(IF($F65="","",INDEX('Activity Setup'!$F$12:$F$111,MATCH($F65,'Activity Setup'!$B$12:$B$111,0))),"")</f>
        <v/>
      </c>
      <c r="V65" s="32">
        <f>IFERROR(IF($F65="","",INDEX('Activity Setup'!$E$12:$E$111,MATCH($F65,'Activity Setup'!$B$12:$B$111,0))),"")</f>
        <v/>
      </c>
      <c r="W65" s="31">
        <f>IFERROR(IF($A65="","",IF($V65="Per Person",$M65*$U65,$U65)),"")</f>
        <v/>
      </c>
      <c r="X65" s="33" t="n"/>
      <c r="Y65" s="51">
        <f>IFERROR(IF($F65="","",INDEX('Activity Setup'!$G$12:$G$111,MATCH($F65,'Activity Setup'!$B$12:$B$111,0))),"")</f>
        <v/>
      </c>
      <c r="Z65" s="51">
        <f>IFERROR(IF($F65="","",INDEX('Activity Setup'!$H$12:$H$111,MATCH($F65,'Activity Setup'!$B$12:$B$111,0))),"")</f>
        <v/>
      </c>
      <c r="AA65" s="31">
        <f>IFERROR(IF($A65="","",MAX(0,$W65-$X65)),"")</f>
        <v/>
      </c>
      <c r="AB65" s="31">
        <f>IFERROR(IF($A65="","",$AA65*$Y65),"")</f>
        <v/>
      </c>
      <c r="AC65" s="31">
        <f>IFERROR(IF($A65="","",$AA65*$Z65),"")</f>
        <v/>
      </c>
      <c r="AD65" s="31">
        <f>IFERROR(IF($A65="","",$AA65+$AB65+$AC65),"")</f>
        <v/>
      </c>
      <c r="AE65" s="33" t="n"/>
      <c r="AF65" s="31">
        <f>IFERROR(IF($A65="","",MAX(0,$AD65-$AE65)),"")</f>
        <v/>
      </c>
      <c r="AG65" s="32">
        <f>IFERROR(IF($A65="","",IF($O65="Canceled","Canceled",IF($AE65&lt;=0,"Unpaid",IF($AF65&gt;0,"Partially Paid","Paid")))),"")</f>
        <v/>
      </c>
      <c r="AH65" s="25" t="n"/>
      <c r="AI65" s="32">
        <f>IFERROR(IF($F65="","",INDEX('Activity Setup'!$L$12:$L$111,MATCH($F65,'Activity Setup'!$B$12:$B$111,0))),"")</f>
        <v/>
      </c>
      <c r="AJ65" s="25" t="n"/>
      <c r="AK65" s="32">
        <f>IFERROR(IF($F65="","",INDEX('Activity Setup'!$M$12:$M$111,MATCH($F65,'Activity Setup'!$B$12:$B$111,0))),"")</f>
        <v/>
      </c>
      <c r="AL65" s="32">
        <f>IFERROR(IF($F65="","",INDEX('Activity Setup'!$I$12:$I$111,MATCH($F65,'Activity Setup'!$B$12:$B$111,0))),"")</f>
        <v/>
      </c>
      <c r="AM65" s="32">
        <f>IFERROR(IF($A65="","",SUMIFS($M$5:$M$154,$F$5:$F$154,$F65,$C$5:$C$154,$C65,$D$5:$D$154,$D65,$O$5:$O$154,"&lt;&gt;Canceled",$O$5:$O$154,"&lt;&gt;No-Show")),0)</f>
        <v/>
      </c>
      <c r="AN65" s="32">
        <f>IFERROR(IF($A65="","",$AL65-$AM65),"")</f>
        <v/>
      </c>
      <c r="AO65" s="51">
        <f>IFERROR(IF($A65="","",$AM65/$AL65),"")</f>
        <v/>
      </c>
      <c r="AP65" s="52">
        <f>IFERROR(IF(OR($A65="",$C65="",$D65=""),"",($C65+$D65)-INDEX('Activity Setup'!$N$12:$N$111,MATCH($F65,'Activity Setup'!$B$12:$B$111,0))/24),"")</f>
        <v/>
      </c>
      <c r="AQ65" s="29" t="n"/>
      <c r="AR65" s="29" t="n"/>
      <c r="AS65" s="30">
        <f>IFERROR(IF($A65="","",IF(COUNTIF($A$5:$A$154,$A65)&gt;1,"Duplicate Booking ID",IF($AO65&gt;1,"Over Capacity",IF(AND($N65&lt;&gt;"",$AK65&lt;&gt;"",$N65&lt;$AK65),"Minimum Age Review",IF(AND($AI65="Yes",$AJ65&lt;&gt;"Received",$AJ65&lt;&gt;"Verify On Arrival"),"Waiver Follow-Up",IF(AND($AF65&gt;0,$O65&lt;&gt;"Canceled"),"Payment Due",IF($T65="","Missing Meeting Point",IF($Q65="","Unassigned Staff",IF(AND(($C65+$D65)&lt;NOW(),OR($O65="Inquiry",$O65="Pending",$O65="Confirmed")),"Past Activity Still Open","Ready"))))))))),"")</f>
        <v/>
      </c>
    </row>
    <row r="66">
      <c r="A66" s="25" t="n"/>
      <c r="B66" s="50" t="n"/>
      <c r="C66" s="50" t="n"/>
      <c r="D66" s="27" t="n"/>
      <c r="E66" s="28">
        <f>IFERROR(IF(OR($F66="",$D66=""),"",$D66+INDEX('Activity Setup'!$J$12:$J$111,MATCH($F66,'Activity Setup'!$B$12:$B$111,0))/24),"")</f>
        <v/>
      </c>
      <c r="F66" s="29" t="n"/>
      <c r="G66" s="25" t="n"/>
      <c r="H66" s="25" t="n"/>
      <c r="I66" s="25" t="n"/>
      <c r="J66" s="29" t="n"/>
      <c r="K66" s="25" t="n"/>
      <c r="L66" s="29" t="n"/>
      <c r="M66" s="25" t="n"/>
      <c r="N66" s="25" t="n"/>
      <c r="O66" s="25" t="n"/>
      <c r="P66" s="25" t="n"/>
      <c r="Q66" s="29" t="n"/>
      <c r="R66" s="30">
        <f>IFERROR(IF($F66="","",INDEX('Activity Setup'!$K$12:$K$111,MATCH($F66,'Activity Setup'!$B$12:$B$111,0))),"")</f>
        <v/>
      </c>
      <c r="S66" s="29" t="n"/>
      <c r="T66" s="30">
        <f>IFERROR(IF($A66="","",IF($S66&lt;&gt;"",$S66,$R66)),"")</f>
        <v/>
      </c>
      <c r="U66" s="31">
        <f>IFERROR(IF($F66="","",INDEX('Activity Setup'!$F$12:$F$111,MATCH($F66,'Activity Setup'!$B$12:$B$111,0))),"")</f>
        <v/>
      </c>
      <c r="V66" s="32">
        <f>IFERROR(IF($F66="","",INDEX('Activity Setup'!$E$12:$E$111,MATCH($F66,'Activity Setup'!$B$12:$B$111,0))),"")</f>
        <v/>
      </c>
      <c r="W66" s="31">
        <f>IFERROR(IF($A66="","",IF($V66="Per Person",$M66*$U66,$U66)),"")</f>
        <v/>
      </c>
      <c r="X66" s="33" t="n"/>
      <c r="Y66" s="51">
        <f>IFERROR(IF($F66="","",INDEX('Activity Setup'!$G$12:$G$111,MATCH($F66,'Activity Setup'!$B$12:$B$111,0))),"")</f>
        <v/>
      </c>
      <c r="Z66" s="51">
        <f>IFERROR(IF($F66="","",INDEX('Activity Setup'!$H$12:$H$111,MATCH($F66,'Activity Setup'!$B$12:$B$111,0))),"")</f>
        <v/>
      </c>
      <c r="AA66" s="31">
        <f>IFERROR(IF($A66="","",MAX(0,$W66-$X66)),"")</f>
        <v/>
      </c>
      <c r="AB66" s="31">
        <f>IFERROR(IF($A66="","",$AA66*$Y66),"")</f>
        <v/>
      </c>
      <c r="AC66" s="31">
        <f>IFERROR(IF($A66="","",$AA66*$Z66),"")</f>
        <v/>
      </c>
      <c r="AD66" s="31">
        <f>IFERROR(IF($A66="","",$AA66+$AB66+$AC66),"")</f>
        <v/>
      </c>
      <c r="AE66" s="33" t="n"/>
      <c r="AF66" s="31">
        <f>IFERROR(IF($A66="","",MAX(0,$AD66-$AE66)),"")</f>
        <v/>
      </c>
      <c r="AG66" s="32">
        <f>IFERROR(IF($A66="","",IF($O66="Canceled","Canceled",IF($AE66&lt;=0,"Unpaid",IF($AF66&gt;0,"Partially Paid","Paid")))),"")</f>
        <v/>
      </c>
      <c r="AH66" s="25" t="n"/>
      <c r="AI66" s="32">
        <f>IFERROR(IF($F66="","",INDEX('Activity Setup'!$L$12:$L$111,MATCH($F66,'Activity Setup'!$B$12:$B$111,0))),"")</f>
        <v/>
      </c>
      <c r="AJ66" s="25" t="n"/>
      <c r="AK66" s="32">
        <f>IFERROR(IF($F66="","",INDEX('Activity Setup'!$M$12:$M$111,MATCH($F66,'Activity Setup'!$B$12:$B$111,0))),"")</f>
        <v/>
      </c>
      <c r="AL66" s="32">
        <f>IFERROR(IF($F66="","",INDEX('Activity Setup'!$I$12:$I$111,MATCH($F66,'Activity Setup'!$B$12:$B$111,0))),"")</f>
        <v/>
      </c>
      <c r="AM66" s="32">
        <f>IFERROR(IF($A66="","",SUMIFS($M$5:$M$154,$F$5:$F$154,$F66,$C$5:$C$154,$C66,$D$5:$D$154,$D66,$O$5:$O$154,"&lt;&gt;Canceled",$O$5:$O$154,"&lt;&gt;No-Show")),0)</f>
        <v/>
      </c>
      <c r="AN66" s="32">
        <f>IFERROR(IF($A66="","",$AL66-$AM66),"")</f>
        <v/>
      </c>
      <c r="AO66" s="51">
        <f>IFERROR(IF($A66="","",$AM66/$AL66),"")</f>
        <v/>
      </c>
      <c r="AP66" s="52">
        <f>IFERROR(IF(OR($A66="",$C66="",$D66=""),"",($C66+$D66)-INDEX('Activity Setup'!$N$12:$N$111,MATCH($F66,'Activity Setup'!$B$12:$B$111,0))/24),"")</f>
        <v/>
      </c>
      <c r="AQ66" s="29" t="n"/>
      <c r="AR66" s="29" t="n"/>
      <c r="AS66" s="30">
        <f>IFERROR(IF($A66="","",IF(COUNTIF($A$5:$A$154,$A66)&gt;1,"Duplicate Booking ID",IF($AO66&gt;1,"Over Capacity",IF(AND($N66&lt;&gt;"",$AK66&lt;&gt;"",$N66&lt;$AK66),"Minimum Age Review",IF(AND($AI66="Yes",$AJ66&lt;&gt;"Received",$AJ66&lt;&gt;"Verify On Arrival"),"Waiver Follow-Up",IF(AND($AF66&gt;0,$O66&lt;&gt;"Canceled"),"Payment Due",IF($T66="","Missing Meeting Point",IF($Q66="","Unassigned Staff",IF(AND(($C66+$D66)&lt;NOW(),OR($O66="Inquiry",$O66="Pending",$O66="Confirmed")),"Past Activity Still Open","Ready"))))))))),"")</f>
        <v/>
      </c>
    </row>
    <row r="67">
      <c r="A67" s="25" t="n"/>
      <c r="B67" s="50" t="n"/>
      <c r="C67" s="50" t="n"/>
      <c r="D67" s="27" t="n"/>
      <c r="E67" s="28">
        <f>IFERROR(IF(OR($F67="",$D67=""),"",$D67+INDEX('Activity Setup'!$J$12:$J$111,MATCH($F67,'Activity Setup'!$B$12:$B$111,0))/24),"")</f>
        <v/>
      </c>
      <c r="F67" s="29" t="n"/>
      <c r="G67" s="25" t="n"/>
      <c r="H67" s="25" t="n"/>
      <c r="I67" s="25" t="n"/>
      <c r="J67" s="29" t="n"/>
      <c r="K67" s="25" t="n"/>
      <c r="L67" s="29" t="n"/>
      <c r="M67" s="25" t="n"/>
      <c r="N67" s="25" t="n"/>
      <c r="O67" s="25" t="n"/>
      <c r="P67" s="25" t="n"/>
      <c r="Q67" s="29" t="n"/>
      <c r="R67" s="30">
        <f>IFERROR(IF($F67="","",INDEX('Activity Setup'!$K$12:$K$111,MATCH($F67,'Activity Setup'!$B$12:$B$111,0))),"")</f>
        <v/>
      </c>
      <c r="S67" s="29" t="n"/>
      <c r="T67" s="30">
        <f>IFERROR(IF($A67="","",IF($S67&lt;&gt;"",$S67,$R67)),"")</f>
        <v/>
      </c>
      <c r="U67" s="31">
        <f>IFERROR(IF($F67="","",INDEX('Activity Setup'!$F$12:$F$111,MATCH($F67,'Activity Setup'!$B$12:$B$111,0))),"")</f>
        <v/>
      </c>
      <c r="V67" s="32">
        <f>IFERROR(IF($F67="","",INDEX('Activity Setup'!$E$12:$E$111,MATCH($F67,'Activity Setup'!$B$12:$B$111,0))),"")</f>
        <v/>
      </c>
      <c r="W67" s="31">
        <f>IFERROR(IF($A67="","",IF($V67="Per Person",$M67*$U67,$U67)),"")</f>
        <v/>
      </c>
      <c r="X67" s="33" t="n"/>
      <c r="Y67" s="51">
        <f>IFERROR(IF($F67="","",INDEX('Activity Setup'!$G$12:$G$111,MATCH($F67,'Activity Setup'!$B$12:$B$111,0))),"")</f>
        <v/>
      </c>
      <c r="Z67" s="51">
        <f>IFERROR(IF($F67="","",INDEX('Activity Setup'!$H$12:$H$111,MATCH($F67,'Activity Setup'!$B$12:$B$111,0))),"")</f>
        <v/>
      </c>
      <c r="AA67" s="31">
        <f>IFERROR(IF($A67="","",MAX(0,$W67-$X67)),"")</f>
        <v/>
      </c>
      <c r="AB67" s="31">
        <f>IFERROR(IF($A67="","",$AA67*$Y67),"")</f>
        <v/>
      </c>
      <c r="AC67" s="31">
        <f>IFERROR(IF($A67="","",$AA67*$Z67),"")</f>
        <v/>
      </c>
      <c r="AD67" s="31">
        <f>IFERROR(IF($A67="","",$AA67+$AB67+$AC67),"")</f>
        <v/>
      </c>
      <c r="AE67" s="33" t="n"/>
      <c r="AF67" s="31">
        <f>IFERROR(IF($A67="","",MAX(0,$AD67-$AE67)),"")</f>
        <v/>
      </c>
      <c r="AG67" s="32">
        <f>IFERROR(IF($A67="","",IF($O67="Canceled","Canceled",IF($AE67&lt;=0,"Unpaid",IF($AF67&gt;0,"Partially Paid","Paid")))),"")</f>
        <v/>
      </c>
      <c r="AH67" s="25" t="n"/>
      <c r="AI67" s="32">
        <f>IFERROR(IF($F67="","",INDEX('Activity Setup'!$L$12:$L$111,MATCH($F67,'Activity Setup'!$B$12:$B$111,0))),"")</f>
        <v/>
      </c>
      <c r="AJ67" s="25" t="n"/>
      <c r="AK67" s="32">
        <f>IFERROR(IF($F67="","",INDEX('Activity Setup'!$M$12:$M$111,MATCH($F67,'Activity Setup'!$B$12:$B$111,0))),"")</f>
        <v/>
      </c>
      <c r="AL67" s="32">
        <f>IFERROR(IF($F67="","",INDEX('Activity Setup'!$I$12:$I$111,MATCH($F67,'Activity Setup'!$B$12:$B$111,0))),"")</f>
        <v/>
      </c>
      <c r="AM67" s="32">
        <f>IFERROR(IF($A67="","",SUMIFS($M$5:$M$154,$F$5:$F$154,$F67,$C$5:$C$154,$C67,$D$5:$D$154,$D67,$O$5:$O$154,"&lt;&gt;Canceled",$O$5:$O$154,"&lt;&gt;No-Show")),0)</f>
        <v/>
      </c>
      <c r="AN67" s="32">
        <f>IFERROR(IF($A67="","",$AL67-$AM67),"")</f>
        <v/>
      </c>
      <c r="AO67" s="51">
        <f>IFERROR(IF($A67="","",$AM67/$AL67),"")</f>
        <v/>
      </c>
      <c r="AP67" s="52">
        <f>IFERROR(IF(OR($A67="",$C67="",$D67=""),"",($C67+$D67)-INDEX('Activity Setup'!$N$12:$N$111,MATCH($F67,'Activity Setup'!$B$12:$B$111,0))/24),"")</f>
        <v/>
      </c>
      <c r="AQ67" s="29" t="n"/>
      <c r="AR67" s="29" t="n"/>
      <c r="AS67" s="30">
        <f>IFERROR(IF($A67="","",IF(COUNTIF($A$5:$A$154,$A67)&gt;1,"Duplicate Booking ID",IF($AO67&gt;1,"Over Capacity",IF(AND($N67&lt;&gt;"",$AK67&lt;&gt;"",$N67&lt;$AK67),"Minimum Age Review",IF(AND($AI67="Yes",$AJ67&lt;&gt;"Received",$AJ67&lt;&gt;"Verify On Arrival"),"Waiver Follow-Up",IF(AND($AF67&gt;0,$O67&lt;&gt;"Canceled"),"Payment Due",IF($T67="","Missing Meeting Point",IF($Q67="","Unassigned Staff",IF(AND(($C67+$D67)&lt;NOW(),OR($O67="Inquiry",$O67="Pending",$O67="Confirmed")),"Past Activity Still Open","Ready"))))))))),"")</f>
        <v/>
      </c>
    </row>
    <row r="68">
      <c r="A68" s="25" t="n"/>
      <c r="B68" s="50" t="n"/>
      <c r="C68" s="50" t="n"/>
      <c r="D68" s="27" t="n"/>
      <c r="E68" s="28">
        <f>IFERROR(IF(OR($F68="",$D68=""),"",$D68+INDEX('Activity Setup'!$J$12:$J$111,MATCH($F68,'Activity Setup'!$B$12:$B$111,0))/24),"")</f>
        <v/>
      </c>
      <c r="F68" s="29" t="n"/>
      <c r="G68" s="25" t="n"/>
      <c r="H68" s="25" t="n"/>
      <c r="I68" s="25" t="n"/>
      <c r="J68" s="29" t="n"/>
      <c r="K68" s="25" t="n"/>
      <c r="L68" s="29" t="n"/>
      <c r="M68" s="25" t="n"/>
      <c r="N68" s="25" t="n"/>
      <c r="O68" s="25" t="n"/>
      <c r="P68" s="25" t="n"/>
      <c r="Q68" s="29" t="n"/>
      <c r="R68" s="30">
        <f>IFERROR(IF($F68="","",INDEX('Activity Setup'!$K$12:$K$111,MATCH($F68,'Activity Setup'!$B$12:$B$111,0))),"")</f>
        <v/>
      </c>
      <c r="S68" s="29" t="n"/>
      <c r="T68" s="30">
        <f>IFERROR(IF($A68="","",IF($S68&lt;&gt;"",$S68,$R68)),"")</f>
        <v/>
      </c>
      <c r="U68" s="31">
        <f>IFERROR(IF($F68="","",INDEX('Activity Setup'!$F$12:$F$111,MATCH($F68,'Activity Setup'!$B$12:$B$111,0))),"")</f>
        <v/>
      </c>
      <c r="V68" s="32">
        <f>IFERROR(IF($F68="","",INDEX('Activity Setup'!$E$12:$E$111,MATCH($F68,'Activity Setup'!$B$12:$B$111,0))),"")</f>
        <v/>
      </c>
      <c r="W68" s="31">
        <f>IFERROR(IF($A68="","",IF($V68="Per Person",$M68*$U68,$U68)),"")</f>
        <v/>
      </c>
      <c r="X68" s="33" t="n"/>
      <c r="Y68" s="51">
        <f>IFERROR(IF($F68="","",INDEX('Activity Setup'!$G$12:$G$111,MATCH($F68,'Activity Setup'!$B$12:$B$111,0))),"")</f>
        <v/>
      </c>
      <c r="Z68" s="51">
        <f>IFERROR(IF($F68="","",INDEX('Activity Setup'!$H$12:$H$111,MATCH($F68,'Activity Setup'!$B$12:$B$111,0))),"")</f>
        <v/>
      </c>
      <c r="AA68" s="31">
        <f>IFERROR(IF($A68="","",MAX(0,$W68-$X68)),"")</f>
        <v/>
      </c>
      <c r="AB68" s="31">
        <f>IFERROR(IF($A68="","",$AA68*$Y68),"")</f>
        <v/>
      </c>
      <c r="AC68" s="31">
        <f>IFERROR(IF($A68="","",$AA68*$Z68),"")</f>
        <v/>
      </c>
      <c r="AD68" s="31">
        <f>IFERROR(IF($A68="","",$AA68+$AB68+$AC68),"")</f>
        <v/>
      </c>
      <c r="AE68" s="33" t="n"/>
      <c r="AF68" s="31">
        <f>IFERROR(IF($A68="","",MAX(0,$AD68-$AE68)),"")</f>
        <v/>
      </c>
      <c r="AG68" s="32">
        <f>IFERROR(IF($A68="","",IF($O68="Canceled","Canceled",IF($AE68&lt;=0,"Unpaid",IF($AF68&gt;0,"Partially Paid","Paid")))),"")</f>
        <v/>
      </c>
      <c r="AH68" s="25" t="n"/>
      <c r="AI68" s="32">
        <f>IFERROR(IF($F68="","",INDEX('Activity Setup'!$L$12:$L$111,MATCH($F68,'Activity Setup'!$B$12:$B$111,0))),"")</f>
        <v/>
      </c>
      <c r="AJ68" s="25" t="n"/>
      <c r="AK68" s="32">
        <f>IFERROR(IF($F68="","",INDEX('Activity Setup'!$M$12:$M$111,MATCH($F68,'Activity Setup'!$B$12:$B$111,0))),"")</f>
        <v/>
      </c>
      <c r="AL68" s="32">
        <f>IFERROR(IF($F68="","",INDEX('Activity Setup'!$I$12:$I$111,MATCH($F68,'Activity Setup'!$B$12:$B$111,0))),"")</f>
        <v/>
      </c>
      <c r="AM68" s="32">
        <f>IFERROR(IF($A68="","",SUMIFS($M$5:$M$154,$F$5:$F$154,$F68,$C$5:$C$154,$C68,$D$5:$D$154,$D68,$O$5:$O$154,"&lt;&gt;Canceled",$O$5:$O$154,"&lt;&gt;No-Show")),0)</f>
        <v/>
      </c>
      <c r="AN68" s="32">
        <f>IFERROR(IF($A68="","",$AL68-$AM68),"")</f>
        <v/>
      </c>
      <c r="AO68" s="51">
        <f>IFERROR(IF($A68="","",$AM68/$AL68),"")</f>
        <v/>
      </c>
      <c r="AP68" s="52">
        <f>IFERROR(IF(OR($A68="",$C68="",$D68=""),"",($C68+$D68)-INDEX('Activity Setup'!$N$12:$N$111,MATCH($F68,'Activity Setup'!$B$12:$B$111,0))/24),"")</f>
        <v/>
      </c>
      <c r="AQ68" s="29" t="n"/>
      <c r="AR68" s="29" t="n"/>
      <c r="AS68" s="30">
        <f>IFERROR(IF($A68="","",IF(COUNTIF($A$5:$A$154,$A68)&gt;1,"Duplicate Booking ID",IF($AO68&gt;1,"Over Capacity",IF(AND($N68&lt;&gt;"",$AK68&lt;&gt;"",$N68&lt;$AK68),"Minimum Age Review",IF(AND($AI68="Yes",$AJ68&lt;&gt;"Received",$AJ68&lt;&gt;"Verify On Arrival"),"Waiver Follow-Up",IF(AND($AF68&gt;0,$O68&lt;&gt;"Canceled"),"Payment Due",IF($T68="","Missing Meeting Point",IF($Q68="","Unassigned Staff",IF(AND(($C68+$D68)&lt;NOW(),OR($O68="Inquiry",$O68="Pending",$O68="Confirmed")),"Past Activity Still Open","Ready"))))))))),"")</f>
        <v/>
      </c>
    </row>
    <row r="69">
      <c r="A69" s="25" t="n"/>
      <c r="B69" s="50" t="n"/>
      <c r="C69" s="50" t="n"/>
      <c r="D69" s="27" t="n"/>
      <c r="E69" s="28">
        <f>IFERROR(IF(OR($F69="",$D69=""),"",$D69+INDEX('Activity Setup'!$J$12:$J$111,MATCH($F69,'Activity Setup'!$B$12:$B$111,0))/24),"")</f>
        <v/>
      </c>
      <c r="F69" s="29" t="n"/>
      <c r="G69" s="25" t="n"/>
      <c r="H69" s="25" t="n"/>
      <c r="I69" s="25" t="n"/>
      <c r="J69" s="29" t="n"/>
      <c r="K69" s="25" t="n"/>
      <c r="L69" s="29" t="n"/>
      <c r="M69" s="25" t="n"/>
      <c r="N69" s="25" t="n"/>
      <c r="O69" s="25" t="n"/>
      <c r="P69" s="25" t="n"/>
      <c r="Q69" s="29" t="n"/>
      <c r="R69" s="30">
        <f>IFERROR(IF($F69="","",INDEX('Activity Setup'!$K$12:$K$111,MATCH($F69,'Activity Setup'!$B$12:$B$111,0))),"")</f>
        <v/>
      </c>
      <c r="S69" s="29" t="n"/>
      <c r="T69" s="30">
        <f>IFERROR(IF($A69="","",IF($S69&lt;&gt;"",$S69,$R69)),"")</f>
        <v/>
      </c>
      <c r="U69" s="31">
        <f>IFERROR(IF($F69="","",INDEX('Activity Setup'!$F$12:$F$111,MATCH($F69,'Activity Setup'!$B$12:$B$111,0))),"")</f>
        <v/>
      </c>
      <c r="V69" s="32">
        <f>IFERROR(IF($F69="","",INDEX('Activity Setup'!$E$12:$E$111,MATCH($F69,'Activity Setup'!$B$12:$B$111,0))),"")</f>
        <v/>
      </c>
      <c r="W69" s="31">
        <f>IFERROR(IF($A69="","",IF($V69="Per Person",$M69*$U69,$U69)),"")</f>
        <v/>
      </c>
      <c r="X69" s="33" t="n"/>
      <c r="Y69" s="51">
        <f>IFERROR(IF($F69="","",INDEX('Activity Setup'!$G$12:$G$111,MATCH($F69,'Activity Setup'!$B$12:$B$111,0))),"")</f>
        <v/>
      </c>
      <c r="Z69" s="51">
        <f>IFERROR(IF($F69="","",INDEX('Activity Setup'!$H$12:$H$111,MATCH($F69,'Activity Setup'!$B$12:$B$111,0))),"")</f>
        <v/>
      </c>
      <c r="AA69" s="31">
        <f>IFERROR(IF($A69="","",MAX(0,$W69-$X69)),"")</f>
        <v/>
      </c>
      <c r="AB69" s="31">
        <f>IFERROR(IF($A69="","",$AA69*$Y69),"")</f>
        <v/>
      </c>
      <c r="AC69" s="31">
        <f>IFERROR(IF($A69="","",$AA69*$Z69),"")</f>
        <v/>
      </c>
      <c r="AD69" s="31">
        <f>IFERROR(IF($A69="","",$AA69+$AB69+$AC69),"")</f>
        <v/>
      </c>
      <c r="AE69" s="33" t="n"/>
      <c r="AF69" s="31">
        <f>IFERROR(IF($A69="","",MAX(0,$AD69-$AE69)),"")</f>
        <v/>
      </c>
      <c r="AG69" s="32">
        <f>IFERROR(IF($A69="","",IF($O69="Canceled","Canceled",IF($AE69&lt;=0,"Unpaid",IF($AF69&gt;0,"Partially Paid","Paid")))),"")</f>
        <v/>
      </c>
      <c r="AH69" s="25" t="n"/>
      <c r="AI69" s="32">
        <f>IFERROR(IF($F69="","",INDEX('Activity Setup'!$L$12:$L$111,MATCH($F69,'Activity Setup'!$B$12:$B$111,0))),"")</f>
        <v/>
      </c>
      <c r="AJ69" s="25" t="n"/>
      <c r="AK69" s="32">
        <f>IFERROR(IF($F69="","",INDEX('Activity Setup'!$M$12:$M$111,MATCH($F69,'Activity Setup'!$B$12:$B$111,0))),"")</f>
        <v/>
      </c>
      <c r="AL69" s="32">
        <f>IFERROR(IF($F69="","",INDEX('Activity Setup'!$I$12:$I$111,MATCH($F69,'Activity Setup'!$B$12:$B$111,0))),"")</f>
        <v/>
      </c>
      <c r="AM69" s="32">
        <f>IFERROR(IF($A69="","",SUMIFS($M$5:$M$154,$F$5:$F$154,$F69,$C$5:$C$154,$C69,$D$5:$D$154,$D69,$O$5:$O$154,"&lt;&gt;Canceled",$O$5:$O$154,"&lt;&gt;No-Show")),0)</f>
        <v/>
      </c>
      <c r="AN69" s="32">
        <f>IFERROR(IF($A69="","",$AL69-$AM69),"")</f>
        <v/>
      </c>
      <c r="AO69" s="51">
        <f>IFERROR(IF($A69="","",$AM69/$AL69),"")</f>
        <v/>
      </c>
      <c r="AP69" s="52">
        <f>IFERROR(IF(OR($A69="",$C69="",$D69=""),"",($C69+$D69)-INDEX('Activity Setup'!$N$12:$N$111,MATCH($F69,'Activity Setup'!$B$12:$B$111,0))/24),"")</f>
        <v/>
      </c>
      <c r="AQ69" s="29" t="n"/>
      <c r="AR69" s="29" t="n"/>
      <c r="AS69" s="30">
        <f>IFERROR(IF($A69="","",IF(COUNTIF($A$5:$A$154,$A69)&gt;1,"Duplicate Booking ID",IF($AO69&gt;1,"Over Capacity",IF(AND($N69&lt;&gt;"",$AK69&lt;&gt;"",$N69&lt;$AK69),"Minimum Age Review",IF(AND($AI69="Yes",$AJ69&lt;&gt;"Received",$AJ69&lt;&gt;"Verify On Arrival"),"Waiver Follow-Up",IF(AND($AF69&gt;0,$O69&lt;&gt;"Canceled"),"Payment Due",IF($T69="","Missing Meeting Point",IF($Q69="","Unassigned Staff",IF(AND(($C69+$D69)&lt;NOW(),OR($O69="Inquiry",$O69="Pending",$O69="Confirmed")),"Past Activity Still Open","Ready"))))))))),"")</f>
        <v/>
      </c>
    </row>
    <row r="70">
      <c r="A70" s="25" t="n"/>
      <c r="B70" s="50" t="n"/>
      <c r="C70" s="50" t="n"/>
      <c r="D70" s="27" t="n"/>
      <c r="E70" s="28">
        <f>IFERROR(IF(OR($F70="",$D70=""),"",$D70+INDEX('Activity Setup'!$J$12:$J$111,MATCH($F70,'Activity Setup'!$B$12:$B$111,0))/24),"")</f>
        <v/>
      </c>
      <c r="F70" s="29" t="n"/>
      <c r="G70" s="25" t="n"/>
      <c r="H70" s="25" t="n"/>
      <c r="I70" s="25" t="n"/>
      <c r="J70" s="29" t="n"/>
      <c r="K70" s="25" t="n"/>
      <c r="L70" s="29" t="n"/>
      <c r="M70" s="25" t="n"/>
      <c r="N70" s="25" t="n"/>
      <c r="O70" s="25" t="n"/>
      <c r="P70" s="25" t="n"/>
      <c r="Q70" s="29" t="n"/>
      <c r="R70" s="30">
        <f>IFERROR(IF($F70="","",INDEX('Activity Setup'!$K$12:$K$111,MATCH($F70,'Activity Setup'!$B$12:$B$111,0))),"")</f>
        <v/>
      </c>
      <c r="S70" s="29" t="n"/>
      <c r="T70" s="30">
        <f>IFERROR(IF($A70="","",IF($S70&lt;&gt;"",$S70,$R70)),"")</f>
        <v/>
      </c>
      <c r="U70" s="31">
        <f>IFERROR(IF($F70="","",INDEX('Activity Setup'!$F$12:$F$111,MATCH($F70,'Activity Setup'!$B$12:$B$111,0))),"")</f>
        <v/>
      </c>
      <c r="V70" s="32">
        <f>IFERROR(IF($F70="","",INDEX('Activity Setup'!$E$12:$E$111,MATCH($F70,'Activity Setup'!$B$12:$B$111,0))),"")</f>
        <v/>
      </c>
      <c r="W70" s="31">
        <f>IFERROR(IF($A70="","",IF($V70="Per Person",$M70*$U70,$U70)),"")</f>
        <v/>
      </c>
      <c r="X70" s="33" t="n"/>
      <c r="Y70" s="51">
        <f>IFERROR(IF($F70="","",INDEX('Activity Setup'!$G$12:$G$111,MATCH($F70,'Activity Setup'!$B$12:$B$111,0))),"")</f>
        <v/>
      </c>
      <c r="Z70" s="51">
        <f>IFERROR(IF($F70="","",INDEX('Activity Setup'!$H$12:$H$111,MATCH($F70,'Activity Setup'!$B$12:$B$111,0))),"")</f>
        <v/>
      </c>
      <c r="AA70" s="31">
        <f>IFERROR(IF($A70="","",MAX(0,$W70-$X70)),"")</f>
        <v/>
      </c>
      <c r="AB70" s="31">
        <f>IFERROR(IF($A70="","",$AA70*$Y70),"")</f>
        <v/>
      </c>
      <c r="AC70" s="31">
        <f>IFERROR(IF($A70="","",$AA70*$Z70),"")</f>
        <v/>
      </c>
      <c r="AD70" s="31">
        <f>IFERROR(IF($A70="","",$AA70+$AB70+$AC70),"")</f>
        <v/>
      </c>
      <c r="AE70" s="33" t="n"/>
      <c r="AF70" s="31">
        <f>IFERROR(IF($A70="","",MAX(0,$AD70-$AE70)),"")</f>
        <v/>
      </c>
      <c r="AG70" s="32">
        <f>IFERROR(IF($A70="","",IF($O70="Canceled","Canceled",IF($AE70&lt;=0,"Unpaid",IF($AF70&gt;0,"Partially Paid","Paid")))),"")</f>
        <v/>
      </c>
      <c r="AH70" s="25" t="n"/>
      <c r="AI70" s="32">
        <f>IFERROR(IF($F70="","",INDEX('Activity Setup'!$L$12:$L$111,MATCH($F70,'Activity Setup'!$B$12:$B$111,0))),"")</f>
        <v/>
      </c>
      <c r="AJ70" s="25" t="n"/>
      <c r="AK70" s="32">
        <f>IFERROR(IF($F70="","",INDEX('Activity Setup'!$M$12:$M$111,MATCH($F70,'Activity Setup'!$B$12:$B$111,0))),"")</f>
        <v/>
      </c>
      <c r="AL70" s="32">
        <f>IFERROR(IF($F70="","",INDEX('Activity Setup'!$I$12:$I$111,MATCH($F70,'Activity Setup'!$B$12:$B$111,0))),"")</f>
        <v/>
      </c>
      <c r="AM70" s="32">
        <f>IFERROR(IF($A70="","",SUMIFS($M$5:$M$154,$F$5:$F$154,$F70,$C$5:$C$154,$C70,$D$5:$D$154,$D70,$O$5:$O$154,"&lt;&gt;Canceled",$O$5:$O$154,"&lt;&gt;No-Show")),0)</f>
        <v/>
      </c>
      <c r="AN70" s="32">
        <f>IFERROR(IF($A70="","",$AL70-$AM70),"")</f>
        <v/>
      </c>
      <c r="AO70" s="51">
        <f>IFERROR(IF($A70="","",$AM70/$AL70),"")</f>
        <v/>
      </c>
      <c r="AP70" s="52">
        <f>IFERROR(IF(OR($A70="",$C70="",$D70=""),"",($C70+$D70)-INDEX('Activity Setup'!$N$12:$N$111,MATCH($F70,'Activity Setup'!$B$12:$B$111,0))/24),"")</f>
        <v/>
      </c>
      <c r="AQ70" s="29" t="n"/>
      <c r="AR70" s="29" t="n"/>
      <c r="AS70" s="30">
        <f>IFERROR(IF($A70="","",IF(COUNTIF($A$5:$A$154,$A70)&gt;1,"Duplicate Booking ID",IF($AO70&gt;1,"Over Capacity",IF(AND($N70&lt;&gt;"",$AK70&lt;&gt;"",$N70&lt;$AK70),"Minimum Age Review",IF(AND($AI70="Yes",$AJ70&lt;&gt;"Received",$AJ70&lt;&gt;"Verify On Arrival"),"Waiver Follow-Up",IF(AND($AF70&gt;0,$O70&lt;&gt;"Canceled"),"Payment Due",IF($T70="","Missing Meeting Point",IF($Q70="","Unassigned Staff",IF(AND(($C70+$D70)&lt;NOW(),OR($O70="Inquiry",$O70="Pending",$O70="Confirmed")),"Past Activity Still Open","Ready"))))))))),"")</f>
        <v/>
      </c>
    </row>
    <row r="71">
      <c r="A71" s="25" t="n"/>
      <c r="B71" s="50" t="n"/>
      <c r="C71" s="50" t="n"/>
      <c r="D71" s="27" t="n"/>
      <c r="E71" s="28">
        <f>IFERROR(IF(OR($F71="",$D71=""),"",$D71+INDEX('Activity Setup'!$J$12:$J$111,MATCH($F71,'Activity Setup'!$B$12:$B$111,0))/24),"")</f>
        <v/>
      </c>
      <c r="F71" s="29" t="n"/>
      <c r="G71" s="25" t="n"/>
      <c r="H71" s="25" t="n"/>
      <c r="I71" s="25" t="n"/>
      <c r="J71" s="29" t="n"/>
      <c r="K71" s="25" t="n"/>
      <c r="L71" s="29" t="n"/>
      <c r="M71" s="25" t="n"/>
      <c r="N71" s="25" t="n"/>
      <c r="O71" s="25" t="n"/>
      <c r="P71" s="25" t="n"/>
      <c r="Q71" s="29" t="n"/>
      <c r="R71" s="30">
        <f>IFERROR(IF($F71="","",INDEX('Activity Setup'!$K$12:$K$111,MATCH($F71,'Activity Setup'!$B$12:$B$111,0))),"")</f>
        <v/>
      </c>
      <c r="S71" s="29" t="n"/>
      <c r="T71" s="30">
        <f>IFERROR(IF($A71="","",IF($S71&lt;&gt;"",$S71,$R71)),"")</f>
        <v/>
      </c>
      <c r="U71" s="31">
        <f>IFERROR(IF($F71="","",INDEX('Activity Setup'!$F$12:$F$111,MATCH($F71,'Activity Setup'!$B$12:$B$111,0))),"")</f>
        <v/>
      </c>
      <c r="V71" s="32">
        <f>IFERROR(IF($F71="","",INDEX('Activity Setup'!$E$12:$E$111,MATCH($F71,'Activity Setup'!$B$12:$B$111,0))),"")</f>
        <v/>
      </c>
      <c r="W71" s="31">
        <f>IFERROR(IF($A71="","",IF($V71="Per Person",$M71*$U71,$U71)),"")</f>
        <v/>
      </c>
      <c r="X71" s="33" t="n"/>
      <c r="Y71" s="51">
        <f>IFERROR(IF($F71="","",INDEX('Activity Setup'!$G$12:$G$111,MATCH($F71,'Activity Setup'!$B$12:$B$111,0))),"")</f>
        <v/>
      </c>
      <c r="Z71" s="51">
        <f>IFERROR(IF($F71="","",INDEX('Activity Setup'!$H$12:$H$111,MATCH($F71,'Activity Setup'!$B$12:$B$111,0))),"")</f>
        <v/>
      </c>
      <c r="AA71" s="31">
        <f>IFERROR(IF($A71="","",MAX(0,$W71-$X71)),"")</f>
        <v/>
      </c>
      <c r="AB71" s="31">
        <f>IFERROR(IF($A71="","",$AA71*$Y71),"")</f>
        <v/>
      </c>
      <c r="AC71" s="31">
        <f>IFERROR(IF($A71="","",$AA71*$Z71),"")</f>
        <v/>
      </c>
      <c r="AD71" s="31">
        <f>IFERROR(IF($A71="","",$AA71+$AB71+$AC71),"")</f>
        <v/>
      </c>
      <c r="AE71" s="33" t="n"/>
      <c r="AF71" s="31">
        <f>IFERROR(IF($A71="","",MAX(0,$AD71-$AE71)),"")</f>
        <v/>
      </c>
      <c r="AG71" s="32">
        <f>IFERROR(IF($A71="","",IF($O71="Canceled","Canceled",IF($AE71&lt;=0,"Unpaid",IF($AF71&gt;0,"Partially Paid","Paid")))),"")</f>
        <v/>
      </c>
      <c r="AH71" s="25" t="n"/>
      <c r="AI71" s="32">
        <f>IFERROR(IF($F71="","",INDEX('Activity Setup'!$L$12:$L$111,MATCH($F71,'Activity Setup'!$B$12:$B$111,0))),"")</f>
        <v/>
      </c>
      <c r="AJ71" s="25" t="n"/>
      <c r="AK71" s="32">
        <f>IFERROR(IF($F71="","",INDEX('Activity Setup'!$M$12:$M$111,MATCH($F71,'Activity Setup'!$B$12:$B$111,0))),"")</f>
        <v/>
      </c>
      <c r="AL71" s="32">
        <f>IFERROR(IF($F71="","",INDEX('Activity Setup'!$I$12:$I$111,MATCH($F71,'Activity Setup'!$B$12:$B$111,0))),"")</f>
        <v/>
      </c>
      <c r="AM71" s="32">
        <f>IFERROR(IF($A71="","",SUMIFS($M$5:$M$154,$F$5:$F$154,$F71,$C$5:$C$154,$C71,$D$5:$D$154,$D71,$O$5:$O$154,"&lt;&gt;Canceled",$O$5:$O$154,"&lt;&gt;No-Show")),0)</f>
        <v/>
      </c>
      <c r="AN71" s="32">
        <f>IFERROR(IF($A71="","",$AL71-$AM71),"")</f>
        <v/>
      </c>
      <c r="AO71" s="51">
        <f>IFERROR(IF($A71="","",$AM71/$AL71),"")</f>
        <v/>
      </c>
      <c r="AP71" s="52">
        <f>IFERROR(IF(OR($A71="",$C71="",$D71=""),"",($C71+$D71)-INDEX('Activity Setup'!$N$12:$N$111,MATCH($F71,'Activity Setup'!$B$12:$B$111,0))/24),"")</f>
        <v/>
      </c>
      <c r="AQ71" s="29" t="n"/>
      <c r="AR71" s="29" t="n"/>
      <c r="AS71" s="30">
        <f>IFERROR(IF($A71="","",IF(COUNTIF($A$5:$A$154,$A71)&gt;1,"Duplicate Booking ID",IF($AO71&gt;1,"Over Capacity",IF(AND($N71&lt;&gt;"",$AK71&lt;&gt;"",$N71&lt;$AK71),"Minimum Age Review",IF(AND($AI71="Yes",$AJ71&lt;&gt;"Received",$AJ71&lt;&gt;"Verify On Arrival"),"Waiver Follow-Up",IF(AND($AF71&gt;0,$O71&lt;&gt;"Canceled"),"Payment Due",IF($T71="","Missing Meeting Point",IF($Q71="","Unassigned Staff",IF(AND(($C71+$D71)&lt;NOW(),OR($O71="Inquiry",$O71="Pending",$O71="Confirmed")),"Past Activity Still Open","Ready"))))))))),"")</f>
        <v/>
      </c>
    </row>
    <row r="72">
      <c r="A72" s="25" t="n"/>
      <c r="B72" s="50" t="n"/>
      <c r="C72" s="50" t="n"/>
      <c r="D72" s="27" t="n"/>
      <c r="E72" s="28">
        <f>IFERROR(IF(OR($F72="",$D72=""),"",$D72+INDEX('Activity Setup'!$J$12:$J$111,MATCH($F72,'Activity Setup'!$B$12:$B$111,0))/24),"")</f>
        <v/>
      </c>
      <c r="F72" s="29" t="n"/>
      <c r="G72" s="25" t="n"/>
      <c r="H72" s="25" t="n"/>
      <c r="I72" s="25" t="n"/>
      <c r="J72" s="29" t="n"/>
      <c r="K72" s="25" t="n"/>
      <c r="L72" s="29" t="n"/>
      <c r="M72" s="25" t="n"/>
      <c r="N72" s="25" t="n"/>
      <c r="O72" s="25" t="n"/>
      <c r="P72" s="25" t="n"/>
      <c r="Q72" s="29" t="n"/>
      <c r="R72" s="30">
        <f>IFERROR(IF($F72="","",INDEX('Activity Setup'!$K$12:$K$111,MATCH($F72,'Activity Setup'!$B$12:$B$111,0))),"")</f>
        <v/>
      </c>
      <c r="S72" s="29" t="n"/>
      <c r="T72" s="30">
        <f>IFERROR(IF($A72="","",IF($S72&lt;&gt;"",$S72,$R72)),"")</f>
        <v/>
      </c>
      <c r="U72" s="31">
        <f>IFERROR(IF($F72="","",INDEX('Activity Setup'!$F$12:$F$111,MATCH($F72,'Activity Setup'!$B$12:$B$111,0))),"")</f>
        <v/>
      </c>
      <c r="V72" s="32">
        <f>IFERROR(IF($F72="","",INDEX('Activity Setup'!$E$12:$E$111,MATCH($F72,'Activity Setup'!$B$12:$B$111,0))),"")</f>
        <v/>
      </c>
      <c r="W72" s="31">
        <f>IFERROR(IF($A72="","",IF($V72="Per Person",$M72*$U72,$U72)),"")</f>
        <v/>
      </c>
      <c r="X72" s="33" t="n"/>
      <c r="Y72" s="51">
        <f>IFERROR(IF($F72="","",INDEX('Activity Setup'!$G$12:$G$111,MATCH($F72,'Activity Setup'!$B$12:$B$111,0))),"")</f>
        <v/>
      </c>
      <c r="Z72" s="51">
        <f>IFERROR(IF($F72="","",INDEX('Activity Setup'!$H$12:$H$111,MATCH($F72,'Activity Setup'!$B$12:$B$111,0))),"")</f>
        <v/>
      </c>
      <c r="AA72" s="31">
        <f>IFERROR(IF($A72="","",MAX(0,$W72-$X72)),"")</f>
        <v/>
      </c>
      <c r="AB72" s="31">
        <f>IFERROR(IF($A72="","",$AA72*$Y72),"")</f>
        <v/>
      </c>
      <c r="AC72" s="31">
        <f>IFERROR(IF($A72="","",$AA72*$Z72),"")</f>
        <v/>
      </c>
      <c r="AD72" s="31">
        <f>IFERROR(IF($A72="","",$AA72+$AB72+$AC72),"")</f>
        <v/>
      </c>
      <c r="AE72" s="33" t="n"/>
      <c r="AF72" s="31">
        <f>IFERROR(IF($A72="","",MAX(0,$AD72-$AE72)),"")</f>
        <v/>
      </c>
      <c r="AG72" s="32">
        <f>IFERROR(IF($A72="","",IF($O72="Canceled","Canceled",IF($AE72&lt;=0,"Unpaid",IF($AF72&gt;0,"Partially Paid","Paid")))),"")</f>
        <v/>
      </c>
      <c r="AH72" s="25" t="n"/>
      <c r="AI72" s="32">
        <f>IFERROR(IF($F72="","",INDEX('Activity Setup'!$L$12:$L$111,MATCH($F72,'Activity Setup'!$B$12:$B$111,0))),"")</f>
        <v/>
      </c>
      <c r="AJ72" s="25" t="n"/>
      <c r="AK72" s="32">
        <f>IFERROR(IF($F72="","",INDEX('Activity Setup'!$M$12:$M$111,MATCH($F72,'Activity Setup'!$B$12:$B$111,0))),"")</f>
        <v/>
      </c>
      <c r="AL72" s="32">
        <f>IFERROR(IF($F72="","",INDEX('Activity Setup'!$I$12:$I$111,MATCH($F72,'Activity Setup'!$B$12:$B$111,0))),"")</f>
        <v/>
      </c>
      <c r="AM72" s="32">
        <f>IFERROR(IF($A72="","",SUMIFS($M$5:$M$154,$F$5:$F$154,$F72,$C$5:$C$154,$C72,$D$5:$D$154,$D72,$O$5:$O$154,"&lt;&gt;Canceled",$O$5:$O$154,"&lt;&gt;No-Show")),0)</f>
        <v/>
      </c>
      <c r="AN72" s="32">
        <f>IFERROR(IF($A72="","",$AL72-$AM72),"")</f>
        <v/>
      </c>
      <c r="AO72" s="51">
        <f>IFERROR(IF($A72="","",$AM72/$AL72),"")</f>
        <v/>
      </c>
      <c r="AP72" s="52">
        <f>IFERROR(IF(OR($A72="",$C72="",$D72=""),"",($C72+$D72)-INDEX('Activity Setup'!$N$12:$N$111,MATCH($F72,'Activity Setup'!$B$12:$B$111,0))/24),"")</f>
        <v/>
      </c>
      <c r="AQ72" s="29" t="n"/>
      <c r="AR72" s="29" t="n"/>
      <c r="AS72" s="30">
        <f>IFERROR(IF($A72="","",IF(COUNTIF($A$5:$A$154,$A72)&gt;1,"Duplicate Booking ID",IF($AO72&gt;1,"Over Capacity",IF(AND($N72&lt;&gt;"",$AK72&lt;&gt;"",$N72&lt;$AK72),"Minimum Age Review",IF(AND($AI72="Yes",$AJ72&lt;&gt;"Received",$AJ72&lt;&gt;"Verify On Arrival"),"Waiver Follow-Up",IF(AND($AF72&gt;0,$O72&lt;&gt;"Canceled"),"Payment Due",IF($T72="","Missing Meeting Point",IF($Q72="","Unassigned Staff",IF(AND(($C72+$D72)&lt;NOW(),OR($O72="Inquiry",$O72="Pending",$O72="Confirmed")),"Past Activity Still Open","Ready"))))))))),"")</f>
        <v/>
      </c>
    </row>
    <row r="73">
      <c r="A73" s="25" t="n"/>
      <c r="B73" s="50" t="n"/>
      <c r="C73" s="50" t="n"/>
      <c r="D73" s="27" t="n"/>
      <c r="E73" s="28">
        <f>IFERROR(IF(OR($F73="",$D73=""),"",$D73+INDEX('Activity Setup'!$J$12:$J$111,MATCH($F73,'Activity Setup'!$B$12:$B$111,0))/24),"")</f>
        <v/>
      </c>
      <c r="F73" s="29" t="n"/>
      <c r="G73" s="25" t="n"/>
      <c r="H73" s="25" t="n"/>
      <c r="I73" s="25" t="n"/>
      <c r="J73" s="29" t="n"/>
      <c r="K73" s="25" t="n"/>
      <c r="L73" s="29" t="n"/>
      <c r="M73" s="25" t="n"/>
      <c r="N73" s="25" t="n"/>
      <c r="O73" s="25" t="n"/>
      <c r="P73" s="25" t="n"/>
      <c r="Q73" s="29" t="n"/>
      <c r="R73" s="30">
        <f>IFERROR(IF($F73="","",INDEX('Activity Setup'!$K$12:$K$111,MATCH($F73,'Activity Setup'!$B$12:$B$111,0))),"")</f>
        <v/>
      </c>
      <c r="S73" s="29" t="n"/>
      <c r="T73" s="30">
        <f>IFERROR(IF($A73="","",IF($S73&lt;&gt;"",$S73,$R73)),"")</f>
        <v/>
      </c>
      <c r="U73" s="31">
        <f>IFERROR(IF($F73="","",INDEX('Activity Setup'!$F$12:$F$111,MATCH($F73,'Activity Setup'!$B$12:$B$111,0))),"")</f>
        <v/>
      </c>
      <c r="V73" s="32">
        <f>IFERROR(IF($F73="","",INDEX('Activity Setup'!$E$12:$E$111,MATCH($F73,'Activity Setup'!$B$12:$B$111,0))),"")</f>
        <v/>
      </c>
      <c r="W73" s="31">
        <f>IFERROR(IF($A73="","",IF($V73="Per Person",$M73*$U73,$U73)),"")</f>
        <v/>
      </c>
      <c r="X73" s="33" t="n"/>
      <c r="Y73" s="51">
        <f>IFERROR(IF($F73="","",INDEX('Activity Setup'!$G$12:$G$111,MATCH($F73,'Activity Setup'!$B$12:$B$111,0))),"")</f>
        <v/>
      </c>
      <c r="Z73" s="51">
        <f>IFERROR(IF($F73="","",INDEX('Activity Setup'!$H$12:$H$111,MATCH($F73,'Activity Setup'!$B$12:$B$111,0))),"")</f>
        <v/>
      </c>
      <c r="AA73" s="31">
        <f>IFERROR(IF($A73="","",MAX(0,$W73-$X73)),"")</f>
        <v/>
      </c>
      <c r="AB73" s="31">
        <f>IFERROR(IF($A73="","",$AA73*$Y73),"")</f>
        <v/>
      </c>
      <c r="AC73" s="31">
        <f>IFERROR(IF($A73="","",$AA73*$Z73),"")</f>
        <v/>
      </c>
      <c r="AD73" s="31">
        <f>IFERROR(IF($A73="","",$AA73+$AB73+$AC73),"")</f>
        <v/>
      </c>
      <c r="AE73" s="33" t="n"/>
      <c r="AF73" s="31">
        <f>IFERROR(IF($A73="","",MAX(0,$AD73-$AE73)),"")</f>
        <v/>
      </c>
      <c r="AG73" s="32">
        <f>IFERROR(IF($A73="","",IF($O73="Canceled","Canceled",IF($AE73&lt;=0,"Unpaid",IF($AF73&gt;0,"Partially Paid","Paid")))),"")</f>
        <v/>
      </c>
      <c r="AH73" s="25" t="n"/>
      <c r="AI73" s="32">
        <f>IFERROR(IF($F73="","",INDEX('Activity Setup'!$L$12:$L$111,MATCH($F73,'Activity Setup'!$B$12:$B$111,0))),"")</f>
        <v/>
      </c>
      <c r="AJ73" s="25" t="n"/>
      <c r="AK73" s="32">
        <f>IFERROR(IF($F73="","",INDEX('Activity Setup'!$M$12:$M$111,MATCH($F73,'Activity Setup'!$B$12:$B$111,0))),"")</f>
        <v/>
      </c>
      <c r="AL73" s="32">
        <f>IFERROR(IF($F73="","",INDEX('Activity Setup'!$I$12:$I$111,MATCH($F73,'Activity Setup'!$B$12:$B$111,0))),"")</f>
        <v/>
      </c>
      <c r="AM73" s="32">
        <f>IFERROR(IF($A73="","",SUMIFS($M$5:$M$154,$F$5:$F$154,$F73,$C$5:$C$154,$C73,$D$5:$D$154,$D73,$O$5:$O$154,"&lt;&gt;Canceled",$O$5:$O$154,"&lt;&gt;No-Show")),0)</f>
        <v/>
      </c>
      <c r="AN73" s="32">
        <f>IFERROR(IF($A73="","",$AL73-$AM73),"")</f>
        <v/>
      </c>
      <c r="AO73" s="51">
        <f>IFERROR(IF($A73="","",$AM73/$AL73),"")</f>
        <v/>
      </c>
      <c r="AP73" s="52">
        <f>IFERROR(IF(OR($A73="",$C73="",$D73=""),"",($C73+$D73)-INDEX('Activity Setup'!$N$12:$N$111,MATCH($F73,'Activity Setup'!$B$12:$B$111,0))/24),"")</f>
        <v/>
      </c>
      <c r="AQ73" s="29" t="n"/>
      <c r="AR73" s="29" t="n"/>
      <c r="AS73" s="30">
        <f>IFERROR(IF($A73="","",IF(COUNTIF($A$5:$A$154,$A73)&gt;1,"Duplicate Booking ID",IF($AO73&gt;1,"Over Capacity",IF(AND($N73&lt;&gt;"",$AK73&lt;&gt;"",$N73&lt;$AK73),"Minimum Age Review",IF(AND($AI73="Yes",$AJ73&lt;&gt;"Received",$AJ73&lt;&gt;"Verify On Arrival"),"Waiver Follow-Up",IF(AND($AF73&gt;0,$O73&lt;&gt;"Canceled"),"Payment Due",IF($T73="","Missing Meeting Point",IF($Q73="","Unassigned Staff",IF(AND(($C73+$D73)&lt;NOW(),OR($O73="Inquiry",$O73="Pending",$O73="Confirmed")),"Past Activity Still Open","Ready"))))))))),"")</f>
        <v/>
      </c>
    </row>
    <row r="74">
      <c r="A74" s="25" t="n"/>
      <c r="B74" s="50" t="n"/>
      <c r="C74" s="50" t="n"/>
      <c r="D74" s="27" t="n"/>
      <c r="E74" s="28">
        <f>IFERROR(IF(OR($F74="",$D74=""),"",$D74+INDEX('Activity Setup'!$J$12:$J$111,MATCH($F74,'Activity Setup'!$B$12:$B$111,0))/24),"")</f>
        <v/>
      </c>
      <c r="F74" s="29" t="n"/>
      <c r="G74" s="25" t="n"/>
      <c r="H74" s="25" t="n"/>
      <c r="I74" s="25" t="n"/>
      <c r="J74" s="29" t="n"/>
      <c r="K74" s="25" t="n"/>
      <c r="L74" s="29" t="n"/>
      <c r="M74" s="25" t="n"/>
      <c r="N74" s="25" t="n"/>
      <c r="O74" s="25" t="n"/>
      <c r="P74" s="25" t="n"/>
      <c r="Q74" s="29" t="n"/>
      <c r="R74" s="30">
        <f>IFERROR(IF($F74="","",INDEX('Activity Setup'!$K$12:$K$111,MATCH($F74,'Activity Setup'!$B$12:$B$111,0))),"")</f>
        <v/>
      </c>
      <c r="S74" s="29" t="n"/>
      <c r="T74" s="30">
        <f>IFERROR(IF($A74="","",IF($S74&lt;&gt;"",$S74,$R74)),"")</f>
        <v/>
      </c>
      <c r="U74" s="31">
        <f>IFERROR(IF($F74="","",INDEX('Activity Setup'!$F$12:$F$111,MATCH($F74,'Activity Setup'!$B$12:$B$111,0))),"")</f>
        <v/>
      </c>
      <c r="V74" s="32">
        <f>IFERROR(IF($F74="","",INDEX('Activity Setup'!$E$12:$E$111,MATCH($F74,'Activity Setup'!$B$12:$B$111,0))),"")</f>
        <v/>
      </c>
      <c r="W74" s="31">
        <f>IFERROR(IF($A74="","",IF($V74="Per Person",$M74*$U74,$U74)),"")</f>
        <v/>
      </c>
      <c r="X74" s="33" t="n"/>
      <c r="Y74" s="51">
        <f>IFERROR(IF($F74="","",INDEX('Activity Setup'!$G$12:$G$111,MATCH($F74,'Activity Setup'!$B$12:$B$111,0))),"")</f>
        <v/>
      </c>
      <c r="Z74" s="51">
        <f>IFERROR(IF($F74="","",INDEX('Activity Setup'!$H$12:$H$111,MATCH($F74,'Activity Setup'!$B$12:$B$111,0))),"")</f>
        <v/>
      </c>
      <c r="AA74" s="31">
        <f>IFERROR(IF($A74="","",MAX(0,$W74-$X74)),"")</f>
        <v/>
      </c>
      <c r="AB74" s="31">
        <f>IFERROR(IF($A74="","",$AA74*$Y74),"")</f>
        <v/>
      </c>
      <c r="AC74" s="31">
        <f>IFERROR(IF($A74="","",$AA74*$Z74),"")</f>
        <v/>
      </c>
      <c r="AD74" s="31">
        <f>IFERROR(IF($A74="","",$AA74+$AB74+$AC74),"")</f>
        <v/>
      </c>
      <c r="AE74" s="33" t="n"/>
      <c r="AF74" s="31">
        <f>IFERROR(IF($A74="","",MAX(0,$AD74-$AE74)),"")</f>
        <v/>
      </c>
      <c r="AG74" s="32">
        <f>IFERROR(IF($A74="","",IF($O74="Canceled","Canceled",IF($AE74&lt;=0,"Unpaid",IF($AF74&gt;0,"Partially Paid","Paid")))),"")</f>
        <v/>
      </c>
      <c r="AH74" s="25" t="n"/>
      <c r="AI74" s="32">
        <f>IFERROR(IF($F74="","",INDEX('Activity Setup'!$L$12:$L$111,MATCH($F74,'Activity Setup'!$B$12:$B$111,0))),"")</f>
        <v/>
      </c>
      <c r="AJ74" s="25" t="n"/>
      <c r="AK74" s="32">
        <f>IFERROR(IF($F74="","",INDEX('Activity Setup'!$M$12:$M$111,MATCH($F74,'Activity Setup'!$B$12:$B$111,0))),"")</f>
        <v/>
      </c>
      <c r="AL74" s="32">
        <f>IFERROR(IF($F74="","",INDEX('Activity Setup'!$I$12:$I$111,MATCH($F74,'Activity Setup'!$B$12:$B$111,0))),"")</f>
        <v/>
      </c>
      <c r="AM74" s="32">
        <f>IFERROR(IF($A74="","",SUMIFS($M$5:$M$154,$F$5:$F$154,$F74,$C$5:$C$154,$C74,$D$5:$D$154,$D74,$O$5:$O$154,"&lt;&gt;Canceled",$O$5:$O$154,"&lt;&gt;No-Show")),0)</f>
        <v/>
      </c>
      <c r="AN74" s="32">
        <f>IFERROR(IF($A74="","",$AL74-$AM74),"")</f>
        <v/>
      </c>
      <c r="AO74" s="51">
        <f>IFERROR(IF($A74="","",$AM74/$AL74),"")</f>
        <v/>
      </c>
      <c r="AP74" s="52">
        <f>IFERROR(IF(OR($A74="",$C74="",$D74=""),"",($C74+$D74)-INDEX('Activity Setup'!$N$12:$N$111,MATCH($F74,'Activity Setup'!$B$12:$B$111,0))/24),"")</f>
        <v/>
      </c>
      <c r="AQ74" s="29" t="n"/>
      <c r="AR74" s="29" t="n"/>
      <c r="AS74" s="30">
        <f>IFERROR(IF($A74="","",IF(COUNTIF($A$5:$A$154,$A74)&gt;1,"Duplicate Booking ID",IF($AO74&gt;1,"Over Capacity",IF(AND($N74&lt;&gt;"",$AK74&lt;&gt;"",$N74&lt;$AK74),"Minimum Age Review",IF(AND($AI74="Yes",$AJ74&lt;&gt;"Received",$AJ74&lt;&gt;"Verify On Arrival"),"Waiver Follow-Up",IF(AND($AF74&gt;0,$O74&lt;&gt;"Canceled"),"Payment Due",IF($T74="","Missing Meeting Point",IF($Q74="","Unassigned Staff",IF(AND(($C74+$D74)&lt;NOW(),OR($O74="Inquiry",$O74="Pending",$O74="Confirmed")),"Past Activity Still Open","Ready"))))))))),"")</f>
        <v/>
      </c>
    </row>
    <row r="75">
      <c r="A75" s="25" t="n"/>
      <c r="B75" s="50" t="n"/>
      <c r="C75" s="50" t="n"/>
      <c r="D75" s="27" t="n"/>
      <c r="E75" s="28">
        <f>IFERROR(IF(OR($F75="",$D75=""),"",$D75+INDEX('Activity Setup'!$J$12:$J$111,MATCH($F75,'Activity Setup'!$B$12:$B$111,0))/24),"")</f>
        <v/>
      </c>
      <c r="F75" s="29" t="n"/>
      <c r="G75" s="25" t="n"/>
      <c r="H75" s="25" t="n"/>
      <c r="I75" s="25" t="n"/>
      <c r="J75" s="29" t="n"/>
      <c r="K75" s="25" t="n"/>
      <c r="L75" s="29" t="n"/>
      <c r="M75" s="25" t="n"/>
      <c r="N75" s="25" t="n"/>
      <c r="O75" s="25" t="n"/>
      <c r="P75" s="25" t="n"/>
      <c r="Q75" s="29" t="n"/>
      <c r="R75" s="30">
        <f>IFERROR(IF($F75="","",INDEX('Activity Setup'!$K$12:$K$111,MATCH($F75,'Activity Setup'!$B$12:$B$111,0))),"")</f>
        <v/>
      </c>
      <c r="S75" s="29" t="n"/>
      <c r="T75" s="30">
        <f>IFERROR(IF($A75="","",IF($S75&lt;&gt;"",$S75,$R75)),"")</f>
        <v/>
      </c>
      <c r="U75" s="31">
        <f>IFERROR(IF($F75="","",INDEX('Activity Setup'!$F$12:$F$111,MATCH($F75,'Activity Setup'!$B$12:$B$111,0))),"")</f>
        <v/>
      </c>
      <c r="V75" s="32">
        <f>IFERROR(IF($F75="","",INDEX('Activity Setup'!$E$12:$E$111,MATCH($F75,'Activity Setup'!$B$12:$B$111,0))),"")</f>
        <v/>
      </c>
      <c r="W75" s="31">
        <f>IFERROR(IF($A75="","",IF($V75="Per Person",$M75*$U75,$U75)),"")</f>
        <v/>
      </c>
      <c r="X75" s="33" t="n"/>
      <c r="Y75" s="51">
        <f>IFERROR(IF($F75="","",INDEX('Activity Setup'!$G$12:$G$111,MATCH($F75,'Activity Setup'!$B$12:$B$111,0))),"")</f>
        <v/>
      </c>
      <c r="Z75" s="51">
        <f>IFERROR(IF($F75="","",INDEX('Activity Setup'!$H$12:$H$111,MATCH($F75,'Activity Setup'!$B$12:$B$111,0))),"")</f>
        <v/>
      </c>
      <c r="AA75" s="31">
        <f>IFERROR(IF($A75="","",MAX(0,$W75-$X75)),"")</f>
        <v/>
      </c>
      <c r="AB75" s="31">
        <f>IFERROR(IF($A75="","",$AA75*$Y75),"")</f>
        <v/>
      </c>
      <c r="AC75" s="31">
        <f>IFERROR(IF($A75="","",$AA75*$Z75),"")</f>
        <v/>
      </c>
      <c r="AD75" s="31">
        <f>IFERROR(IF($A75="","",$AA75+$AB75+$AC75),"")</f>
        <v/>
      </c>
      <c r="AE75" s="33" t="n"/>
      <c r="AF75" s="31">
        <f>IFERROR(IF($A75="","",MAX(0,$AD75-$AE75)),"")</f>
        <v/>
      </c>
      <c r="AG75" s="32">
        <f>IFERROR(IF($A75="","",IF($O75="Canceled","Canceled",IF($AE75&lt;=0,"Unpaid",IF($AF75&gt;0,"Partially Paid","Paid")))),"")</f>
        <v/>
      </c>
      <c r="AH75" s="25" t="n"/>
      <c r="AI75" s="32">
        <f>IFERROR(IF($F75="","",INDEX('Activity Setup'!$L$12:$L$111,MATCH($F75,'Activity Setup'!$B$12:$B$111,0))),"")</f>
        <v/>
      </c>
      <c r="AJ75" s="25" t="n"/>
      <c r="AK75" s="32">
        <f>IFERROR(IF($F75="","",INDEX('Activity Setup'!$M$12:$M$111,MATCH($F75,'Activity Setup'!$B$12:$B$111,0))),"")</f>
        <v/>
      </c>
      <c r="AL75" s="32">
        <f>IFERROR(IF($F75="","",INDEX('Activity Setup'!$I$12:$I$111,MATCH($F75,'Activity Setup'!$B$12:$B$111,0))),"")</f>
        <v/>
      </c>
      <c r="AM75" s="32">
        <f>IFERROR(IF($A75="","",SUMIFS($M$5:$M$154,$F$5:$F$154,$F75,$C$5:$C$154,$C75,$D$5:$D$154,$D75,$O$5:$O$154,"&lt;&gt;Canceled",$O$5:$O$154,"&lt;&gt;No-Show")),0)</f>
        <v/>
      </c>
      <c r="AN75" s="32">
        <f>IFERROR(IF($A75="","",$AL75-$AM75),"")</f>
        <v/>
      </c>
      <c r="AO75" s="51">
        <f>IFERROR(IF($A75="","",$AM75/$AL75),"")</f>
        <v/>
      </c>
      <c r="AP75" s="52">
        <f>IFERROR(IF(OR($A75="",$C75="",$D75=""),"",($C75+$D75)-INDEX('Activity Setup'!$N$12:$N$111,MATCH($F75,'Activity Setup'!$B$12:$B$111,0))/24),"")</f>
        <v/>
      </c>
      <c r="AQ75" s="29" t="n"/>
      <c r="AR75" s="29" t="n"/>
      <c r="AS75" s="30">
        <f>IFERROR(IF($A75="","",IF(COUNTIF($A$5:$A$154,$A75)&gt;1,"Duplicate Booking ID",IF($AO75&gt;1,"Over Capacity",IF(AND($N75&lt;&gt;"",$AK75&lt;&gt;"",$N75&lt;$AK75),"Minimum Age Review",IF(AND($AI75="Yes",$AJ75&lt;&gt;"Received",$AJ75&lt;&gt;"Verify On Arrival"),"Waiver Follow-Up",IF(AND($AF75&gt;0,$O75&lt;&gt;"Canceled"),"Payment Due",IF($T75="","Missing Meeting Point",IF($Q75="","Unassigned Staff",IF(AND(($C75+$D75)&lt;NOW(),OR($O75="Inquiry",$O75="Pending",$O75="Confirmed")),"Past Activity Still Open","Ready"))))))))),"")</f>
        <v/>
      </c>
    </row>
    <row r="76">
      <c r="A76" s="25" t="n"/>
      <c r="B76" s="50" t="n"/>
      <c r="C76" s="50" t="n"/>
      <c r="D76" s="27" t="n"/>
      <c r="E76" s="28">
        <f>IFERROR(IF(OR($F76="",$D76=""),"",$D76+INDEX('Activity Setup'!$J$12:$J$111,MATCH($F76,'Activity Setup'!$B$12:$B$111,0))/24),"")</f>
        <v/>
      </c>
      <c r="F76" s="29" t="n"/>
      <c r="G76" s="25" t="n"/>
      <c r="H76" s="25" t="n"/>
      <c r="I76" s="25" t="n"/>
      <c r="J76" s="29" t="n"/>
      <c r="K76" s="25" t="n"/>
      <c r="L76" s="29" t="n"/>
      <c r="M76" s="25" t="n"/>
      <c r="N76" s="25" t="n"/>
      <c r="O76" s="25" t="n"/>
      <c r="P76" s="25" t="n"/>
      <c r="Q76" s="29" t="n"/>
      <c r="R76" s="30">
        <f>IFERROR(IF($F76="","",INDEX('Activity Setup'!$K$12:$K$111,MATCH($F76,'Activity Setup'!$B$12:$B$111,0))),"")</f>
        <v/>
      </c>
      <c r="S76" s="29" t="n"/>
      <c r="T76" s="30">
        <f>IFERROR(IF($A76="","",IF($S76&lt;&gt;"",$S76,$R76)),"")</f>
        <v/>
      </c>
      <c r="U76" s="31">
        <f>IFERROR(IF($F76="","",INDEX('Activity Setup'!$F$12:$F$111,MATCH($F76,'Activity Setup'!$B$12:$B$111,0))),"")</f>
        <v/>
      </c>
      <c r="V76" s="32">
        <f>IFERROR(IF($F76="","",INDEX('Activity Setup'!$E$12:$E$111,MATCH($F76,'Activity Setup'!$B$12:$B$111,0))),"")</f>
        <v/>
      </c>
      <c r="W76" s="31">
        <f>IFERROR(IF($A76="","",IF($V76="Per Person",$M76*$U76,$U76)),"")</f>
        <v/>
      </c>
      <c r="X76" s="33" t="n"/>
      <c r="Y76" s="51">
        <f>IFERROR(IF($F76="","",INDEX('Activity Setup'!$G$12:$G$111,MATCH($F76,'Activity Setup'!$B$12:$B$111,0))),"")</f>
        <v/>
      </c>
      <c r="Z76" s="51">
        <f>IFERROR(IF($F76="","",INDEX('Activity Setup'!$H$12:$H$111,MATCH($F76,'Activity Setup'!$B$12:$B$111,0))),"")</f>
        <v/>
      </c>
      <c r="AA76" s="31">
        <f>IFERROR(IF($A76="","",MAX(0,$W76-$X76)),"")</f>
        <v/>
      </c>
      <c r="AB76" s="31">
        <f>IFERROR(IF($A76="","",$AA76*$Y76),"")</f>
        <v/>
      </c>
      <c r="AC76" s="31">
        <f>IFERROR(IF($A76="","",$AA76*$Z76),"")</f>
        <v/>
      </c>
      <c r="AD76" s="31">
        <f>IFERROR(IF($A76="","",$AA76+$AB76+$AC76),"")</f>
        <v/>
      </c>
      <c r="AE76" s="33" t="n"/>
      <c r="AF76" s="31">
        <f>IFERROR(IF($A76="","",MAX(0,$AD76-$AE76)),"")</f>
        <v/>
      </c>
      <c r="AG76" s="32">
        <f>IFERROR(IF($A76="","",IF($O76="Canceled","Canceled",IF($AE76&lt;=0,"Unpaid",IF($AF76&gt;0,"Partially Paid","Paid")))),"")</f>
        <v/>
      </c>
      <c r="AH76" s="25" t="n"/>
      <c r="AI76" s="32">
        <f>IFERROR(IF($F76="","",INDEX('Activity Setup'!$L$12:$L$111,MATCH($F76,'Activity Setup'!$B$12:$B$111,0))),"")</f>
        <v/>
      </c>
      <c r="AJ76" s="25" t="n"/>
      <c r="AK76" s="32">
        <f>IFERROR(IF($F76="","",INDEX('Activity Setup'!$M$12:$M$111,MATCH($F76,'Activity Setup'!$B$12:$B$111,0))),"")</f>
        <v/>
      </c>
      <c r="AL76" s="32">
        <f>IFERROR(IF($F76="","",INDEX('Activity Setup'!$I$12:$I$111,MATCH($F76,'Activity Setup'!$B$12:$B$111,0))),"")</f>
        <v/>
      </c>
      <c r="AM76" s="32">
        <f>IFERROR(IF($A76="","",SUMIFS($M$5:$M$154,$F$5:$F$154,$F76,$C$5:$C$154,$C76,$D$5:$D$154,$D76,$O$5:$O$154,"&lt;&gt;Canceled",$O$5:$O$154,"&lt;&gt;No-Show")),0)</f>
        <v/>
      </c>
      <c r="AN76" s="32">
        <f>IFERROR(IF($A76="","",$AL76-$AM76),"")</f>
        <v/>
      </c>
      <c r="AO76" s="51">
        <f>IFERROR(IF($A76="","",$AM76/$AL76),"")</f>
        <v/>
      </c>
      <c r="AP76" s="52">
        <f>IFERROR(IF(OR($A76="",$C76="",$D76=""),"",($C76+$D76)-INDEX('Activity Setup'!$N$12:$N$111,MATCH($F76,'Activity Setup'!$B$12:$B$111,0))/24),"")</f>
        <v/>
      </c>
      <c r="AQ76" s="29" t="n"/>
      <c r="AR76" s="29" t="n"/>
      <c r="AS76" s="30">
        <f>IFERROR(IF($A76="","",IF(COUNTIF($A$5:$A$154,$A76)&gt;1,"Duplicate Booking ID",IF($AO76&gt;1,"Over Capacity",IF(AND($N76&lt;&gt;"",$AK76&lt;&gt;"",$N76&lt;$AK76),"Minimum Age Review",IF(AND($AI76="Yes",$AJ76&lt;&gt;"Received",$AJ76&lt;&gt;"Verify On Arrival"),"Waiver Follow-Up",IF(AND($AF76&gt;0,$O76&lt;&gt;"Canceled"),"Payment Due",IF($T76="","Missing Meeting Point",IF($Q76="","Unassigned Staff",IF(AND(($C76+$D76)&lt;NOW(),OR($O76="Inquiry",$O76="Pending",$O76="Confirmed")),"Past Activity Still Open","Ready"))))))))),"")</f>
        <v/>
      </c>
    </row>
    <row r="77">
      <c r="A77" s="25" t="n"/>
      <c r="B77" s="50" t="n"/>
      <c r="C77" s="50" t="n"/>
      <c r="D77" s="27" t="n"/>
      <c r="E77" s="28">
        <f>IFERROR(IF(OR($F77="",$D77=""),"",$D77+INDEX('Activity Setup'!$J$12:$J$111,MATCH($F77,'Activity Setup'!$B$12:$B$111,0))/24),"")</f>
        <v/>
      </c>
      <c r="F77" s="29" t="n"/>
      <c r="G77" s="25" t="n"/>
      <c r="H77" s="25" t="n"/>
      <c r="I77" s="25" t="n"/>
      <c r="J77" s="29" t="n"/>
      <c r="K77" s="25" t="n"/>
      <c r="L77" s="29" t="n"/>
      <c r="M77" s="25" t="n"/>
      <c r="N77" s="25" t="n"/>
      <c r="O77" s="25" t="n"/>
      <c r="P77" s="25" t="n"/>
      <c r="Q77" s="29" t="n"/>
      <c r="R77" s="30">
        <f>IFERROR(IF($F77="","",INDEX('Activity Setup'!$K$12:$K$111,MATCH($F77,'Activity Setup'!$B$12:$B$111,0))),"")</f>
        <v/>
      </c>
      <c r="S77" s="29" t="n"/>
      <c r="T77" s="30">
        <f>IFERROR(IF($A77="","",IF($S77&lt;&gt;"",$S77,$R77)),"")</f>
        <v/>
      </c>
      <c r="U77" s="31">
        <f>IFERROR(IF($F77="","",INDEX('Activity Setup'!$F$12:$F$111,MATCH($F77,'Activity Setup'!$B$12:$B$111,0))),"")</f>
        <v/>
      </c>
      <c r="V77" s="32">
        <f>IFERROR(IF($F77="","",INDEX('Activity Setup'!$E$12:$E$111,MATCH($F77,'Activity Setup'!$B$12:$B$111,0))),"")</f>
        <v/>
      </c>
      <c r="W77" s="31">
        <f>IFERROR(IF($A77="","",IF($V77="Per Person",$M77*$U77,$U77)),"")</f>
        <v/>
      </c>
      <c r="X77" s="33" t="n"/>
      <c r="Y77" s="51">
        <f>IFERROR(IF($F77="","",INDEX('Activity Setup'!$G$12:$G$111,MATCH($F77,'Activity Setup'!$B$12:$B$111,0))),"")</f>
        <v/>
      </c>
      <c r="Z77" s="51">
        <f>IFERROR(IF($F77="","",INDEX('Activity Setup'!$H$12:$H$111,MATCH($F77,'Activity Setup'!$B$12:$B$111,0))),"")</f>
        <v/>
      </c>
      <c r="AA77" s="31">
        <f>IFERROR(IF($A77="","",MAX(0,$W77-$X77)),"")</f>
        <v/>
      </c>
      <c r="AB77" s="31">
        <f>IFERROR(IF($A77="","",$AA77*$Y77),"")</f>
        <v/>
      </c>
      <c r="AC77" s="31">
        <f>IFERROR(IF($A77="","",$AA77*$Z77),"")</f>
        <v/>
      </c>
      <c r="AD77" s="31">
        <f>IFERROR(IF($A77="","",$AA77+$AB77+$AC77),"")</f>
        <v/>
      </c>
      <c r="AE77" s="33" t="n"/>
      <c r="AF77" s="31">
        <f>IFERROR(IF($A77="","",MAX(0,$AD77-$AE77)),"")</f>
        <v/>
      </c>
      <c r="AG77" s="32">
        <f>IFERROR(IF($A77="","",IF($O77="Canceled","Canceled",IF($AE77&lt;=0,"Unpaid",IF($AF77&gt;0,"Partially Paid","Paid")))),"")</f>
        <v/>
      </c>
      <c r="AH77" s="25" t="n"/>
      <c r="AI77" s="32">
        <f>IFERROR(IF($F77="","",INDEX('Activity Setup'!$L$12:$L$111,MATCH($F77,'Activity Setup'!$B$12:$B$111,0))),"")</f>
        <v/>
      </c>
      <c r="AJ77" s="25" t="n"/>
      <c r="AK77" s="32">
        <f>IFERROR(IF($F77="","",INDEX('Activity Setup'!$M$12:$M$111,MATCH($F77,'Activity Setup'!$B$12:$B$111,0))),"")</f>
        <v/>
      </c>
      <c r="AL77" s="32">
        <f>IFERROR(IF($F77="","",INDEX('Activity Setup'!$I$12:$I$111,MATCH($F77,'Activity Setup'!$B$12:$B$111,0))),"")</f>
        <v/>
      </c>
      <c r="AM77" s="32">
        <f>IFERROR(IF($A77="","",SUMIFS($M$5:$M$154,$F$5:$F$154,$F77,$C$5:$C$154,$C77,$D$5:$D$154,$D77,$O$5:$O$154,"&lt;&gt;Canceled",$O$5:$O$154,"&lt;&gt;No-Show")),0)</f>
        <v/>
      </c>
      <c r="AN77" s="32">
        <f>IFERROR(IF($A77="","",$AL77-$AM77),"")</f>
        <v/>
      </c>
      <c r="AO77" s="51">
        <f>IFERROR(IF($A77="","",$AM77/$AL77),"")</f>
        <v/>
      </c>
      <c r="AP77" s="52">
        <f>IFERROR(IF(OR($A77="",$C77="",$D77=""),"",($C77+$D77)-INDEX('Activity Setup'!$N$12:$N$111,MATCH($F77,'Activity Setup'!$B$12:$B$111,0))/24),"")</f>
        <v/>
      </c>
      <c r="AQ77" s="29" t="n"/>
      <c r="AR77" s="29" t="n"/>
      <c r="AS77" s="30">
        <f>IFERROR(IF($A77="","",IF(COUNTIF($A$5:$A$154,$A77)&gt;1,"Duplicate Booking ID",IF($AO77&gt;1,"Over Capacity",IF(AND($N77&lt;&gt;"",$AK77&lt;&gt;"",$N77&lt;$AK77),"Minimum Age Review",IF(AND($AI77="Yes",$AJ77&lt;&gt;"Received",$AJ77&lt;&gt;"Verify On Arrival"),"Waiver Follow-Up",IF(AND($AF77&gt;0,$O77&lt;&gt;"Canceled"),"Payment Due",IF($T77="","Missing Meeting Point",IF($Q77="","Unassigned Staff",IF(AND(($C77+$D77)&lt;NOW(),OR($O77="Inquiry",$O77="Pending",$O77="Confirmed")),"Past Activity Still Open","Ready"))))))))),"")</f>
        <v/>
      </c>
    </row>
    <row r="78">
      <c r="A78" s="25" t="n"/>
      <c r="B78" s="50" t="n"/>
      <c r="C78" s="50" t="n"/>
      <c r="D78" s="27" t="n"/>
      <c r="E78" s="28">
        <f>IFERROR(IF(OR($F78="",$D78=""),"",$D78+INDEX('Activity Setup'!$J$12:$J$111,MATCH($F78,'Activity Setup'!$B$12:$B$111,0))/24),"")</f>
        <v/>
      </c>
      <c r="F78" s="29" t="n"/>
      <c r="G78" s="25" t="n"/>
      <c r="H78" s="25" t="n"/>
      <c r="I78" s="25" t="n"/>
      <c r="J78" s="29" t="n"/>
      <c r="K78" s="25" t="n"/>
      <c r="L78" s="29" t="n"/>
      <c r="M78" s="25" t="n"/>
      <c r="N78" s="25" t="n"/>
      <c r="O78" s="25" t="n"/>
      <c r="P78" s="25" t="n"/>
      <c r="Q78" s="29" t="n"/>
      <c r="R78" s="30">
        <f>IFERROR(IF($F78="","",INDEX('Activity Setup'!$K$12:$K$111,MATCH($F78,'Activity Setup'!$B$12:$B$111,0))),"")</f>
        <v/>
      </c>
      <c r="S78" s="29" t="n"/>
      <c r="T78" s="30">
        <f>IFERROR(IF($A78="","",IF($S78&lt;&gt;"",$S78,$R78)),"")</f>
        <v/>
      </c>
      <c r="U78" s="31">
        <f>IFERROR(IF($F78="","",INDEX('Activity Setup'!$F$12:$F$111,MATCH($F78,'Activity Setup'!$B$12:$B$111,0))),"")</f>
        <v/>
      </c>
      <c r="V78" s="32">
        <f>IFERROR(IF($F78="","",INDEX('Activity Setup'!$E$12:$E$111,MATCH($F78,'Activity Setup'!$B$12:$B$111,0))),"")</f>
        <v/>
      </c>
      <c r="W78" s="31">
        <f>IFERROR(IF($A78="","",IF($V78="Per Person",$M78*$U78,$U78)),"")</f>
        <v/>
      </c>
      <c r="X78" s="33" t="n"/>
      <c r="Y78" s="51">
        <f>IFERROR(IF($F78="","",INDEX('Activity Setup'!$G$12:$G$111,MATCH($F78,'Activity Setup'!$B$12:$B$111,0))),"")</f>
        <v/>
      </c>
      <c r="Z78" s="51">
        <f>IFERROR(IF($F78="","",INDEX('Activity Setup'!$H$12:$H$111,MATCH($F78,'Activity Setup'!$B$12:$B$111,0))),"")</f>
        <v/>
      </c>
      <c r="AA78" s="31">
        <f>IFERROR(IF($A78="","",MAX(0,$W78-$X78)),"")</f>
        <v/>
      </c>
      <c r="AB78" s="31">
        <f>IFERROR(IF($A78="","",$AA78*$Y78),"")</f>
        <v/>
      </c>
      <c r="AC78" s="31">
        <f>IFERROR(IF($A78="","",$AA78*$Z78),"")</f>
        <v/>
      </c>
      <c r="AD78" s="31">
        <f>IFERROR(IF($A78="","",$AA78+$AB78+$AC78),"")</f>
        <v/>
      </c>
      <c r="AE78" s="33" t="n"/>
      <c r="AF78" s="31">
        <f>IFERROR(IF($A78="","",MAX(0,$AD78-$AE78)),"")</f>
        <v/>
      </c>
      <c r="AG78" s="32">
        <f>IFERROR(IF($A78="","",IF($O78="Canceled","Canceled",IF($AE78&lt;=0,"Unpaid",IF($AF78&gt;0,"Partially Paid","Paid")))),"")</f>
        <v/>
      </c>
      <c r="AH78" s="25" t="n"/>
      <c r="AI78" s="32">
        <f>IFERROR(IF($F78="","",INDEX('Activity Setup'!$L$12:$L$111,MATCH($F78,'Activity Setup'!$B$12:$B$111,0))),"")</f>
        <v/>
      </c>
      <c r="AJ78" s="25" t="n"/>
      <c r="AK78" s="32">
        <f>IFERROR(IF($F78="","",INDEX('Activity Setup'!$M$12:$M$111,MATCH($F78,'Activity Setup'!$B$12:$B$111,0))),"")</f>
        <v/>
      </c>
      <c r="AL78" s="32">
        <f>IFERROR(IF($F78="","",INDEX('Activity Setup'!$I$12:$I$111,MATCH($F78,'Activity Setup'!$B$12:$B$111,0))),"")</f>
        <v/>
      </c>
      <c r="AM78" s="32">
        <f>IFERROR(IF($A78="","",SUMIFS($M$5:$M$154,$F$5:$F$154,$F78,$C$5:$C$154,$C78,$D$5:$D$154,$D78,$O$5:$O$154,"&lt;&gt;Canceled",$O$5:$O$154,"&lt;&gt;No-Show")),0)</f>
        <v/>
      </c>
      <c r="AN78" s="32">
        <f>IFERROR(IF($A78="","",$AL78-$AM78),"")</f>
        <v/>
      </c>
      <c r="AO78" s="51">
        <f>IFERROR(IF($A78="","",$AM78/$AL78),"")</f>
        <v/>
      </c>
      <c r="AP78" s="52">
        <f>IFERROR(IF(OR($A78="",$C78="",$D78=""),"",($C78+$D78)-INDEX('Activity Setup'!$N$12:$N$111,MATCH($F78,'Activity Setup'!$B$12:$B$111,0))/24),"")</f>
        <v/>
      </c>
      <c r="AQ78" s="29" t="n"/>
      <c r="AR78" s="29" t="n"/>
      <c r="AS78" s="30">
        <f>IFERROR(IF($A78="","",IF(COUNTIF($A$5:$A$154,$A78)&gt;1,"Duplicate Booking ID",IF($AO78&gt;1,"Over Capacity",IF(AND($N78&lt;&gt;"",$AK78&lt;&gt;"",$N78&lt;$AK78),"Minimum Age Review",IF(AND($AI78="Yes",$AJ78&lt;&gt;"Received",$AJ78&lt;&gt;"Verify On Arrival"),"Waiver Follow-Up",IF(AND($AF78&gt;0,$O78&lt;&gt;"Canceled"),"Payment Due",IF($T78="","Missing Meeting Point",IF($Q78="","Unassigned Staff",IF(AND(($C78+$D78)&lt;NOW(),OR($O78="Inquiry",$O78="Pending",$O78="Confirmed")),"Past Activity Still Open","Ready"))))))))),"")</f>
        <v/>
      </c>
    </row>
    <row r="79">
      <c r="A79" s="25" t="n"/>
      <c r="B79" s="50" t="n"/>
      <c r="C79" s="50" t="n"/>
      <c r="D79" s="27" t="n"/>
      <c r="E79" s="28">
        <f>IFERROR(IF(OR($F79="",$D79=""),"",$D79+INDEX('Activity Setup'!$J$12:$J$111,MATCH($F79,'Activity Setup'!$B$12:$B$111,0))/24),"")</f>
        <v/>
      </c>
      <c r="F79" s="29" t="n"/>
      <c r="G79" s="25" t="n"/>
      <c r="H79" s="25" t="n"/>
      <c r="I79" s="25" t="n"/>
      <c r="J79" s="29" t="n"/>
      <c r="K79" s="25" t="n"/>
      <c r="L79" s="29" t="n"/>
      <c r="M79" s="25" t="n"/>
      <c r="N79" s="25" t="n"/>
      <c r="O79" s="25" t="n"/>
      <c r="P79" s="25" t="n"/>
      <c r="Q79" s="29" t="n"/>
      <c r="R79" s="30">
        <f>IFERROR(IF($F79="","",INDEX('Activity Setup'!$K$12:$K$111,MATCH($F79,'Activity Setup'!$B$12:$B$111,0))),"")</f>
        <v/>
      </c>
      <c r="S79" s="29" t="n"/>
      <c r="T79" s="30">
        <f>IFERROR(IF($A79="","",IF($S79&lt;&gt;"",$S79,$R79)),"")</f>
        <v/>
      </c>
      <c r="U79" s="31">
        <f>IFERROR(IF($F79="","",INDEX('Activity Setup'!$F$12:$F$111,MATCH($F79,'Activity Setup'!$B$12:$B$111,0))),"")</f>
        <v/>
      </c>
      <c r="V79" s="32">
        <f>IFERROR(IF($F79="","",INDEX('Activity Setup'!$E$12:$E$111,MATCH($F79,'Activity Setup'!$B$12:$B$111,0))),"")</f>
        <v/>
      </c>
      <c r="W79" s="31">
        <f>IFERROR(IF($A79="","",IF($V79="Per Person",$M79*$U79,$U79)),"")</f>
        <v/>
      </c>
      <c r="X79" s="33" t="n"/>
      <c r="Y79" s="51">
        <f>IFERROR(IF($F79="","",INDEX('Activity Setup'!$G$12:$G$111,MATCH($F79,'Activity Setup'!$B$12:$B$111,0))),"")</f>
        <v/>
      </c>
      <c r="Z79" s="51">
        <f>IFERROR(IF($F79="","",INDEX('Activity Setup'!$H$12:$H$111,MATCH($F79,'Activity Setup'!$B$12:$B$111,0))),"")</f>
        <v/>
      </c>
      <c r="AA79" s="31">
        <f>IFERROR(IF($A79="","",MAX(0,$W79-$X79)),"")</f>
        <v/>
      </c>
      <c r="AB79" s="31">
        <f>IFERROR(IF($A79="","",$AA79*$Y79),"")</f>
        <v/>
      </c>
      <c r="AC79" s="31">
        <f>IFERROR(IF($A79="","",$AA79*$Z79),"")</f>
        <v/>
      </c>
      <c r="AD79" s="31">
        <f>IFERROR(IF($A79="","",$AA79+$AB79+$AC79),"")</f>
        <v/>
      </c>
      <c r="AE79" s="33" t="n"/>
      <c r="AF79" s="31">
        <f>IFERROR(IF($A79="","",MAX(0,$AD79-$AE79)),"")</f>
        <v/>
      </c>
      <c r="AG79" s="32">
        <f>IFERROR(IF($A79="","",IF($O79="Canceled","Canceled",IF($AE79&lt;=0,"Unpaid",IF($AF79&gt;0,"Partially Paid","Paid")))),"")</f>
        <v/>
      </c>
      <c r="AH79" s="25" t="n"/>
      <c r="AI79" s="32">
        <f>IFERROR(IF($F79="","",INDEX('Activity Setup'!$L$12:$L$111,MATCH($F79,'Activity Setup'!$B$12:$B$111,0))),"")</f>
        <v/>
      </c>
      <c r="AJ79" s="25" t="n"/>
      <c r="AK79" s="32">
        <f>IFERROR(IF($F79="","",INDEX('Activity Setup'!$M$12:$M$111,MATCH($F79,'Activity Setup'!$B$12:$B$111,0))),"")</f>
        <v/>
      </c>
      <c r="AL79" s="32">
        <f>IFERROR(IF($F79="","",INDEX('Activity Setup'!$I$12:$I$111,MATCH($F79,'Activity Setup'!$B$12:$B$111,0))),"")</f>
        <v/>
      </c>
      <c r="AM79" s="32">
        <f>IFERROR(IF($A79="","",SUMIFS($M$5:$M$154,$F$5:$F$154,$F79,$C$5:$C$154,$C79,$D$5:$D$154,$D79,$O$5:$O$154,"&lt;&gt;Canceled",$O$5:$O$154,"&lt;&gt;No-Show")),0)</f>
        <v/>
      </c>
      <c r="AN79" s="32">
        <f>IFERROR(IF($A79="","",$AL79-$AM79),"")</f>
        <v/>
      </c>
      <c r="AO79" s="51">
        <f>IFERROR(IF($A79="","",$AM79/$AL79),"")</f>
        <v/>
      </c>
      <c r="AP79" s="52">
        <f>IFERROR(IF(OR($A79="",$C79="",$D79=""),"",($C79+$D79)-INDEX('Activity Setup'!$N$12:$N$111,MATCH($F79,'Activity Setup'!$B$12:$B$111,0))/24),"")</f>
        <v/>
      </c>
      <c r="AQ79" s="29" t="n"/>
      <c r="AR79" s="29" t="n"/>
      <c r="AS79" s="30">
        <f>IFERROR(IF($A79="","",IF(COUNTIF($A$5:$A$154,$A79)&gt;1,"Duplicate Booking ID",IF($AO79&gt;1,"Over Capacity",IF(AND($N79&lt;&gt;"",$AK79&lt;&gt;"",$N79&lt;$AK79),"Minimum Age Review",IF(AND($AI79="Yes",$AJ79&lt;&gt;"Received",$AJ79&lt;&gt;"Verify On Arrival"),"Waiver Follow-Up",IF(AND($AF79&gt;0,$O79&lt;&gt;"Canceled"),"Payment Due",IF($T79="","Missing Meeting Point",IF($Q79="","Unassigned Staff",IF(AND(($C79+$D79)&lt;NOW(),OR($O79="Inquiry",$O79="Pending",$O79="Confirmed")),"Past Activity Still Open","Ready"))))))))),"")</f>
        <v/>
      </c>
    </row>
    <row r="80">
      <c r="A80" s="25" t="n"/>
      <c r="B80" s="50" t="n"/>
      <c r="C80" s="50" t="n"/>
      <c r="D80" s="27" t="n"/>
      <c r="E80" s="28">
        <f>IFERROR(IF(OR($F80="",$D80=""),"",$D80+INDEX('Activity Setup'!$J$12:$J$111,MATCH($F80,'Activity Setup'!$B$12:$B$111,0))/24),"")</f>
        <v/>
      </c>
      <c r="F80" s="29" t="n"/>
      <c r="G80" s="25" t="n"/>
      <c r="H80" s="25" t="n"/>
      <c r="I80" s="25" t="n"/>
      <c r="J80" s="29" t="n"/>
      <c r="K80" s="25" t="n"/>
      <c r="L80" s="29" t="n"/>
      <c r="M80" s="25" t="n"/>
      <c r="N80" s="25" t="n"/>
      <c r="O80" s="25" t="n"/>
      <c r="P80" s="25" t="n"/>
      <c r="Q80" s="29" t="n"/>
      <c r="R80" s="30">
        <f>IFERROR(IF($F80="","",INDEX('Activity Setup'!$K$12:$K$111,MATCH($F80,'Activity Setup'!$B$12:$B$111,0))),"")</f>
        <v/>
      </c>
      <c r="S80" s="29" t="n"/>
      <c r="T80" s="30">
        <f>IFERROR(IF($A80="","",IF($S80&lt;&gt;"",$S80,$R80)),"")</f>
        <v/>
      </c>
      <c r="U80" s="31">
        <f>IFERROR(IF($F80="","",INDEX('Activity Setup'!$F$12:$F$111,MATCH($F80,'Activity Setup'!$B$12:$B$111,0))),"")</f>
        <v/>
      </c>
      <c r="V80" s="32">
        <f>IFERROR(IF($F80="","",INDEX('Activity Setup'!$E$12:$E$111,MATCH($F80,'Activity Setup'!$B$12:$B$111,0))),"")</f>
        <v/>
      </c>
      <c r="W80" s="31">
        <f>IFERROR(IF($A80="","",IF($V80="Per Person",$M80*$U80,$U80)),"")</f>
        <v/>
      </c>
      <c r="X80" s="33" t="n"/>
      <c r="Y80" s="51">
        <f>IFERROR(IF($F80="","",INDEX('Activity Setup'!$G$12:$G$111,MATCH($F80,'Activity Setup'!$B$12:$B$111,0))),"")</f>
        <v/>
      </c>
      <c r="Z80" s="51">
        <f>IFERROR(IF($F80="","",INDEX('Activity Setup'!$H$12:$H$111,MATCH($F80,'Activity Setup'!$B$12:$B$111,0))),"")</f>
        <v/>
      </c>
      <c r="AA80" s="31">
        <f>IFERROR(IF($A80="","",MAX(0,$W80-$X80)),"")</f>
        <v/>
      </c>
      <c r="AB80" s="31">
        <f>IFERROR(IF($A80="","",$AA80*$Y80),"")</f>
        <v/>
      </c>
      <c r="AC80" s="31">
        <f>IFERROR(IF($A80="","",$AA80*$Z80),"")</f>
        <v/>
      </c>
      <c r="AD80" s="31">
        <f>IFERROR(IF($A80="","",$AA80+$AB80+$AC80),"")</f>
        <v/>
      </c>
      <c r="AE80" s="33" t="n"/>
      <c r="AF80" s="31">
        <f>IFERROR(IF($A80="","",MAX(0,$AD80-$AE80)),"")</f>
        <v/>
      </c>
      <c r="AG80" s="32">
        <f>IFERROR(IF($A80="","",IF($O80="Canceled","Canceled",IF($AE80&lt;=0,"Unpaid",IF($AF80&gt;0,"Partially Paid","Paid")))),"")</f>
        <v/>
      </c>
      <c r="AH80" s="25" t="n"/>
      <c r="AI80" s="32">
        <f>IFERROR(IF($F80="","",INDEX('Activity Setup'!$L$12:$L$111,MATCH($F80,'Activity Setup'!$B$12:$B$111,0))),"")</f>
        <v/>
      </c>
      <c r="AJ80" s="25" t="n"/>
      <c r="AK80" s="32">
        <f>IFERROR(IF($F80="","",INDEX('Activity Setup'!$M$12:$M$111,MATCH($F80,'Activity Setup'!$B$12:$B$111,0))),"")</f>
        <v/>
      </c>
      <c r="AL80" s="32">
        <f>IFERROR(IF($F80="","",INDEX('Activity Setup'!$I$12:$I$111,MATCH($F80,'Activity Setup'!$B$12:$B$111,0))),"")</f>
        <v/>
      </c>
      <c r="AM80" s="32">
        <f>IFERROR(IF($A80="","",SUMIFS($M$5:$M$154,$F$5:$F$154,$F80,$C$5:$C$154,$C80,$D$5:$D$154,$D80,$O$5:$O$154,"&lt;&gt;Canceled",$O$5:$O$154,"&lt;&gt;No-Show")),0)</f>
        <v/>
      </c>
      <c r="AN80" s="32">
        <f>IFERROR(IF($A80="","",$AL80-$AM80),"")</f>
        <v/>
      </c>
      <c r="AO80" s="51">
        <f>IFERROR(IF($A80="","",$AM80/$AL80),"")</f>
        <v/>
      </c>
      <c r="AP80" s="52">
        <f>IFERROR(IF(OR($A80="",$C80="",$D80=""),"",($C80+$D80)-INDEX('Activity Setup'!$N$12:$N$111,MATCH($F80,'Activity Setup'!$B$12:$B$111,0))/24),"")</f>
        <v/>
      </c>
      <c r="AQ80" s="29" t="n"/>
      <c r="AR80" s="29" t="n"/>
      <c r="AS80" s="30">
        <f>IFERROR(IF($A80="","",IF(COUNTIF($A$5:$A$154,$A80)&gt;1,"Duplicate Booking ID",IF($AO80&gt;1,"Over Capacity",IF(AND($N80&lt;&gt;"",$AK80&lt;&gt;"",$N80&lt;$AK80),"Minimum Age Review",IF(AND($AI80="Yes",$AJ80&lt;&gt;"Received",$AJ80&lt;&gt;"Verify On Arrival"),"Waiver Follow-Up",IF(AND($AF80&gt;0,$O80&lt;&gt;"Canceled"),"Payment Due",IF($T80="","Missing Meeting Point",IF($Q80="","Unassigned Staff",IF(AND(($C80+$D80)&lt;NOW(),OR($O80="Inquiry",$O80="Pending",$O80="Confirmed")),"Past Activity Still Open","Ready"))))))))),"")</f>
        <v/>
      </c>
    </row>
    <row r="81">
      <c r="A81" s="25" t="n"/>
      <c r="B81" s="50" t="n"/>
      <c r="C81" s="50" t="n"/>
      <c r="D81" s="27" t="n"/>
      <c r="E81" s="28">
        <f>IFERROR(IF(OR($F81="",$D81=""),"",$D81+INDEX('Activity Setup'!$J$12:$J$111,MATCH($F81,'Activity Setup'!$B$12:$B$111,0))/24),"")</f>
        <v/>
      </c>
      <c r="F81" s="29" t="n"/>
      <c r="G81" s="25" t="n"/>
      <c r="H81" s="25" t="n"/>
      <c r="I81" s="25" t="n"/>
      <c r="J81" s="29" t="n"/>
      <c r="K81" s="25" t="n"/>
      <c r="L81" s="29" t="n"/>
      <c r="M81" s="25" t="n"/>
      <c r="N81" s="25" t="n"/>
      <c r="O81" s="25" t="n"/>
      <c r="P81" s="25" t="n"/>
      <c r="Q81" s="29" t="n"/>
      <c r="R81" s="30">
        <f>IFERROR(IF($F81="","",INDEX('Activity Setup'!$K$12:$K$111,MATCH($F81,'Activity Setup'!$B$12:$B$111,0))),"")</f>
        <v/>
      </c>
      <c r="S81" s="29" t="n"/>
      <c r="T81" s="30">
        <f>IFERROR(IF($A81="","",IF($S81&lt;&gt;"",$S81,$R81)),"")</f>
        <v/>
      </c>
      <c r="U81" s="31">
        <f>IFERROR(IF($F81="","",INDEX('Activity Setup'!$F$12:$F$111,MATCH($F81,'Activity Setup'!$B$12:$B$111,0))),"")</f>
        <v/>
      </c>
      <c r="V81" s="32">
        <f>IFERROR(IF($F81="","",INDEX('Activity Setup'!$E$12:$E$111,MATCH($F81,'Activity Setup'!$B$12:$B$111,0))),"")</f>
        <v/>
      </c>
      <c r="W81" s="31">
        <f>IFERROR(IF($A81="","",IF($V81="Per Person",$M81*$U81,$U81)),"")</f>
        <v/>
      </c>
      <c r="X81" s="33" t="n"/>
      <c r="Y81" s="51">
        <f>IFERROR(IF($F81="","",INDEX('Activity Setup'!$G$12:$G$111,MATCH($F81,'Activity Setup'!$B$12:$B$111,0))),"")</f>
        <v/>
      </c>
      <c r="Z81" s="51">
        <f>IFERROR(IF($F81="","",INDEX('Activity Setup'!$H$12:$H$111,MATCH($F81,'Activity Setup'!$B$12:$B$111,0))),"")</f>
        <v/>
      </c>
      <c r="AA81" s="31">
        <f>IFERROR(IF($A81="","",MAX(0,$W81-$X81)),"")</f>
        <v/>
      </c>
      <c r="AB81" s="31">
        <f>IFERROR(IF($A81="","",$AA81*$Y81),"")</f>
        <v/>
      </c>
      <c r="AC81" s="31">
        <f>IFERROR(IF($A81="","",$AA81*$Z81),"")</f>
        <v/>
      </c>
      <c r="AD81" s="31">
        <f>IFERROR(IF($A81="","",$AA81+$AB81+$AC81),"")</f>
        <v/>
      </c>
      <c r="AE81" s="33" t="n"/>
      <c r="AF81" s="31">
        <f>IFERROR(IF($A81="","",MAX(0,$AD81-$AE81)),"")</f>
        <v/>
      </c>
      <c r="AG81" s="32">
        <f>IFERROR(IF($A81="","",IF($O81="Canceled","Canceled",IF($AE81&lt;=0,"Unpaid",IF($AF81&gt;0,"Partially Paid","Paid")))),"")</f>
        <v/>
      </c>
      <c r="AH81" s="25" t="n"/>
      <c r="AI81" s="32">
        <f>IFERROR(IF($F81="","",INDEX('Activity Setup'!$L$12:$L$111,MATCH($F81,'Activity Setup'!$B$12:$B$111,0))),"")</f>
        <v/>
      </c>
      <c r="AJ81" s="25" t="n"/>
      <c r="AK81" s="32">
        <f>IFERROR(IF($F81="","",INDEX('Activity Setup'!$M$12:$M$111,MATCH($F81,'Activity Setup'!$B$12:$B$111,0))),"")</f>
        <v/>
      </c>
      <c r="AL81" s="32">
        <f>IFERROR(IF($F81="","",INDEX('Activity Setup'!$I$12:$I$111,MATCH($F81,'Activity Setup'!$B$12:$B$111,0))),"")</f>
        <v/>
      </c>
      <c r="AM81" s="32">
        <f>IFERROR(IF($A81="","",SUMIFS($M$5:$M$154,$F$5:$F$154,$F81,$C$5:$C$154,$C81,$D$5:$D$154,$D81,$O$5:$O$154,"&lt;&gt;Canceled",$O$5:$O$154,"&lt;&gt;No-Show")),0)</f>
        <v/>
      </c>
      <c r="AN81" s="32">
        <f>IFERROR(IF($A81="","",$AL81-$AM81),"")</f>
        <v/>
      </c>
      <c r="AO81" s="51">
        <f>IFERROR(IF($A81="","",$AM81/$AL81),"")</f>
        <v/>
      </c>
      <c r="AP81" s="52">
        <f>IFERROR(IF(OR($A81="",$C81="",$D81=""),"",($C81+$D81)-INDEX('Activity Setup'!$N$12:$N$111,MATCH($F81,'Activity Setup'!$B$12:$B$111,0))/24),"")</f>
        <v/>
      </c>
      <c r="AQ81" s="29" t="n"/>
      <c r="AR81" s="29" t="n"/>
      <c r="AS81" s="30">
        <f>IFERROR(IF($A81="","",IF(COUNTIF($A$5:$A$154,$A81)&gt;1,"Duplicate Booking ID",IF($AO81&gt;1,"Over Capacity",IF(AND($N81&lt;&gt;"",$AK81&lt;&gt;"",$N81&lt;$AK81),"Minimum Age Review",IF(AND($AI81="Yes",$AJ81&lt;&gt;"Received",$AJ81&lt;&gt;"Verify On Arrival"),"Waiver Follow-Up",IF(AND($AF81&gt;0,$O81&lt;&gt;"Canceled"),"Payment Due",IF($T81="","Missing Meeting Point",IF($Q81="","Unassigned Staff",IF(AND(($C81+$D81)&lt;NOW(),OR($O81="Inquiry",$O81="Pending",$O81="Confirmed")),"Past Activity Still Open","Ready"))))))))),"")</f>
        <v/>
      </c>
    </row>
    <row r="82">
      <c r="A82" s="25" t="n"/>
      <c r="B82" s="50" t="n"/>
      <c r="C82" s="50" t="n"/>
      <c r="D82" s="27" t="n"/>
      <c r="E82" s="28">
        <f>IFERROR(IF(OR($F82="",$D82=""),"",$D82+INDEX('Activity Setup'!$J$12:$J$111,MATCH($F82,'Activity Setup'!$B$12:$B$111,0))/24),"")</f>
        <v/>
      </c>
      <c r="F82" s="29" t="n"/>
      <c r="G82" s="25" t="n"/>
      <c r="H82" s="25" t="n"/>
      <c r="I82" s="25" t="n"/>
      <c r="J82" s="29" t="n"/>
      <c r="K82" s="25" t="n"/>
      <c r="L82" s="29" t="n"/>
      <c r="M82" s="25" t="n"/>
      <c r="N82" s="25" t="n"/>
      <c r="O82" s="25" t="n"/>
      <c r="P82" s="25" t="n"/>
      <c r="Q82" s="29" t="n"/>
      <c r="R82" s="30">
        <f>IFERROR(IF($F82="","",INDEX('Activity Setup'!$K$12:$K$111,MATCH($F82,'Activity Setup'!$B$12:$B$111,0))),"")</f>
        <v/>
      </c>
      <c r="S82" s="29" t="n"/>
      <c r="T82" s="30">
        <f>IFERROR(IF($A82="","",IF($S82&lt;&gt;"",$S82,$R82)),"")</f>
        <v/>
      </c>
      <c r="U82" s="31">
        <f>IFERROR(IF($F82="","",INDEX('Activity Setup'!$F$12:$F$111,MATCH($F82,'Activity Setup'!$B$12:$B$111,0))),"")</f>
        <v/>
      </c>
      <c r="V82" s="32">
        <f>IFERROR(IF($F82="","",INDEX('Activity Setup'!$E$12:$E$111,MATCH($F82,'Activity Setup'!$B$12:$B$111,0))),"")</f>
        <v/>
      </c>
      <c r="W82" s="31">
        <f>IFERROR(IF($A82="","",IF($V82="Per Person",$M82*$U82,$U82)),"")</f>
        <v/>
      </c>
      <c r="X82" s="33" t="n"/>
      <c r="Y82" s="51">
        <f>IFERROR(IF($F82="","",INDEX('Activity Setup'!$G$12:$G$111,MATCH($F82,'Activity Setup'!$B$12:$B$111,0))),"")</f>
        <v/>
      </c>
      <c r="Z82" s="51">
        <f>IFERROR(IF($F82="","",INDEX('Activity Setup'!$H$12:$H$111,MATCH($F82,'Activity Setup'!$B$12:$B$111,0))),"")</f>
        <v/>
      </c>
      <c r="AA82" s="31">
        <f>IFERROR(IF($A82="","",MAX(0,$W82-$X82)),"")</f>
        <v/>
      </c>
      <c r="AB82" s="31">
        <f>IFERROR(IF($A82="","",$AA82*$Y82),"")</f>
        <v/>
      </c>
      <c r="AC82" s="31">
        <f>IFERROR(IF($A82="","",$AA82*$Z82),"")</f>
        <v/>
      </c>
      <c r="AD82" s="31">
        <f>IFERROR(IF($A82="","",$AA82+$AB82+$AC82),"")</f>
        <v/>
      </c>
      <c r="AE82" s="33" t="n"/>
      <c r="AF82" s="31">
        <f>IFERROR(IF($A82="","",MAX(0,$AD82-$AE82)),"")</f>
        <v/>
      </c>
      <c r="AG82" s="32">
        <f>IFERROR(IF($A82="","",IF($O82="Canceled","Canceled",IF($AE82&lt;=0,"Unpaid",IF($AF82&gt;0,"Partially Paid","Paid")))),"")</f>
        <v/>
      </c>
      <c r="AH82" s="25" t="n"/>
      <c r="AI82" s="32">
        <f>IFERROR(IF($F82="","",INDEX('Activity Setup'!$L$12:$L$111,MATCH($F82,'Activity Setup'!$B$12:$B$111,0))),"")</f>
        <v/>
      </c>
      <c r="AJ82" s="25" t="n"/>
      <c r="AK82" s="32">
        <f>IFERROR(IF($F82="","",INDEX('Activity Setup'!$M$12:$M$111,MATCH($F82,'Activity Setup'!$B$12:$B$111,0))),"")</f>
        <v/>
      </c>
      <c r="AL82" s="32">
        <f>IFERROR(IF($F82="","",INDEX('Activity Setup'!$I$12:$I$111,MATCH($F82,'Activity Setup'!$B$12:$B$111,0))),"")</f>
        <v/>
      </c>
      <c r="AM82" s="32">
        <f>IFERROR(IF($A82="","",SUMIFS($M$5:$M$154,$F$5:$F$154,$F82,$C$5:$C$154,$C82,$D$5:$D$154,$D82,$O$5:$O$154,"&lt;&gt;Canceled",$O$5:$O$154,"&lt;&gt;No-Show")),0)</f>
        <v/>
      </c>
      <c r="AN82" s="32">
        <f>IFERROR(IF($A82="","",$AL82-$AM82),"")</f>
        <v/>
      </c>
      <c r="AO82" s="51">
        <f>IFERROR(IF($A82="","",$AM82/$AL82),"")</f>
        <v/>
      </c>
      <c r="AP82" s="52">
        <f>IFERROR(IF(OR($A82="",$C82="",$D82=""),"",($C82+$D82)-INDEX('Activity Setup'!$N$12:$N$111,MATCH($F82,'Activity Setup'!$B$12:$B$111,0))/24),"")</f>
        <v/>
      </c>
      <c r="AQ82" s="29" t="n"/>
      <c r="AR82" s="29" t="n"/>
      <c r="AS82" s="30">
        <f>IFERROR(IF($A82="","",IF(COUNTIF($A$5:$A$154,$A82)&gt;1,"Duplicate Booking ID",IF($AO82&gt;1,"Over Capacity",IF(AND($N82&lt;&gt;"",$AK82&lt;&gt;"",$N82&lt;$AK82),"Minimum Age Review",IF(AND($AI82="Yes",$AJ82&lt;&gt;"Received",$AJ82&lt;&gt;"Verify On Arrival"),"Waiver Follow-Up",IF(AND($AF82&gt;0,$O82&lt;&gt;"Canceled"),"Payment Due",IF($T82="","Missing Meeting Point",IF($Q82="","Unassigned Staff",IF(AND(($C82+$D82)&lt;NOW(),OR($O82="Inquiry",$O82="Pending",$O82="Confirmed")),"Past Activity Still Open","Ready"))))))))),"")</f>
        <v/>
      </c>
    </row>
    <row r="83">
      <c r="A83" s="25" t="n"/>
      <c r="B83" s="50" t="n"/>
      <c r="C83" s="50" t="n"/>
      <c r="D83" s="27" t="n"/>
      <c r="E83" s="28">
        <f>IFERROR(IF(OR($F83="",$D83=""),"",$D83+INDEX('Activity Setup'!$J$12:$J$111,MATCH($F83,'Activity Setup'!$B$12:$B$111,0))/24),"")</f>
        <v/>
      </c>
      <c r="F83" s="29" t="n"/>
      <c r="G83" s="25" t="n"/>
      <c r="H83" s="25" t="n"/>
      <c r="I83" s="25" t="n"/>
      <c r="J83" s="29" t="n"/>
      <c r="K83" s="25" t="n"/>
      <c r="L83" s="29" t="n"/>
      <c r="M83" s="25" t="n"/>
      <c r="N83" s="25" t="n"/>
      <c r="O83" s="25" t="n"/>
      <c r="P83" s="25" t="n"/>
      <c r="Q83" s="29" t="n"/>
      <c r="R83" s="30">
        <f>IFERROR(IF($F83="","",INDEX('Activity Setup'!$K$12:$K$111,MATCH($F83,'Activity Setup'!$B$12:$B$111,0))),"")</f>
        <v/>
      </c>
      <c r="S83" s="29" t="n"/>
      <c r="T83" s="30">
        <f>IFERROR(IF($A83="","",IF($S83&lt;&gt;"",$S83,$R83)),"")</f>
        <v/>
      </c>
      <c r="U83" s="31">
        <f>IFERROR(IF($F83="","",INDEX('Activity Setup'!$F$12:$F$111,MATCH($F83,'Activity Setup'!$B$12:$B$111,0))),"")</f>
        <v/>
      </c>
      <c r="V83" s="32">
        <f>IFERROR(IF($F83="","",INDEX('Activity Setup'!$E$12:$E$111,MATCH($F83,'Activity Setup'!$B$12:$B$111,0))),"")</f>
        <v/>
      </c>
      <c r="W83" s="31">
        <f>IFERROR(IF($A83="","",IF($V83="Per Person",$M83*$U83,$U83)),"")</f>
        <v/>
      </c>
      <c r="X83" s="33" t="n"/>
      <c r="Y83" s="51">
        <f>IFERROR(IF($F83="","",INDEX('Activity Setup'!$G$12:$G$111,MATCH($F83,'Activity Setup'!$B$12:$B$111,0))),"")</f>
        <v/>
      </c>
      <c r="Z83" s="51">
        <f>IFERROR(IF($F83="","",INDEX('Activity Setup'!$H$12:$H$111,MATCH($F83,'Activity Setup'!$B$12:$B$111,0))),"")</f>
        <v/>
      </c>
      <c r="AA83" s="31">
        <f>IFERROR(IF($A83="","",MAX(0,$W83-$X83)),"")</f>
        <v/>
      </c>
      <c r="AB83" s="31">
        <f>IFERROR(IF($A83="","",$AA83*$Y83),"")</f>
        <v/>
      </c>
      <c r="AC83" s="31">
        <f>IFERROR(IF($A83="","",$AA83*$Z83),"")</f>
        <v/>
      </c>
      <c r="AD83" s="31">
        <f>IFERROR(IF($A83="","",$AA83+$AB83+$AC83),"")</f>
        <v/>
      </c>
      <c r="AE83" s="33" t="n"/>
      <c r="AF83" s="31">
        <f>IFERROR(IF($A83="","",MAX(0,$AD83-$AE83)),"")</f>
        <v/>
      </c>
      <c r="AG83" s="32">
        <f>IFERROR(IF($A83="","",IF($O83="Canceled","Canceled",IF($AE83&lt;=0,"Unpaid",IF($AF83&gt;0,"Partially Paid","Paid")))),"")</f>
        <v/>
      </c>
      <c r="AH83" s="25" t="n"/>
      <c r="AI83" s="32">
        <f>IFERROR(IF($F83="","",INDEX('Activity Setup'!$L$12:$L$111,MATCH($F83,'Activity Setup'!$B$12:$B$111,0))),"")</f>
        <v/>
      </c>
      <c r="AJ83" s="25" t="n"/>
      <c r="AK83" s="32">
        <f>IFERROR(IF($F83="","",INDEX('Activity Setup'!$M$12:$M$111,MATCH($F83,'Activity Setup'!$B$12:$B$111,0))),"")</f>
        <v/>
      </c>
      <c r="AL83" s="32">
        <f>IFERROR(IF($F83="","",INDEX('Activity Setup'!$I$12:$I$111,MATCH($F83,'Activity Setup'!$B$12:$B$111,0))),"")</f>
        <v/>
      </c>
      <c r="AM83" s="32">
        <f>IFERROR(IF($A83="","",SUMIFS($M$5:$M$154,$F$5:$F$154,$F83,$C$5:$C$154,$C83,$D$5:$D$154,$D83,$O$5:$O$154,"&lt;&gt;Canceled",$O$5:$O$154,"&lt;&gt;No-Show")),0)</f>
        <v/>
      </c>
      <c r="AN83" s="32">
        <f>IFERROR(IF($A83="","",$AL83-$AM83),"")</f>
        <v/>
      </c>
      <c r="AO83" s="51">
        <f>IFERROR(IF($A83="","",$AM83/$AL83),"")</f>
        <v/>
      </c>
      <c r="AP83" s="52">
        <f>IFERROR(IF(OR($A83="",$C83="",$D83=""),"",($C83+$D83)-INDEX('Activity Setup'!$N$12:$N$111,MATCH($F83,'Activity Setup'!$B$12:$B$111,0))/24),"")</f>
        <v/>
      </c>
      <c r="AQ83" s="29" t="n"/>
      <c r="AR83" s="29" t="n"/>
      <c r="AS83" s="30">
        <f>IFERROR(IF($A83="","",IF(COUNTIF($A$5:$A$154,$A83)&gt;1,"Duplicate Booking ID",IF($AO83&gt;1,"Over Capacity",IF(AND($N83&lt;&gt;"",$AK83&lt;&gt;"",$N83&lt;$AK83),"Minimum Age Review",IF(AND($AI83="Yes",$AJ83&lt;&gt;"Received",$AJ83&lt;&gt;"Verify On Arrival"),"Waiver Follow-Up",IF(AND($AF83&gt;0,$O83&lt;&gt;"Canceled"),"Payment Due",IF($T83="","Missing Meeting Point",IF($Q83="","Unassigned Staff",IF(AND(($C83+$D83)&lt;NOW(),OR($O83="Inquiry",$O83="Pending",$O83="Confirmed")),"Past Activity Still Open","Ready"))))))))),"")</f>
        <v/>
      </c>
    </row>
    <row r="84">
      <c r="A84" s="25" t="n"/>
      <c r="B84" s="50" t="n"/>
      <c r="C84" s="50" t="n"/>
      <c r="D84" s="27" t="n"/>
      <c r="E84" s="28">
        <f>IFERROR(IF(OR($F84="",$D84=""),"",$D84+INDEX('Activity Setup'!$J$12:$J$111,MATCH($F84,'Activity Setup'!$B$12:$B$111,0))/24),"")</f>
        <v/>
      </c>
      <c r="F84" s="29" t="n"/>
      <c r="G84" s="25" t="n"/>
      <c r="H84" s="25" t="n"/>
      <c r="I84" s="25" t="n"/>
      <c r="J84" s="29" t="n"/>
      <c r="K84" s="25" t="n"/>
      <c r="L84" s="29" t="n"/>
      <c r="M84" s="25" t="n"/>
      <c r="N84" s="25" t="n"/>
      <c r="O84" s="25" t="n"/>
      <c r="P84" s="25" t="n"/>
      <c r="Q84" s="29" t="n"/>
      <c r="R84" s="30">
        <f>IFERROR(IF($F84="","",INDEX('Activity Setup'!$K$12:$K$111,MATCH($F84,'Activity Setup'!$B$12:$B$111,0))),"")</f>
        <v/>
      </c>
      <c r="S84" s="29" t="n"/>
      <c r="T84" s="30">
        <f>IFERROR(IF($A84="","",IF($S84&lt;&gt;"",$S84,$R84)),"")</f>
        <v/>
      </c>
      <c r="U84" s="31">
        <f>IFERROR(IF($F84="","",INDEX('Activity Setup'!$F$12:$F$111,MATCH($F84,'Activity Setup'!$B$12:$B$111,0))),"")</f>
        <v/>
      </c>
      <c r="V84" s="32">
        <f>IFERROR(IF($F84="","",INDEX('Activity Setup'!$E$12:$E$111,MATCH($F84,'Activity Setup'!$B$12:$B$111,0))),"")</f>
        <v/>
      </c>
      <c r="W84" s="31">
        <f>IFERROR(IF($A84="","",IF($V84="Per Person",$M84*$U84,$U84)),"")</f>
        <v/>
      </c>
      <c r="X84" s="33" t="n"/>
      <c r="Y84" s="51">
        <f>IFERROR(IF($F84="","",INDEX('Activity Setup'!$G$12:$G$111,MATCH($F84,'Activity Setup'!$B$12:$B$111,0))),"")</f>
        <v/>
      </c>
      <c r="Z84" s="51">
        <f>IFERROR(IF($F84="","",INDEX('Activity Setup'!$H$12:$H$111,MATCH($F84,'Activity Setup'!$B$12:$B$111,0))),"")</f>
        <v/>
      </c>
      <c r="AA84" s="31">
        <f>IFERROR(IF($A84="","",MAX(0,$W84-$X84)),"")</f>
        <v/>
      </c>
      <c r="AB84" s="31">
        <f>IFERROR(IF($A84="","",$AA84*$Y84),"")</f>
        <v/>
      </c>
      <c r="AC84" s="31">
        <f>IFERROR(IF($A84="","",$AA84*$Z84),"")</f>
        <v/>
      </c>
      <c r="AD84" s="31">
        <f>IFERROR(IF($A84="","",$AA84+$AB84+$AC84),"")</f>
        <v/>
      </c>
      <c r="AE84" s="33" t="n"/>
      <c r="AF84" s="31">
        <f>IFERROR(IF($A84="","",MAX(0,$AD84-$AE84)),"")</f>
        <v/>
      </c>
      <c r="AG84" s="32">
        <f>IFERROR(IF($A84="","",IF($O84="Canceled","Canceled",IF($AE84&lt;=0,"Unpaid",IF($AF84&gt;0,"Partially Paid","Paid")))),"")</f>
        <v/>
      </c>
      <c r="AH84" s="25" t="n"/>
      <c r="AI84" s="32">
        <f>IFERROR(IF($F84="","",INDEX('Activity Setup'!$L$12:$L$111,MATCH($F84,'Activity Setup'!$B$12:$B$111,0))),"")</f>
        <v/>
      </c>
      <c r="AJ84" s="25" t="n"/>
      <c r="AK84" s="32">
        <f>IFERROR(IF($F84="","",INDEX('Activity Setup'!$M$12:$M$111,MATCH($F84,'Activity Setup'!$B$12:$B$111,0))),"")</f>
        <v/>
      </c>
      <c r="AL84" s="32">
        <f>IFERROR(IF($F84="","",INDEX('Activity Setup'!$I$12:$I$111,MATCH($F84,'Activity Setup'!$B$12:$B$111,0))),"")</f>
        <v/>
      </c>
      <c r="AM84" s="32">
        <f>IFERROR(IF($A84="","",SUMIFS($M$5:$M$154,$F$5:$F$154,$F84,$C$5:$C$154,$C84,$D$5:$D$154,$D84,$O$5:$O$154,"&lt;&gt;Canceled",$O$5:$O$154,"&lt;&gt;No-Show")),0)</f>
        <v/>
      </c>
      <c r="AN84" s="32">
        <f>IFERROR(IF($A84="","",$AL84-$AM84),"")</f>
        <v/>
      </c>
      <c r="AO84" s="51">
        <f>IFERROR(IF($A84="","",$AM84/$AL84),"")</f>
        <v/>
      </c>
      <c r="AP84" s="52">
        <f>IFERROR(IF(OR($A84="",$C84="",$D84=""),"",($C84+$D84)-INDEX('Activity Setup'!$N$12:$N$111,MATCH($F84,'Activity Setup'!$B$12:$B$111,0))/24),"")</f>
        <v/>
      </c>
      <c r="AQ84" s="29" t="n"/>
      <c r="AR84" s="29" t="n"/>
      <c r="AS84" s="30">
        <f>IFERROR(IF($A84="","",IF(COUNTIF($A$5:$A$154,$A84)&gt;1,"Duplicate Booking ID",IF($AO84&gt;1,"Over Capacity",IF(AND($N84&lt;&gt;"",$AK84&lt;&gt;"",$N84&lt;$AK84),"Minimum Age Review",IF(AND($AI84="Yes",$AJ84&lt;&gt;"Received",$AJ84&lt;&gt;"Verify On Arrival"),"Waiver Follow-Up",IF(AND($AF84&gt;0,$O84&lt;&gt;"Canceled"),"Payment Due",IF($T84="","Missing Meeting Point",IF($Q84="","Unassigned Staff",IF(AND(($C84+$D84)&lt;NOW(),OR($O84="Inquiry",$O84="Pending",$O84="Confirmed")),"Past Activity Still Open","Ready"))))))))),"")</f>
        <v/>
      </c>
    </row>
    <row r="85">
      <c r="A85" s="25" t="n"/>
      <c r="B85" s="50" t="n"/>
      <c r="C85" s="50" t="n"/>
      <c r="D85" s="27" t="n"/>
      <c r="E85" s="28">
        <f>IFERROR(IF(OR($F85="",$D85=""),"",$D85+INDEX('Activity Setup'!$J$12:$J$111,MATCH($F85,'Activity Setup'!$B$12:$B$111,0))/24),"")</f>
        <v/>
      </c>
      <c r="F85" s="29" t="n"/>
      <c r="G85" s="25" t="n"/>
      <c r="H85" s="25" t="n"/>
      <c r="I85" s="25" t="n"/>
      <c r="J85" s="29" t="n"/>
      <c r="K85" s="25" t="n"/>
      <c r="L85" s="29" t="n"/>
      <c r="M85" s="25" t="n"/>
      <c r="N85" s="25" t="n"/>
      <c r="O85" s="25" t="n"/>
      <c r="P85" s="25" t="n"/>
      <c r="Q85" s="29" t="n"/>
      <c r="R85" s="30">
        <f>IFERROR(IF($F85="","",INDEX('Activity Setup'!$K$12:$K$111,MATCH($F85,'Activity Setup'!$B$12:$B$111,0))),"")</f>
        <v/>
      </c>
      <c r="S85" s="29" t="n"/>
      <c r="T85" s="30">
        <f>IFERROR(IF($A85="","",IF($S85&lt;&gt;"",$S85,$R85)),"")</f>
        <v/>
      </c>
      <c r="U85" s="31">
        <f>IFERROR(IF($F85="","",INDEX('Activity Setup'!$F$12:$F$111,MATCH($F85,'Activity Setup'!$B$12:$B$111,0))),"")</f>
        <v/>
      </c>
      <c r="V85" s="32">
        <f>IFERROR(IF($F85="","",INDEX('Activity Setup'!$E$12:$E$111,MATCH($F85,'Activity Setup'!$B$12:$B$111,0))),"")</f>
        <v/>
      </c>
      <c r="W85" s="31">
        <f>IFERROR(IF($A85="","",IF($V85="Per Person",$M85*$U85,$U85)),"")</f>
        <v/>
      </c>
      <c r="X85" s="33" t="n"/>
      <c r="Y85" s="51">
        <f>IFERROR(IF($F85="","",INDEX('Activity Setup'!$G$12:$G$111,MATCH($F85,'Activity Setup'!$B$12:$B$111,0))),"")</f>
        <v/>
      </c>
      <c r="Z85" s="51">
        <f>IFERROR(IF($F85="","",INDEX('Activity Setup'!$H$12:$H$111,MATCH($F85,'Activity Setup'!$B$12:$B$111,0))),"")</f>
        <v/>
      </c>
      <c r="AA85" s="31">
        <f>IFERROR(IF($A85="","",MAX(0,$W85-$X85)),"")</f>
        <v/>
      </c>
      <c r="AB85" s="31">
        <f>IFERROR(IF($A85="","",$AA85*$Y85),"")</f>
        <v/>
      </c>
      <c r="AC85" s="31">
        <f>IFERROR(IF($A85="","",$AA85*$Z85),"")</f>
        <v/>
      </c>
      <c r="AD85" s="31">
        <f>IFERROR(IF($A85="","",$AA85+$AB85+$AC85),"")</f>
        <v/>
      </c>
      <c r="AE85" s="33" t="n"/>
      <c r="AF85" s="31">
        <f>IFERROR(IF($A85="","",MAX(0,$AD85-$AE85)),"")</f>
        <v/>
      </c>
      <c r="AG85" s="32">
        <f>IFERROR(IF($A85="","",IF($O85="Canceled","Canceled",IF($AE85&lt;=0,"Unpaid",IF($AF85&gt;0,"Partially Paid","Paid")))),"")</f>
        <v/>
      </c>
      <c r="AH85" s="25" t="n"/>
      <c r="AI85" s="32">
        <f>IFERROR(IF($F85="","",INDEX('Activity Setup'!$L$12:$L$111,MATCH($F85,'Activity Setup'!$B$12:$B$111,0))),"")</f>
        <v/>
      </c>
      <c r="AJ85" s="25" t="n"/>
      <c r="AK85" s="32">
        <f>IFERROR(IF($F85="","",INDEX('Activity Setup'!$M$12:$M$111,MATCH($F85,'Activity Setup'!$B$12:$B$111,0))),"")</f>
        <v/>
      </c>
      <c r="AL85" s="32">
        <f>IFERROR(IF($F85="","",INDEX('Activity Setup'!$I$12:$I$111,MATCH($F85,'Activity Setup'!$B$12:$B$111,0))),"")</f>
        <v/>
      </c>
      <c r="AM85" s="32">
        <f>IFERROR(IF($A85="","",SUMIFS($M$5:$M$154,$F$5:$F$154,$F85,$C$5:$C$154,$C85,$D$5:$D$154,$D85,$O$5:$O$154,"&lt;&gt;Canceled",$O$5:$O$154,"&lt;&gt;No-Show")),0)</f>
        <v/>
      </c>
      <c r="AN85" s="32">
        <f>IFERROR(IF($A85="","",$AL85-$AM85),"")</f>
        <v/>
      </c>
      <c r="AO85" s="51">
        <f>IFERROR(IF($A85="","",$AM85/$AL85),"")</f>
        <v/>
      </c>
      <c r="AP85" s="52">
        <f>IFERROR(IF(OR($A85="",$C85="",$D85=""),"",($C85+$D85)-INDEX('Activity Setup'!$N$12:$N$111,MATCH($F85,'Activity Setup'!$B$12:$B$111,0))/24),"")</f>
        <v/>
      </c>
      <c r="AQ85" s="29" t="n"/>
      <c r="AR85" s="29" t="n"/>
      <c r="AS85" s="30">
        <f>IFERROR(IF($A85="","",IF(COUNTIF($A$5:$A$154,$A85)&gt;1,"Duplicate Booking ID",IF($AO85&gt;1,"Over Capacity",IF(AND($N85&lt;&gt;"",$AK85&lt;&gt;"",$N85&lt;$AK85),"Minimum Age Review",IF(AND($AI85="Yes",$AJ85&lt;&gt;"Received",$AJ85&lt;&gt;"Verify On Arrival"),"Waiver Follow-Up",IF(AND($AF85&gt;0,$O85&lt;&gt;"Canceled"),"Payment Due",IF($T85="","Missing Meeting Point",IF($Q85="","Unassigned Staff",IF(AND(($C85+$D85)&lt;NOW(),OR($O85="Inquiry",$O85="Pending",$O85="Confirmed")),"Past Activity Still Open","Ready"))))))))),"")</f>
        <v/>
      </c>
    </row>
    <row r="86">
      <c r="A86" s="25" t="n"/>
      <c r="B86" s="50" t="n"/>
      <c r="C86" s="50" t="n"/>
      <c r="D86" s="27" t="n"/>
      <c r="E86" s="28">
        <f>IFERROR(IF(OR($F86="",$D86=""),"",$D86+INDEX('Activity Setup'!$J$12:$J$111,MATCH($F86,'Activity Setup'!$B$12:$B$111,0))/24),"")</f>
        <v/>
      </c>
      <c r="F86" s="29" t="n"/>
      <c r="G86" s="25" t="n"/>
      <c r="H86" s="25" t="n"/>
      <c r="I86" s="25" t="n"/>
      <c r="J86" s="29" t="n"/>
      <c r="K86" s="25" t="n"/>
      <c r="L86" s="29" t="n"/>
      <c r="M86" s="25" t="n"/>
      <c r="N86" s="25" t="n"/>
      <c r="O86" s="25" t="n"/>
      <c r="P86" s="25" t="n"/>
      <c r="Q86" s="29" t="n"/>
      <c r="R86" s="30">
        <f>IFERROR(IF($F86="","",INDEX('Activity Setup'!$K$12:$K$111,MATCH($F86,'Activity Setup'!$B$12:$B$111,0))),"")</f>
        <v/>
      </c>
      <c r="S86" s="29" t="n"/>
      <c r="T86" s="30">
        <f>IFERROR(IF($A86="","",IF($S86&lt;&gt;"",$S86,$R86)),"")</f>
        <v/>
      </c>
      <c r="U86" s="31">
        <f>IFERROR(IF($F86="","",INDEX('Activity Setup'!$F$12:$F$111,MATCH($F86,'Activity Setup'!$B$12:$B$111,0))),"")</f>
        <v/>
      </c>
      <c r="V86" s="32">
        <f>IFERROR(IF($F86="","",INDEX('Activity Setup'!$E$12:$E$111,MATCH($F86,'Activity Setup'!$B$12:$B$111,0))),"")</f>
        <v/>
      </c>
      <c r="W86" s="31">
        <f>IFERROR(IF($A86="","",IF($V86="Per Person",$M86*$U86,$U86)),"")</f>
        <v/>
      </c>
      <c r="X86" s="33" t="n"/>
      <c r="Y86" s="51">
        <f>IFERROR(IF($F86="","",INDEX('Activity Setup'!$G$12:$G$111,MATCH($F86,'Activity Setup'!$B$12:$B$111,0))),"")</f>
        <v/>
      </c>
      <c r="Z86" s="51">
        <f>IFERROR(IF($F86="","",INDEX('Activity Setup'!$H$12:$H$111,MATCH($F86,'Activity Setup'!$B$12:$B$111,0))),"")</f>
        <v/>
      </c>
      <c r="AA86" s="31">
        <f>IFERROR(IF($A86="","",MAX(0,$W86-$X86)),"")</f>
        <v/>
      </c>
      <c r="AB86" s="31">
        <f>IFERROR(IF($A86="","",$AA86*$Y86),"")</f>
        <v/>
      </c>
      <c r="AC86" s="31">
        <f>IFERROR(IF($A86="","",$AA86*$Z86),"")</f>
        <v/>
      </c>
      <c r="AD86" s="31">
        <f>IFERROR(IF($A86="","",$AA86+$AB86+$AC86),"")</f>
        <v/>
      </c>
      <c r="AE86" s="33" t="n"/>
      <c r="AF86" s="31">
        <f>IFERROR(IF($A86="","",MAX(0,$AD86-$AE86)),"")</f>
        <v/>
      </c>
      <c r="AG86" s="32">
        <f>IFERROR(IF($A86="","",IF($O86="Canceled","Canceled",IF($AE86&lt;=0,"Unpaid",IF($AF86&gt;0,"Partially Paid","Paid")))),"")</f>
        <v/>
      </c>
      <c r="AH86" s="25" t="n"/>
      <c r="AI86" s="32">
        <f>IFERROR(IF($F86="","",INDEX('Activity Setup'!$L$12:$L$111,MATCH($F86,'Activity Setup'!$B$12:$B$111,0))),"")</f>
        <v/>
      </c>
      <c r="AJ86" s="25" t="n"/>
      <c r="AK86" s="32">
        <f>IFERROR(IF($F86="","",INDEX('Activity Setup'!$M$12:$M$111,MATCH($F86,'Activity Setup'!$B$12:$B$111,0))),"")</f>
        <v/>
      </c>
      <c r="AL86" s="32">
        <f>IFERROR(IF($F86="","",INDEX('Activity Setup'!$I$12:$I$111,MATCH($F86,'Activity Setup'!$B$12:$B$111,0))),"")</f>
        <v/>
      </c>
      <c r="AM86" s="32">
        <f>IFERROR(IF($A86="","",SUMIFS($M$5:$M$154,$F$5:$F$154,$F86,$C$5:$C$154,$C86,$D$5:$D$154,$D86,$O$5:$O$154,"&lt;&gt;Canceled",$O$5:$O$154,"&lt;&gt;No-Show")),0)</f>
        <v/>
      </c>
      <c r="AN86" s="32">
        <f>IFERROR(IF($A86="","",$AL86-$AM86),"")</f>
        <v/>
      </c>
      <c r="AO86" s="51">
        <f>IFERROR(IF($A86="","",$AM86/$AL86),"")</f>
        <v/>
      </c>
      <c r="AP86" s="52">
        <f>IFERROR(IF(OR($A86="",$C86="",$D86=""),"",($C86+$D86)-INDEX('Activity Setup'!$N$12:$N$111,MATCH($F86,'Activity Setup'!$B$12:$B$111,0))/24),"")</f>
        <v/>
      </c>
      <c r="AQ86" s="29" t="n"/>
      <c r="AR86" s="29" t="n"/>
      <c r="AS86" s="30">
        <f>IFERROR(IF($A86="","",IF(COUNTIF($A$5:$A$154,$A86)&gt;1,"Duplicate Booking ID",IF($AO86&gt;1,"Over Capacity",IF(AND($N86&lt;&gt;"",$AK86&lt;&gt;"",$N86&lt;$AK86),"Minimum Age Review",IF(AND($AI86="Yes",$AJ86&lt;&gt;"Received",$AJ86&lt;&gt;"Verify On Arrival"),"Waiver Follow-Up",IF(AND($AF86&gt;0,$O86&lt;&gt;"Canceled"),"Payment Due",IF($T86="","Missing Meeting Point",IF($Q86="","Unassigned Staff",IF(AND(($C86+$D86)&lt;NOW(),OR($O86="Inquiry",$O86="Pending",$O86="Confirmed")),"Past Activity Still Open","Ready"))))))))),"")</f>
        <v/>
      </c>
    </row>
    <row r="87">
      <c r="A87" s="25" t="n"/>
      <c r="B87" s="50" t="n"/>
      <c r="C87" s="50" t="n"/>
      <c r="D87" s="27" t="n"/>
      <c r="E87" s="28">
        <f>IFERROR(IF(OR($F87="",$D87=""),"",$D87+INDEX('Activity Setup'!$J$12:$J$111,MATCH($F87,'Activity Setup'!$B$12:$B$111,0))/24),"")</f>
        <v/>
      </c>
      <c r="F87" s="29" t="n"/>
      <c r="G87" s="25" t="n"/>
      <c r="H87" s="25" t="n"/>
      <c r="I87" s="25" t="n"/>
      <c r="J87" s="29" t="n"/>
      <c r="K87" s="25" t="n"/>
      <c r="L87" s="29" t="n"/>
      <c r="M87" s="25" t="n"/>
      <c r="N87" s="25" t="n"/>
      <c r="O87" s="25" t="n"/>
      <c r="P87" s="25" t="n"/>
      <c r="Q87" s="29" t="n"/>
      <c r="R87" s="30">
        <f>IFERROR(IF($F87="","",INDEX('Activity Setup'!$K$12:$K$111,MATCH($F87,'Activity Setup'!$B$12:$B$111,0))),"")</f>
        <v/>
      </c>
      <c r="S87" s="29" t="n"/>
      <c r="T87" s="30">
        <f>IFERROR(IF($A87="","",IF($S87&lt;&gt;"",$S87,$R87)),"")</f>
        <v/>
      </c>
      <c r="U87" s="31">
        <f>IFERROR(IF($F87="","",INDEX('Activity Setup'!$F$12:$F$111,MATCH($F87,'Activity Setup'!$B$12:$B$111,0))),"")</f>
        <v/>
      </c>
      <c r="V87" s="32">
        <f>IFERROR(IF($F87="","",INDEX('Activity Setup'!$E$12:$E$111,MATCH($F87,'Activity Setup'!$B$12:$B$111,0))),"")</f>
        <v/>
      </c>
      <c r="W87" s="31">
        <f>IFERROR(IF($A87="","",IF($V87="Per Person",$M87*$U87,$U87)),"")</f>
        <v/>
      </c>
      <c r="X87" s="33" t="n"/>
      <c r="Y87" s="51">
        <f>IFERROR(IF($F87="","",INDEX('Activity Setup'!$G$12:$G$111,MATCH($F87,'Activity Setup'!$B$12:$B$111,0))),"")</f>
        <v/>
      </c>
      <c r="Z87" s="51">
        <f>IFERROR(IF($F87="","",INDEX('Activity Setup'!$H$12:$H$111,MATCH($F87,'Activity Setup'!$B$12:$B$111,0))),"")</f>
        <v/>
      </c>
      <c r="AA87" s="31">
        <f>IFERROR(IF($A87="","",MAX(0,$W87-$X87)),"")</f>
        <v/>
      </c>
      <c r="AB87" s="31">
        <f>IFERROR(IF($A87="","",$AA87*$Y87),"")</f>
        <v/>
      </c>
      <c r="AC87" s="31">
        <f>IFERROR(IF($A87="","",$AA87*$Z87),"")</f>
        <v/>
      </c>
      <c r="AD87" s="31">
        <f>IFERROR(IF($A87="","",$AA87+$AB87+$AC87),"")</f>
        <v/>
      </c>
      <c r="AE87" s="33" t="n"/>
      <c r="AF87" s="31">
        <f>IFERROR(IF($A87="","",MAX(0,$AD87-$AE87)),"")</f>
        <v/>
      </c>
      <c r="AG87" s="32">
        <f>IFERROR(IF($A87="","",IF($O87="Canceled","Canceled",IF($AE87&lt;=0,"Unpaid",IF($AF87&gt;0,"Partially Paid","Paid")))),"")</f>
        <v/>
      </c>
      <c r="AH87" s="25" t="n"/>
      <c r="AI87" s="32">
        <f>IFERROR(IF($F87="","",INDEX('Activity Setup'!$L$12:$L$111,MATCH($F87,'Activity Setup'!$B$12:$B$111,0))),"")</f>
        <v/>
      </c>
      <c r="AJ87" s="25" t="n"/>
      <c r="AK87" s="32">
        <f>IFERROR(IF($F87="","",INDEX('Activity Setup'!$M$12:$M$111,MATCH($F87,'Activity Setup'!$B$12:$B$111,0))),"")</f>
        <v/>
      </c>
      <c r="AL87" s="32">
        <f>IFERROR(IF($F87="","",INDEX('Activity Setup'!$I$12:$I$111,MATCH($F87,'Activity Setup'!$B$12:$B$111,0))),"")</f>
        <v/>
      </c>
      <c r="AM87" s="32">
        <f>IFERROR(IF($A87="","",SUMIFS($M$5:$M$154,$F$5:$F$154,$F87,$C$5:$C$154,$C87,$D$5:$D$154,$D87,$O$5:$O$154,"&lt;&gt;Canceled",$O$5:$O$154,"&lt;&gt;No-Show")),0)</f>
        <v/>
      </c>
      <c r="AN87" s="32">
        <f>IFERROR(IF($A87="","",$AL87-$AM87),"")</f>
        <v/>
      </c>
      <c r="AO87" s="51">
        <f>IFERROR(IF($A87="","",$AM87/$AL87),"")</f>
        <v/>
      </c>
      <c r="AP87" s="52">
        <f>IFERROR(IF(OR($A87="",$C87="",$D87=""),"",($C87+$D87)-INDEX('Activity Setup'!$N$12:$N$111,MATCH($F87,'Activity Setup'!$B$12:$B$111,0))/24),"")</f>
        <v/>
      </c>
      <c r="AQ87" s="29" t="n"/>
      <c r="AR87" s="29" t="n"/>
      <c r="AS87" s="30">
        <f>IFERROR(IF($A87="","",IF(COUNTIF($A$5:$A$154,$A87)&gt;1,"Duplicate Booking ID",IF($AO87&gt;1,"Over Capacity",IF(AND($N87&lt;&gt;"",$AK87&lt;&gt;"",$N87&lt;$AK87),"Minimum Age Review",IF(AND($AI87="Yes",$AJ87&lt;&gt;"Received",$AJ87&lt;&gt;"Verify On Arrival"),"Waiver Follow-Up",IF(AND($AF87&gt;0,$O87&lt;&gt;"Canceled"),"Payment Due",IF($T87="","Missing Meeting Point",IF($Q87="","Unassigned Staff",IF(AND(($C87+$D87)&lt;NOW(),OR($O87="Inquiry",$O87="Pending",$O87="Confirmed")),"Past Activity Still Open","Ready"))))))))),"")</f>
        <v/>
      </c>
    </row>
    <row r="88">
      <c r="A88" s="25" t="n"/>
      <c r="B88" s="50" t="n"/>
      <c r="C88" s="50" t="n"/>
      <c r="D88" s="27" t="n"/>
      <c r="E88" s="28">
        <f>IFERROR(IF(OR($F88="",$D88=""),"",$D88+INDEX('Activity Setup'!$J$12:$J$111,MATCH($F88,'Activity Setup'!$B$12:$B$111,0))/24),"")</f>
        <v/>
      </c>
      <c r="F88" s="29" t="n"/>
      <c r="G88" s="25" t="n"/>
      <c r="H88" s="25" t="n"/>
      <c r="I88" s="25" t="n"/>
      <c r="J88" s="29" t="n"/>
      <c r="K88" s="25" t="n"/>
      <c r="L88" s="29" t="n"/>
      <c r="M88" s="25" t="n"/>
      <c r="N88" s="25" t="n"/>
      <c r="O88" s="25" t="n"/>
      <c r="P88" s="25" t="n"/>
      <c r="Q88" s="29" t="n"/>
      <c r="R88" s="30">
        <f>IFERROR(IF($F88="","",INDEX('Activity Setup'!$K$12:$K$111,MATCH($F88,'Activity Setup'!$B$12:$B$111,0))),"")</f>
        <v/>
      </c>
      <c r="S88" s="29" t="n"/>
      <c r="T88" s="30">
        <f>IFERROR(IF($A88="","",IF($S88&lt;&gt;"",$S88,$R88)),"")</f>
        <v/>
      </c>
      <c r="U88" s="31">
        <f>IFERROR(IF($F88="","",INDEX('Activity Setup'!$F$12:$F$111,MATCH($F88,'Activity Setup'!$B$12:$B$111,0))),"")</f>
        <v/>
      </c>
      <c r="V88" s="32">
        <f>IFERROR(IF($F88="","",INDEX('Activity Setup'!$E$12:$E$111,MATCH($F88,'Activity Setup'!$B$12:$B$111,0))),"")</f>
        <v/>
      </c>
      <c r="W88" s="31">
        <f>IFERROR(IF($A88="","",IF($V88="Per Person",$M88*$U88,$U88)),"")</f>
        <v/>
      </c>
      <c r="X88" s="33" t="n"/>
      <c r="Y88" s="51">
        <f>IFERROR(IF($F88="","",INDEX('Activity Setup'!$G$12:$G$111,MATCH($F88,'Activity Setup'!$B$12:$B$111,0))),"")</f>
        <v/>
      </c>
      <c r="Z88" s="51">
        <f>IFERROR(IF($F88="","",INDEX('Activity Setup'!$H$12:$H$111,MATCH($F88,'Activity Setup'!$B$12:$B$111,0))),"")</f>
        <v/>
      </c>
      <c r="AA88" s="31">
        <f>IFERROR(IF($A88="","",MAX(0,$W88-$X88)),"")</f>
        <v/>
      </c>
      <c r="AB88" s="31">
        <f>IFERROR(IF($A88="","",$AA88*$Y88),"")</f>
        <v/>
      </c>
      <c r="AC88" s="31">
        <f>IFERROR(IF($A88="","",$AA88*$Z88),"")</f>
        <v/>
      </c>
      <c r="AD88" s="31">
        <f>IFERROR(IF($A88="","",$AA88+$AB88+$AC88),"")</f>
        <v/>
      </c>
      <c r="AE88" s="33" t="n"/>
      <c r="AF88" s="31">
        <f>IFERROR(IF($A88="","",MAX(0,$AD88-$AE88)),"")</f>
        <v/>
      </c>
      <c r="AG88" s="32">
        <f>IFERROR(IF($A88="","",IF($O88="Canceled","Canceled",IF($AE88&lt;=0,"Unpaid",IF($AF88&gt;0,"Partially Paid","Paid")))),"")</f>
        <v/>
      </c>
      <c r="AH88" s="25" t="n"/>
      <c r="AI88" s="32">
        <f>IFERROR(IF($F88="","",INDEX('Activity Setup'!$L$12:$L$111,MATCH($F88,'Activity Setup'!$B$12:$B$111,0))),"")</f>
        <v/>
      </c>
      <c r="AJ88" s="25" t="n"/>
      <c r="AK88" s="32">
        <f>IFERROR(IF($F88="","",INDEX('Activity Setup'!$M$12:$M$111,MATCH($F88,'Activity Setup'!$B$12:$B$111,0))),"")</f>
        <v/>
      </c>
      <c r="AL88" s="32">
        <f>IFERROR(IF($F88="","",INDEX('Activity Setup'!$I$12:$I$111,MATCH($F88,'Activity Setup'!$B$12:$B$111,0))),"")</f>
        <v/>
      </c>
      <c r="AM88" s="32">
        <f>IFERROR(IF($A88="","",SUMIFS($M$5:$M$154,$F$5:$F$154,$F88,$C$5:$C$154,$C88,$D$5:$D$154,$D88,$O$5:$O$154,"&lt;&gt;Canceled",$O$5:$O$154,"&lt;&gt;No-Show")),0)</f>
        <v/>
      </c>
      <c r="AN88" s="32">
        <f>IFERROR(IF($A88="","",$AL88-$AM88),"")</f>
        <v/>
      </c>
      <c r="AO88" s="51">
        <f>IFERROR(IF($A88="","",$AM88/$AL88),"")</f>
        <v/>
      </c>
      <c r="AP88" s="52">
        <f>IFERROR(IF(OR($A88="",$C88="",$D88=""),"",($C88+$D88)-INDEX('Activity Setup'!$N$12:$N$111,MATCH($F88,'Activity Setup'!$B$12:$B$111,0))/24),"")</f>
        <v/>
      </c>
      <c r="AQ88" s="29" t="n"/>
      <c r="AR88" s="29" t="n"/>
      <c r="AS88" s="30">
        <f>IFERROR(IF($A88="","",IF(COUNTIF($A$5:$A$154,$A88)&gt;1,"Duplicate Booking ID",IF($AO88&gt;1,"Over Capacity",IF(AND($N88&lt;&gt;"",$AK88&lt;&gt;"",$N88&lt;$AK88),"Minimum Age Review",IF(AND($AI88="Yes",$AJ88&lt;&gt;"Received",$AJ88&lt;&gt;"Verify On Arrival"),"Waiver Follow-Up",IF(AND($AF88&gt;0,$O88&lt;&gt;"Canceled"),"Payment Due",IF($T88="","Missing Meeting Point",IF($Q88="","Unassigned Staff",IF(AND(($C88+$D88)&lt;NOW(),OR($O88="Inquiry",$O88="Pending",$O88="Confirmed")),"Past Activity Still Open","Ready"))))))))),"")</f>
        <v/>
      </c>
    </row>
    <row r="89">
      <c r="A89" s="25" t="n"/>
      <c r="B89" s="50" t="n"/>
      <c r="C89" s="50" t="n"/>
      <c r="D89" s="27" t="n"/>
      <c r="E89" s="28">
        <f>IFERROR(IF(OR($F89="",$D89=""),"",$D89+INDEX('Activity Setup'!$J$12:$J$111,MATCH($F89,'Activity Setup'!$B$12:$B$111,0))/24),"")</f>
        <v/>
      </c>
      <c r="F89" s="29" t="n"/>
      <c r="G89" s="25" t="n"/>
      <c r="H89" s="25" t="n"/>
      <c r="I89" s="25" t="n"/>
      <c r="J89" s="29" t="n"/>
      <c r="K89" s="25" t="n"/>
      <c r="L89" s="29" t="n"/>
      <c r="M89" s="25" t="n"/>
      <c r="N89" s="25" t="n"/>
      <c r="O89" s="25" t="n"/>
      <c r="P89" s="25" t="n"/>
      <c r="Q89" s="29" t="n"/>
      <c r="R89" s="30">
        <f>IFERROR(IF($F89="","",INDEX('Activity Setup'!$K$12:$K$111,MATCH($F89,'Activity Setup'!$B$12:$B$111,0))),"")</f>
        <v/>
      </c>
      <c r="S89" s="29" t="n"/>
      <c r="T89" s="30">
        <f>IFERROR(IF($A89="","",IF($S89&lt;&gt;"",$S89,$R89)),"")</f>
        <v/>
      </c>
      <c r="U89" s="31">
        <f>IFERROR(IF($F89="","",INDEX('Activity Setup'!$F$12:$F$111,MATCH($F89,'Activity Setup'!$B$12:$B$111,0))),"")</f>
        <v/>
      </c>
      <c r="V89" s="32">
        <f>IFERROR(IF($F89="","",INDEX('Activity Setup'!$E$12:$E$111,MATCH($F89,'Activity Setup'!$B$12:$B$111,0))),"")</f>
        <v/>
      </c>
      <c r="W89" s="31">
        <f>IFERROR(IF($A89="","",IF($V89="Per Person",$M89*$U89,$U89)),"")</f>
        <v/>
      </c>
      <c r="X89" s="33" t="n"/>
      <c r="Y89" s="51">
        <f>IFERROR(IF($F89="","",INDEX('Activity Setup'!$G$12:$G$111,MATCH($F89,'Activity Setup'!$B$12:$B$111,0))),"")</f>
        <v/>
      </c>
      <c r="Z89" s="51">
        <f>IFERROR(IF($F89="","",INDEX('Activity Setup'!$H$12:$H$111,MATCH($F89,'Activity Setup'!$B$12:$B$111,0))),"")</f>
        <v/>
      </c>
      <c r="AA89" s="31">
        <f>IFERROR(IF($A89="","",MAX(0,$W89-$X89)),"")</f>
        <v/>
      </c>
      <c r="AB89" s="31">
        <f>IFERROR(IF($A89="","",$AA89*$Y89),"")</f>
        <v/>
      </c>
      <c r="AC89" s="31">
        <f>IFERROR(IF($A89="","",$AA89*$Z89),"")</f>
        <v/>
      </c>
      <c r="AD89" s="31">
        <f>IFERROR(IF($A89="","",$AA89+$AB89+$AC89),"")</f>
        <v/>
      </c>
      <c r="AE89" s="33" t="n"/>
      <c r="AF89" s="31">
        <f>IFERROR(IF($A89="","",MAX(0,$AD89-$AE89)),"")</f>
        <v/>
      </c>
      <c r="AG89" s="32">
        <f>IFERROR(IF($A89="","",IF($O89="Canceled","Canceled",IF($AE89&lt;=0,"Unpaid",IF($AF89&gt;0,"Partially Paid","Paid")))),"")</f>
        <v/>
      </c>
      <c r="AH89" s="25" t="n"/>
      <c r="AI89" s="32">
        <f>IFERROR(IF($F89="","",INDEX('Activity Setup'!$L$12:$L$111,MATCH($F89,'Activity Setup'!$B$12:$B$111,0))),"")</f>
        <v/>
      </c>
      <c r="AJ89" s="25" t="n"/>
      <c r="AK89" s="32">
        <f>IFERROR(IF($F89="","",INDEX('Activity Setup'!$M$12:$M$111,MATCH($F89,'Activity Setup'!$B$12:$B$111,0))),"")</f>
        <v/>
      </c>
      <c r="AL89" s="32">
        <f>IFERROR(IF($F89="","",INDEX('Activity Setup'!$I$12:$I$111,MATCH($F89,'Activity Setup'!$B$12:$B$111,0))),"")</f>
        <v/>
      </c>
      <c r="AM89" s="32">
        <f>IFERROR(IF($A89="","",SUMIFS($M$5:$M$154,$F$5:$F$154,$F89,$C$5:$C$154,$C89,$D$5:$D$154,$D89,$O$5:$O$154,"&lt;&gt;Canceled",$O$5:$O$154,"&lt;&gt;No-Show")),0)</f>
        <v/>
      </c>
      <c r="AN89" s="32">
        <f>IFERROR(IF($A89="","",$AL89-$AM89),"")</f>
        <v/>
      </c>
      <c r="AO89" s="51">
        <f>IFERROR(IF($A89="","",$AM89/$AL89),"")</f>
        <v/>
      </c>
      <c r="AP89" s="52">
        <f>IFERROR(IF(OR($A89="",$C89="",$D89=""),"",($C89+$D89)-INDEX('Activity Setup'!$N$12:$N$111,MATCH($F89,'Activity Setup'!$B$12:$B$111,0))/24),"")</f>
        <v/>
      </c>
      <c r="AQ89" s="29" t="n"/>
      <c r="AR89" s="29" t="n"/>
      <c r="AS89" s="30">
        <f>IFERROR(IF($A89="","",IF(COUNTIF($A$5:$A$154,$A89)&gt;1,"Duplicate Booking ID",IF($AO89&gt;1,"Over Capacity",IF(AND($N89&lt;&gt;"",$AK89&lt;&gt;"",$N89&lt;$AK89),"Minimum Age Review",IF(AND($AI89="Yes",$AJ89&lt;&gt;"Received",$AJ89&lt;&gt;"Verify On Arrival"),"Waiver Follow-Up",IF(AND($AF89&gt;0,$O89&lt;&gt;"Canceled"),"Payment Due",IF($T89="","Missing Meeting Point",IF($Q89="","Unassigned Staff",IF(AND(($C89+$D89)&lt;NOW(),OR($O89="Inquiry",$O89="Pending",$O89="Confirmed")),"Past Activity Still Open","Ready"))))))))),"")</f>
        <v/>
      </c>
    </row>
    <row r="90">
      <c r="A90" s="25" t="n"/>
      <c r="B90" s="50" t="n"/>
      <c r="C90" s="50" t="n"/>
      <c r="D90" s="27" t="n"/>
      <c r="E90" s="28">
        <f>IFERROR(IF(OR($F90="",$D90=""),"",$D90+INDEX('Activity Setup'!$J$12:$J$111,MATCH($F90,'Activity Setup'!$B$12:$B$111,0))/24),"")</f>
        <v/>
      </c>
      <c r="F90" s="29" t="n"/>
      <c r="G90" s="25" t="n"/>
      <c r="H90" s="25" t="n"/>
      <c r="I90" s="25" t="n"/>
      <c r="J90" s="29" t="n"/>
      <c r="K90" s="25" t="n"/>
      <c r="L90" s="29" t="n"/>
      <c r="M90" s="25" t="n"/>
      <c r="N90" s="25" t="n"/>
      <c r="O90" s="25" t="n"/>
      <c r="P90" s="25" t="n"/>
      <c r="Q90" s="29" t="n"/>
      <c r="R90" s="30">
        <f>IFERROR(IF($F90="","",INDEX('Activity Setup'!$K$12:$K$111,MATCH($F90,'Activity Setup'!$B$12:$B$111,0))),"")</f>
        <v/>
      </c>
      <c r="S90" s="29" t="n"/>
      <c r="T90" s="30">
        <f>IFERROR(IF($A90="","",IF($S90&lt;&gt;"",$S90,$R90)),"")</f>
        <v/>
      </c>
      <c r="U90" s="31">
        <f>IFERROR(IF($F90="","",INDEX('Activity Setup'!$F$12:$F$111,MATCH($F90,'Activity Setup'!$B$12:$B$111,0))),"")</f>
        <v/>
      </c>
      <c r="V90" s="32">
        <f>IFERROR(IF($F90="","",INDEX('Activity Setup'!$E$12:$E$111,MATCH($F90,'Activity Setup'!$B$12:$B$111,0))),"")</f>
        <v/>
      </c>
      <c r="W90" s="31">
        <f>IFERROR(IF($A90="","",IF($V90="Per Person",$M90*$U90,$U90)),"")</f>
        <v/>
      </c>
      <c r="X90" s="33" t="n"/>
      <c r="Y90" s="51">
        <f>IFERROR(IF($F90="","",INDEX('Activity Setup'!$G$12:$G$111,MATCH($F90,'Activity Setup'!$B$12:$B$111,0))),"")</f>
        <v/>
      </c>
      <c r="Z90" s="51">
        <f>IFERROR(IF($F90="","",INDEX('Activity Setup'!$H$12:$H$111,MATCH($F90,'Activity Setup'!$B$12:$B$111,0))),"")</f>
        <v/>
      </c>
      <c r="AA90" s="31">
        <f>IFERROR(IF($A90="","",MAX(0,$W90-$X90)),"")</f>
        <v/>
      </c>
      <c r="AB90" s="31">
        <f>IFERROR(IF($A90="","",$AA90*$Y90),"")</f>
        <v/>
      </c>
      <c r="AC90" s="31">
        <f>IFERROR(IF($A90="","",$AA90*$Z90),"")</f>
        <v/>
      </c>
      <c r="AD90" s="31">
        <f>IFERROR(IF($A90="","",$AA90+$AB90+$AC90),"")</f>
        <v/>
      </c>
      <c r="AE90" s="33" t="n"/>
      <c r="AF90" s="31">
        <f>IFERROR(IF($A90="","",MAX(0,$AD90-$AE90)),"")</f>
        <v/>
      </c>
      <c r="AG90" s="32">
        <f>IFERROR(IF($A90="","",IF($O90="Canceled","Canceled",IF($AE90&lt;=0,"Unpaid",IF($AF90&gt;0,"Partially Paid","Paid")))),"")</f>
        <v/>
      </c>
      <c r="AH90" s="25" t="n"/>
      <c r="AI90" s="32">
        <f>IFERROR(IF($F90="","",INDEX('Activity Setup'!$L$12:$L$111,MATCH($F90,'Activity Setup'!$B$12:$B$111,0))),"")</f>
        <v/>
      </c>
      <c r="AJ90" s="25" t="n"/>
      <c r="AK90" s="32">
        <f>IFERROR(IF($F90="","",INDEX('Activity Setup'!$M$12:$M$111,MATCH($F90,'Activity Setup'!$B$12:$B$111,0))),"")</f>
        <v/>
      </c>
      <c r="AL90" s="32">
        <f>IFERROR(IF($F90="","",INDEX('Activity Setup'!$I$12:$I$111,MATCH($F90,'Activity Setup'!$B$12:$B$111,0))),"")</f>
        <v/>
      </c>
      <c r="AM90" s="32">
        <f>IFERROR(IF($A90="","",SUMIFS($M$5:$M$154,$F$5:$F$154,$F90,$C$5:$C$154,$C90,$D$5:$D$154,$D90,$O$5:$O$154,"&lt;&gt;Canceled",$O$5:$O$154,"&lt;&gt;No-Show")),0)</f>
        <v/>
      </c>
      <c r="AN90" s="32">
        <f>IFERROR(IF($A90="","",$AL90-$AM90),"")</f>
        <v/>
      </c>
      <c r="AO90" s="51">
        <f>IFERROR(IF($A90="","",$AM90/$AL90),"")</f>
        <v/>
      </c>
      <c r="AP90" s="52">
        <f>IFERROR(IF(OR($A90="",$C90="",$D90=""),"",($C90+$D90)-INDEX('Activity Setup'!$N$12:$N$111,MATCH($F90,'Activity Setup'!$B$12:$B$111,0))/24),"")</f>
        <v/>
      </c>
      <c r="AQ90" s="29" t="n"/>
      <c r="AR90" s="29" t="n"/>
      <c r="AS90" s="30">
        <f>IFERROR(IF($A90="","",IF(COUNTIF($A$5:$A$154,$A90)&gt;1,"Duplicate Booking ID",IF($AO90&gt;1,"Over Capacity",IF(AND($N90&lt;&gt;"",$AK90&lt;&gt;"",$N90&lt;$AK90),"Minimum Age Review",IF(AND($AI90="Yes",$AJ90&lt;&gt;"Received",$AJ90&lt;&gt;"Verify On Arrival"),"Waiver Follow-Up",IF(AND($AF90&gt;0,$O90&lt;&gt;"Canceled"),"Payment Due",IF($T90="","Missing Meeting Point",IF($Q90="","Unassigned Staff",IF(AND(($C90+$D90)&lt;NOW(),OR($O90="Inquiry",$O90="Pending",$O90="Confirmed")),"Past Activity Still Open","Ready"))))))))),"")</f>
        <v/>
      </c>
    </row>
    <row r="91">
      <c r="A91" s="25" t="n"/>
      <c r="B91" s="50" t="n"/>
      <c r="C91" s="50" t="n"/>
      <c r="D91" s="27" t="n"/>
      <c r="E91" s="28">
        <f>IFERROR(IF(OR($F91="",$D91=""),"",$D91+INDEX('Activity Setup'!$J$12:$J$111,MATCH($F91,'Activity Setup'!$B$12:$B$111,0))/24),"")</f>
        <v/>
      </c>
      <c r="F91" s="29" t="n"/>
      <c r="G91" s="25" t="n"/>
      <c r="H91" s="25" t="n"/>
      <c r="I91" s="25" t="n"/>
      <c r="J91" s="29" t="n"/>
      <c r="K91" s="25" t="n"/>
      <c r="L91" s="29" t="n"/>
      <c r="M91" s="25" t="n"/>
      <c r="N91" s="25" t="n"/>
      <c r="O91" s="25" t="n"/>
      <c r="P91" s="25" t="n"/>
      <c r="Q91" s="29" t="n"/>
      <c r="R91" s="30">
        <f>IFERROR(IF($F91="","",INDEX('Activity Setup'!$K$12:$K$111,MATCH($F91,'Activity Setup'!$B$12:$B$111,0))),"")</f>
        <v/>
      </c>
      <c r="S91" s="29" t="n"/>
      <c r="T91" s="30">
        <f>IFERROR(IF($A91="","",IF($S91&lt;&gt;"",$S91,$R91)),"")</f>
        <v/>
      </c>
      <c r="U91" s="31">
        <f>IFERROR(IF($F91="","",INDEX('Activity Setup'!$F$12:$F$111,MATCH($F91,'Activity Setup'!$B$12:$B$111,0))),"")</f>
        <v/>
      </c>
      <c r="V91" s="32">
        <f>IFERROR(IF($F91="","",INDEX('Activity Setup'!$E$12:$E$111,MATCH($F91,'Activity Setup'!$B$12:$B$111,0))),"")</f>
        <v/>
      </c>
      <c r="W91" s="31">
        <f>IFERROR(IF($A91="","",IF($V91="Per Person",$M91*$U91,$U91)),"")</f>
        <v/>
      </c>
      <c r="X91" s="33" t="n"/>
      <c r="Y91" s="51">
        <f>IFERROR(IF($F91="","",INDEX('Activity Setup'!$G$12:$G$111,MATCH($F91,'Activity Setup'!$B$12:$B$111,0))),"")</f>
        <v/>
      </c>
      <c r="Z91" s="51">
        <f>IFERROR(IF($F91="","",INDEX('Activity Setup'!$H$12:$H$111,MATCH($F91,'Activity Setup'!$B$12:$B$111,0))),"")</f>
        <v/>
      </c>
      <c r="AA91" s="31">
        <f>IFERROR(IF($A91="","",MAX(0,$W91-$X91)),"")</f>
        <v/>
      </c>
      <c r="AB91" s="31">
        <f>IFERROR(IF($A91="","",$AA91*$Y91),"")</f>
        <v/>
      </c>
      <c r="AC91" s="31">
        <f>IFERROR(IF($A91="","",$AA91*$Z91),"")</f>
        <v/>
      </c>
      <c r="AD91" s="31">
        <f>IFERROR(IF($A91="","",$AA91+$AB91+$AC91),"")</f>
        <v/>
      </c>
      <c r="AE91" s="33" t="n"/>
      <c r="AF91" s="31">
        <f>IFERROR(IF($A91="","",MAX(0,$AD91-$AE91)),"")</f>
        <v/>
      </c>
      <c r="AG91" s="32">
        <f>IFERROR(IF($A91="","",IF($O91="Canceled","Canceled",IF($AE91&lt;=0,"Unpaid",IF($AF91&gt;0,"Partially Paid","Paid")))),"")</f>
        <v/>
      </c>
      <c r="AH91" s="25" t="n"/>
      <c r="AI91" s="32">
        <f>IFERROR(IF($F91="","",INDEX('Activity Setup'!$L$12:$L$111,MATCH($F91,'Activity Setup'!$B$12:$B$111,0))),"")</f>
        <v/>
      </c>
      <c r="AJ91" s="25" t="n"/>
      <c r="AK91" s="32">
        <f>IFERROR(IF($F91="","",INDEX('Activity Setup'!$M$12:$M$111,MATCH($F91,'Activity Setup'!$B$12:$B$111,0))),"")</f>
        <v/>
      </c>
      <c r="AL91" s="32">
        <f>IFERROR(IF($F91="","",INDEX('Activity Setup'!$I$12:$I$111,MATCH($F91,'Activity Setup'!$B$12:$B$111,0))),"")</f>
        <v/>
      </c>
      <c r="AM91" s="32">
        <f>IFERROR(IF($A91="","",SUMIFS($M$5:$M$154,$F$5:$F$154,$F91,$C$5:$C$154,$C91,$D$5:$D$154,$D91,$O$5:$O$154,"&lt;&gt;Canceled",$O$5:$O$154,"&lt;&gt;No-Show")),0)</f>
        <v/>
      </c>
      <c r="AN91" s="32">
        <f>IFERROR(IF($A91="","",$AL91-$AM91),"")</f>
        <v/>
      </c>
      <c r="AO91" s="51">
        <f>IFERROR(IF($A91="","",$AM91/$AL91),"")</f>
        <v/>
      </c>
      <c r="AP91" s="52">
        <f>IFERROR(IF(OR($A91="",$C91="",$D91=""),"",($C91+$D91)-INDEX('Activity Setup'!$N$12:$N$111,MATCH($F91,'Activity Setup'!$B$12:$B$111,0))/24),"")</f>
        <v/>
      </c>
      <c r="AQ91" s="29" t="n"/>
      <c r="AR91" s="29" t="n"/>
      <c r="AS91" s="30">
        <f>IFERROR(IF($A91="","",IF(COUNTIF($A$5:$A$154,$A91)&gt;1,"Duplicate Booking ID",IF($AO91&gt;1,"Over Capacity",IF(AND($N91&lt;&gt;"",$AK91&lt;&gt;"",$N91&lt;$AK91),"Minimum Age Review",IF(AND($AI91="Yes",$AJ91&lt;&gt;"Received",$AJ91&lt;&gt;"Verify On Arrival"),"Waiver Follow-Up",IF(AND($AF91&gt;0,$O91&lt;&gt;"Canceled"),"Payment Due",IF($T91="","Missing Meeting Point",IF($Q91="","Unassigned Staff",IF(AND(($C91+$D91)&lt;NOW(),OR($O91="Inquiry",$O91="Pending",$O91="Confirmed")),"Past Activity Still Open","Ready"))))))))),"")</f>
        <v/>
      </c>
    </row>
    <row r="92">
      <c r="A92" s="25" t="n"/>
      <c r="B92" s="50" t="n"/>
      <c r="C92" s="50" t="n"/>
      <c r="D92" s="27" t="n"/>
      <c r="E92" s="28">
        <f>IFERROR(IF(OR($F92="",$D92=""),"",$D92+INDEX('Activity Setup'!$J$12:$J$111,MATCH($F92,'Activity Setup'!$B$12:$B$111,0))/24),"")</f>
        <v/>
      </c>
      <c r="F92" s="29" t="n"/>
      <c r="G92" s="25" t="n"/>
      <c r="H92" s="25" t="n"/>
      <c r="I92" s="25" t="n"/>
      <c r="J92" s="29" t="n"/>
      <c r="K92" s="25" t="n"/>
      <c r="L92" s="29" t="n"/>
      <c r="M92" s="25" t="n"/>
      <c r="N92" s="25" t="n"/>
      <c r="O92" s="25" t="n"/>
      <c r="P92" s="25" t="n"/>
      <c r="Q92" s="29" t="n"/>
      <c r="R92" s="30">
        <f>IFERROR(IF($F92="","",INDEX('Activity Setup'!$K$12:$K$111,MATCH($F92,'Activity Setup'!$B$12:$B$111,0))),"")</f>
        <v/>
      </c>
      <c r="S92" s="29" t="n"/>
      <c r="T92" s="30">
        <f>IFERROR(IF($A92="","",IF($S92&lt;&gt;"",$S92,$R92)),"")</f>
        <v/>
      </c>
      <c r="U92" s="31">
        <f>IFERROR(IF($F92="","",INDEX('Activity Setup'!$F$12:$F$111,MATCH($F92,'Activity Setup'!$B$12:$B$111,0))),"")</f>
        <v/>
      </c>
      <c r="V92" s="32">
        <f>IFERROR(IF($F92="","",INDEX('Activity Setup'!$E$12:$E$111,MATCH($F92,'Activity Setup'!$B$12:$B$111,0))),"")</f>
        <v/>
      </c>
      <c r="W92" s="31">
        <f>IFERROR(IF($A92="","",IF($V92="Per Person",$M92*$U92,$U92)),"")</f>
        <v/>
      </c>
      <c r="X92" s="33" t="n"/>
      <c r="Y92" s="51">
        <f>IFERROR(IF($F92="","",INDEX('Activity Setup'!$G$12:$G$111,MATCH($F92,'Activity Setup'!$B$12:$B$111,0))),"")</f>
        <v/>
      </c>
      <c r="Z92" s="51">
        <f>IFERROR(IF($F92="","",INDEX('Activity Setup'!$H$12:$H$111,MATCH($F92,'Activity Setup'!$B$12:$B$111,0))),"")</f>
        <v/>
      </c>
      <c r="AA92" s="31">
        <f>IFERROR(IF($A92="","",MAX(0,$W92-$X92)),"")</f>
        <v/>
      </c>
      <c r="AB92" s="31">
        <f>IFERROR(IF($A92="","",$AA92*$Y92),"")</f>
        <v/>
      </c>
      <c r="AC92" s="31">
        <f>IFERROR(IF($A92="","",$AA92*$Z92),"")</f>
        <v/>
      </c>
      <c r="AD92" s="31">
        <f>IFERROR(IF($A92="","",$AA92+$AB92+$AC92),"")</f>
        <v/>
      </c>
      <c r="AE92" s="33" t="n"/>
      <c r="AF92" s="31">
        <f>IFERROR(IF($A92="","",MAX(0,$AD92-$AE92)),"")</f>
        <v/>
      </c>
      <c r="AG92" s="32">
        <f>IFERROR(IF($A92="","",IF($O92="Canceled","Canceled",IF($AE92&lt;=0,"Unpaid",IF($AF92&gt;0,"Partially Paid","Paid")))),"")</f>
        <v/>
      </c>
      <c r="AH92" s="25" t="n"/>
      <c r="AI92" s="32">
        <f>IFERROR(IF($F92="","",INDEX('Activity Setup'!$L$12:$L$111,MATCH($F92,'Activity Setup'!$B$12:$B$111,0))),"")</f>
        <v/>
      </c>
      <c r="AJ92" s="25" t="n"/>
      <c r="AK92" s="32">
        <f>IFERROR(IF($F92="","",INDEX('Activity Setup'!$M$12:$M$111,MATCH($F92,'Activity Setup'!$B$12:$B$111,0))),"")</f>
        <v/>
      </c>
      <c r="AL92" s="32">
        <f>IFERROR(IF($F92="","",INDEX('Activity Setup'!$I$12:$I$111,MATCH($F92,'Activity Setup'!$B$12:$B$111,0))),"")</f>
        <v/>
      </c>
      <c r="AM92" s="32">
        <f>IFERROR(IF($A92="","",SUMIFS($M$5:$M$154,$F$5:$F$154,$F92,$C$5:$C$154,$C92,$D$5:$D$154,$D92,$O$5:$O$154,"&lt;&gt;Canceled",$O$5:$O$154,"&lt;&gt;No-Show")),0)</f>
        <v/>
      </c>
      <c r="AN92" s="32">
        <f>IFERROR(IF($A92="","",$AL92-$AM92),"")</f>
        <v/>
      </c>
      <c r="AO92" s="51">
        <f>IFERROR(IF($A92="","",$AM92/$AL92),"")</f>
        <v/>
      </c>
      <c r="AP92" s="52">
        <f>IFERROR(IF(OR($A92="",$C92="",$D92=""),"",($C92+$D92)-INDEX('Activity Setup'!$N$12:$N$111,MATCH($F92,'Activity Setup'!$B$12:$B$111,0))/24),"")</f>
        <v/>
      </c>
      <c r="AQ92" s="29" t="n"/>
      <c r="AR92" s="29" t="n"/>
      <c r="AS92" s="30">
        <f>IFERROR(IF($A92="","",IF(COUNTIF($A$5:$A$154,$A92)&gt;1,"Duplicate Booking ID",IF($AO92&gt;1,"Over Capacity",IF(AND($N92&lt;&gt;"",$AK92&lt;&gt;"",$N92&lt;$AK92),"Minimum Age Review",IF(AND($AI92="Yes",$AJ92&lt;&gt;"Received",$AJ92&lt;&gt;"Verify On Arrival"),"Waiver Follow-Up",IF(AND($AF92&gt;0,$O92&lt;&gt;"Canceled"),"Payment Due",IF($T92="","Missing Meeting Point",IF($Q92="","Unassigned Staff",IF(AND(($C92+$D92)&lt;NOW(),OR($O92="Inquiry",$O92="Pending",$O92="Confirmed")),"Past Activity Still Open","Ready"))))))))),"")</f>
        <v/>
      </c>
    </row>
    <row r="93">
      <c r="A93" s="25" t="n"/>
      <c r="B93" s="50" t="n"/>
      <c r="C93" s="50" t="n"/>
      <c r="D93" s="27" t="n"/>
      <c r="E93" s="28">
        <f>IFERROR(IF(OR($F93="",$D93=""),"",$D93+INDEX('Activity Setup'!$J$12:$J$111,MATCH($F93,'Activity Setup'!$B$12:$B$111,0))/24),"")</f>
        <v/>
      </c>
      <c r="F93" s="29" t="n"/>
      <c r="G93" s="25" t="n"/>
      <c r="H93" s="25" t="n"/>
      <c r="I93" s="25" t="n"/>
      <c r="J93" s="29" t="n"/>
      <c r="K93" s="25" t="n"/>
      <c r="L93" s="29" t="n"/>
      <c r="M93" s="25" t="n"/>
      <c r="N93" s="25" t="n"/>
      <c r="O93" s="25" t="n"/>
      <c r="P93" s="25" t="n"/>
      <c r="Q93" s="29" t="n"/>
      <c r="R93" s="30">
        <f>IFERROR(IF($F93="","",INDEX('Activity Setup'!$K$12:$K$111,MATCH($F93,'Activity Setup'!$B$12:$B$111,0))),"")</f>
        <v/>
      </c>
      <c r="S93" s="29" t="n"/>
      <c r="T93" s="30">
        <f>IFERROR(IF($A93="","",IF($S93&lt;&gt;"",$S93,$R93)),"")</f>
        <v/>
      </c>
      <c r="U93" s="31">
        <f>IFERROR(IF($F93="","",INDEX('Activity Setup'!$F$12:$F$111,MATCH($F93,'Activity Setup'!$B$12:$B$111,0))),"")</f>
        <v/>
      </c>
      <c r="V93" s="32">
        <f>IFERROR(IF($F93="","",INDEX('Activity Setup'!$E$12:$E$111,MATCH($F93,'Activity Setup'!$B$12:$B$111,0))),"")</f>
        <v/>
      </c>
      <c r="W93" s="31">
        <f>IFERROR(IF($A93="","",IF($V93="Per Person",$M93*$U93,$U93)),"")</f>
        <v/>
      </c>
      <c r="X93" s="33" t="n"/>
      <c r="Y93" s="51">
        <f>IFERROR(IF($F93="","",INDEX('Activity Setup'!$G$12:$G$111,MATCH($F93,'Activity Setup'!$B$12:$B$111,0))),"")</f>
        <v/>
      </c>
      <c r="Z93" s="51">
        <f>IFERROR(IF($F93="","",INDEX('Activity Setup'!$H$12:$H$111,MATCH($F93,'Activity Setup'!$B$12:$B$111,0))),"")</f>
        <v/>
      </c>
      <c r="AA93" s="31">
        <f>IFERROR(IF($A93="","",MAX(0,$W93-$X93)),"")</f>
        <v/>
      </c>
      <c r="AB93" s="31">
        <f>IFERROR(IF($A93="","",$AA93*$Y93),"")</f>
        <v/>
      </c>
      <c r="AC93" s="31">
        <f>IFERROR(IF($A93="","",$AA93*$Z93),"")</f>
        <v/>
      </c>
      <c r="AD93" s="31">
        <f>IFERROR(IF($A93="","",$AA93+$AB93+$AC93),"")</f>
        <v/>
      </c>
      <c r="AE93" s="33" t="n"/>
      <c r="AF93" s="31">
        <f>IFERROR(IF($A93="","",MAX(0,$AD93-$AE93)),"")</f>
        <v/>
      </c>
      <c r="AG93" s="32">
        <f>IFERROR(IF($A93="","",IF($O93="Canceled","Canceled",IF($AE93&lt;=0,"Unpaid",IF($AF93&gt;0,"Partially Paid","Paid")))),"")</f>
        <v/>
      </c>
      <c r="AH93" s="25" t="n"/>
      <c r="AI93" s="32">
        <f>IFERROR(IF($F93="","",INDEX('Activity Setup'!$L$12:$L$111,MATCH($F93,'Activity Setup'!$B$12:$B$111,0))),"")</f>
        <v/>
      </c>
      <c r="AJ93" s="25" t="n"/>
      <c r="AK93" s="32">
        <f>IFERROR(IF($F93="","",INDEX('Activity Setup'!$M$12:$M$111,MATCH($F93,'Activity Setup'!$B$12:$B$111,0))),"")</f>
        <v/>
      </c>
      <c r="AL93" s="32">
        <f>IFERROR(IF($F93="","",INDEX('Activity Setup'!$I$12:$I$111,MATCH($F93,'Activity Setup'!$B$12:$B$111,0))),"")</f>
        <v/>
      </c>
      <c r="AM93" s="32">
        <f>IFERROR(IF($A93="","",SUMIFS($M$5:$M$154,$F$5:$F$154,$F93,$C$5:$C$154,$C93,$D$5:$D$154,$D93,$O$5:$O$154,"&lt;&gt;Canceled",$O$5:$O$154,"&lt;&gt;No-Show")),0)</f>
        <v/>
      </c>
      <c r="AN93" s="32">
        <f>IFERROR(IF($A93="","",$AL93-$AM93),"")</f>
        <v/>
      </c>
      <c r="AO93" s="51">
        <f>IFERROR(IF($A93="","",$AM93/$AL93),"")</f>
        <v/>
      </c>
      <c r="AP93" s="52">
        <f>IFERROR(IF(OR($A93="",$C93="",$D93=""),"",($C93+$D93)-INDEX('Activity Setup'!$N$12:$N$111,MATCH($F93,'Activity Setup'!$B$12:$B$111,0))/24),"")</f>
        <v/>
      </c>
      <c r="AQ93" s="29" t="n"/>
      <c r="AR93" s="29" t="n"/>
      <c r="AS93" s="30">
        <f>IFERROR(IF($A93="","",IF(COUNTIF($A$5:$A$154,$A93)&gt;1,"Duplicate Booking ID",IF($AO93&gt;1,"Over Capacity",IF(AND($N93&lt;&gt;"",$AK93&lt;&gt;"",$N93&lt;$AK93),"Minimum Age Review",IF(AND($AI93="Yes",$AJ93&lt;&gt;"Received",$AJ93&lt;&gt;"Verify On Arrival"),"Waiver Follow-Up",IF(AND($AF93&gt;0,$O93&lt;&gt;"Canceled"),"Payment Due",IF($T93="","Missing Meeting Point",IF($Q93="","Unassigned Staff",IF(AND(($C93+$D93)&lt;NOW(),OR($O93="Inquiry",$O93="Pending",$O93="Confirmed")),"Past Activity Still Open","Ready"))))))))),"")</f>
        <v/>
      </c>
    </row>
    <row r="94">
      <c r="A94" s="25" t="n"/>
      <c r="B94" s="50" t="n"/>
      <c r="C94" s="50" t="n"/>
      <c r="D94" s="27" t="n"/>
      <c r="E94" s="28">
        <f>IFERROR(IF(OR($F94="",$D94=""),"",$D94+INDEX('Activity Setup'!$J$12:$J$111,MATCH($F94,'Activity Setup'!$B$12:$B$111,0))/24),"")</f>
        <v/>
      </c>
      <c r="F94" s="29" t="n"/>
      <c r="G94" s="25" t="n"/>
      <c r="H94" s="25" t="n"/>
      <c r="I94" s="25" t="n"/>
      <c r="J94" s="29" t="n"/>
      <c r="K94" s="25" t="n"/>
      <c r="L94" s="29" t="n"/>
      <c r="M94" s="25" t="n"/>
      <c r="N94" s="25" t="n"/>
      <c r="O94" s="25" t="n"/>
      <c r="P94" s="25" t="n"/>
      <c r="Q94" s="29" t="n"/>
      <c r="R94" s="30">
        <f>IFERROR(IF($F94="","",INDEX('Activity Setup'!$K$12:$K$111,MATCH($F94,'Activity Setup'!$B$12:$B$111,0))),"")</f>
        <v/>
      </c>
      <c r="S94" s="29" t="n"/>
      <c r="T94" s="30">
        <f>IFERROR(IF($A94="","",IF($S94&lt;&gt;"",$S94,$R94)),"")</f>
        <v/>
      </c>
      <c r="U94" s="31">
        <f>IFERROR(IF($F94="","",INDEX('Activity Setup'!$F$12:$F$111,MATCH($F94,'Activity Setup'!$B$12:$B$111,0))),"")</f>
        <v/>
      </c>
      <c r="V94" s="32">
        <f>IFERROR(IF($F94="","",INDEX('Activity Setup'!$E$12:$E$111,MATCH($F94,'Activity Setup'!$B$12:$B$111,0))),"")</f>
        <v/>
      </c>
      <c r="W94" s="31">
        <f>IFERROR(IF($A94="","",IF($V94="Per Person",$M94*$U94,$U94)),"")</f>
        <v/>
      </c>
      <c r="X94" s="33" t="n"/>
      <c r="Y94" s="51">
        <f>IFERROR(IF($F94="","",INDEX('Activity Setup'!$G$12:$G$111,MATCH($F94,'Activity Setup'!$B$12:$B$111,0))),"")</f>
        <v/>
      </c>
      <c r="Z94" s="51">
        <f>IFERROR(IF($F94="","",INDEX('Activity Setup'!$H$12:$H$111,MATCH($F94,'Activity Setup'!$B$12:$B$111,0))),"")</f>
        <v/>
      </c>
      <c r="AA94" s="31">
        <f>IFERROR(IF($A94="","",MAX(0,$W94-$X94)),"")</f>
        <v/>
      </c>
      <c r="AB94" s="31">
        <f>IFERROR(IF($A94="","",$AA94*$Y94),"")</f>
        <v/>
      </c>
      <c r="AC94" s="31">
        <f>IFERROR(IF($A94="","",$AA94*$Z94),"")</f>
        <v/>
      </c>
      <c r="AD94" s="31">
        <f>IFERROR(IF($A94="","",$AA94+$AB94+$AC94),"")</f>
        <v/>
      </c>
      <c r="AE94" s="33" t="n"/>
      <c r="AF94" s="31">
        <f>IFERROR(IF($A94="","",MAX(0,$AD94-$AE94)),"")</f>
        <v/>
      </c>
      <c r="AG94" s="32">
        <f>IFERROR(IF($A94="","",IF($O94="Canceled","Canceled",IF($AE94&lt;=0,"Unpaid",IF($AF94&gt;0,"Partially Paid","Paid")))),"")</f>
        <v/>
      </c>
      <c r="AH94" s="25" t="n"/>
      <c r="AI94" s="32">
        <f>IFERROR(IF($F94="","",INDEX('Activity Setup'!$L$12:$L$111,MATCH($F94,'Activity Setup'!$B$12:$B$111,0))),"")</f>
        <v/>
      </c>
      <c r="AJ94" s="25" t="n"/>
      <c r="AK94" s="32">
        <f>IFERROR(IF($F94="","",INDEX('Activity Setup'!$M$12:$M$111,MATCH($F94,'Activity Setup'!$B$12:$B$111,0))),"")</f>
        <v/>
      </c>
      <c r="AL94" s="32">
        <f>IFERROR(IF($F94="","",INDEX('Activity Setup'!$I$12:$I$111,MATCH($F94,'Activity Setup'!$B$12:$B$111,0))),"")</f>
        <v/>
      </c>
      <c r="AM94" s="32">
        <f>IFERROR(IF($A94="","",SUMIFS($M$5:$M$154,$F$5:$F$154,$F94,$C$5:$C$154,$C94,$D$5:$D$154,$D94,$O$5:$O$154,"&lt;&gt;Canceled",$O$5:$O$154,"&lt;&gt;No-Show")),0)</f>
        <v/>
      </c>
      <c r="AN94" s="32">
        <f>IFERROR(IF($A94="","",$AL94-$AM94),"")</f>
        <v/>
      </c>
      <c r="AO94" s="51">
        <f>IFERROR(IF($A94="","",$AM94/$AL94),"")</f>
        <v/>
      </c>
      <c r="AP94" s="52">
        <f>IFERROR(IF(OR($A94="",$C94="",$D94=""),"",($C94+$D94)-INDEX('Activity Setup'!$N$12:$N$111,MATCH($F94,'Activity Setup'!$B$12:$B$111,0))/24),"")</f>
        <v/>
      </c>
      <c r="AQ94" s="29" t="n"/>
      <c r="AR94" s="29" t="n"/>
      <c r="AS94" s="30">
        <f>IFERROR(IF($A94="","",IF(COUNTIF($A$5:$A$154,$A94)&gt;1,"Duplicate Booking ID",IF($AO94&gt;1,"Over Capacity",IF(AND($N94&lt;&gt;"",$AK94&lt;&gt;"",$N94&lt;$AK94),"Minimum Age Review",IF(AND($AI94="Yes",$AJ94&lt;&gt;"Received",$AJ94&lt;&gt;"Verify On Arrival"),"Waiver Follow-Up",IF(AND($AF94&gt;0,$O94&lt;&gt;"Canceled"),"Payment Due",IF($T94="","Missing Meeting Point",IF($Q94="","Unassigned Staff",IF(AND(($C94+$D94)&lt;NOW(),OR($O94="Inquiry",$O94="Pending",$O94="Confirmed")),"Past Activity Still Open","Ready"))))))))),"")</f>
        <v/>
      </c>
    </row>
    <row r="95">
      <c r="A95" s="25" t="n"/>
      <c r="B95" s="50" t="n"/>
      <c r="C95" s="50" t="n"/>
      <c r="D95" s="27" t="n"/>
      <c r="E95" s="28">
        <f>IFERROR(IF(OR($F95="",$D95=""),"",$D95+INDEX('Activity Setup'!$J$12:$J$111,MATCH($F95,'Activity Setup'!$B$12:$B$111,0))/24),"")</f>
        <v/>
      </c>
      <c r="F95" s="29" t="n"/>
      <c r="G95" s="25" t="n"/>
      <c r="H95" s="25" t="n"/>
      <c r="I95" s="25" t="n"/>
      <c r="J95" s="29" t="n"/>
      <c r="K95" s="25" t="n"/>
      <c r="L95" s="29" t="n"/>
      <c r="M95" s="25" t="n"/>
      <c r="N95" s="25" t="n"/>
      <c r="O95" s="25" t="n"/>
      <c r="P95" s="25" t="n"/>
      <c r="Q95" s="29" t="n"/>
      <c r="R95" s="30">
        <f>IFERROR(IF($F95="","",INDEX('Activity Setup'!$K$12:$K$111,MATCH($F95,'Activity Setup'!$B$12:$B$111,0))),"")</f>
        <v/>
      </c>
      <c r="S95" s="29" t="n"/>
      <c r="T95" s="30">
        <f>IFERROR(IF($A95="","",IF($S95&lt;&gt;"",$S95,$R95)),"")</f>
        <v/>
      </c>
      <c r="U95" s="31">
        <f>IFERROR(IF($F95="","",INDEX('Activity Setup'!$F$12:$F$111,MATCH($F95,'Activity Setup'!$B$12:$B$111,0))),"")</f>
        <v/>
      </c>
      <c r="V95" s="32">
        <f>IFERROR(IF($F95="","",INDEX('Activity Setup'!$E$12:$E$111,MATCH($F95,'Activity Setup'!$B$12:$B$111,0))),"")</f>
        <v/>
      </c>
      <c r="W95" s="31">
        <f>IFERROR(IF($A95="","",IF($V95="Per Person",$M95*$U95,$U95)),"")</f>
        <v/>
      </c>
      <c r="X95" s="33" t="n"/>
      <c r="Y95" s="51">
        <f>IFERROR(IF($F95="","",INDEX('Activity Setup'!$G$12:$G$111,MATCH($F95,'Activity Setup'!$B$12:$B$111,0))),"")</f>
        <v/>
      </c>
      <c r="Z95" s="51">
        <f>IFERROR(IF($F95="","",INDEX('Activity Setup'!$H$12:$H$111,MATCH($F95,'Activity Setup'!$B$12:$B$111,0))),"")</f>
        <v/>
      </c>
      <c r="AA95" s="31">
        <f>IFERROR(IF($A95="","",MAX(0,$W95-$X95)),"")</f>
        <v/>
      </c>
      <c r="AB95" s="31">
        <f>IFERROR(IF($A95="","",$AA95*$Y95),"")</f>
        <v/>
      </c>
      <c r="AC95" s="31">
        <f>IFERROR(IF($A95="","",$AA95*$Z95),"")</f>
        <v/>
      </c>
      <c r="AD95" s="31">
        <f>IFERROR(IF($A95="","",$AA95+$AB95+$AC95),"")</f>
        <v/>
      </c>
      <c r="AE95" s="33" t="n"/>
      <c r="AF95" s="31">
        <f>IFERROR(IF($A95="","",MAX(0,$AD95-$AE95)),"")</f>
        <v/>
      </c>
      <c r="AG95" s="32">
        <f>IFERROR(IF($A95="","",IF($O95="Canceled","Canceled",IF($AE95&lt;=0,"Unpaid",IF($AF95&gt;0,"Partially Paid","Paid")))),"")</f>
        <v/>
      </c>
      <c r="AH95" s="25" t="n"/>
      <c r="AI95" s="32">
        <f>IFERROR(IF($F95="","",INDEX('Activity Setup'!$L$12:$L$111,MATCH($F95,'Activity Setup'!$B$12:$B$111,0))),"")</f>
        <v/>
      </c>
      <c r="AJ95" s="25" t="n"/>
      <c r="AK95" s="32">
        <f>IFERROR(IF($F95="","",INDEX('Activity Setup'!$M$12:$M$111,MATCH($F95,'Activity Setup'!$B$12:$B$111,0))),"")</f>
        <v/>
      </c>
      <c r="AL95" s="32">
        <f>IFERROR(IF($F95="","",INDEX('Activity Setup'!$I$12:$I$111,MATCH($F95,'Activity Setup'!$B$12:$B$111,0))),"")</f>
        <v/>
      </c>
      <c r="AM95" s="32">
        <f>IFERROR(IF($A95="","",SUMIFS($M$5:$M$154,$F$5:$F$154,$F95,$C$5:$C$154,$C95,$D$5:$D$154,$D95,$O$5:$O$154,"&lt;&gt;Canceled",$O$5:$O$154,"&lt;&gt;No-Show")),0)</f>
        <v/>
      </c>
      <c r="AN95" s="32">
        <f>IFERROR(IF($A95="","",$AL95-$AM95),"")</f>
        <v/>
      </c>
      <c r="AO95" s="51">
        <f>IFERROR(IF($A95="","",$AM95/$AL95),"")</f>
        <v/>
      </c>
      <c r="AP95" s="52">
        <f>IFERROR(IF(OR($A95="",$C95="",$D95=""),"",($C95+$D95)-INDEX('Activity Setup'!$N$12:$N$111,MATCH($F95,'Activity Setup'!$B$12:$B$111,0))/24),"")</f>
        <v/>
      </c>
      <c r="AQ95" s="29" t="n"/>
      <c r="AR95" s="29" t="n"/>
      <c r="AS95" s="30">
        <f>IFERROR(IF($A95="","",IF(COUNTIF($A$5:$A$154,$A95)&gt;1,"Duplicate Booking ID",IF($AO95&gt;1,"Over Capacity",IF(AND($N95&lt;&gt;"",$AK95&lt;&gt;"",$N95&lt;$AK95),"Minimum Age Review",IF(AND($AI95="Yes",$AJ95&lt;&gt;"Received",$AJ95&lt;&gt;"Verify On Arrival"),"Waiver Follow-Up",IF(AND($AF95&gt;0,$O95&lt;&gt;"Canceled"),"Payment Due",IF($T95="","Missing Meeting Point",IF($Q95="","Unassigned Staff",IF(AND(($C95+$D95)&lt;NOW(),OR($O95="Inquiry",$O95="Pending",$O95="Confirmed")),"Past Activity Still Open","Ready"))))))))),"")</f>
        <v/>
      </c>
    </row>
    <row r="96">
      <c r="A96" s="25" t="n"/>
      <c r="B96" s="50" t="n"/>
      <c r="C96" s="50" t="n"/>
      <c r="D96" s="27" t="n"/>
      <c r="E96" s="28">
        <f>IFERROR(IF(OR($F96="",$D96=""),"",$D96+INDEX('Activity Setup'!$J$12:$J$111,MATCH($F96,'Activity Setup'!$B$12:$B$111,0))/24),"")</f>
        <v/>
      </c>
      <c r="F96" s="29" t="n"/>
      <c r="G96" s="25" t="n"/>
      <c r="H96" s="25" t="n"/>
      <c r="I96" s="25" t="n"/>
      <c r="J96" s="29" t="n"/>
      <c r="K96" s="25" t="n"/>
      <c r="L96" s="29" t="n"/>
      <c r="M96" s="25" t="n"/>
      <c r="N96" s="25" t="n"/>
      <c r="O96" s="25" t="n"/>
      <c r="P96" s="25" t="n"/>
      <c r="Q96" s="29" t="n"/>
      <c r="R96" s="30">
        <f>IFERROR(IF($F96="","",INDEX('Activity Setup'!$K$12:$K$111,MATCH($F96,'Activity Setup'!$B$12:$B$111,0))),"")</f>
        <v/>
      </c>
      <c r="S96" s="29" t="n"/>
      <c r="T96" s="30">
        <f>IFERROR(IF($A96="","",IF($S96&lt;&gt;"",$S96,$R96)),"")</f>
        <v/>
      </c>
      <c r="U96" s="31">
        <f>IFERROR(IF($F96="","",INDEX('Activity Setup'!$F$12:$F$111,MATCH($F96,'Activity Setup'!$B$12:$B$111,0))),"")</f>
        <v/>
      </c>
      <c r="V96" s="32">
        <f>IFERROR(IF($F96="","",INDEX('Activity Setup'!$E$12:$E$111,MATCH($F96,'Activity Setup'!$B$12:$B$111,0))),"")</f>
        <v/>
      </c>
      <c r="W96" s="31">
        <f>IFERROR(IF($A96="","",IF($V96="Per Person",$M96*$U96,$U96)),"")</f>
        <v/>
      </c>
      <c r="X96" s="33" t="n"/>
      <c r="Y96" s="51">
        <f>IFERROR(IF($F96="","",INDEX('Activity Setup'!$G$12:$G$111,MATCH($F96,'Activity Setup'!$B$12:$B$111,0))),"")</f>
        <v/>
      </c>
      <c r="Z96" s="51">
        <f>IFERROR(IF($F96="","",INDEX('Activity Setup'!$H$12:$H$111,MATCH($F96,'Activity Setup'!$B$12:$B$111,0))),"")</f>
        <v/>
      </c>
      <c r="AA96" s="31">
        <f>IFERROR(IF($A96="","",MAX(0,$W96-$X96)),"")</f>
        <v/>
      </c>
      <c r="AB96" s="31">
        <f>IFERROR(IF($A96="","",$AA96*$Y96),"")</f>
        <v/>
      </c>
      <c r="AC96" s="31">
        <f>IFERROR(IF($A96="","",$AA96*$Z96),"")</f>
        <v/>
      </c>
      <c r="AD96" s="31">
        <f>IFERROR(IF($A96="","",$AA96+$AB96+$AC96),"")</f>
        <v/>
      </c>
      <c r="AE96" s="33" t="n"/>
      <c r="AF96" s="31">
        <f>IFERROR(IF($A96="","",MAX(0,$AD96-$AE96)),"")</f>
        <v/>
      </c>
      <c r="AG96" s="32">
        <f>IFERROR(IF($A96="","",IF($O96="Canceled","Canceled",IF($AE96&lt;=0,"Unpaid",IF($AF96&gt;0,"Partially Paid","Paid")))),"")</f>
        <v/>
      </c>
      <c r="AH96" s="25" t="n"/>
      <c r="AI96" s="32">
        <f>IFERROR(IF($F96="","",INDEX('Activity Setup'!$L$12:$L$111,MATCH($F96,'Activity Setup'!$B$12:$B$111,0))),"")</f>
        <v/>
      </c>
      <c r="AJ96" s="25" t="n"/>
      <c r="AK96" s="32">
        <f>IFERROR(IF($F96="","",INDEX('Activity Setup'!$M$12:$M$111,MATCH($F96,'Activity Setup'!$B$12:$B$111,0))),"")</f>
        <v/>
      </c>
      <c r="AL96" s="32">
        <f>IFERROR(IF($F96="","",INDEX('Activity Setup'!$I$12:$I$111,MATCH($F96,'Activity Setup'!$B$12:$B$111,0))),"")</f>
        <v/>
      </c>
      <c r="AM96" s="32">
        <f>IFERROR(IF($A96="","",SUMIFS($M$5:$M$154,$F$5:$F$154,$F96,$C$5:$C$154,$C96,$D$5:$D$154,$D96,$O$5:$O$154,"&lt;&gt;Canceled",$O$5:$O$154,"&lt;&gt;No-Show")),0)</f>
        <v/>
      </c>
      <c r="AN96" s="32">
        <f>IFERROR(IF($A96="","",$AL96-$AM96),"")</f>
        <v/>
      </c>
      <c r="AO96" s="51">
        <f>IFERROR(IF($A96="","",$AM96/$AL96),"")</f>
        <v/>
      </c>
      <c r="AP96" s="52">
        <f>IFERROR(IF(OR($A96="",$C96="",$D96=""),"",($C96+$D96)-INDEX('Activity Setup'!$N$12:$N$111,MATCH($F96,'Activity Setup'!$B$12:$B$111,0))/24),"")</f>
        <v/>
      </c>
      <c r="AQ96" s="29" t="n"/>
      <c r="AR96" s="29" t="n"/>
      <c r="AS96" s="30">
        <f>IFERROR(IF($A96="","",IF(COUNTIF($A$5:$A$154,$A96)&gt;1,"Duplicate Booking ID",IF($AO96&gt;1,"Over Capacity",IF(AND($N96&lt;&gt;"",$AK96&lt;&gt;"",$N96&lt;$AK96),"Minimum Age Review",IF(AND($AI96="Yes",$AJ96&lt;&gt;"Received",$AJ96&lt;&gt;"Verify On Arrival"),"Waiver Follow-Up",IF(AND($AF96&gt;0,$O96&lt;&gt;"Canceled"),"Payment Due",IF($T96="","Missing Meeting Point",IF($Q96="","Unassigned Staff",IF(AND(($C96+$D96)&lt;NOW(),OR($O96="Inquiry",$O96="Pending",$O96="Confirmed")),"Past Activity Still Open","Ready"))))))))),"")</f>
        <v/>
      </c>
    </row>
    <row r="97">
      <c r="A97" s="25" t="n"/>
      <c r="B97" s="50" t="n"/>
      <c r="C97" s="50" t="n"/>
      <c r="D97" s="27" t="n"/>
      <c r="E97" s="28">
        <f>IFERROR(IF(OR($F97="",$D97=""),"",$D97+INDEX('Activity Setup'!$J$12:$J$111,MATCH($F97,'Activity Setup'!$B$12:$B$111,0))/24),"")</f>
        <v/>
      </c>
      <c r="F97" s="29" t="n"/>
      <c r="G97" s="25" t="n"/>
      <c r="H97" s="25" t="n"/>
      <c r="I97" s="25" t="n"/>
      <c r="J97" s="29" t="n"/>
      <c r="K97" s="25" t="n"/>
      <c r="L97" s="29" t="n"/>
      <c r="M97" s="25" t="n"/>
      <c r="N97" s="25" t="n"/>
      <c r="O97" s="25" t="n"/>
      <c r="P97" s="25" t="n"/>
      <c r="Q97" s="29" t="n"/>
      <c r="R97" s="30">
        <f>IFERROR(IF($F97="","",INDEX('Activity Setup'!$K$12:$K$111,MATCH($F97,'Activity Setup'!$B$12:$B$111,0))),"")</f>
        <v/>
      </c>
      <c r="S97" s="29" t="n"/>
      <c r="T97" s="30">
        <f>IFERROR(IF($A97="","",IF($S97&lt;&gt;"",$S97,$R97)),"")</f>
        <v/>
      </c>
      <c r="U97" s="31">
        <f>IFERROR(IF($F97="","",INDEX('Activity Setup'!$F$12:$F$111,MATCH($F97,'Activity Setup'!$B$12:$B$111,0))),"")</f>
        <v/>
      </c>
      <c r="V97" s="32">
        <f>IFERROR(IF($F97="","",INDEX('Activity Setup'!$E$12:$E$111,MATCH($F97,'Activity Setup'!$B$12:$B$111,0))),"")</f>
        <v/>
      </c>
      <c r="W97" s="31">
        <f>IFERROR(IF($A97="","",IF($V97="Per Person",$M97*$U97,$U97)),"")</f>
        <v/>
      </c>
      <c r="X97" s="33" t="n"/>
      <c r="Y97" s="51">
        <f>IFERROR(IF($F97="","",INDEX('Activity Setup'!$G$12:$G$111,MATCH($F97,'Activity Setup'!$B$12:$B$111,0))),"")</f>
        <v/>
      </c>
      <c r="Z97" s="51">
        <f>IFERROR(IF($F97="","",INDEX('Activity Setup'!$H$12:$H$111,MATCH($F97,'Activity Setup'!$B$12:$B$111,0))),"")</f>
        <v/>
      </c>
      <c r="AA97" s="31">
        <f>IFERROR(IF($A97="","",MAX(0,$W97-$X97)),"")</f>
        <v/>
      </c>
      <c r="AB97" s="31">
        <f>IFERROR(IF($A97="","",$AA97*$Y97),"")</f>
        <v/>
      </c>
      <c r="AC97" s="31">
        <f>IFERROR(IF($A97="","",$AA97*$Z97),"")</f>
        <v/>
      </c>
      <c r="AD97" s="31">
        <f>IFERROR(IF($A97="","",$AA97+$AB97+$AC97),"")</f>
        <v/>
      </c>
      <c r="AE97" s="33" t="n"/>
      <c r="AF97" s="31">
        <f>IFERROR(IF($A97="","",MAX(0,$AD97-$AE97)),"")</f>
        <v/>
      </c>
      <c r="AG97" s="32">
        <f>IFERROR(IF($A97="","",IF($O97="Canceled","Canceled",IF($AE97&lt;=0,"Unpaid",IF($AF97&gt;0,"Partially Paid","Paid")))),"")</f>
        <v/>
      </c>
      <c r="AH97" s="25" t="n"/>
      <c r="AI97" s="32">
        <f>IFERROR(IF($F97="","",INDEX('Activity Setup'!$L$12:$L$111,MATCH($F97,'Activity Setup'!$B$12:$B$111,0))),"")</f>
        <v/>
      </c>
      <c r="AJ97" s="25" t="n"/>
      <c r="AK97" s="32">
        <f>IFERROR(IF($F97="","",INDEX('Activity Setup'!$M$12:$M$111,MATCH($F97,'Activity Setup'!$B$12:$B$111,0))),"")</f>
        <v/>
      </c>
      <c r="AL97" s="32">
        <f>IFERROR(IF($F97="","",INDEX('Activity Setup'!$I$12:$I$111,MATCH($F97,'Activity Setup'!$B$12:$B$111,0))),"")</f>
        <v/>
      </c>
      <c r="AM97" s="32">
        <f>IFERROR(IF($A97="","",SUMIFS($M$5:$M$154,$F$5:$F$154,$F97,$C$5:$C$154,$C97,$D$5:$D$154,$D97,$O$5:$O$154,"&lt;&gt;Canceled",$O$5:$O$154,"&lt;&gt;No-Show")),0)</f>
        <v/>
      </c>
      <c r="AN97" s="32">
        <f>IFERROR(IF($A97="","",$AL97-$AM97),"")</f>
        <v/>
      </c>
      <c r="AO97" s="51">
        <f>IFERROR(IF($A97="","",$AM97/$AL97),"")</f>
        <v/>
      </c>
      <c r="AP97" s="52">
        <f>IFERROR(IF(OR($A97="",$C97="",$D97=""),"",($C97+$D97)-INDEX('Activity Setup'!$N$12:$N$111,MATCH($F97,'Activity Setup'!$B$12:$B$111,0))/24),"")</f>
        <v/>
      </c>
      <c r="AQ97" s="29" t="n"/>
      <c r="AR97" s="29" t="n"/>
      <c r="AS97" s="30">
        <f>IFERROR(IF($A97="","",IF(COUNTIF($A$5:$A$154,$A97)&gt;1,"Duplicate Booking ID",IF($AO97&gt;1,"Over Capacity",IF(AND($N97&lt;&gt;"",$AK97&lt;&gt;"",$N97&lt;$AK97),"Minimum Age Review",IF(AND($AI97="Yes",$AJ97&lt;&gt;"Received",$AJ97&lt;&gt;"Verify On Arrival"),"Waiver Follow-Up",IF(AND($AF97&gt;0,$O97&lt;&gt;"Canceled"),"Payment Due",IF($T97="","Missing Meeting Point",IF($Q97="","Unassigned Staff",IF(AND(($C97+$D97)&lt;NOW(),OR($O97="Inquiry",$O97="Pending",$O97="Confirmed")),"Past Activity Still Open","Ready"))))))))),"")</f>
        <v/>
      </c>
    </row>
    <row r="98">
      <c r="A98" s="25" t="n"/>
      <c r="B98" s="50" t="n"/>
      <c r="C98" s="50" t="n"/>
      <c r="D98" s="27" t="n"/>
      <c r="E98" s="28">
        <f>IFERROR(IF(OR($F98="",$D98=""),"",$D98+INDEX('Activity Setup'!$J$12:$J$111,MATCH($F98,'Activity Setup'!$B$12:$B$111,0))/24),"")</f>
        <v/>
      </c>
      <c r="F98" s="29" t="n"/>
      <c r="G98" s="25" t="n"/>
      <c r="H98" s="25" t="n"/>
      <c r="I98" s="25" t="n"/>
      <c r="J98" s="29" t="n"/>
      <c r="K98" s="25" t="n"/>
      <c r="L98" s="29" t="n"/>
      <c r="M98" s="25" t="n"/>
      <c r="N98" s="25" t="n"/>
      <c r="O98" s="25" t="n"/>
      <c r="P98" s="25" t="n"/>
      <c r="Q98" s="29" t="n"/>
      <c r="R98" s="30">
        <f>IFERROR(IF($F98="","",INDEX('Activity Setup'!$K$12:$K$111,MATCH($F98,'Activity Setup'!$B$12:$B$111,0))),"")</f>
        <v/>
      </c>
      <c r="S98" s="29" t="n"/>
      <c r="T98" s="30">
        <f>IFERROR(IF($A98="","",IF($S98&lt;&gt;"",$S98,$R98)),"")</f>
        <v/>
      </c>
      <c r="U98" s="31">
        <f>IFERROR(IF($F98="","",INDEX('Activity Setup'!$F$12:$F$111,MATCH($F98,'Activity Setup'!$B$12:$B$111,0))),"")</f>
        <v/>
      </c>
      <c r="V98" s="32">
        <f>IFERROR(IF($F98="","",INDEX('Activity Setup'!$E$12:$E$111,MATCH($F98,'Activity Setup'!$B$12:$B$111,0))),"")</f>
        <v/>
      </c>
      <c r="W98" s="31">
        <f>IFERROR(IF($A98="","",IF($V98="Per Person",$M98*$U98,$U98)),"")</f>
        <v/>
      </c>
      <c r="X98" s="33" t="n"/>
      <c r="Y98" s="51">
        <f>IFERROR(IF($F98="","",INDEX('Activity Setup'!$G$12:$G$111,MATCH($F98,'Activity Setup'!$B$12:$B$111,0))),"")</f>
        <v/>
      </c>
      <c r="Z98" s="51">
        <f>IFERROR(IF($F98="","",INDEX('Activity Setup'!$H$12:$H$111,MATCH($F98,'Activity Setup'!$B$12:$B$111,0))),"")</f>
        <v/>
      </c>
      <c r="AA98" s="31">
        <f>IFERROR(IF($A98="","",MAX(0,$W98-$X98)),"")</f>
        <v/>
      </c>
      <c r="AB98" s="31">
        <f>IFERROR(IF($A98="","",$AA98*$Y98),"")</f>
        <v/>
      </c>
      <c r="AC98" s="31">
        <f>IFERROR(IF($A98="","",$AA98*$Z98),"")</f>
        <v/>
      </c>
      <c r="AD98" s="31">
        <f>IFERROR(IF($A98="","",$AA98+$AB98+$AC98),"")</f>
        <v/>
      </c>
      <c r="AE98" s="33" t="n"/>
      <c r="AF98" s="31">
        <f>IFERROR(IF($A98="","",MAX(0,$AD98-$AE98)),"")</f>
        <v/>
      </c>
      <c r="AG98" s="32">
        <f>IFERROR(IF($A98="","",IF($O98="Canceled","Canceled",IF($AE98&lt;=0,"Unpaid",IF($AF98&gt;0,"Partially Paid","Paid")))),"")</f>
        <v/>
      </c>
      <c r="AH98" s="25" t="n"/>
      <c r="AI98" s="32">
        <f>IFERROR(IF($F98="","",INDEX('Activity Setup'!$L$12:$L$111,MATCH($F98,'Activity Setup'!$B$12:$B$111,0))),"")</f>
        <v/>
      </c>
      <c r="AJ98" s="25" t="n"/>
      <c r="AK98" s="32">
        <f>IFERROR(IF($F98="","",INDEX('Activity Setup'!$M$12:$M$111,MATCH($F98,'Activity Setup'!$B$12:$B$111,0))),"")</f>
        <v/>
      </c>
      <c r="AL98" s="32">
        <f>IFERROR(IF($F98="","",INDEX('Activity Setup'!$I$12:$I$111,MATCH($F98,'Activity Setup'!$B$12:$B$111,0))),"")</f>
        <v/>
      </c>
      <c r="AM98" s="32">
        <f>IFERROR(IF($A98="","",SUMIFS($M$5:$M$154,$F$5:$F$154,$F98,$C$5:$C$154,$C98,$D$5:$D$154,$D98,$O$5:$O$154,"&lt;&gt;Canceled",$O$5:$O$154,"&lt;&gt;No-Show")),0)</f>
        <v/>
      </c>
      <c r="AN98" s="32">
        <f>IFERROR(IF($A98="","",$AL98-$AM98),"")</f>
        <v/>
      </c>
      <c r="AO98" s="51">
        <f>IFERROR(IF($A98="","",$AM98/$AL98),"")</f>
        <v/>
      </c>
      <c r="AP98" s="52">
        <f>IFERROR(IF(OR($A98="",$C98="",$D98=""),"",($C98+$D98)-INDEX('Activity Setup'!$N$12:$N$111,MATCH($F98,'Activity Setup'!$B$12:$B$111,0))/24),"")</f>
        <v/>
      </c>
      <c r="AQ98" s="29" t="n"/>
      <c r="AR98" s="29" t="n"/>
      <c r="AS98" s="30">
        <f>IFERROR(IF($A98="","",IF(COUNTIF($A$5:$A$154,$A98)&gt;1,"Duplicate Booking ID",IF($AO98&gt;1,"Over Capacity",IF(AND($N98&lt;&gt;"",$AK98&lt;&gt;"",$N98&lt;$AK98),"Minimum Age Review",IF(AND($AI98="Yes",$AJ98&lt;&gt;"Received",$AJ98&lt;&gt;"Verify On Arrival"),"Waiver Follow-Up",IF(AND($AF98&gt;0,$O98&lt;&gt;"Canceled"),"Payment Due",IF($T98="","Missing Meeting Point",IF($Q98="","Unassigned Staff",IF(AND(($C98+$D98)&lt;NOW(),OR($O98="Inquiry",$O98="Pending",$O98="Confirmed")),"Past Activity Still Open","Ready"))))))))),"")</f>
        <v/>
      </c>
    </row>
    <row r="99">
      <c r="A99" s="25" t="n"/>
      <c r="B99" s="50" t="n"/>
      <c r="C99" s="50" t="n"/>
      <c r="D99" s="27" t="n"/>
      <c r="E99" s="28">
        <f>IFERROR(IF(OR($F99="",$D99=""),"",$D99+INDEX('Activity Setup'!$J$12:$J$111,MATCH($F99,'Activity Setup'!$B$12:$B$111,0))/24),"")</f>
        <v/>
      </c>
      <c r="F99" s="29" t="n"/>
      <c r="G99" s="25" t="n"/>
      <c r="H99" s="25" t="n"/>
      <c r="I99" s="25" t="n"/>
      <c r="J99" s="29" t="n"/>
      <c r="K99" s="25" t="n"/>
      <c r="L99" s="29" t="n"/>
      <c r="M99" s="25" t="n"/>
      <c r="N99" s="25" t="n"/>
      <c r="O99" s="25" t="n"/>
      <c r="P99" s="25" t="n"/>
      <c r="Q99" s="29" t="n"/>
      <c r="R99" s="30">
        <f>IFERROR(IF($F99="","",INDEX('Activity Setup'!$K$12:$K$111,MATCH($F99,'Activity Setup'!$B$12:$B$111,0))),"")</f>
        <v/>
      </c>
      <c r="S99" s="29" t="n"/>
      <c r="T99" s="30">
        <f>IFERROR(IF($A99="","",IF($S99&lt;&gt;"",$S99,$R99)),"")</f>
        <v/>
      </c>
      <c r="U99" s="31">
        <f>IFERROR(IF($F99="","",INDEX('Activity Setup'!$F$12:$F$111,MATCH($F99,'Activity Setup'!$B$12:$B$111,0))),"")</f>
        <v/>
      </c>
      <c r="V99" s="32">
        <f>IFERROR(IF($F99="","",INDEX('Activity Setup'!$E$12:$E$111,MATCH($F99,'Activity Setup'!$B$12:$B$111,0))),"")</f>
        <v/>
      </c>
      <c r="W99" s="31">
        <f>IFERROR(IF($A99="","",IF($V99="Per Person",$M99*$U99,$U99)),"")</f>
        <v/>
      </c>
      <c r="X99" s="33" t="n"/>
      <c r="Y99" s="51">
        <f>IFERROR(IF($F99="","",INDEX('Activity Setup'!$G$12:$G$111,MATCH($F99,'Activity Setup'!$B$12:$B$111,0))),"")</f>
        <v/>
      </c>
      <c r="Z99" s="51">
        <f>IFERROR(IF($F99="","",INDEX('Activity Setup'!$H$12:$H$111,MATCH($F99,'Activity Setup'!$B$12:$B$111,0))),"")</f>
        <v/>
      </c>
      <c r="AA99" s="31">
        <f>IFERROR(IF($A99="","",MAX(0,$W99-$X99)),"")</f>
        <v/>
      </c>
      <c r="AB99" s="31">
        <f>IFERROR(IF($A99="","",$AA99*$Y99),"")</f>
        <v/>
      </c>
      <c r="AC99" s="31">
        <f>IFERROR(IF($A99="","",$AA99*$Z99),"")</f>
        <v/>
      </c>
      <c r="AD99" s="31">
        <f>IFERROR(IF($A99="","",$AA99+$AB99+$AC99),"")</f>
        <v/>
      </c>
      <c r="AE99" s="33" t="n"/>
      <c r="AF99" s="31">
        <f>IFERROR(IF($A99="","",MAX(0,$AD99-$AE99)),"")</f>
        <v/>
      </c>
      <c r="AG99" s="32">
        <f>IFERROR(IF($A99="","",IF($O99="Canceled","Canceled",IF($AE99&lt;=0,"Unpaid",IF($AF99&gt;0,"Partially Paid","Paid")))),"")</f>
        <v/>
      </c>
      <c r="AH99" s="25" t="n"/>
      <c r="AI99" s="32">
        <f>IFERROR(IF($F99="","",INDEX('Activity Setup'!$L$12:$L$111,MATCH($F99,'Activity Setup'!$B$12:$B$111,0))),"")</f>
        <v/>
      </c>
      <c r="AJ99" s="25" t="n"/>
      <c r="AK99" s="32">
        <f>IFERROR(IF($F99="","",INDEX('Activity Setup'!$M$12:$M$111,MATCH($F99,'Activity Setup'!$B$12:$B$111,0))),"")</f>
        <v/>
      </c>
      <c r="AL99" s="32">
        <f>IFERROR(IF($F99="","",INDEX('Activity Setup'!$I$12:$I$111,MATCH($F99,'Activity Setup'!$B$12:$B$111,0))),"")</f>
        <v/>
      </c>
      <c r="AM99" s="32">
        <f>IFERROR(IF($A99="","",SUMIFS($M$5:$M$154,$F$5:$F$154,$F99,$C$5:$C$154,$C99,$D$5:$D$154,$D99,$O$5:$O$154,"&lt;&gt;Canceled",$O$5:$O$154,"&lt;&gt;No-Show")),0)</f>
        <v/>
      </c>
      <c r="AN99" s="32">
        <f>IFERROR(IF($A99="","",$AL99-$AM99),"")</f>
        <v/>
      </c>
      <c r="AO99" s="51">
        <f>IFERROR(IF($A99="","",$AM99/$AL99),"")</f>
        <v/>
      </c>
      <c r="AP99" s="52">
        <f>IFERROR(IF(OR($A99="",$C99="",$D99=""),"",($C99+$D99)-INDEX('Activity Setup'!$N$12:$N$111,MATCH($F99,'Activity Setup'!$B$12:$B$111,0))/24),"")</f>
        <v/>
      </c>
      <c r="AQ99" s="29" t="n"/>
      <c r="AR99" s="29" t="n"/>
      <c r="AS99" s="30">
        <f>IFERROR(IF($A99="","",IF(COUNTIF($A$5:$A$154,$A99)&gt;1,"Duplicate Booking ID",IF($AO99&gt;1,"Over Capacity",IF(AND($N99&lt;&gt;"",$AK99&lt;&gt;"",$N99&lt;$AK99),"Minimum Age Review",IF(AND($AI99="Yes",$AJ99&lt;&gt;"Received",$AJ99&lt;&gt;"Verify On Arrival"),"Waiver Follow-Up",IF(AND($AF99&gt;0,$O99&lt;&gt;"Canceled"),"Payment Due",IF($T99="","Missing Meeting Point",IF($Q99="","Unassigned Staff",IF(AND(($C99+$D99)&lt;NOW(),OR($O99="Inquiry",$O99="Pending",$O99="Confirmed")),"Past Activity Still Open","Ready"))))))))),"")</f>
        <v/>
      </c>
    </row>
    <row r="100">
      <c r="A100" s="25" t="n"/>
      <c r="B100" s="50" t="n"/>
      <c r="C100" s="50" t="n"/>
      <c r="D100" s="27" t="n"/>
      <c r="E100" s="28">
        <f>IFERROR(IF(OR($F100="",$D100=""),"",$D100+INDEX('Activity Setup'!$J$12:$J$111,MATCH($F100,'Activity Setup'!$B$12:$B$111,0))/24),"")</f>
        <v/>
      </c>
      <c r="F100" s="29" t="n"/>
      <c r="G100" s="25" t="n"/>
      <c r="H100" s="25" t="n"/>
      <c r="I100" s="25" t="n"/>
      <c r="J100" s="29" t="n"/>
      <c r="K100" s="25" t="n"/>
      <c r="L100" s="29" t="n"/>
      <c r="M100" s="25" t="n"/>
      <c r="N100" s="25" t="n"/>
      <c r="O100" s="25" t="n"/>
      <c r="P100" s="25" t="n"/>
      <c r="Q100" s="29" t="n"/>
      <c r="R100" s="30">
        <f>IFERROR(IF($F100="","",INDEX('Activity Setup'!$K$12:$K$111,MATCH($F100,'Activity Setup'!$B$12:$B$111,0))),"")</f>
        <v/>
      </c>
      <c r="S100" s="29" t="n"/>
      <c r="T100" s="30">
        <f>IFERROR(IF($A100="","",IF($S100&lt;&gt;"",$S100,$R100)),"")</f>
        <v/>
      </c>
      <c r="U100" s="31">
        <f>IFERROR(IF($F100="","",INDEX('Activity Setup'!$F$12:$F$111,MATCH($F100,'Activity Setup'!$B$12:$B$111,0))),"")</f>
        <v/>
      </c>
      <c r="V100" s="32">
        <f>IFERROR(IF($F100="","",INDEX('Activity Setup'!$E$12:$E$111,MATCH($F100,'Activity Setup'!$B$12:$B$111,0))),"")</f>
        <v/>
      </c>
      <c r="W100" s="31">
        <f>IFERROR(IF($A100="","",IF($V100="Per Person",$M100*$U100,$U100)),"")</f>
        <v/>
      </c>
      <c r="X100" s="33" t="n"/>
      <c r="Y100" s="51">
        <f>IFERROR(IF($F100="","",INDEX('Activity Setup'!$G$12:$G$111,MATCH($F100,'Activity Setup'!$B$12:$B$111,0))),"")</f>
        <v/>
      </c>
      <c r="Z100" s="51">
        <f>IFERROR(IF($F100="","",INDEX('Activity Setup'!$H$12:$H$111,MATCH($F100,'Activity Setup'!$B$12:$B$111,0))),"")</f>
        <v/>
      </c>
      <c r="AA100" s="31">
        <f>IFERROR(IF($A100="","",MAX(0,$W100-$X100)),"")</f>
        <v/>
      </c>
      <c r="AB100" s="31">
        <f>IFERROR(IF($A100="","",$AA100*$Y100),"")</f>
        <v/>
      </c>
      <c r="AC100" s="31">
        <f>IFERROR(IF($A100="","",$AA100*$Z100),"")</f>
        <v/>
      </c>
      <c r="AD100" s="31">
        <f>IFERROR(IF($A100="","",$AA100+$AB100+$AC100),"")</f>
        <v/>
      </c>
      <c r="AE100" s="33" t="n"/>
      <c r="AF100" s="31">
        <f>IFERROR(IF($A100="","",MAX(0,$AD100-$AE100)),"")</f>
        <v/>
      </c>
      <c r="AG100" s="32">
        <f>IFERROR(IF($A100="","",IF($O100="Canceled","Canceled",IF($AE100&lt;=0,"Unpaid",IF($AF100&gt;0,"Partially Paid","Paid")))),"")</f>
        <v/>
      </c>
      <c r="AH100" s="25" t="n"/>
      <c r="AI100" s="32">
        <f>IFERROR(IF($F100="","",INDEX('Activity Setup'!$L$12:$L$111,MATCH($F100,'Activity Setup'!$B$12:$B$111,0))),"")</f>
        <v/>
      </c>
      <c r="AJ100" s="25" t="n"/>
      <c r="AK100" s="32">
        <f>IFERROR(IF($F100="","",INDEX('Activity Setup'!$M$12:$M$111,MATCH($F100,'Activity Setup'!$B$12:$B$111,0))),"")</f>
        <v/>
      </c>
      <c r="AL100" s="32">
        <f>IFERROR(IF($F100="","",INDEX('Activity Setup'!$I$12:$I$111,MATCH($F100,'Activity Setup'!$B$12:$B$111,0))),"")</f>
        <v/>
      </c>
      <c r="AM100" s="32">
        <f>IFERROR(IF($A100="","",SUMIFS($M$5:$M$154,$F$5:$F$154,$F100,$C$5:$C$154,$C100,$D$5:$D$154,$D100,$O$5:$O$154,"&lt;&gt;Canceled",$O$5:$O$154,"&lt;&gt;No-Show")),0)</f>
        <v/>
      </c>
      <c r="AN100" s="32">
        <f>IFERROR(IF($A100="","",$AL100-$AM100),"")</f>
        <v/>
      </c>
      <c r="AO100" s="51">
        <f>IFERROR(IF($A100="","",$AM100/$AL100),"")</f>
        <v/>
      </c>
      <c r="AP100" s="52">
        <f>IFERROR(IF(OR($A100="",$C100="",$D100=""),"",($C100+$D100)-INDEX('Activity Setup'!$N$12:$N$111,MATCH($F100,'Activity Setup'!$B$12:$B$111,0))/24),"")</f>
        <v/>
      </c>
      <c r="AQ100" s="29" t="n"/>
      <c r="AR100" s="29" t="n"/>
      <c r="AS100" s="30">
        <f>IFERROR(IF($A100="","",IF(COUNTIF($A$5:$A$154,$A100)&gt;1,"Duplicate Booking ID",IF($AO100&gt;1,"Over Capacity",IF(AND($N100&lt;&gt;"",$AK100&lt;&gt;"",$N100&lt;$AK100),"Minimum Age Review",IF(AND($AI100="Yes",$AJ100&lt;&gt;"Received",$AJ100&lt;&gt;"Verify On Arrival"),"Waiver Follow-Up",IF(AND($AF100&gt;0,$O100&lt;&gt;"Canceled"),"Payment Due",IF($T100="","Missing Meeting Point",IF($Q100="","Unassigned Staff",IF(AND(($C100+$D100)&lt;NOW(),OR($O100="Inquiry",$O100="Pending",$O100="Confirmed")),"Past Activity Still Open","Ready"))))))))),"")</f>
        <v/>
      </c>
    </row>
    <row r="101">
      <c r="A101" s="25" t="n"/>
      <c r="B101" s="50" t="n"/>
      <c r="C101" s="50" t="n"/>
      <c r="D101" s="27" t="n"/>
      <c r="E101" s="28">
        <f>IFERROR(IF(OR($F101="",$D101=""),"",$D101+INDEX('Activity Setup'!$J$12:$J$111,MATCH($F101,'Activity Setup'!$B$12:$B$111,0))/24),"")</f>
        <v/>
      </c>
      <c r="F101" s="29" t="n"/>
      <c r="G101" s="25" t="n"/>
      <c r="H101" s="25" t="n"/>
      <c r="I101" s="25" t="n"/>
      <c r="J101" s="29" t="n"/>
      <c r="K101" s="25" t="n"/>
      <c r="L101" s="29" t="n"/>
      <c r="M101" s="25" t="n"/>
      <c r="N101" s="25" t="n"/>
      <c r="O101" s="25" t="n"/>
      <c r="P101" s="25" t="n"/>
      <c r="Q101" s="29" t="n"/>
      <c r="R101" s="30">
        <f>IFERROR(IF($F101="","",INDEX('Activity Setup'!$K$12:$K$111,MATCH($F101,'Activity Setup'!$B$12:$B$111,0))),"")</f>
        <v/>
      </c>
      <c r="S101" s="29" t="n"/>
      <c r="T101" s="30">
        <f>IFERROR(IF($A101="","",IF($S101&lt;&gt;"",$S101,$R101)),"")</f>
        <v/>
      </c>
      <c r="U101" s="31">
        <f>IFERROR(IF($F101="","",INDEX('Activity Setup'!$F$12:$F$111,MATCH($F101,'Activity Setup'!$B$12:$B$111,0))),"")</f>
        <v/>
      </c>
      <c r="V101" s="32">
        <f>IFERROR(IF($F101="","",INDEX('Activity Setup'!$E$12:$E$111,MATCH($F101,'Activity Setup'!$B$12:$B$111,0))),"")</f>
        <v/>
      </c>
      <c r="W101" s="31">
        <f>IFERROR(IF($A101="","",IF($V101="Per Person",$M101*$U101,$U101)),"")</f>
        <v/>
      </c>
      <c r="X101" s="33" t="n"/>
      <c r="Y101" s="51">
        <f>IFERROR(IF($F101="","",INDEX('Activity Setup'!$G$12:$G$111,MATCH($F101,'Activity Setup'!$B$12:$B$111,0))),"")</f>
        <v/>
      </c>
      <c r="Z101" s="51">
        <f>IFERROR(IF($F101="","",INDEX('Activity Setup'!$H$12:$H$111,MATCH($F101,'Activity Setup'!$B$12:$B$111,0))),"")</f>
        <v/>
      </c>
      <c r="AA101" s="31">
        <f>IFERROR(IF($A101="","",MAX(0,$W101-$X101)),"")</f>
        <v/>
      </c>
      <c r="AB101" s="31">
        <f>IFERROR(IF($A101="","",$AA101*$Y101),"")</f>
        <v/>
      </c>
      <c r="AC101" s="31">
        <f>IFERROR(IF($A101="","",$AA101*$Z101),"")</f>
        <v/>
      </c>
      <c r="AD101" s="31">
        <f>IFERROR(IF($A101="","",$AA101+$AB101+$AC101),"")</f>
        <v/>
      </c>
      <c r="AE101" s="33" t="n"/>
      <c r="AF101" s="31">
        <f>IFERROR(IF($A101="","",MAX(0,$AD101-$AE101)),"")</f>
        <v/>
      </c>
      <c r="AG101" s="32">
        <f>IFERROR(IF($A101="","",IF($O101="Canceled","Canceled",IF($AE101&lt;=0,"Unpaid",IF($AF101&gt;0,"Partially Paid","Paid")))),"")</f>
        <v/>
      </c>
      <c r="AH101" s="25" t="n"/>
      <c r="AI101" s="32">
        <f>IFERROR(IF($F101="","",INDEX('Activity Setup'!$L$12:$L$111,MATCH($F101,'Activity Setup'!$B$12:$B$111,0))),"")</f>
        <v/>
      </c>
      <c r="AJ101" s="25" t="n"/>
      <c r="AK101" s="32">
        <f>IFERROR(IF($F101="","",INDEX('Activity Setup'!$M$12:$M$111,MATCH($F101,'Activity Setup'!$B$12:$B$111,0))),"")</f>
        <v/>
      </c>
      <c r="AL101" s="32">
        <f>IFERROR(IF($F101="","",INDEX('Activity Setup'!$I$12:$I$111,MATCH($F101,'Activity Setup'!$B$12:$B$111,0))),"")</f>
        <v/>
      </c>
      <c r="AM101" s="32">
        <f>IFERROR(IF($A101="","",SUMIFS($M$5:$M$154,$F$5:$F$154,$F101,$C$5:$C$154,$C101,$D$5:$D$154,$D101,$O$5:$O$154,"&lt;&gt;Canceled",$O$5:$O$154,"&lt;&gt;No-Show")),0)</f>
        <v/>
      </c>
      <c r="AN101" s="32">
        <f>IFERROR(IF($A101="","",$AL101-$AM101),"")</f>
        <v/>
      </c>
      <c r="AO101" s="51">
        <f>IFERROR(IF($A101="","",$AM101/$AL101),"")</f>
        <v/>
      </c>
      <c r="AP101" s="52">
        <f>IFERROR(IF(OR($A101="",$C101="",$D101=""),"",($C101+$D101)-INDEX('Activity Setup'!$N$12:$N$111,MATCH($F101,'Activity Setup'!$B$12:$B$111,0))/24),"")</f>
        <v/>
      </c>
      <c r="AQ101" s="29" t="n"/>
      <c r="AR101" s="29" t="n"/>
      <c r="AS101" s="30">
        <f>IFERROR(IF($A101="","",IF(COUNTIF($A$5:$A$154,$A101)&gt;1,"Duplicate Booking ID",IF($AO101&gt;1,"Over Capacity",IF(AND($N101&lt;&gt;"",$AK101&lt;&gt;"",$N101&lt;$AK101),"Minimum Age Review",IF(AND($AI101="Yes",$AJ101&lt;&gt;"Received",$AJ101&lt;&gt;"Verify On Arrival"),"Waiver Follow-Up",IF(AND($AF101&gt;0,$O101&lt;&gt;"Canceled"),"Payment Due",IF($T101="","Missing Meeting Point",IF($Q101="","Unassigned Staff",IF(AND(($C101+$D101)&lt;NOW(),OR($O101="Inquiry",$O101="Pending",$O101="Confirmed")),"Past Activity Still Open","Ready"))))))))),"")</f>
        <v/>
      </c>
    </row>
    <row r="102">
      <c r="A102" s="25" t="n"/>
      <c r="B102" s="50" t="n"/>
      <c r="C102" s="50" t="n"/>
      <c r="D102" s="27" t="n"/>
      <c r="E102" s="28">
        <f>IFERROR(IF(OR($F102="",$D102=""),"",$D102+INDEX('Activity Setup'!$J$12:$J$111,MATCH($F102,'Activity Setup'!$B$12:$B$111,0))/24),"")</f>
        <v/>
      </c>
      <c r="F102" s="29" t="n"/>
      <c r="G102" s="25" t="n"/>
      <c r="H102" s="25" t="n"/>
      <c r="I102" s="25" t="n"/>
      <c r="J102" s="29" t="n"/>
      <c r="K102" s="25" t="n"/>
      <c r="L102" s="29" t="n"/>
      <c r="M102" s="25" t="n"/>
      <c r="N102" s="25" t="n"/>
      <c r="O102" s="25" t="n"/>
      <c r="P102" s="25" t="n"/>
      <c r="Q102" s="29" t="n"/>
      <c r="R102" s="30">
        <f>IFERROR(IF($F102="","",INDEX('Activity Setup'!$K$12:$K$111,MATCH($F102,'Activity Setup'!$B$12:$B$111,0))),"")</f>
        <v/>
      </c>
      <c r="S102" s="29" t="n"/>
      <c r="T102" s="30">
        <f>IFERROR(IF($A102="","",IF($S102&lt;&gt;"",$S102,$R102)),"")</f>
        <v/>
      </c>
      <c r="U102" s="31">
        <f>IFERROR(IF($F102="","",INDEX('Activity Setup'!$F$12:$F$111,MATCH($F102,'Activity Setup'!$B$12:$B$111,0))),"")</f>
        <v/>
      </c>
      <c r="V102" s="32">
        <f>IFERROR(IF($F102="","",INDEX('Activity Setup'!$E$12:$E$111,MATCH($F102,'Activity Setup'!$B$12:$B$111,0))),"")</f>
        <v/>
      </c>
      <c r="W102" s="31">
        <f>IFERROR(IF($A102="","",IF($V102="Per Person",$M102*$U102,$U102)),"")</f>
        <v/>
      </c>
      <c r="X102" s="33" t="n"/>
      <c r="Y102" s="51">
        <f>IFERROR(IF($F102="","",INDEX('Activity Setup'!$G$12:$G$111,MATCH($F102,'Activity Setup'!$B$12:$B$111,0))),"")</f>
        <v/>
      </c>
      <c r="Z102" s="51">
        <f>IFERROR(IF($F102="","",INDEX('Activity Setup'!$H$12:$H$111,MATCH($F102,'Activity Setup'!$B$12:$B$111,0))),"")</f>
        <v/>
      </c>
      <c r="AA102" s="31">
        <f>IFERROR(IF($A102="","",MAX(0,$W102-$X102)),"")</f>
        <v/>
      </c>
      <c r="AB102" s="31">
        <f>IFERROR(IF($A102="","",$AA102*$Y102),"")</f>
        <v/>
      </c>
      <c r="AC102" s="31">
        <f>IFERROR(IF($A102="","",$AA102*$Z102),"")</f>
        <v/>
      </c>
      <c r="AD102" s="31">
        <f>IFERROR(IF($A102="","",$AA102+$AB102+$AC102),"")</f>
        <v/>
      </c>
      <c r="AE102" s="33" t="n"/>
      <c r="AF102" s="31">
        <f>IFERROR(IF($A102="","",MAX(0,$AD102-$AE102)),"")</f>
        <v/>
      </c>
      <c r="AG102" s="32">
        <f>IFERROR(IF($A102="","",IF($O102="Canceled","Canceled",IF($AE102&lt;=0,"Unpaid",IF($AF102&gt;0,"Partially Paid","Paid")))),"")</f>
        <v/>
      </c>
      <c r="AH102" s="25" t="n"/>
      <c r="AI102" s="32">
        <f>IFERROR(IF($F102="","",INDEX('Activity Setup'!$L$12:$L$111,MATCH($F102,'Activity Setup'!$B$12:$B$111,0))),"")</f>
        <v/>
      </c>
      <c r="AJ102" s="25" t="n"/>
      <c r="AK102" s="32">
        <f>IFERROR(IF($F102="","",INDEX('Activity Setup'!$M$12:$M$111,MATCH($F102,'Activity Setup'!$B$12:$B$111,0))),"")</f>
        <v/>
      </c>
      <c r="AL102" s="32">
        <f>IFERROR(IF($F102="","",INDEX('Activity Setup'!$I$12:$I$111,MATCH($F102,'Activity Setup'!$B$12:$B$111,0))),"")</f>
        <v/>
      </c>
      <c r="AM102" s="32">
        <f>IFERROR(IF($A102="","",SUMIFS($M$5:$M$154,$F$5:$F$154,$F102,$C$5:$C$154,$C102,$D$5:$D$154,$D102,$O$5:$O$154,"&lt;&gt;Canceled",$O$5:$O$154,"&lt;&gt;No-Show")),0)</f>
        <v/>
      </c>
      <c r="AN102" s="32">
        <f>IFERROR(IF($A102="","",$AL102-$AM102),"")</f>
        <v/>
      </c>
      <c r="AO102" s="51">
        <f>IFERROR(IF($A102="","",$AM102/$AL102),"")</f>
        <v/>
      </c>
      <c r="AP102" s="52">
        <f>IFERROR(IF(OR($A102="",$C102="",$D102=""),"",($C102+$D102)-INDEX('Activity Setup'!$N$12:$N$111,MATCH($F102,'Activity Setup'!$B$12:$B$111,0))/24),"")</f>
        <v/>
      </c>
      <c r="AQ102" s="29" t="n"/>
      <c r="AR102" s="29" t="n"/>
      <c r="AS102" s="30">
        <f>IFERROR(IF($A102="","",IF(COUNTIF($A$5:$A$154,$A102)&gt;1,"Duplicate Booking ID",IF($AO102&gt;1,"Over Capacity",IF(AND($N102&lt;&gt;"",$AK102&lt;&gt;"",$N102&lt;$AK102),"Minimum Age Review",IF(AND($AI102="Yes",$AJ102&lt;&gt;"Received",$AJ102&lt;&gt;"Verify On Arrival"),"Waiver Follow-Up",IF(AND($AF102&gt;0,$O102&lt;&gt;"Canceled"),"Payment Due",IF($T102="","Missing Meeting Point",IF($Q102="","Unassigned Staff",IF(AND(($C102+$D102)&lt;NOW(),OR($O102="Inquiry",$O102="Pending",$O102="Confirmed")),"Past Activity Still Open","Ready"))))))))),"")</f>
        <v/>
      </c>
    </row>
    <row r="103">
      <c r="A103" s="25" t="n"/>
      <c r="B103" s="50" t="n"/>
      <c r="C103" s="50" t="n"/>
      <c r="D103" s="27" t="n"/>
      <c r="E103" s="28">
        <f>IFERROR(IF(OR($F103="",$D103=""),"",$D103+INDEX('Activity Setup'!$J$12:$J$111,MATCH($F103,'Activity Setup'!$B$12:$B$111,0))/24),"")</f>
        <v/>
      </c>
      <c r="F103" s="29" t="n"/>
      <c r="G103" s="25" t="n"/>
      <c r="H103" s="25" t="n"/>
      <c r="I103" s="25" t="n"/>
      <c r="J103" s="29" t="n"/>
      <c r="K103" s="25" t="n"/>
      <c r="L103" s="29" t="n"/>
      <c r="M103" s="25" t="n"/>
      <c r="N103" s="25" t="n"/>
      <c r="O103" s="25" t="n"/>
      <c r="P103" s="25" t="n"/>
      <c r="Q103" s="29" t="n"/>
      <c r="R103" s="30">
        <f>IFERROR(IF($F103="","",INDEX('Activity Setup'!$K$12:$K$111,MATCH($F103,'Activity Setup'!$B$12:$B$111,0))),"")</f>
        <v/>
      </c>
      <c r="S103" s="29" t="n"/>
      <c r="T103" s="30">
        <f>IFERROR(IF($A103="","",IF($S103&lt;&gt;"",$S103,$R103)),"")</f>
        <v/>
      </c>
      <c r="U103" s="31">
        <f>IFERROR(IF($F103="","",INDEX('Activity Setup'!$F$12:$F$111,MATCH($F103,'Activity Setup'!$B$12:$B$111,0))),"")</f>
        <v/>
      </c>
      <c r="V103" s="32">
        <f>IFERROR(IF($F103="","",INDEX('Activity Setup'!$E$12:$E$111,MATCH($F103,'Activity Setup'!$B$12:$B$111,0))),"")</f>
        <v/>
      </c>
      <c r="W103" s="31">
        <f>IFERROR(IF($A103="","",IF($V103="Per Person",$M103*$U103,$U103)),"")</f>
        <v/>
      </c>
      <c r="X103" s="33" t="n"/>
      <c r="Y103" s="51">
        <f>IFERROR(IF($F103="","",INDEX('Activity Setup'!$G$12:$G$111,MATCH($F103,'Activity Setup'!$B$12:$B$111,0))),"")</f>
        <v/>
      </c>
      <c r="Z103" s="51">
        <f>IFERROR(IF($F103="","",INDEX('Activity Setup'!$H$12:$H$111,MATCH($F103,'Activity Setup'!$B$12:$B$111,0))),"")</f>
        <v/>
      </c>
      <c r="AA103" s="31">
        <f>IFERROR(IF($A103="","",MAX(0,$W103-$X103)),"")</f>
        <v/>
      </c>
      <c r="AB103" s="31">
        <f>IFERROR(IF($A103="","",$AA103*$Y103),"")</f>
        <v/>
      </c>
      <c r="AC103" s="31">
        <f>IFERROR(IF($A103="","",$AA103*$Z103),"")</f>
        <v/>
      </c>
      <c r="AD103" s="31">
        <f>IFERROR(IF($A103="","",$AA103+$AB103+$AC103),"")</f>
        <v/>
      </c>
      <c r="AE103" s="33" t="n"/>
      <c r="AF103" s="31">
        <f>IFERROR(IF($A103="","",MAX(0,$AD103-$AE103)),"")</f>
        <v/>
      </c>
      <c r="AG103" s="32">
        <f>IFERROR(IF($A103="","",IF($O103="Canceled","Canceled",IF($AE103&lt;=0,"Unpaid",IF($AF103&gt;0,"Partially Paid","Paid")))),"")</f>
        <v/>
      </c>
      <c r="AH103" s="25" t="n"/>
      <c r="AI103" s="32">
        <f>IFERROR(IF($F103="","",INDEX('Activity Setup'!$L$12:$L$111,MATCH($F103,'Activity Setup'!$B$12:$B$111,0))),"")</f>
        <v/>
      </c>
      <c r="AJ103" s="25" t="n"/>
      <c r="AK103" s="32">
        <f>IFERROR(IF($F103="","",INDEX('Activity Setup'!$M$12:$M$111,MATCH($F103,'Activity Setup'!$B$12:$B$111,0))),"")</f>
        <v/>
      </c>
      <c r="AL103" s="32">
        <f>IFERROR(IF($F103="","",INDEX('Activity Setup'!$I$12:$I$111,MATCH($F103,'Activity Setup'!$B$12:$B$111,0))),"")</f>
        <v/>
      </c>
      <c r="AM103" s="32">
        <f>IFERROR(IF($A103="","",SUMIFS($M$5:$M$154,$F$5:$F$154,$F103,$C$5:$C$154,$C103,$D$5:$D$154,$D103,$O$5:$O$154,"&lt;&gt;Canceled",$O$5:$O$154,"&lt;&gt;No-Show")),0)</f>
        <v/>
      </c>
      <c r="AN103" s="32">
        <f>IFERROR(IF($A103="","",$AL103-$AM103),"")</f>
        <v/>
      </c>
      <c r="AO103" s="51">
        <f>IFERROR(IF($A103="","",$AM103/$AL103),"")</f>
        <v/>
      </c>
      <c r="AP103" s="52">
        <f>IFERROR(IF(OR($A103="",$C103="",$D103=""),"",($C103+$D103)-INDEX('Activity Setup'!$N$12:$N$111,MATCH($F103,'Activity Setup'!$B$12:$B$111,0))/24),"")</f>
        <v/>
      </c>
      <c r="AQ103" s="29" t="n"/>
      <c r="AR103" s="29" t="n"/>
      <c r="AS103" s="30">
        <f>IFERROR(IF($A103="","",IF(COUNTIF($A$5:$A$154,$A103)&gt;1,"Duplicate Booking ID",IF($AO103&gt;1,"Over Capacity",IF(AND($N103&lt;&gt;"",$AK103&lt;&gt;"",$N103&lt;$AK103),"Minimum Age Review",IF(AND($AI103="Yes",$AJ103&lt;&gt;"Received",$AJ103&lt;&gt;"Verify On Arrival"),"Waiver Follow-Up",IF(AND($AF103&gt;0,$O103&lt;&gt;"Canceled"),"Payment Due",IF($T103="","Missing Meeting Point",IF($Q103="","Unassigned Staff",IF(AND(($C103+$D103)&lt;NOW(),OR($O103="Inquiry",$O103="Pending",$O103="Confirmed")),"Past Activity Still Open","Ready"))))))))),"")</f>
        <v/>
      </c>
    </row>
    <row r="104">
      <c r="A104" s="25" t="n"/>
      <c r="B104" s="50" t="n"/>
      <c r="C104" s="50" t="n"/>
      <c r="D104" s="27" t="n"/>
      <c r="E104" s="28">
        <f>IFERROR(IF(OR($F104="",$D104=""),"",$D104+INDEX('Activity Setup'!$J$12:$J$111,MATCH($F104,'Activity Setup'!$B$12:$B$111,0))/24),"")</f>
        <v/>
      </c>
      <c r="F104" s="29" t="n"/>
      <c r="G104" s="25" t="n"/>
      <c r="H104" s="25" t="n"/>
      <c r="I104" s="25" t="n"/>
      <c r="J104" s="29" t="n"/>
      <c r="K104" s="25" t="n"/>
      <c r="L104" s="29" t="n"/>
      <c r="M104" s="25" t="n"/>
      <c r="N104" s="25" t="n"/>
      <c r="O104" s="25" t="n"/>
      <c r="P104" s="25" t="n"/>
      <c r="Q104" s="29" t="n"/>
      <c r="R104" s="30">
        <f>IFERROR(IF($F104="","",INDEX('Activity Setup'!$K$12:$K$111,MATCH($F104,'Activity Setup'!$B$12:$B$111,0))),"")</f>
        <v/>
      </c>
      <c r="S104" s="29" t="n"/>
      <c r="T104" s="30">
        <f>IFERROR(IF($A104="","",IF($S104&lt;&gt;"",$S104,$R104)),"")</f>
        <v/>
      </c>
      <c r="U104" s="31">
        <f>IFERROR(IF($F104="","",INDEX('Activity Setup'!$F$12:$F$111,MATCH($F104,'Activity Setup'!$B$12:$B$111,0))),"")</f>
        <v/>
      </c>
      <c r="V104" s="32">
        <f>IFERROR(IF($F104="","",INDEX('Activity Setup'!$E$12:$E$111,MATCH($F104,'Activity Setup'!$B$12:$B$111,0))),"")</f>
        <v/>
      </c>
      <c r="W104" s="31">
        <f>IFERROR(IF($A104="","",IF($V104="Per Person",$M104*$U104,$U104)),"")</f>
        <v/>
      </c>
      <c r="X104" s="33" t="n"/>
      <c r="Y104" s="51">
        <f>IFERROR(IF($F104="","",INDEX('Activity Setup'!$G$12:$G$111,MATCH($F104,'Activity Setup'!$B$12:$B$111,0))),"")</f>
        <v/>
      </c>
      <c r="Z104" s="51">
        <f>IFERROR(IF($F104="","",INDEX('Activity Setup'!$H$12:$H$111,MATCH($F104,'Activity Setup'!$B$12:$B$111,0))),"")</f>
        <v/>
      </c>
      <c r="AA104" s="31">
        <f>IFERROR(IF($A104="","",MAX(0,$W104-$X104)),"")</f>
        <v/>
      </c>
      <c r="AB104" s="31">
        <f>IFERROR(IF($A104="","",$AA104*$Y104),"")</f>
        <v/>
      </c>
      <c r="AC104" s="31">
        <f>IFERROR(IF($A104="","",$AA104*$Z104),"")</f>
        <v/>
      </c>
      <c r="AD104" s="31">
        <f>IFERROR(IF($A104="","",$AA104+$AB104+$AC104),"")</f>
        <v/>
      </c>
      <c r="AE104" s="33" t="n"/>
      <c r="AF104" s="31">
        <f>IFERROR(IF($A104="","",MAX(0,$AD104-$AE104)),"")</f>
        <v/>
      </c>
      <c r="AG104" s="32">
        <f>IFERROR(IF($A104="","",IF($O104="Canceled","Canceled",IF($AE104&lt;=0,"Unpaid",IF($AF104&gt;0,"Partially Paid","Paid")))),"")</f>
        <v/>
      </c>
      <c r="AH104" s="25" t="n"/>
      <c r="AI104" s="32">
        <f>IFERROR(IF($F104="","",INDEX('Activity Setup'!$L$12:$L$111,MATCH($F104,'Activity Setup'!$B$12:$B$111,0))),"")</f>
        <v/>
      </c>
      <c r="AJ104" s="25" t="n"/>
      <c r="AK104" s="32">
        <f>IFERROR(IF($F104="","",INDEX('Activity Setup'!$M$12:$M$111,MATCH($F104,'Activity Setup'!$B$12:$B$111,0))),"")</f>
        <v/>
      </c>
      <c r="AL104" s="32">
        <f>IFERROR(IF($F104="","",INDEX('Activity Setup'!$I$12:$I$111,MATCH($F104,'Activity Setup'!$B$12:$B$111,0))),"")</f>
        <v/>
      </c>
      <c r="AM104" s="32">
        <f>IFERROR(IF($A104="","",SUMIFS($M$5:$M$154,$F$5:$F$154,$F104,$C$5:$C$154,$C104,$D$5:$D$154,$D104,$O$5:$O$154,"&lt;&gt;Canceled",$O$5:$O$154,"&lt;&gt;No-Show")),0)</f>
        <v/>
      </c>
      <c r="AN104" s="32">
        <f>IFERROR(IF($A104="","",$AL104-$AM104),"")</f>
        <v/>
      </c>
      <c r="AO104" s="51">
        <f>IFERROR(IF($A104="","",$AM104/$AL104),"")</f>
        <v/>
      </c>
      <c r="AP104" s="52">
        <f>IFERROR(IF(OR($A104="",$C104="",$D104=""),"",($C104+$D104)-INDEX('Activity Setup'!$N$12:$N$111,MATCH($F104,'Activity Setup'!$B$12:$B$111,0))/24),"")</f>
        <v/>
      </c>
      <c r="AQ104" s="29" t="n"/>
      <c r="AR104" s="29" t="n"/>
      <c r="AS104" s="30">
        <f>IFERROR(IF($A104="","",IF(COUNTIF($A$5:$A$154,$A104)&gt;1,"Duplicate Booking ID",IF($AO104&gt;1,"Over Capacity",IF(AND($N104&lt;&gt;"",$AK104&lt;&gt;"",$N104&lt;$AK104),"Minimum Age Review",IF(AND($AI104="Yes",$AJ104&lt;&gt;"Received",$AJ104&lt;&gt;"Verify On Arrival"),"Waiver Follow-Up",IF(AND($AF104&gt;0,$O104&lt;&gt;"Canceled"),"Payment Due",IF($T104="","Missing Meeting Point",IF($Q104="","Unassigned Staff",IF(AND(($C104+$D104)&lt;NOW(),OR($O104="Inquiry",$O104="Pending",$O104="Confirmed")),"Past Activity Still Open","Ready"))))))))),"")</f>
        <v/>
      </c>
    </row>
    <row r="105">
      <c r="A105" s="25" t="n"/>
      <c r="B105" s="50" t="n"/>
      <c r="C105" s="50" t="n"/>
      <c r="D105" s="27" t="n"/>
      <c r="E105" s="28">
        <f>IFERROR(IF(OR($F105="",$D105=""),"",$D105+INDEX('Activity Setup'!$J$12:$J$111,MATCH($F105,'Activity Setup'!$B$12:$B$111,0))/24),"")</f>
        <v/>
      </c>
      <c r="F105" s="29" t="n"/>
      <c r="G105" s="25" t="n"/>
      <c r="H105" s="25" t="n"/>
      <c r="I105" s="25" t="n"/>
      <c r="J105" s="29" t="n"/>
      <c r="K105" s="25" t="n"/>
      <c r="L105" s="29" t="n"/>
      <c r="M105" s="25" t="n"/>
      <c r="N105" s="25" t="n"/>
      <c r="O105" s="25" t="n"/>
      <c r="P105" s="25" t="n"/>
      <c r="Q105" s="29" t="n"/>
      <c r="R105" s="30">
        <f>IFERROR(IF($F105="","",INDEX('Activity Setup'!$K$12:$K$111,MATCH($F105,'Activity Setup'!$B$12:$B$111,0))),"")</f>
        <v/>
      </c>
      <c r="S105" s="29" t="n"/>
      <c r="T105" s="30">
        <f>IFERROR(IF($A105="","",IF($S105&lt;&gt;"",$S105,$R105)),"")</f>
        <v/>
      </c>
      <c r="U105" s="31">
        <f>IFERROR(IF($F105="","",INDEX('Activity Setup'!$F$12:$F$111,MATCH($F105,'Activity Setup'!$B$12:$B$111,0))),"")</f>
        <v/>
      </c>
      <c r="V105" s="32">
        <f>IFERROR(IF($F105="","",INDEX('Activity Setup'!$E$12:$E$111,MATCH($F105,'Activity Setup'!$B$12:$B$111,0))),"")</f>
        <v/>
      </c>
      <c r="W105" s="31">
        <f>IFERROR(IF($A105="","",IF($V105="Per Person",$M105*$U105,$U105)),"")</f>
        <v/>
      </c>
      <c r="X105" s="33" t="n"/>
      <c r="Y105" s="51">
        <f>IFERROR(IF($F105="","",INDEX('Activity Setup'!$G$12:$G$111,MATCH($F105,'Activity Setup'!$B$12:$B$111,0))),"")</f>
        <v/>
      </c>
      <c r="Z105" s="51">
        <f>IFERROR(IF($F105="","",INDEX('Activity Setup'!$H$12:$H$111,MATCH($F105,'Activity Setup'!$B$12:$B$111,0))),"")</f>
        <v/>
      </c>
      <c r="AA105" s="31">
        <f>IFERROR(IF($A105="","",MAX(0,$W105-$X105)),"")</f>
        <v/>
      </c>
      <c r="AB105" s="31">
        <f>IFERROR(IF($A105="","",$AA105*$Y105),"")</f>
        <v/>
      </c>
      <c r="AC105" s="31">
        <f>IFERROR(IF($A105="","",$AA105*$Z105),"")</f>
        <v/>
      </c>
      <c r="AD105" s="31">
        <f>IFERROR(IF($A105="","",$AA105+$AB105+$AC105),"")</f>
        <v/>
      </c>
      <c r="AE105" s="33" t="n"/>
      <c r="AF105" s="31">
        <f>IFERROR(IF($A105="","",MAX(0,$AD105-$AE105)),"")</f>
        <v/>
      </c>
      <c r="AG105" s="32">
        <f>IFERROR(IF($A105="","",IF($O105="Canceled","Canceled",IF($AE105&lt;=0,"Unpaid",IF($AF105&gt;0,"Partially Paid","Paid")))),"")</f>
        <v/>
      </c>
      <c r="AH105" s="25" t="n"/>
      <c r="AI105" s="32">
        <f>IFERROR(IF($F105="","",INDEX('Activity Setup'!$L$12:$L$111,MATCH($F105,'Activity Setup'!$B$12:$B$111,0))),"")</f>
        <v/>
      </c>
      <c r="AJ105" s="25" t="n"/>
      <c r="AK105" s="32">
        <f>IFERROR(IF($F105="","",INDEX('Activity Setup'!$M$12:$M$111,MATCH($F105,'Activity Setup'!$B$12:$B$111,0))),"")</f>
        <v/>
      </c>
      <c r="AL105" s="32">
        <f>IFERROR(IF($F105="","",INDEX('Activity Setup'!$I$12:$I$111,MATCH($F105,'Activity Setup'!$B$12:$B$111,0))),"")</f>
        <v/>
      </c>
      <c r="AM105" s="32">
        <f>IFERROR(IF($A105="","",SUMIFS($M$5:$M$154,$F$5:$F$154,$F105,$C$5:$C$154,$C105,$D$5:$D$154,$D105,$O$5:$O$154,"&lt;&gt;Canceled",$O$5:$O$154,"&lt;&gt;No-Show")),0)</f>
        <v/>
      </c>
      <c r="AN105" s="32">
        <f>IFERROR(IF($A105="","",$AL105-$AM105),"")</f>
        <v/>
      </c>
      <c r="AO105" s="51">
        <f>IFERROR(IF($A105="","",$AM105/$AL105),"")</f>
        <v/>
      </c>
      <c r="AP105" s="52">
        <f>IFERROR(IF(OR($A105="",$C105="",$D105=""),"",($C105+$D105)-INDEX('Activity Setup'!$N$12:$N$111,MATCH($F105,'Activity Setup'!$B$12:$B$111,0))/24),"")</f>
        <v/>
      </c>
      <c r="AQ105" s="29" t="n"/>
      <c r="AR105" s="29" t="n"/>
      <c r="AS105" s="30">
        <f>IFERROR(IF($A105="","",IF(COUNTIF($A$5:$A$154,$A105)&gt;1,"Duplicate Booking ID",IF($AO105&gt;1,"Over Capacity",IF(AND($N105&lt;&gt;"",$AK105&lt;&gt;"",$N105&lt;$AK105),"Minimum Age Review",IF(AND($AI105="Yes",$AJ105&lt;&gt;"Received",$AJ105&lt;&gt;"Verify On Arrival"),"Waiver Follow-Up",IF(AND($AF105&gt;0,$O105&lt;&gt;"Canceled"),"Payment Due",IF($T105="","Missing Meeting Point",IF($Q105="","Unassigned Staff",IF(AND(($C105+$D105)&lt;NOW(),OR($O105="Inquiry",$O105="Pending",$O105="Confirmed")),"Past Activity Still Open","Ready"))))))))),"")</f>
        <v/>
      </c>
    </row>
    <row r="106">
      <c r="A106" s="25" t="n"/>
      <c r="B106" s="50" t="n"/>
      <c r="C106" s="50" t="n"/>
      <c r="D106" s="27" t="n"/>
      <c r="E106" s="28">
        <f>IFERROR(IF(OR($F106="",$D106=""),"",$D106+INDEX('Activity Setup'!$J$12:$J$111,MATCH($F106,'Activity Setup'!$B$12:$B$111,0))/24),"")</f>
        <v/>
      </c>
      <c r="F106" s="29" t="n"/>
      <c r="G106" s="25" t="n"/>
      <c r="H106" s="25" t="n"/>
      <c r="I106" s="25" t="n"/>
      <c r="J106" s="29" t="n"/>
      <c r="K106" s="25" t="n"/>
      <c r="L106" s="29" t="n"/>
      <c r="M106" s="25" t="n"/>
      <c r="N106" s="25" t="n"/>
      <c r="O106" s="25" t="n"/>
      <c r="P106" s="25" t="n"/>
      <c r="Q106" s="29" t="n"/>
      <c r="R106" s="30">
        <f>IFERROR(IF($F106="","",INDEX('Activity Setup'!$K$12:$K$111,MATCH($F106,'Activity Setup'!$B$12:$B$111,0))),"")</f>
        <v/>
      </c>
      <c r="S106" s="29" t="n"/>
      <c r="T106" s="30">
        <f>IFERROR(IF($A106="","",IF($S106&lt;&gt;"",$S106,$R106)),"")</f>
        <v/>
      </c>
      <c r="U106" s="31">
        <f>IFERROR(IF($F106="","",INDEX('Activity Setup'!$F$12:$F$111,MATCH($F106,'Activity Setup'!$B$12:$B$111,0))),"")</f>
        <v/>
      </c>
      <c r="V106" s="32">
        <f>IFERROR(IF($F106="","",INDEX('Activity Setup'!$E$12:$E$111,MATCH($F106,'Activity Setup'!$B$12:$B$111,0))),"")</f>
        <v/>
      </c>
      <c r="W106" s="31">
        <f>IFERROR(IF($A106="","",IF($V106="Per Person",$M106*$U106,$U106)),"")</f>
        <v/>
      </c>
      <c r="X106" s="33" t="n"/>
      <c r="Y106" s="51">
        <f>IFERROR(IF($F106="","",INDEX('Activity Setup'!$G$12:$G$111,MATCH($F106,'Activity Setup'!$B$12:$B$111,0))),"")</f>
        <v/>
      </c>
      <c r="Z106" s="51">
        <f>IFERROR(IF($F106="","",INDEX('Activity Setup'!$H$12:$H$111,MATCH($F106,'Activity Setup'!$B$12:$B$111,0))),"")</f>
        <v/>
      </c>
      <c r="AA106" s="31">
        <f>IFERROR(IF($A106="","",MAX(0,$W106-$X106)),"")</f>
        <v/>
      </c>
      <c r="AB106" s="31">
        <f>IFERROR(IF($A106="","",$AA106*$Y106),"")</f>
        <v/>
      </c>
      <c r="AC106" s="31">
        <f>IFERROR(IF($A106="","",$AA106*$Z106),"")</f>
        <v/>
      </c>
      <c r="AD106" s="31">
        <f>IFERROR(IF($A106="","",$AA106+$AB106+$AC106),"")</f>
        <v/>
      </c>
      <c r="AE106" s="33" t="n"/>
      <c r="AF106" s="31">
        <f>IFERROR(IF($A106="","",MAX(0,$AD106-$AE106)),"")</f>
        <v/>
      </c>
      <c r="AG106" s="32">
        <f>IFERROR(IF($A106="","",IF($O106="Canceled","Canceled",IF($AE106&lt;=0,"Unpaid",IF($AF106&gt;0,"Partially Paid","Paid")))),"")</f>
        <v/>
      </c>
      <c r="AH106" s="25" t="n"/>
      <c r="AI106" s="32">
        <f>IFERROR(IF($F106="","",INDEX('Activity Setup'!$L$12:$L$111,MATCH($F106,'Activity Setup'!$B$12:$B$111,0))),"")</f>
        <v/>
      </c>
      <c r="AJ106" s="25" t="n"/>
      <c r="AK106" s="32">
        <f>IFERROR(IF($F106="","",INDEX('Activity Setup'!$M$12:$M$111,MATCH($F106,'Activity Setup'!$B$12:$B$111,0))),"")</f>
        <v/>
      </c>
      <c r="AL106" s="32">
        <f>IFERROR(IF($F106="","",INDEX('Activity Setup'!$I$12:$I$111,MATCH($F106,'Activity Setup'!$B$12:$B$111,0))),"")</f>
        <v/>
      </c>
      <c r="AM106" s="32">
        <f>IFERROR(IF($A106="","",SUMIFS($M$5:$M$154,$F$5:$F$154,$F106,$C$5:$C$154,$C106,$D$5:$D$154,$D106,$O$5:$O$154,"&lt;&gt;Canceled",$O$5:$O$154,"&lt;&gt;No-Show")),0)</f>
        <v/>
      </c>
      <c r="AN106" s="32">
        <f>IFERROR(IF($A106="","",$AL106-$AM106),"")</f>
        <v/>
      </c>
      <c r="AO106" s="51">
        <f>IFERROR(IF($A106="","",$AM106/$AL106),"")</f>
        <v/>
      </c>
      <c r="AP106" s="52">
        <f>IFERROR(IF(OR($A106="",$C106="",$D106=""),"",($C106+$D106)-INDEX('Activity Setup'!$N$12:$N$111,MATCH($F106,'Activity Setup'!$B$12:$B$111,0))/24),"")</f>
        <v/>
      </c>
      <c r="AQ106" s="29" t="n"/>
      <c r="AR106" s="29" t="n"/>
      <c r="AS106" s="30">
        <f>IFERROR(IF($A106="","",IF(COUNTIF($A$5:$A$154,$A106)&gt;1,"Duplicate Booking ID",IF($AO106&gt;1,"Over Capacity",IF(AND($N106&lt;&gt;"",$AK106&lt;&gt;"",$N106&lt;$AK106),"Minimum Age Review",IF(AND($AI106="Yes",$AJ106&lt;&gt;"Received",$AJ106&lt;&gt;"Verify On Arrival"),"Waiver Follow-Up",IF(AND($AF106&gt;0,$O106&lt;&gt;"Canceled"),"Payment Due",IF($T106="","Missing Meeting Point",IF($Q106="","Unassigned Staff",IF(AND(($C106+$D106)&lt;NOW(),OR($O106="Inquiry",$O106="Pending",$O106="Confirmed")),"Past Activity Still Open","Ready"))))))))),"")</f>
        <v/>
      </c>
    </row>
    <row r="107">
      <c r="A107" s="25" t="n"/>
      <c r="B107" s="50" t="n"/>
      <c r="C107" s="50" t="n"/>
      <c r="D107" s="27" t="n"/>
      <c r="E107" s="28">
        <f>IFERROR(IF(OR($F107="",$D107=""),"",$D107+INDEX('Activity Setup'!$J$12:$J$111,MATCH($F107,'Activity Setup'!$B$12:$B$111,0))/24),"")</f>
        <v/>
      </c>
      <c r="F107" s="29" t="n"/>
      <c r="G107" s="25" t="n"/>
      <c r="H107" s="25" t="n"/>
      <c r="I107" s="25" t="n"/>
      <c r="J107" s="29" t="n"/>
      <c r="K107" s="25" t="n"/>
      <c r="L107" s="29" t="n"/>
      <c r="M107" s="25" t="n"/>
      <c r="N107" s="25" t="n"/>
      <c r="O107" s="25" t="n"/>
      <c r="P107" s="25" t="n"/>
      <c r="Q107" s="29" t="n"/>
      <c r="R107" s="30">
        <f>IFERROR(IF($F107="","",INDEX('Activity Setup'!$K$12:$K$111,MATCH($F107,'Activity Setup'!$B$12:$B$111,0))),"")</f>
        <v/>
      </c>
      <c r="S107" s="29" t="n"/>
      <c r="T107" s="30">
        <f>IFERROR(IF($A107="","",IF($S107&lt;&gt;"",$S107,$R107)),"")</f>
        <v/>
      </c>
      <c r="U107" s="31">
        <f>IFERROR(IF($F107="","",INDEX('Activity Setup'!$F$12:$F$111,MATCH($F107,'Activity Setup'!$B$12:$B$111,0))),"")</f>
        <v/>
      </c>
      <c r="V107" s="32">
        <f>IFERROR(IF($F107="","",INDEX('Activity Setup'!$E$12:$E$111,MATCH($F107,'Activity Setup'!$B$12:$B$111,0))),"")</f>
        <v/>
      </c>
      <c r="W107" s="31">
        <f>IFERROR(IF($A107="","",IF($V107="Per Person",$M107*$U107,$U107)),"")</f>
        <v/>
      </c>
      <c r="X107" s="33" t="n"/>
      <c r="Y107" s="51">
        <f>IFERROR(IF($F107="","",INDEX('Activity Setup'!$G$12:$G$111,MATCH($F107,'Activity Setup'!$B$12:$B$111,0))),"")</f>
        <v/>
      </c>
      <c r="Z107" s="51">
        <f>IFERROR(IF($F107="","",INDEX('Activity Setup'!$H$12:$H$111,MATCH($F107,'Activity Setup'!$B$12:$B$111,0))),"")</f>
        <v/>
      </c>
      <c r="AA107" s="31">
        <f>IFERROR(IF($A107="","",MAX(0,$W107-$X107)),"")</f>
        <v/>
      </c>
      <c r="AB107" s="31">
        <f>IFERROR(IF($A107="","",$AA107*$Y107),"")</f>
        <v/>
      </c>
      <c r="AC107" s="31">
        <f>IFERROR(IF($A107="","",$AA107*$Z107),"")</f>
        <v/>
      </c>
      <c r="AD107" s="31">
        <f>IFERROR(IF($A107="","",$AA107+$AB107+$AC107),"")</f>
        <v/>
      </c>
      <c r="AE107" s="33" t="n"/>
      <c r="AF107" s="31">
        <f>IFERROR(IF($A107="","",MAX(0,$AD107-$AE107)),"")</f>
        <v/>
      </c>
      <c r="AG107" s="32">
        <f>IFERROR(IF($A107="","",IF($O107="Canceled","Canceled",IF($AE107&lt;=0,"Unpaid",IF($AF107&gt;0,"Partially Paid","Paid")))),"")</f>
        <v/>
      </c>
      <c r="AH107" s="25" t="n"/>
      <c r="AI107" s="32">
        <f>IFERROR(IF($F107="","",INDEX('Activity Setup'!$L$12:$L$111,MATCH($F107,'Activity Setup'!$B$12:$B$111,0))),"")</f>
        <v/>
      </c>
      <c r="AJ107" s="25" t="n"/>
      <c r="AK107" s="32">
        <f>IFERROR(IF($F107="","",INDEX('Activity Setup'!$M$12:$M$111,MATCH($F107,'Activity Setup'!$B$12:$B$111,0))),"")</f>
        <v/>
      </c>
      <c r="AL107" s="32">
        <f>IFERROR(IF($F107="","",INDEX('Activity Setup'!$I$12:$I$111,MATCH($F107,'Activity Setup'!$B$12:$B$111,0))),"")</f>
        <v/>
      </c>
      <c r="AM107" s="32">
        <f>IFERROR(IF($A107="","",SUMIFS($M$5:$M$154,$F$5:$F$154,$F107,$C$5:$C$154,$C107,$D$5:$D$154,$D107,$O$5:$O$154,"&lt;&gt;Canceled",$O$5:$O$154,"&lt;&gt;No-Show")),0)</f>
        <v/>
      </c>
      <c r="AN107" s="32">
        <f>IFERROR(IF($A107="","",$AL107-$AM107),"")</f>
        <v/>
      </c>
      <c r="AO107" s="51">
        <f>IFERROR(IF($A107="","",$AM107/$AL107),"")</f>
        <v/>
      </c>
      <c r="AP107" s="52">
        <f>IFERROR(IF(OR($A107="",$C107="",$D107=""),"",($C107+$D107)-INDEX('Activity Setup'!$N$12:$N$111,MATCH($F107,'Activity Setup'!$B$12:$B$111,0))/24),"")</f>
        <v/>
      </c>
      <c r="AQ107" s="29" t="n"/>
      <c r="AR107" s="29" t="n"/>
      <c r="AS107" s="30">
        <f>IFERROR(IF($A107="","",IF(COUNTIF($A$5:$A$154,$A107)&gt;1,"Duplicate Booking ID",IF($AO107&gt;1,"Over Capacity",IF(AND($N107&lt;&gt;"",$AK107&lt;&gt;"",$N107&lt;$AK107),"Minimum Age Review",IF(AND($AI107="Yes",$AJ107&lt;&gt;"Received",$AJ107&lt;&gt;"Verify On Arrival"),"Waiver Follow-Up",IF(AND($AF107&gt;0,$O107&lt;&gt;"Canceled"),"Payment Due",IF($T107="","Missing Meeting Point",IF($Q107="","Unassigned Staff",IF(AND(($C107+$D107)&lt;NOW(),OR($O107="Inquiry",$O107="Pending",$O107="Confirmed")),"Past Activity Still Open","Ready"))))))))),"")</f>
        <v/>
      </c>
    </row>
    <row r="108">
      <c r="A108" s="25" t="n"/>
      <c r="B108" s="50" t="n"/>
      <c r="C108" s="50" t="n"/>
      <c r="D108" s="27" t="n"/>
      <c r="E108" s="28">
        <f>IFERROR(IF(OR($F108="",$D108=""),"",$D108+INDEX('Activity Setup'!$J$12:$J$111,MATCH($F108,'Activity Setup'!$B$12:$B$111,0))/24),"")</f>
        <v/>
      </c>
      <c r="F108" s="29" t="n"/>
      <c r="G108" s="25" t="n"/>
      <c r="H108" s="25" t="n"/>
      <c r="I108" s="25" t="n"/>
      <c r="J108" s="29" t="n"/>
      <c r="K108" s="25" t="n"/>
      <c r="L108" s="29" t="n"/>
      <c r="M108" s="25" t="n"/>
      <c r="N108" s="25" t="n"/>
      <c r="O108" s="25" t="n"/>
      <c r="P108" s="25" t="n"/>
      <c r="Q108" s="29" t="n"/>
      <c r="R108" s="30">
        <f>IFERROR(IF($F108="","",INDEX('Activity Setup'!$K$12:$K$111,MATCH($F108,'Activity Setup'!$B$12:$B$111,0))),"")</f>
        <v/>
      </c>
      <c r="S108" s="29" t="n"/>
      <c r="T108" s="30">
        <f>IFERROR(IF($A108="","",IF($S108&lt;&gt;"",$S108,$R108)),"")</f>
        <v/>
      </c>
      <c r="U108" s="31">
        <f>IFERROR(IF($F108="","",INDEX('Activity Setup'!$F$12:$F$111,MATCH($F108,'Activity Setup'!$B$12:$B$111,0))),"")</f>
        <v/>
      </c>
      <c r="V108" s="32">
        <f>IFERROR(IF($F108="","",INDEX('Activity Setup'!$E$12:$E$111,MATCH($F108,'Activity Setup'!$B$12:$B$111,0))),"")</f>
        <v/>
      </c>
      <c r="W108" s="31">
        <f>IFERROR(IF($A108="","",IF($V108="Per Person",$M108*$U108,$U108)),"")</f>
        <v/>
      </c>
      <c r="X108" s="33" t="n"/>
      <c r="Y108" s="51">
        <f>IFERROR(IF($F108="","",INDEX('Activity Setup'!$G$12:$G$111,MATCH($F108,'Activity Setup'!$B$12:$B$111,0))),"")</f>
        <v/>
      </c>
      <c r="Z108" s="51">
        <f>IFERROR(IF($F108="","",INDEX('Activity Setup'!$H$12:$H$111,MATCH($F108,'Activity Setup'!$B$12:$B$111,0))),"")</f>
        <v/>
      </c>
      <c r="AA108" s="31">
        <f>IFERROR(IF($A108="","",MAX(0,$W108-$X108)),"")</f>
        <v/>
      </c>
      <c r="AB108" s="31">
        <f>IFERROR(IF($A108="","",$AA108*$Y108),"")</f>
        <v/>
      </c>
      <c r="AC108" s="31">
        <f>IFERROR(IF($A108="","",$AA108*$Z108),"")</f>
        <v/>
      </c>
      <c r="AD108" s="31">
        <f>IFERROR(IF($A108="","",$AA108+$AB108+$AC108),"")</f>
        <v/>
      </c>
      <c r="AE108" s="33" t="n"/>
      <c r="AF108" s="31">
        <f>IFERROR(IF($A108="","",MAX(0,$AD108-$AE108)),"")</f>
        <v/>
      </c>
      <c r="AG108" s="32">
        <f>IFERROR(IF($A108="","",IF($O108="Canceled","Canceled",IF($AE108&lt;=0,"Unpaid",IF($AF108&gt;0,"Partially Paid","Paid")))),"")</f>
        <v/>
      </c>
      <c r="AH108" s="25" t="n"/>
      <c r="AI108" s="32">
        <f>IFERROR(IF($F108="","",INDEX('Activity Setup'!$L$12:$L$111,MATCH($F108,'Activity Setup'!$B$12:$B$111,0))),"")</f>
        <v/>
      </c>
      <c r="AJ108" s="25" t="n"/>
      <c r="AK108" s="32">
        <f>IFERROR(IF($F108="","",INDEX('Activity Setup'!$M$12:$M$111,MATCH($F108,'Activity Setup'!$B$12:$B$111,0))),"")</f>
        <v/>
      </c>
      <c r="AL108" s="32">
        <f>IFERROR(IF($F108="","",INDEX('Activity Setup'!$I$12:$I$111,MATCH($F108,'Activity Setup'!$B$12:$B$111,0))),"")</f>
        <v/>
      </c>
      <c r="AM108" s="32">
        <f>IFERROR(IF($A108="","",SUMIFS($M$5:$M$154,$F$5:$F$154,$F108,$C$5:$C$154,$C108,$D$5:$D$154,$D108,$O$5:$O$154,"&lt;&gt;Canceled",$O$5:$O$154,"&lt;&gt;No-Show")),0)</f>
        <v/>
      </c>
      <c r="AN108" s="32">
        <f>IFERROR(IF($A108="","",$AL108-$AM108),"")</f>
        <v/>
      </c>
      <c r="AO108" s="51">
        <f>IFERROR(IF($A108="","",$AM108/$AL108),"")</f>
        <v/>
      </c>
      <c r="AP108" s="52">
        <f>IFERROR(IF(OR($A108="",$C108="",$D108=""),"",($C108+$D108)-INDEX('Activity Setup'!$N$12:$N$111,MATCH($F108,'Activity Setup'!$B$12:$B$111,0))/24),"")</f>
        <v/>
      </c>
      <c r="AQ108" s="29" t="n"/>
      <c r="AR108" s="29" t="n"/>
      <c r="AS108" s="30">
        <f>IFERROR(IF($A108="","",IF(COUNTIF($A$5:$A$154,$A108)&gt;1,"Duplicate Booking ID",IF($AO108&gt;1,"Over Capacity",IF(AND($N108&lt;&gt;"",$AK108&lt;&gt;"",$N108&lt;$AK108),"Minimum Age Review",IF(AND($AI108="Yes",$AJ108&lt;&gt;"Received",$AJ108&lt;&gt;"Verify On Arrival"),"Waiver Follow-Up",IF(AND($AF108&gt;0,$O108&lt;&gt;"Canceled"),"Payment Due",IF($T108="","Missing Meeting Point",IF($Q108="","Unassigned Staff",IF(AND(($C108+$D108)&lt;NOW(),OR($O108="Inquiry",$O108="Pending",$O108="Confirmed")),"Past Activity Still Open","Ready"))))))))),"")</f>
        <v/>
      </c>
    </row>
    <row r="109">
      <c r="A109" s="25" t="n"/>
      <c r="B109" s="50" t="n"/>
      <c r="C109" s="50" t="n"/>
      <c r="D109" s="27" t="n"/>
      <c r="E109" s="28">
        <f>IFERROR(IF(OR($F109="",$D109=""),"",$D109+INDEX('Activity Setup'!$J$12:$J$111,MATCH($F109,'Activity Setup'!$B$12:$B$111,0))/24),"")</f>
        <v/>
      </c>
      <c r="F109" s="29" t="n"/>
      <c r="G109" s="25" t="n"/>
      <c r="H109" s="25" t="n"/>
      <c r="I109" s="25" t="n"/>
      <c r="J109" s="29" t="n"/>
      <c r="K109" s="25" t="n"/>
      <c r="L109" s="29" t="n"/>
      <c r="M109" s="25" t="n"/>
      <c r="N109" s="25" t="n"/>
      <c r="O109" s="25" t="n"/>
      <c r="P109" s="25" t="n"/>
      <c r="Q109" s="29" t="n"/>
      <c r="R109" s="30">
        <f>IFERROR(IF($F109="","",INDEX('Activity Setup'!$K$12:$K$111,MATCH($F109,'Activity Setup'!$B$12:$B$111,0))),"")</f>
        <v/>
      </c>
      <c r="S109" s="29" t="n"/>
      <c r="T109" s="30">
        <f>IFERROR(IF($A109="","",IF($S109&lt;&gt;"",$S109,$R109)),"")</f>
        <v/>
      </c>
      <c r="U109" s="31">
        <f>IFERROR(IF($F109="","",INDEX('Activity Setup'!$F$12:$F$111,MATCH($F109,'Activity Setup'!$B$12:$B$111,0))),"")</f>
        <v/>
      </c>
      <c r="V109" s="32">
        <f>IFERROR(IF($F109="","",INDEX('Activity Setup'!$E$12:$E$111,MATCH($F109,'Activity Setup'!$B$12:$B$111,0))),"")</f>
        <v/>
      </c>
      <c r="W109" s="31">
        <f>IFERROR(IF($A109="","",IF($V109="Per Person",$M109*$U109,$U109)),"")</f>
        <v/>
      </c>
      <c r="X109" s="33" t="n"/>
      <c r="Y109" s="51">
        <f>IFERROR(IF($F109="","",INDEX('Activity Setup'!$G$12:$G$111,MATCH($F109,'Activity Setup'!$B$12:$B$111,0))),"")</f>
        <v/>
      </c>
      <c r="Z109" s="51">
        <f>IFERROR(IF($F109="","",INDEX('Activity Setup'!$H$12:$H$111,MATCH($F109,'Activity Setup'!$B$12:$B$111,0))),"")</f>
        <v/>
      </c>
      <c r="AA109" s="31">
        <f>IFERROR(IF($A109="","",MAX(0,$W109-$X109)),"")</f>
        <v/>
      </c>
      <c r="AB109" s="31">
        <f>IFERROR(IF($A109="","",$AA109*$Y109),"")</f>
        <v/>
      </c>
      <c r="AC109" s="31">
        <f>IFERROR(IF($A109="","",$AA109*$Z109),"")</f>
        <v/>
      </c>
      <c r="AD109" s="31">
        <f>IFERROR(IF($A109="","",$AA109+$AB109+$AC109),"")</f>
        <v/>
      </c>
      <c r="AE109" s="33" t="n"/>
      <c r="AF109" s="31">
        <f>IFERROR(IF($A109="","",MAX(0,$AD109-$AE109)),"")</f>
        <v/>
      </c>
      <c r="AG109" s="32">
        <f>IFERROR(IF($A109="","",IF($O109="Canceled","Canceled",IF($AE109&lt;=0,"Unpaid",IF($AF109&gt;0,"Partially Paid","Paid")))),"")</f>
        <v/>
      </c>
      <c r="AH109" s="25" t="n"/>
      <c r="AI109" s="32">
        <f>IFERROR(IF($F109="","",INDEX('Activity Setup'!$L$12:$L$111,MATCH($F109,'Activity Setup'!$B$12:$B$111,0))),"")</f>
        <v/>
      </c>
      <c r="AJ109" s="25" t="n"/>
      <c r="AK109" s="32">
        <f>IFERROR(IF($F109="","",INDEX('Activity Setup'!$M$12:$M$111,MATCH($F109,'Activity Setup'!$B$12:$B$111,0))),"")</f>
        <v/>
      </c>
      <c r="AL109" s="32">
        <f>IFERROR(IF($F109="","",INDEX('Activity Setup'!$I$12:$I$111,MATCH($F109,'Activity Setup'!$B$12:$B$111,0))),"")</f>
        <v/>
      </c>
      <c r="AM109" s="32">
        <f>IFERROR(IF($A109="","",SUMIFS($M$5:$M$154,$F$5:$F$154,$F109,$C$5:$C$154,$C109,$D$5:$D$154,$D109,$O$5:$O$154,"&lt;&gt;Canceled",$O$5:$O$154,"&lt;&gt;No-Show")),0)</f>
        <v/>
      </c>
      <c r="AN109" s="32">
        <f>IFERROR(IF($A109="","",$AL109-$AM109),"")</f>
        <v/>
      </c>
      <c r="AO109" s="51">
        <f>IFERROR(IF($A109="","",$AM109/$AL109),"")</f>
        <v/>
      </c>
      <c r="AP109" s="52">
        <f>IFERROR(IF(OR($A109="",$C109="",$D109=""),"",($C109+$D109)-INDEX('Activity Setup'!$N$12:$N$111,MATCH($F109,'Activity Setup'!$B$12:$B$111,0))/24),"")</f>
        <v/>
      </c>
      <c r="AQ109" s="29" t="n"/>
      <c r="AR109" s="29" t="n"/>
      <c r="AS109" s="30">
        <f>IFERROR(IF($A109="","",IF(COUNTIF($A$5:$A$154,$A109)&gt;1,"Duplicate Booking ID",IF($AO109&gt;1,"Over Capacity",IF(AND($N109&lt;&gt;"",$AK109&lt;&gt;"",$N109&lt;$AK109),"Minimum Age Review",IF(AND($AI109="Yes",$AJ109&lt;&gt;"Received",$AJ109&lt;&gt;"Verify On Arrival"),"Waiver Follow-Up",IF(AND($AF109&gt;0,$O109&lt;&gt;"Canceled"),"Payment Due",IF($T109="","Missing Meeting Point",IF($Q109="","Unassigned Staff",IF(AND(($C109+$D109)&lt;NOW(),OR($O109="Inquiry",$O109="Pending",$O109="Confirmed")),"Past Activity Still Open","Ready"))))))))),"")</f>
        <v/>
      </c>
    </row>
    <row r="110">
      <c r="A110" s="25" t="n"/>
      <c r="B110" s="50" t="n"/>
      <c r="C110" s="50" t="n"/>
      <c r="D110" s="27" t="n"/>
      <c r="E110" s="28">
        <f>IFERROR(IF(OR($F110="",$D110=""),"",$D110+INDEX('Activity Setup'!$J$12:$J$111,MATCH($F110,'Activity Setup'!$B$12:$B$111,0))/24),"")</f>
        <v/>
      </c>
      <c r="F110" s="29" t="n"/>
      <c r="G110" s="25" t="n"/>
      <c r="H110" s="25" t="n"/>
      <c r="I110" s="25" t="n"/>
      <c r="J110" s="29" t="n"/>
      <c r="K110" s="25" t="n"/>
      <c r="L110" s="29" t="n"/>
      <c r="M110" s="25" t="n"/>
      <c r="N110" s="25" t="n"/>
      <c r="O110" s="25" t="n"/>
      <c r="P110" s="25" t="n"/>
      <c r="Q110" s="29" t="n"/>
      <c r="R110" s="30">
        <f>IFERROR(IF($F110="","",INDEX('Activity Setup'!$K$12:$K$111,MATCH($F110,'Activity Setup'!$B$12:$B$111,0))),"")</f>
        <v/>
      </c>
      <c r="S110" s="29" t="n"/>
      <c r="T110" s="30">
        <f>IFERROR(IF($A110="","",IF($S110&lt;&gt;"",$S110,$R110)),"")</f>
        <v/>
      </c>
      <c r="U110" s="31">
        <f>IFERROR(IF($F110="","",INDEX('Activity Setup'!$F$12:$F$111,MATCH($F110,'Activity Setup'!$B$12:$B$111,0))),"")</f>
        <v/>
      </c>
      <c r="V110" s="32">
        <f>IFERROR(IF($F110="","",INDEX('Activity Setup'!$E$12:$E$111,MATCH($F110,'Activity Setup'!$B$12:$B$111,0))),"")</f>
        <v/>
      </c>
      <c r="W110" s="31">
        <f>IFERROR(IF($A110="","",IF($V110="Per Person",$M110*$U110,$U110)),"")</f>
        <v/>
      </c>
      <c r="X110" s="33" t="n"/>
      <c r="Y110" s="51">
        <f>IFERROR(IF($F110="","",INDEX('Activity Setup'!$G$12:$G$111,MATCH($F110,'Activity Setup'!$B$12:$B$111,0))),"")</f>
        <v/>
      </c>
      <c r="Z110" s="51">
        <f>IFERROR(IF($F110="","",INDEX('Activity Setup'!$H$12:$H$111,MATCH($F110,'Activity Setup'!$B$12:$B$111,0))),"")</f>
        <v/>
      </c>
      <c r="AA110" s="31">
        <f>IFERROR(IF($A110="","",MAX(0,$W110-$X110)),"")</f>
        <v/>
      </c>
      <c r="AB110" s="31">
        <f>IFERROR(IF($A110="","",$AA110*$Y110),"")</f>
        <v/>
      </c>
      <c r="AC110" s="31">
        <f>IFERROR(IF($A110="","",$AA110*$Z110),"")</f>
        <v/>
      </c>
      <c r="AD110" s="31">
        <f>IFERROR(IF($A110="","",$AA110+$AB110+$AC110),"")</f>
        <v/>
      </c>
      <c r="AE110" s="33" t="n"/>
      <c r="AF110" s="31">
        <f>IFERROR(IF($A110="","",MAX(0,$AD110-$AE110)),"")</f>
        <v/>
      </c>
      <c r="AG110" s="32">
        <f>IFERROR(IF($A110="","",IF($O110="Canceled","Canceled",IF($AE110&lt;=0,"Unpaid",IF($AF110&gt;0,"Partially Paid","Paid")))),"")</f>
        <v/>
      </c>
      <c r="AH110" s="25" t="n"/>
      <c r="AI110" s="32">
        <f>IFERROR(IF($F110="","",INDEX('Activity Setup'!$L$12:$L$111,MATCH($F110,'Activity Setup'!$B$12:$B$111,0))),"")</f>
        <v/>
      </c>
      <c r="AJ110" s="25" t="n"/>
      <c r="AK110" s="32">
        <f>IFERROR(IF($F110="","",INDEX('Activity Setup'!$M$12:$M$111,MATCH($F110,'Activity Setup'!$B$12:$B$111,0))),"")</f>
        <v/>
      </c>
      <c r="AL110" s="32">
        <f>IFERROR(IF($F110="","",INDEX('Activity Setup'!$I$12:$I$111,MATCH($F110,'Activity Setup'!$B$12:$B$111,0))),"")</f>
        <v/>
      </c>
      <c r="AM110" s="32">
        <f>IFERROR(IF($A110="","",SUMIFS($M$5:$M$154,$F$5:$F$154,$F110,$C$5:$C$154,$C110,$D$5:$D$154,$D110,$O$5:$O$154,"&lt;&gt;Canceled",$O$5:$O$154,"&lt;&gt;No-Show")),0)</f>
        <v/>
      </c>
      <c r="AN110" s="32">
        <f>IFERROR(IF($A110="","",$AL110-$AM110),"")</f>
        <v/>
      </c>
      <c r="AO110" s="51">
        <f>IFERROR(IF($A110="","",$AM110/$AL110),"")</f>
        <v/>
      </c>
      <c r="AP110" s="52">
        <f>IFERROR(IF(OR($A110="",$C110="",$D110=""),"",($C110+$D110)-INDEX('Activity Setup'!$N$12:$N$111,MATCH($F110,'Activity Setup'!$B$12:$B$111,0))/24),"")</f>
        <v/>
      </c>
      <c r="AQ110" s="29" t="n"/>
      <c r="AR110" s="29" t="n"/>
      <c r="AS110" s="30">
        <f>IFERROR(IF($A110="","",IF(COUNTIF($A$5:$A$154,$A110)&gt;1,"Duplicate Booking ID",IF($AO110&gt;1,"Over Capacity",IF(AND($N110&lt;&gt;"",$AK110&lt;&gt;"",$N110&lt;$AK110),"Minimum Age Review",IF(AND($AI110="Yes",$AJ110&lt;&gt;"Received",$AJ110&lt;&gt;"Verify On Arrival"),"Waiver Follow-Up",IF(AND($AF110&gt;0,$O110&lt;&gt;"Canceled"),"Payment Due",IF($T110="","Missing Meeting Point",IF($Q110="","Unassigned Staff",IF(AND(($C110+$D110)&lt;NOW(),OR($O110="Inquiry",$O110="Pending",$O110="Confirmed")),"Past Activity Still Open","Ready"))))))))),"")</f>
        <v/>
      </c>
    </row>
    <row r="111">
      <c r="A111" s="25" t="n"/>
      <c r="B111" s="50" t="n"/>
      <c r="C111" s="50" t="n"/>
      <c r="D111" s="27" t="n"/>
      <c r="E111" s="28">
        <f>IFERROR(IF(OR($F111="",$D111=""),"",$D111+INDEX('Activity Setup'!$J$12:$J$111,MATCH($F111,'Activity Setup'!$B$12:$B$111,0))/24),"")</f>
        <v/>
      </c>
      <c r="F111" s="29" t="n"/>
      <c r="G111" s="25" t="n"/>
      <c r="H111" s="25" t="n"/>
      <c r="I111" s="25" t="n"/>
      <c r="J111" s="29" t="n"/>
      <c r="K111" s="25" t="n"/>
      <c r="L111" s="29" t="n"/>
      <c r="M111" s="25" t="n"/>
      <c r="N111" s="25" t="n"/>
      <c r="O111" s="25" t="n"/>
      <c r="P111" s="25" t="n"/>
      <c r="Q111" s="29" t="n"/>
      <c r="R111" s="30">
        <f>IFERROR(IF($F111="","",INDEX('Activity Setup'!$K$12:$K$111,MATCH($F111,'Activity Setup'!$B$12:$B$111,0))),"")</f>
        <v/>
      </c>
      <c r="S111" s="29" t="n"/>
      <c r="T111" s="30">
        <f>IFERROR(IF($A111="","",IF($S111&lt;&gt;"",$S111,$R111)),"")</f>
        <v/>
      </c>
      <c r="U111" s="31">
        <f>IFERROR(IF($F111="","",INDEX('Activity Setup'!$F$12:$F$111,MATCH($F111,'Activity Setup'!$B$12:$B$111,0))),"")</f>
        <v/>
      </c>
      <c r="V111" s="32">
        <f>IFERROR(IF($F111="","",INDEX('Activity Setup'!$E$12:$E$111,MATCH($F111,'Activity Setup'!$B$12:$B$111,0))),"")</f>
        <v/>
      </c>
      <c r="W111" s="31">
        <f>IFERROR(IF($A111="","",IF($V111="Per Person",$M111*$U111,$U111)),"")</f>
        <v/>
      </c>
      <c r="X111" s="33" t="n"/>
      <c r="Y111" s="51">
        <f>IFERROR(IF($F111="","",INDEX('Activity Setup'!$G$12:$G$111,MATCH($F111,'Activity Setup'!$B$12:$B$111,0))),"")</f>
        <v/>
      </c>
      <c r="Z111" s="51">
        <f>IFERROR(IF($F111="","",INDEX('Activity Setup'!$H$12:$H$111,MATCH($F111,'Activity Setup'!$B$12:$B$111,0))),"")</f>
        <v/>
      </c>
      <c r="AA111" s="31">
        <f>IFERROR(IF($A111="","",MAX(0,$W111-$X111)),"")</f>
        <v/>
      </c>
      <c r="AB111" s="31">
        <f>IFERROR(IF($A111="","",$AA111*$Y111),"")</f>
        <v/>
      </c>
      <c r="AC111" s="31">
        <f>IFERROR(IF($A111="","",$AA111*$Z111),"")</f>
        <v/>
      </c>
      <c r="AD111" s="31">
        <f>IFERROR(IF($A111="","",$AA111+$AB111+$AC111),"")</f>
        <v/>
      </c>
      <c r="AE111" s="33" t="n"/>
      <c r="AF111" s="31">
        <f>IFERROR(IF($A111="","",MAX(0,$AD111-$AE111)),"")</f>
        <v/>
      </c>
      <c r="AG111" s="32">
        <f>IFERROR(IF($A111="","",IF($O111="Canceled","Canceled",IF($AE111&lt;=0,"Unpaid",IF($AF111&gt;0,"Partially Paid","Paid")))),"")</f>
        <v/>
      </c>
      <c r="AH111" s="25" t="n"/>
      <c r="AI111" s="32">
        <f>IFERROR(IF($F111="","",INDEX('Activity Setup'!$L$12:$L$111,MATCH($F111,'Activity Setup'!$B$12:$B$111,0))),"")</f>
        <v/>
      </c>
      <c r="AJ111" s="25" t="n"/>
      <c r="AK111" s="32">
        <f>IFERROR(IF($F111="","",INDEX('Activity Setup'!$M$12:$M$111,MATCH($F111,'Activity Setup'!$B$12:$B$111,0))),"")</f>
        <v/>
      </c>
      <c r="AL111" s="32">
        <f>IFERROR(IF($F111="","",INDEX('Activity Setup'!$I$12:$I$111,MATCH($F111,'Activity Setup'!$B$12:$B$111,0))),"")</f>
        <v/>
      </c>
      <c r="AM111" s="32">
        <f>IFERROR(IF($A111="","",SUMIFS($M$5:$M$154,$F$5:$F$154,$F111,$C$5:$C$154,$C111,$D$5:$D$154,$D111,$O$5:$O$154,"&lt;&gt;Canceled",$O$5:$O$154,"&lt;&gt;No-Show")),0)</f>
        <v/>
      </c>
      <c r="AN111" s="32">
        <f>IFERROR(IF($A111="","",$AL111-$AM111),"")</f>
        <v/>
      </c>
      <c r="AO111" s="51">
        <f>IFERROR(IF($A111="","",$AM111/$AL111),"")</f>
        <v/>
      </c>
      <c r="AP111" s="52">
        <f>IFERROR(IF(OR($A111="",$C111="",$D111=""),"",($C111+$D111)-INDEX('Activity Setup'!$N$12:$N$111,MATCH($F111,'Activity Setup'!$B$12:$B$111,0))/24),"")</f>
        <v/>
      </c>
      <c r="AQ111" s="29" t="n"/>
      <c r="AR111" s="29" t="n"/>
      <c r="AS111" s="30">
        <f>IFERROR(IF($A111="","",IF(COUNTIF($A$5:$A$154,$A111)&gt;1,"Duplicate Booking ID",IF($AO111&gt;1,"Over Capacity",IF(AND($N111&lt;&gt;"",$AK111&lt;&gt;"",$N111&lt;$AK111),"Minimum Age Review",IF(AND($AI111="Yes",$AJ111&lt;&gt;"Received",$AJ111&lt;&gt;"Verify On Arrival"),"Waiver Follow-Up",IF(AND($AF111&gt;0,$O111&lt;&gt;"Canceled"),"Payment Due",IF($T111="","Missing Meeting Point",IF($Q111="","Unassigned Staff",IF(AND(($C111+$D111)&lt;NOW(),OR($O111="Inquiry",$O111="Pending",$O111="Confirmed")),"Past Activity Still Open","Ready"))))))))),"")</f>
        <v/>
      </c>
    </row>
    <row r="112">
      <c r="A112" s="25" t="n"/>
      <c r="B112" s="50" t="n"/>
      <c r="C112" s="50" t="n"/>
      <c r="D112" s="27" t="n"/>
      <c r="E112" s="28">
        <f>IFERROR(IF(OR($F112="",$D112=""),"",$D112+INDEX('Activity Setup'!$J$12:$J$111,MATCH($F112,'Activity Setup'!$B$12:$B$111,0))/24),"")</f>
        <v/>
      </c>
      <c r="F112" s="29" t="n"/>
      <c r="G112" s="25" t="n"/>
      <c r="H112" s="25" t="n"/>
      <c r="I112" s="25" t="n"/>
      <c r="J112" s="29" t="n"/>
      <c r="K112" s="25" t="n"/>
      <c r="L112" s="29" t="n"/>
      <c r="M112" s="25" t="n"/>
      <c r="N112" s="25" t="n"/>
      <c r="O112" s="25" t="n"/>
      <c r="P112" s="25" t="n"/>
      <c r="Q112" s="29" t="n"/>
      <c r="R112" s="30">
        <f>IFERROR(IF($F112="","",INDEX('Activity Setup'!$K$12:$K$111,MATCH($F112,'Activity Setup'!$B$12:$B$111,0))),"")</f>
        <v/>
      </c>
      <c r="S112" s="29" t="n"/>
      <c r="T112" s="30">
        <f>IFERROR(IF($A112="","",IF($S112&lt;&gt;"",$S112,$R112)),"")</f>
        <v/>
      </c>
      <c r="U112" s="31">
        <f>IFERROR(IF($F112="","",INDEX('Activity Setup'!$F$12:$F$111,MATCH($F112,'Activity Setup'!$B$12:$B$111,0))),"")</f>
        <v/>
      </c>
      <c r="V112" s="32">
        <f>IFERROR(IF($F112="","",INDEX('Activity Setup'!$E$12:$E$111,MATCH($F112,'Activity Setup'!$B$12:$B$111,0))),"")</f>
        <v/>
      </c>
      <c r="W112" s="31">
        <f>IFERROR(IF($A112="","",IF($V112="Per Person",$M112*$U112,$U112)),"")</f>
        <v/>
      </c>
      <c r="X112" s="33" t="n"/>
      <c r="Y112" s="51">
        <f>IFERROR(IF($F112="","",INDEX('Activity Setup'!$G$12:$G$111,MATCH($F112,'Activity Setup'!$B$12:$B$111,0))),"")</f>
        <v/>
      </c>
      <c r="Z112" s="51">
        <f>IFERROR(IF($F112="","",INDEX('Activity Setup'!$H$12:$H$111,MATCH($F112,'Activity Setup'!$B$12:$B$111,0))),"")</f>
        <v/>
      </c>
      <c r="AA112" s="31">
        <f>IFERROR(IF($A112="","",MAX(0,$W112-$X112)),"")</f>
        <v/>
      </c>
      <c r="AB112" s="31">
        <f>IFERROR(IF($A112="","",$AA112*$Y112),"")</f>
        <v/>
      </c>
      <c r="AC112" s="31">
        <f>IFERROR(IF($A112="","",$AA112*$Z112),"")</f>
        <v/>
      </c>
      <c r="AD112" s="31">
        <f>IFERROR(IF($A112="","",$AA112+$AB112+$AC112),"")</f>
        <v/>
      </c>
      <c r="AE112" s="33" t="n"/>
      <c r="AF112" s="31">
        <f>IFERROR(IF($A112="","",MAX(0,$AD112-$AE112)),"")</f>
        <v/>
      </c>
      <c r="AG112" s="32">
        <f>IFERROR(IF($A112="","",IF($O112="Canceled","Canceled",IF($AE112&lt;=0,"Unpaid",IF($AF112&gt;0,"Partially Paid","Paid")))),"")</f>
        <v/>
      </c>
      <c r="AH112" s="25" t="n"/>
      <c r="AI112" s="32">
        <f>IFERROR(IF($F112="","",INDEX('Activity Setup'!$L$12:$L$111,MATCH($F112,'Activity Setup'!$B$12:$B$111,0))),"")</f>
        <v/>
      </c>
      <c r="AJ112" s="25" t="n"/>
      <c r="AK112" s="32">
        <f>IFERROR(IF($F112="","",INDEX('Activity Setup'!$M$12:$M$111,MATCH($F112,'Activity Setup'!$B$12:$B$111,0))),"")</f>
        <v/>
      </c>
      <c r="AL112" s="32">
        <f>IFERROR(IF($F112="","",INDEX('Activity Setup'!$I$12:$I$111,MATCH($F112,'Activity Setup'!$B$12:$B$111,0))),"")</f>
        <v/>
      </c>
      <c r="AM112" s="32">
        <f>IFERROR(IF($A112="","",SUMIFS($M$5:$M$154,$F$5:$F$154,$F112,$C$5:$C$154,$C112,$D$5:$D$154,$D112,$O$5:$O$154,"&lt;&gt;Canceled",$O$5:$O$154,"&lt;&gt;No-Show")),0)</f>
        <v/>
      </c>
      <c r="AN112" s="32">
        <f>IFERROR(IF($A112="","",$AL112-$AM112),"")</f>
        <v/>
      </c>
      <c r="AO112" s="51">
        <f>IFERROR(IF($A112="","",$AM112/$AL112),"")</f>
        <v/>
      </c>
      <c r="AP112" s="52">
        <f>IFERROR(IF(OR($A112="",$C112="",$D112=""),"",($C112+$D112)-INDEX('Activity Setup'!$N$12:$N$111,MATCH($F112,'Activity Setup'!$B$12:$B$111,0))/24),"")</f>
        <v/>
      </c>
      <c r="AQ112" s="29" t="n"/>
      <c r="AR112" s="29" t="n"/>
      <c r="AS112" s="30">
        <f>IFERROR(IF($A112="","",IF(COUNTIF($A$5:$A$154,$A112)&gt;1,"Duplicate Booking ID",IF($AO112&gt;1,"Over Capacity",IF(AND($N112&lt;&gt;"",$AK112&lt;&gt;"",$N112&lt;$AK112),"Minimum Age Review",IF(AND($AI112="Yes",$AJ112&lt;&gt;"Received",$AJ112&lt;&gt;"Verify On Arrival"),"Waiver Follow-Up",IF(AND($AF112&gt;0,$O112&lt;&gt;"Canceled"),"Payment Due",IF($T112="","Missing Meeting Point",IF($Q112="","Unassigned Staff",IF(AND(($C112+$D112)&lt;NOW(),OR($O112="Inquiry",$O112="Pending",$O112="Confirmed")),"Past Activity Still Open","Ready"))))))))),"")</f>
        <v/>
      </c>
    </row>
    <row r="113">
      <c r="A113" s="25" t="n"/>
      <c r="B113" s="50" t="n"/>
      <c r="C113" s="50" t="n"/>
      <c r="D113" s="27" t="n"/>
      <c r="E113" s="28">
        <f>IFERROR(IF(OR($F113="",$D113=""),"",$D113+INDEX('Activity Setup'!$J$12:$J$111,MATCH($F113,'Activity Setup'!$B$12:$B$111,0))/24),"")</f>
        <v/>
      </c>
      <c r="F113" s="29" t="n"/>
      <c r="G113" s="25" t="n"/>
      <c r="H113" s="25" t="n"/>
      <c r="I113" s="25" t="n"/>
      <c r="J113" s="29" t="n"/>
      <c r="K113" s="25" t="n"/>
      <c r="L113" s="29" t="n"/>
      <c r="M113" s="25" t="n"/>
      <c r="N113" s="25" t="n"/>
      <c r="O113" s="25" t="n"/>
      <c r="P113" s="25" t="n"/>
      <c r="Q113" s="29" t="n"/>
      <c r="R113" s="30">
        <f>IFERROR(IF($F113="","",INDEX('Activity Setup'!$K$12:$K$111,MATCH($F113,'Activity Setup'!$B$12:$B$111,0))),"")</f>
        <v/>
      </c>
      <c r="S113" s="29" t="n"/>
      <c r="T113" s="30">
        <f>IFERROR(IF($A113="","",IF($S113&lt;&gt;"",$S113,$R113)),"")</f>
        <v/>
      </c>
      <c r="U113" s="31">
        <f>IFERROR(IF($F113="","",INDEX('Activity Setup'!$F$12:$F$111,MATCH($F113,'Activity Setup'!$B$12:$B$111,0))),"")</f>
        <v/>
      </c>
      <c r="V113" s="32">
        <f>IFERROR(IF($F113="","",INDEX('Activity Setup'!$E$12:$E$111,MATCH($F113,'Activity Setup'!$B$12:$B$111,0))),"")</f>
        <v/>
      </c>
      <c r="W113" s="31">
        <f>IFERROR(IF($A113="","",IF($V113="Per Person",$M113*$U113,$U113)),"")</f>
        <v/>
      </c>
      <c r="X113" s="33" t="n"/>
      <c r="Y113" s="51">
        <f>IFERROR(IF($F113="","",INDEX('Activity Setup'!$G$12:$G$111,MATCH($F113,'Activity Setup'!$B$12:$B$111,0))),"")</f>
        <v/>
      </c>
      <c r="Z113" s="51">
        <f>IFERROR(IF($F113="","",INDEX('Activity Setup'!$H$12:$H$111,MATCH($F113,'Activity Setup'!$B$12:$B$111,0))),"")</f>
        <v/>
      </c>
      <c r="AA113" s="31">
        <f>IFERROR(IF($A113="","",MAX(0,$W113-$X113)),"")</f>
        <v/>
      </c>
      <c r="AB113" s="31">
        <f>IFERROR(IF($A113="","",$AA113*$Y113),"")</f>
        <v/>
      </c>
      <c r="AC113" s="31">
        <f>IFERROR(IF($A113="","",$AA113*$Z113),"")</f>
        <v/>
      </c>
      <c r="AD113" s="31">
        <f>IFERROR(IF($A113="","",$AA113+$AB113+$AC113),"")</f>
        <v/>
      </c>
      <c r="AE113" s="33" t="n"/>
      <c r="AF113" s="31">
        <f>IFERROR(IF($A113="","",MAX(0,$AD113-$AE113)),"")</f>
        <v/>
      </c>
      <c r="AG113" s="32">
        <f>IFERROR(IF($A113="","",IF($O113="Canceled","Canceled",IF($AE113&lt;=0,"Unpaid",IF($AF113&gt;0,"Partially Paid","Paid")))),"")</f>
        <v/>
      </c>
      <c r="AH113" s="25" t="n"/>
      <c r="AI113" s="32">
        <f>IFERROR(IF($F113="","",INDEX('Activity Setup'!$L$12:$L$111,MATCH($F113,'Activity Setup'!$B$12:$B$111,0))),"")</f>
        <v/>
      </c>
      <c r="AJ113" s="25" t="n"/>
      <c r="AK113" s="32">
        <f>IFERROR(IF($F113="","",INDEX('Activity Setup'!$M$12:$M$111,MATCH($F113,'Activity Setup'!$B$12:$B$111,0))),"")</f>
        <v/>
      </c>
      <c r="AL113" s="32">
        <f>IFERROR(IF($F113="","",INDEX('Activity Setup'!$I$12:$I$111,MATCH($F113,'Activity Setup'!$B$12:$B$111,0))),"")</f>
        <v/>
      </c>
      <c r="AM113" s="32">
        <f>IFERROR(IF($A113="","",SUMIFS($M$5:$M$154,$F$5:$F$154,$F113,$C$5:$C$154,$C113,$D$5:$D$154,$D113,$O$5:$O$154,"&lt;&gt;Canceled",$O$5:$O$154,"&lt;&gt;No-Show")),0)</f>
        <v/>
      </c>
      <c r="AN113" s="32">
        <f>IFERROR(IF($A113="","",$AL113-$AM113),"")</f>
        <v/>
      </c>
      <c r="AO113" s="51">
        <f>IFERROR(IF($A113="","",$AM113/$AL113),"")</f>
        <v/>
      </c>
      <c r="AP113" s="52">
        <f>IFERROR(IF(OR($A113="",$C113="",$D113=""),"",($C113+$D113)-INDEX('Activity Setup'!$N$12:$N$111,MATCH($F113,'Activity Setup'!$B$12:$B$111,0))/24),"")</f>
        <v/>
      </c>
      <c r="AQ113" s="29" t="n"/>
      <c r="AR113" s="29" t="n"/>
      <c r="AS113" s="30">
        <f>IFERROR(IF($A113="","",IF(COUNTIF($A$5:$A$154,$A113)&gt;1,"Duplicate Booking ID",IF($AO113&gt;1,"Over Capacity",IF(AND($N113&lt;&gt;"",$AK113&lt;&gt;"",$N113&lt;$AK113),"Minimum Age Review",IF(AND($AI113="Yes",$AJ113&lt;&gt;"Received",$AJ113&lt;&gt;"Verify On Arrival"),"Waiver Follow-Up",IF(AND($AF113&gt;0,$O113&lt;&gt;"Canceled"),"Payment Due",IF($T113="","Missing Meeting Point",IF($Q113="","Unassigned Staff",IF(AND(($C113+$D113)&lt;NOW(),OR($O113="Inquiry",$O113="Pending",$O113="Confirmed")),"Past Activity Still Open","Ready"))))))))),"")</f>
        <v/>
      </c>
    </row>
    <row r="114">
      <c r="A114" s="25" t="n"/>
      <c r="B114" s="50" t="n"/>
      <c r="C114" s="50" t="n"/>
      <c r="D114" s="27" t="n"/>
      <c r="E114" s="28">
        <f>IFERROR(IF(OR($F114="",$D114=""),"",$D114+INDEX('Activity Setup'!$J$12:$J$111,MATCH($F114,'Activity Setup'!$B$12:$B$111,0))/24),"")</f>
        <v/>
      </c>
      <c r="F114" s="29" t="n"/>
      <c r="G114" s="25" t="n"/>
      <c r="H114" s="25" t="n"/>
      <c r="I114" s="25" t="n"/>
      <c r="J114" s="29" t="n"/>
      <c r="K114" s="25" t="n"/>
      <c r="L114" s="29" t="n"/>
      <c r="M114" s="25" t="n"/>
      <c r="N114" s="25" t="n"/>
      <c r="O114" s="25" t="n"/>
      <c r="P114" s="25" t="n"/>
      <c r="Q114" s="29" t="n"/>
      <c r="R114" s="30">
        <f>IFERROR(IF($F114="","",INDEX('Activity Setup'!$K$12:$K$111,MATCH($F114,'Activity Setup'!$B$12:$B$111,0))),"")</f>
        <v/>
      </c>
      <c r="S114" s="29" t="n"/>
      <c r="T114" s="30">
        <f>IFERROR(IF($A114="","",IF($S114&lt;&gt;"",$S114,$R114)),"")</f>
        <v/>
      </c>
      <c r="U114" s="31">
        <f>IFERROR(IF($F114="","",INDEX('Activity Setup'!$F$12:$F$111,MATCH($F114,'Activity Setup'!$B$12:$B$111,0))),"")</f>
        <v/>
      </c>
      <c r="V114" s="32">
        <f>IFERROR(IF($F114="","",INDEX('Activity Setup'!$E$12:$E$111,MATCH($F114,'Activity Setup'!$B$12:$B$111,0))),"")</f>
        <v/>
      </c>
      <c r="W114" s="31">
        <f>IFERROR(IF($A114="","",IF($V114="Per Person",$M114*$U114,$U114)),"")</f>
        <v/>
      </c>
      <c r="X114" s="33" t="n"/>
      <c r="Y114" s="51">
        <f>IFERROR(IF($F114="","",INDEX('Activity Setup'!$G$12:$G$111,MATCH($F114,'Activity Setup'!$B$12:$B$111,0))),"")</f>
        <v/>
      </c>
      <c r="Z114" s="51">
        <f>IFERROR(IF($F114="","",INDEX('Activity Setup'!$H$12:$H$111,MATCH($F114,'Activity Setup'!$B$12:$B$111,0))),"")</f>
        <v/>
      </c>
      <c r="AA114" s="31">
        <f>IFERROR(IF($A114="","",MAX(0,$W114-$X114)),"")</f>
        <v/>
      </c>
      <c r="AB114" s="31">
        <f>IFERROR(IF($A114="","",$AA114*$Y114),"")</f>
        <v/>
      </c>
      <c r="AC114" s="31">
        <f>IFERROR(IF($A114="","",$AA114*$Z114),"")</f>
        <v/>
      </c>
      <c r="AD114" s="31">
        <f>IFERROR(IF($A114="","",$AA114+$AB114+$AC114),"")</f>
        <v/>
      </c>
      <c r="AE114" s="33" t="n"/>
      <c r="AF114" s="31">
        <f>IFERROR(IF($A114="","",MAX(0,$AD114-$AE114)),"")</f>
        <v/>
      </c>
      <c r="AG114" s="32">
        <f>IFERROR(IF($A114="","",IF($O114="Canceled","Canceled",IF($AE114&lt;=0,"Unpaid",IF($AF114&gt;0,"Partially Paid","Paid")))),"")</f>
        <v/>
      </c>
      <c r="AH114" s="25" t="n"/>
      <c r="AI114" s="32">
        <f>IFERROR(IF($F114="","",INDEX('Activity Setup'!$L$12:$L$111,MATCH($F114,'Activity Setup'!$B$12:$B$111,0))),"")</f>
        <v/>
      </c>
      <c r="AJ114" s="25" t="n"/>
      <c r="AK114" s="32">
        <f>IFERROR(IF($F114="","",INDEX('Activity Setup'!$M$12:$M$111,MATCH($F114,'Activity Setup'!$B$12:$B$111,0))),"")</f>
        <v/>
      </c>
      <c r="AL114" s="32">
        <f>IFERROR(IF($F114="","",INDEX('Activity Setup'!$I$12:$I$111,MATCH($F114,'Activity Setup'!$B$12:$B$111,0))),"")</f>
        <v/>
      </c>
      <c r="AM114" s="32">
        <f>IFERROR(IF($A114="","",SUMIFS($M$5:$M$154,$F$5:$F$154,$F114,$C$5:$C$154,$C114,$D$5:$D$154,$D114,$O$5:$O$154,"&lt;&gt;Canceled",$O$5:$O$154,"&lt;&gt;No-Show")),0)</f>
        <v/>
      </c>
      <c r="AN114" s="32">
        <f>IFERROR(IF($A114="","",$AL114-$AM114),"")</f>
        <v/>
      </c>
      <c r="AO114" s="51">
        <f>IFERROR(IF($A114="","",$AM114/$AL114),"")</f>
        <v/>
      </c>
      <c r="AP114" s="52">
        <f>IFERROR(IF(OR($A114="",$C114="",$D114=""),"",($C114+$D114)-INDEX('Activity Setup'!$N$12:$N$111,MATCH($F114,'Activity Setup'!$B$12:$B$111,0))/24),"")</f>
        <v/>
      </c>
      <c r="AQ114" s="29" t="n"/>
      <c r="AR114" s="29" t="n"/>
      <c r="AS114" s="30">
        <f>IFERROR(IF($A114="","",IF(COUNTIF($A$5:$A$154,$A114)&gt;1,"Duplicate Booking ID",IF($AO114&gt;1,"Over Capacity",IF(AND($N114&lt;&gt;"",$AK114&lt;&gt;"",$N114&lt;$AK114),"Minimum Age Review",IF(AND($AI114="Yes",$AJ114&lt;&gt;"Received",$AJ114&lt;&gt;"Verify On Arrival"),"Waiver Follow-Up",IF(AND($AF114&gt;0,$O114&lt;&gt;"Canceled"),"Payment Due",IF($T114="","Missing Meeting Point",IF($Q114="","Unassigned Staff",IF(AND(($C114+$D114)&lt;NOW(),OR($O114="Inquiry",$O114="Pending",$O114="Confirmed")),"Past Activity Still Open","Ready"))))))))),"")</f>
        <v/>
      </c>
    </row>
    <row r="115">
      <c r="A115" s="25" t="n"/>
      <c r="B115" s="50" t="n"/>
      <c r="C115" s="50" t="n"/>
      <c r="D115" s="27" t="n"/>
      <c r="E115" s="28">
        <f>IFERROR(IF(OR($F115="",$D115=""),"",$D115+INDEX('Activity Setup'!$J$12:$J$111,MATCH($F115,'Activity Setup'!$B$12:$B$111,0))/24),"")</f>
        <v/>
      </c>
      <c r="F115" s="29" t="n"/>
      <c r="G115" s="25" t="n"/>
      <c r="H115" s="25" t="n"/>
      <c r="I115" s="25" t="n"/>
      <c r="J115" s="29" t="n"/>
      <c r="K115" s="25" t="n"/>
      <c r="L115" s="29" t="n"/>
      <c r="M115" s="25" t="n"/>
      <c r="N115" s="25" t="n"/>
      <c r="O115" s="25" t="n"/>
      <c r="P115" s="25" t="n"/>
      <c r="Q115" s="29" t="n"/>
      <c r="R115" s="30">
        <f>IFERROR(IF($F115="","",INDEX('Activity Setup'!$K$12:$K$111,MATCH($F115,'Activity Setup'!$B$12:$B$111,0))),"")</f>
        <v/>
      </c>
      <c r="S115" s="29" t="n"/>
      <c r="T115" s="30">
        <f>IFERROR(IF($A115="","",IF($S115&lt;&gt;"",$S115,$R115)),"")</f>
        <v/>
      </c>
      <c r="U115" s="31">
        <f>IFERROR(IF($F115="","",INDEX('Activity Setup'!$F$12:$F$111,MATCH($F115,'Activity Setup'!$B$12:$B$111,0))),"")</f>
        <v/>
      </c>
      <c r="V115" s="32">
        <f>IFERROR(IF($F115="","",INDEX('Activity Setup'!$E$12:$E$111,MATCH($F115,'Activity Setup'!$B$12:$B$111,0))),"")</f>
        <v/>
      </c>
      <c r="W115" s="31">
        <f>IFERROR(IF($A115="","",IF($V115="Per Person",$M115*$U115,$U115)),"")</f>
        <v/>
      </c>
      <c r="X115" s="33" t="n"/>
      <c r="Y115" s="51">
        <f>IFERROR(IF($F115="","",INDEX('Activity Setup'!$G$12:$G$111,MATCH($F115,'Activity Setup'!$B$12:$B$111,0))),"")</f>
        <v/>
      </c>
      <c r="Z115" s="51">
        <f>IFERROR(IF($F115="","",INDEX('Activity Setup'!$H$12:$H$111,MATCH($F115,'Activity Setup'!$B$12:$B$111,0))),"")</f>
        <v/>
      </c>
      <c r="AA115" s="31">
        <f>IFERROR(IF($A115="","",MAX(0,$W115-$X115)),"")</f>
        <v/>
      </c>
      <c r="AB115" s="31">
        <f>IFERROR(IF($A115="","",$AA115*$Y115),"")</f>
        <v/>
      </c>
      <c r="AC115" s="31">
        <f>IFERROR(IF($A115="","",$AA115*$Z115),"")</f>
        <v/>
      </c>
      <c r="AD115" s="31">
        <f>IFERROR(IF($A115="","",$AA115+$AB115+$AC115),"")</f>
        <v/>
      </c>
      <c r="AE115" s="33" t="n"/>
      <c r="AF115" s="31">
        <f>IFERROR(IF($A115="","",MAX(0,$AD115-$AE115)),"")</f>
        <v/>
      </c>
      <c r="AG115" s="32">
        <f>IFERROR(IF($A115="","",IF($O115="Canceled","Canceled",IF($AE115&lt;=0,"Unpaid",IF($AF115&gt;0,"Partially Paid","Paid")))),"")</f>
        <v/>
      </c>
      <c r="AH115" s="25" t="n"/>
      <c r="AI115" s="32">
        <f>IFERROR(IF($F115="","",INDEX('Activity Setup'!$L$12:$L$111,MATCH($F115,'Activity Setup'!$B$12:$B$111,0))),"")</f>
        <v/>
      </c>
      <c r="AJ115" s="25" t="n"/>
      <c r="AK115" s="32">
        <f>IFERROR(IF($F115="","",INDEX('Activity Setup'!$M$12:$M$111,MATCH($F115,'Activity Setup'!$B$12:$B$111,0))),"")</f>
        <v/>
      </c>
      <c r="AL115" s="32">
        <f>IFERROR(IF($F115="","",INDEX('Activity Setup'!$I$12:$I$111,MATCH($F115,'Activity Setup'!$B$12:$B$111,0))),"")</f>
        <v/>
      </c>
      <c r="AM115" s="32">
        <f>IFERROR(IF($A115="","",SUMIFS($M$5:$M$154,$F$5:$F$154,$F115,$C$5:$C$154,$C115,$D$5:$D$154,$D115,$O$5:$O$154,"&lt;&gt;Canceled",$O$5:$O$154,"&lt;&gt;No-Show")),0)</f>
        <v/>
      </c>
      <c r="AN115" s="32">
        <f>IFERROR(IF($A115="","",$AL115-$AM115),"")</f>
        <v/>
      </c>
      <c r="AO115" s="51">
        <f>IFERROR(IF($A115="","",$AM115/$AL115),"")</f>
        <v/>
      </c>
      <c r="AP115" s="52">
        <f>IFERROR(IF(OR($A115="",$C115="",$D115=""),"",($C115+$D115)-INDEX('Activity Setup'!$N$12:$N$111,MATCH($F115,'Activity Setup'!$B$12:$B$111,0))/24),"")</f>
        <v/>
      </c>
      <c r="AQ115" s="29" t="n"/>
      <c r="AR115" s="29" t="n"/>
      <c r="AS115" s="30">
        <f>IFERROR(IF($A115="","",IF(COUNTIF($A$5:$A$154,$A115)&gt;1,"Duplicate Booking ID",IF($AO115&gt;1,"Over Capacity",IF(AND($N115&lt;&gt;"",$AK115&lt;&gt;"",$N115&lt;$AK115),"Minimum Age Review",IF(AND($AI115="Yes",$AJ115&lt;&gt;"Received",$AJ115&lt;&gt;"Verify On Arrival"),"Waiver Follow-Up",IF(AND($AF115&gt;0,$O115&lt;&gt;"Canceled"),"Payment Due",IF($T115="","Missing Meeting Point",IF($Q115="","Unassigned Staff",IF(AND(($C115+$D115)&lt;NOW(),OR($O115="Inquiry",$O115="Pending",$O115="Confirmed")),"Past Activity Still Open","Ready"))))))))),"")</f>
        <v/>
      </c>
    </row>
    <row r="116">
      <c r="A116" s="25" t="n"/>
      <c r="B116" s="50" t="n"/>
      <c r="C116" s="50" t="n"/>
      <c r="D116" s="27" t="n"/>
      <c r="E116" s="28">
        <f>IFERROR(IF(OR($F116="",$D116=""),"",$D116+INDEX('Activity Setup'!$J$12:$J$111,MATCH($F116,'Activity Setup'!$B$12:$B$111,0))/24),"")</f>
        <v/>
      </c>
      <c r="F116" s="29" t="n"/>
      <c r="G116" s="25" t="n"/>
      <c r="H116" s="25" t="n"/>
      <c r="I116" s="25" t="n"/>
      <c r="J116" s="29" t="n"/>
      <c r="K116" s="25" t="n"/>
      <c r="L116" s="29" t="n"/>
      <c r="M116" s="25" t="n"/>
      <c r="N116" s="25" t="n"/>
      <c r="O116" s="25" t="n"/>
      <c r="P116" s="25" t="n"/>
      <c r="Q116" s="29" t="n"/>
      <c r="R116" s="30">
        <f>IFERROR(IF($F116="","",INDEX('Activity Setup'!$K$12:$K$111,MATCH($F116,'Activity Setup'!$B$12:$B$111,0))),"")</f>
        <v/>
      </c>
      <c r="S116" s="29" t="n"/>
      <c r="T116" s="30">
        <f>IFERROR(IF($A116="","",IF($S116&lt;&gt;"",$S116,$R116)),"")</f>
        <v/>
      </c>
      <c r="U116" s="31">
        <f>IFERROR(IF($F116="","",INDEX('Activity Setup'!$F$12:$F$111,MATCH($F116,'Activity Setup'!$B$12:$B$111,0))),"")</f>
        <v/>
      </c>
      <c r="V116" s="32">
        <f>IFERROR(IF($F116="","",INDEX('Activity Setup'!$E$12:$E$111,MATCH($F116,'Activity Setup'!$B$12:$B$111,0))),"")</f>
        <v/>
      </c>
      <c r="W116" s="31">
        <f>IFERROR(IF($A116="","",IF($V116="Per Person",$M116*$U116,$U116)),"")</f>
        <v/>
      </c>
      <c r="X116" s="33" t="n"/>
      <c r="Y116" s="51">
        <f>IFERROR(IF($F116="","",INDEX('Activity Setup'!$G$12:$G$111,MATCH($F116,'Activity Setup'!$B$12:$B$111,0))),"")</f>
        <v/>
      </c>
      <c r="Z116" s="51">
        <f>IFERROR(IF($F116="","",INDEX('Activity Setup'!$H$12:$H$111,MATCH($F116,'Activity Setup'!$B$12:$B$111,0))),"")</f>
        <v/>
      </c>
      <c r="AA116" s="31">
        <f>IFERROR(IF($A116="","",MAX(0,$W116-$X116)),"")</f>
        <v/>
      </c>
      <c r="AB116" s="31">
        <f>IFERROR(IF($A116="","",$AA116*$Y116),"")</f>
        <v/>
      </c>
      <c r="AC116" s="31">
        <f>IFERROR(IF($A116="","",$AA116*$Z116),"")</f>
        <v/>
      </c>
      <c r="AD116" s="31">
        <f>IFERROR(IF($A116="","",$AA116+$AB116+$AC116),"")</f>
        <v/>
      </c>
      <c r="AE116" s="33" t="n"/>
      <c r="AF116" s="31">
        <f>IFERROR(IF($A116="","",MAX(0,$AD116-$AE116)),"")</f>
        <v/>
      </c>
      <c r="AG116" s="32">
        <f>IFERROR(IF($A116="","",IF($O116="Canceled","Canceled",IF($AE116&lt;=0,"Unpaid",IF($AF116&gt;0,"Partially Paid","Paid")))),"")</f>
        <v/>
      </c>
      <c r="AH116" s="25" t="n"/>
      <c r="AI116" s="32">
        <f>IFERROR(IF($F116="","",INDEX('Activity Setup'!$L$12:$L$111,MATCH($F116,'Activity Setup'!$B$12:$B$111,0))),"")</f>
        <v/>
      </c>
      <c r="AJ116" s="25" t="n"/>
      <c r="AK116" s="32">
        <f>IFERROR(IF($F116="","",INDEX('Activity Setup'!$M$12:$M$111,MATCH($F116,'Activity Setup'!$B$12:$B$111,0))),"")</f>
        <v/>
      </c>
      <c r="AL116" s="32">
        <f>IFERROR(IF($F116="","",INDEX('Activity Setup'!$I$12:$I$111,MATCH($F116,'Activity Setup'!$B$12:$B$111,0))),"")</f>
        <v/>
      </c>
      <c r="AM116" s="32">
        <f>IFERROR(IF($A116="","",SUMIFS($M$5:$M$154,$F$5:$F$154,$F116,$C$5:$C$154,$C116,$D$5:$D$154,$D116,$O$5:$O$154,"&lt;&gt;Canceled",$O$5:$O$154,"&lt;&gt;No-Show")),0)</f>
        <v/>
      </c>
      <c r="AN116" s="32">
        <f>IFERROR(IF($A116="","",$AL116-$AM116),"")</f>
        <v/>
      </c>
      <c r="AO116" s="51">
        <f>IFERROR(IF($A116="","",$AM116/$AL116),"")</f>
        <v/>
      </c>
      <c r="AP116" s="52">
        <f>IFERROR(IF(OR($A116="",$C116="",$D116=""),"",($C116+$D116)-INDEX('Activity Setup'!$N$12:$N$111,MATCH($F116,'Activity Setup'!$B$12:$B$111,0))/24),"")</f>
        <v/>
      </c>
      <c r="AQ116" s="29" t="n"/>
      <c r="AR116" s="29" t="n"/>
      <c r="AS116" s="30">
        <f>IFERROR(IF($A116="","",IF(COUNTIF($A$5:$A$154,$A116)&gt;1,"Duplicate Booking ID",IF($AO116&gt;1,"Over Capacity",IF(AND($N116&lt;&gt;"",$AK116&lt;&gt;"",$N116&lt;$AK116),"Minimum Age Review",IF(AND($AI116="Yes",$AJ116&lt;&gt;"Received",$AJ116&lt;&gt;"Verify On Arrival"),"Waiver Follow-Up",IF(AND($AF116&gt;0,$O116&lt;&gt;"Canceled"),"Payment Due",IF($T116="","Missing Meeting Point",IF($Q116="","Unassigned Staff",IF(AND(($C116+$D116)&lt;NOW(),OR($O116="Inquiry",$O116="Pending",$O116="Confirmed")),"Past Activity Still Open","Ready"))))))))),"")</f>
        <v/>
      </c>
    </row>
    <row r="117">
      <c r="A117" s="25" t="n"/>
      <c r="B117" s="50" t="n"/>
      <c r="C117" s="50" t="n"/>
      <c r="D117" s="27" t="n"/>
      <c r="E117" s="28">
        <f>IFERROR(IF(OR($F117="",$D117=""),"",$D117+INDEX('Activity Setup'!$J$12:$J$111,MATCH($F117,'Activity Setup'!$B$12:$B$111,0))/24),"")</f>
        <v/>
      </c>
      <c r="F117" s="29" t="n"/>
      <c r="G117" s="25" t="n"/>
      <c r="H117" s="25" t="n"/>
      <c r="I117" s="25" t="n"/>
      <c r="J117" s="29" t="n"/>
      <c r="K117" s="25" t="n"/>
      <c r="L117" s="29" t="n"/>
      <c r="M117" s="25" t="n"/>
      <c r="N117" s="25" t="n"/>
      <c r="O117" s="25" t="n"/>
      <c r="P117" s="25" t="n"/>
      <c r="Q117" s="29" t="n"/>
      <c r="R117" s="30">
        <f>IFERROR(IF($F117="","",INDEX('Activity Setup'!$K$12:$K$111,MATCH($F117,'Activity Setup'!$B$12:$B$111,0))),"")</f>
        <v/>
      </c>
      <c r="S117" s="29" t="n"/>
      <c r="T117" s="30">
        <f>IFERROR(IF($A117="","",IF($S117&lt;&gt;"",$S117,$R117)),"")</f>
        <v/>
      </c>
      <c r="U117" s="31">
        <f>IFERROR(IF($F117="","",INDEX('Activity Setup'!$F$12:$F$111,MATCH($F117,'Activity Setup'!$B$12:$B$111,0))),"")</f>
        <v/>
      </c>
      <c r="V117" s="32">
        <f>IFERROR(IF($F117="","",INDEX('Activity Setup'!$E$12:$E$111,MATCH($F117,'Activity Setup'!$B$12:$B$111,0))),"")</f>
        <v/>
      </c>
      <c r="W117" s="31">
        <f>IFERROR(IF($A117="","",IF($V117="Per Person",$M117*$U117,$U117)),"")</f>
        <v/>
      </c>
      <c r="X117" s="33" t="n"/>
      <c r="Y117" s="51">
        <f>IFERROR(IF($F117="","",INDEX('Activity Setup'!$G$12:$G$111,MATCH($F117,'Activity Setup'!$B$12:$B$111,0))),"")</f>
        <v/>
      </c>
      <c r="Z117" s="51">
        <f>IFERROR(IF($F117="","",INDEX('Activity Setup'!$H$12:$H$111,MATCH($F117,'Activity Setup'!$B$12:$B$111,0))),"")</f>
        <v/>
      </c>
      <c r="AA117" s="31">
        <f>IFERROR(IF($A117="","",MAX(0,$W117-$X117)),"")</f>
        <v/>
      </c>
      <c r="AB117" s="31">
        <f>IFERROR(IF($A117="","",$AA117*$Y117),"")</f>
        <v/>
      </c>
      <c r="AC117" s="31">
        <f>IFERROR(IF($A117="","",$AA117*$Z117),"")</f>
        <v/>
      </c>
      <c r="AD117" s="31">
        <f>IFERROR(IF($A117="","",$AA117+$AB117+$AC117),"")</f>
        <v/>
      </c>
      <c r="AE117" s="33" t="n"/>
      <c r="AF117" s="31">
        <f>IFERROR(IF($A117="","",MAX(0,$AD117-$AE117)),"")</f>
        <v/>
      </c>
      <c r="AG117" s="32">
        <f>IFERROR(IF($A117="","",IF($O117="Canceled","Canceled",IF($AE117&lt;=0,"Unpaid",IF($AF117&gt;0,"Partially Paid","Paid")))),"")</f>
        <v/>
      </c>
      <c r="AH117" s="25" t="n"/>
      <c r="AI117" s="32">
        <f>IFERROR(IF($F117="","",INDEX('Activity Setup'!$L$12:$L$111,MATCH($F117,'Activity Setup'!$B$12:$B$111,0))),"")</f>
        <v/>
      </c>
      <c r="AJ117" s="25" t="n"/>
      <c r="AK117" s="32">
        <f>IFERROR(IF($F117="","",INDEX('Activity Setup'!$M$12:$M$111,MATCH($F117,'Activity Setup'!$B$12:$B$111,0))),"")</f>
        <v/>
      </c>
      <c r="AL117" s="32">
        <f>IFERROR(IF($F117="","",INDEX('Activity Setup'!$I$12:$I$111,MATCH($F117,'Activity Setup'!$B$12:$B$111,0))),"")</f>
        <v/>
      </c>
      <c r="AM117" s="32">
        <f>IFERROR(IF($A117="","",SUMIFS($M$5:$M$154,$F$5:$F$154,$F117,$C$5:$C$154,$C117,$D$5:$D$154,$D117,$O$5:$O$154,"&lt;&gt;Canceled",$O$5:$O$154,"&lt;&gt;No-Show")),0)</f>
        <v/>
      </c>
      <c r="AN117" s="32">
        <f>IFERROR(IF($A117="","",$AL117-$AM117),"")</f>
        <v/>
      </c>
      <c r="AO117" s="51">
        <f>IFERROR(IF($A117="","",$AM117/$AL117),"")</f>
        <v/>
      </c>
      <c r="AP117" s="52">
        <f>IFERROR(IF(OR($A117="",$C117="",$D117=""),"",($C117+$D117)-INDEX('Activity Setup'!$N$12:$N$111,MATCH($F117,'Activity Setup'!$B$12:$B$111,0))/24),"")</f>
        <v/>
      </c>
      <c r="AQ117" s="29" t="n"/>
      <c r="AR117" s="29" t="n"/>
      <c r="AS117" s="30">
        <f>IFERROR(IF($A117="","",IF(COUNTIF($A$5:$A$154,$A117)&gt;1,"Duplicate Booking ID",IF($AO117&gt;1,"Over Capacity",IF(AND($N117&lt;&gt;"",$AK117&lt;&gt;"",$N117&lt;$AK117),"Minimum Age Review",IF(AND($AI117="Yes",$AJ117&lt;&gt;"Received",$AJ117&lt;&gt;"Verify On Arrival"),"Waiver Follow-Up",IF(AND($AF117&gt;0,$O117&lt;&gt;"Canceled"),"Payment Due",IF($T117="","Missing Meeting Point",IF($Q117="","Unassigned Staff",IF(AND(($C117+$D117)&lt;NOW(),OR($O117="Inquiry",$O117="Pending",$O117="Confirmed")),"Past Activity Still Open","Ready"))))))))),"")</f>
        <v/>
      </c>
    </row>
    <row r="118">
      <c r="A118" s="25" t="n"/>
      <c r="B118" s="50" t="n"/>
      <c r="C118" s="50" t="n"/>
      <c r="D118" s="27" t="n"/>
      <c r="E118" s="28">
        <f>IFERROR(IF(OR($F118="",$D118=""),"",$D118+INDEX('Activity Setup'!$J$12:$J$111,MATCH($F118,'Activity Setup'!$B$12:$B$111,0))/24),"")</f>
        <v/>
      </c>
      <c r="F118" s="29" t="n"/>
      <c r="G118" s="25" t="n"/>
      <c r="H118" s="25" t="n"/>
      <c r="I118" s="25" t="n"/>
      <c r="J118" s="29" t="n"/>
      <c r="K118" s="25" t="n"/>
      <c r="L118" s="29" t="n"/>
      <c r="M118" s="25" t="n"/>
      <c r="N118" s="25" t="n"/>
      <c r="O118" s="25" t="n"/>
      <c r="P118" s="25" t="n"/>
      <c r="Q118" s="29" t="n"/>
      <c r="R118" s="30">
        <f>IFERROR(IF($F118="","",INDEX('Activity Setup'!$K$12:$K$111,MATCH($F118,'Activity Setup'!$B$12:$B$111,0))),"")</f>
        <v/>
      </c>
      <c r="S118" s="29" t="n"/>
      <c r="T118" s="30">
        <f>IFERROR(IF($A118="","",IF($S118&lt;&gt;"",$S118,$R118)),"")</f>
        <v/>
      </c>
      <c r="U118" s="31">
        <f>IFERROR(IF($F118="","",INDEX('Activity Setup'!$F$12:$F$111,MATCH($F118,'Activity Setup'!$B$12:$B$111,0))),"")</f>
        <v/>
      </c>
      <c r="V118" s="32">
        <f>IFERROR(IF($F118="","",INDEX('Activity Setup'!$E$12:$E$111,MATCH($F118,'Activity Setup'!$B$12:$B$111,0))),"")</f>
        <v/>
      </c>
      <c r="W118" s="31">
        <f>IFERROR(IF($A118="","",IF($V118="Per Person",$M118*$U118,$U118)),"")</f>
        <v/>
      </c>
      <c r="X118" s="33" t="n"/>
      <c r="Y118" s="51">
        <f>IFERROR(IF($F118="","",INDEX('Activity Setup'!$G$12:$G$111,MATCH($F118,'Activity Setup'!$B$12:$B$111,0))),"")</f>
        <v/>
      </c>
      <c r="Z118" s="51">
        <f>IFERROR(IF($F118="","",INDEX('Activity Setup'!$H$12:$H$111,MATCH($F118,'Activity Setup'!$B$12:$B$111,0))),"")</f>
        <v/>
      </c>
      <c r="AA118" s="31">
        <f>IFERROR(IF($A118="","",MAX(0,$W118-$X118)),"")</f>
        <v/>
      </c>
      <c r="AB118" s="31">
        <f>IFERROR(IF($A118="","",$AA118*$Y118),"")</f>
        <v/>
      </c>
      <c r="AC118" s="31">
        <f>IFERROR(IF($A118="","",$AA118*$Z118),"")</f>
        <v/>
      </c>
      <c r="AD118" s="31">
        <f>IFERROR(IF($A118="","",$AA118+$AB118+$AC118),"")</f>
        <v/>
      </c>
      <c r="AE118" s="33" t="n"/>
      <c r="AF118" s="31">
        <f>IFERROR(IF($A118="","",MAX(0,$AD118-$AE118)),"")</f>
        <v/>
      </c>
      <c r="AG118" s="32">
        <f>IFERROR(IF($A118="","",IF($O118="Canceled","Canceled",IF($AE118&lt;=0,"Unpaid",IF($AF118&gt;0,"Partially Paid","Paid")))),"")</f>
        <v/>
      </c>
      <c r="AH118" s="25" t="n"/>
      <c r="AI118" s="32">
        <f>IFERROR(IF($F118="","",INDEX('Activity Setup'!$L$12:$L$111,MATCH($F118,'Activity Setup'!$B$12:$B$111,0))),"")</f>
        <v/>
      </c>
      <c r="AJ118" s="25" t="n"/>
      <c r="AK118" s="32">
        <f>IFERROR(IF($F118="","",INDEX('Activity Setup'!$M$12:$M$111,MATCH($F118,'Activity Setup'!$B$12:$B$111,0))),"")</f>
        <v/>
      </c>
      <c r="AL118" s="32">
        <f>IFERROR(IF($F118="","",INDEX('Activity Setup'!$I$12:$I$111,MATCH($F118,'Activity Setup'!$B$12:$B$111,0))),"")</f>
        <v/>
      </c>
      <c r="AM118" s="32">
        <f>IFERROR(IF($A118="","",SUMIFS($M$5:$M$154,$F$5:$F$154,$F118,$C$5:$C$154,$C118,$D$5:$D$154,$D118,$O$5:$O$154,"&lt;&gt;Canceled",$O$5:$O$154,"&lt;&gt;No-Show")),0)</f>
        <v/>
      </c>
      <c r="AN118" s="32">
        <f>IFERROR(IF($A118="","",$AL118-$AM118),"")</f>
        <v/>
      </c>
      <c r="AO118" s="51">
        <f>IFERROR(IF($A118="","",$AM118/$AL118),"")</f>
        <v/>
      </c>
      <c r="AP118" s="52">
        <f>IFERROR(IF(OR($A118="",$C118="",$D118=""),"",($C118+$D118)-INDEX('Activity Setup'!$N$12:$N$111,MATCH($F118,'Activity Setup'!$B$12:$B$111,0))/24),"")</f>
        <v/>
      </c>
      <c r="AQ118" s="29" t="n"/>
      <c r="AR118" s="29" t="n"/>
      <c r="AS118" s="30">
        <f>IFERROR(IF($A118="","",IF(COUNTIF($A$5:$A$154,$A118)&gt;1,"Duplicate Booking ID",IF($AO118&gt;1,"Over Capacity",IF(AND($N118&lt;&gt;"",$AK118&lt;&gt;"",$N118&lt;$AK118),"Minimum Age Review",IF(AND($AI118="Yes",$AJ118&lt;&gt;"Received",$AJ118&lt;&gt;"Verify On Arrival"),"Waiver Follow-Up",IF(AND($AF118&gt;0,$O118&lt;&gt;"Canceled"),"Payment Due",IF($T118="","Missing Meeting Point",IF($Q118="","Unassigned Staff",IF(AND(($C118+$D118)&lt;NOW(),OR($O118="Inquiry",$O118="Pending",$O118="Confirmed")),"Past Activity Still Open","Ready"))))))))),"")</f>
        <v/>
      </c>
    </row>
    <row r="119">
      <c r="A119" s="25" t="n"/>
      <c r="B119" s="50" t="n"/>
      <c r="C119" s="50" t="n"/>
      <c r="D119" s="27" t="n"/>
      <c r="E119" s="28">
        <f>IFERROR(IF(OR($F119="",$D119=""),"",$D119+INDEX('Activity Setup'!$J$12:$J$111,MATCH($F119,'Activity Setup'!$B$12:$B$111,0))/24),"")</f>
        <v/>
      </c>
      <c r="F119" s="29" t="n"/>
      <c r="G119" s="25" t="n"/>
      <c r="H119" s="25" t="n"/>
      <c r="I119" s="25" t="n"/>
      <c r="J119" s="29" t="n"/>
      <c r="K119" s="25" t="n"/>
      <c r="L119" s="29" t="n"/>
      <c r="M119" s="25" t="n"/>
      <c r="N119" s="25" t="n"/>
      <c r="O119" s="25" t="n"/>
      <c r="P119" s="25" t="n"/>
      <c r="Q119" s="29" t="n"/>
      <c r="R119" s="30">
        <f>IFERROR(IF($F119="","",INDEX('Activity Setup'!$K$12:$K$111,MATCH($F119,'Activity Setup'!$B$12:$B$111,0))),"")</f>
        <v/>
      </c>
      <c r="S119" s="29" t="n"/>
      <c r="T119" s="30">
        <f>IFERROR(IF($A119="","",IF($S119&lt;&gt;"",$S119,$R119)),"")</f>
        <v/>
      </c>
      <c r="U119" s="31">
        <f>IFERROR(IF($F119="","",INDEX('Activity Setup'!$F$12:$F$111,MATCH($F119,'Activity Setup'!$B$12:$B$111,0))),"")</f>
        <v/>
      </c>
      <c r="V119" s="32">
        <f>IFERROR(IF($F119="","",INDEX('Activity Setup'!$E$12:$E$111,MATCH($F119,'Activity Setup'!$B$12:$B$111,0))),"")</f>
        <v/>
      </c>
      <c r="W119" s="31">
        <f>IFERROR(IF($A119="","",IF($V119="Per Person",$M119*$U119,$U119)),"")</f>
        <v/>
      </c>
      <c r="X119" s="33" t="n"/>
      <c r="Y119" s="51">
        <f>IFERROR(IF($F119="","",INDEX('Activity Setup'!$G$12:$G$111,MATCH($F119,'Activity Setup'!$B$12:$B$111,0))),"")</f>
        <v/>
      </c>
      <c r="Z119" s="51">
        <f>IFERROR(IF($F119="","",INDEX('Activity Setup'!$H$12:$H$111,MATCH($F119,'Activity Setup'!$B$12:$B$111,0))),"")</f>
        <v/>
      </c>
      <c r="AA119" s="31">
        <f>IFERROR(IF($A119="","",MAX(0,$W119-$X119)),"")</f>
        <v/>
      </c>
      <c r="AB119" s="31">
        <f>IFERROR(IF($A119="","",$AA119*$Y119),"")</f>
        <v/>
      </c>
      <c r="AC119" s="31">
        <f>IFERROR(IF($A119="","",$AA119*$Z119),"")</f>
        <v/>
      </c>
      <c r="AD119" s="31">
        <f>IFERROR(IF($A119="","",$AA119+$AB119+$AC119),"")</f>
        <v/>
      </c>
      <c r="AE119" s="33" t="n"/>
      <c r="AF119" s="31">
        <f>IFERROR(IF($A119="","",MAX(0,$AD119-$AE119)),"")</f>
        <v/>
      </c>
      <c r="AG119" s="32">
        <f>IFERROR(IF($A119="","",IF($O119="Canceled","Canceled",IF($AE119&lt;=0,"Unpaid",IF($AF119&gt;0,"Partially Paid","Paid")))),"")</f>
        <v/>
      </c>
      <c r="AH119" s="25" t="n"/>
      <c r="AI119" s="32">
        <f>IFERROR(IF($F119="","",INDEX('Activity Setup'!$L$12:$L$111,MATCH($F119,'Activity Setup'!$B$12:$B$111,0))),"")</f>
        <v/>
      </c>
      <c r="AJ119" s="25" t="n"/>
      <c r="AK119" s="32">
        <f>IFERROR(IF($F119="","",INDEX('Activity Setup'!$M$12:$M$111,MATCH($F119,'Activity Setup'!$B$12:$B$111,0))),"")</f>
        <v/>
      </c>
      <c r="AL119" s="32">
        <f>IFERROR(IF($F119="","",INDEX('Activity Setup'!$I$12:$I$111,MATCH($F119,'Activity Setup'!$B$12:$B$111,0))),"")</f>
        <v/>
      </c>
      <c r="AM119" s="32">
        <f>IFERROR(IF($A119="","",SUMIFS($M$5:$M$154,$F$5:$F$154,$F119,$C$5:$C$154,$C119,$D$5:$D$154,$D119,$O$5:$O$154,"&lt;&gt;Canceled",$O$5:$O$154,"&lt;&gt;No-Show")),0)</f>
        <v/>
      </c>
      <c r="AN119" s="32">
        <f>IFERROR(IF($A119="","",$AL119-$AM119),"")</f>
        <v/>
      </c>
      <c r="AO119" s="51">
        <f>IFERROR(IF($A119="","",$AM119/$AL119),"")</f>
        <v/>
      </c>
      <c r="AP119" s="52">
        <f>IFERROR(IF(OR($A119="",$C119="",$D119=""),"",($C119+$D119)-INDEX('Activity Setup'!$N$12:$N$111,MATCH($F119,'Activity Setup'!$B$12:$B$111,0))/24),"")</f>
        <v/>
      </c>
      <c r="AQ119" s="29" t="n"/>
      <c r="AR119" s="29" t="n"/>
      <c r="AS119" s="30">
        <f>IFERROR(IF($A119="","",IF(COUNTIF($A$5:$A$154,$A119)&gt;1,"Duplicate Booking ID",IF($AO119&gt;1,"Over Capacity",IF(AND($N119&lt;&gt;"",$AK119&lt;&gt;"",$N119&lt;$AK119),"Minimum Age Review",IF(AND($AI119="Yes",$AJ119&lt;&gt;"Received",$AJ119&lt;&gt;"Verify On Arrival"),"Waiver Follow-Up",IF(AND($AF119&gt;0,$O119&lt;&gt;"Canceled"),"Payment Due",IF($T119="","Missing Meeting Point",IF($Q119="","Unassigned Staff",IF(AND(($C119+$D119)&lt;NOW(),OR($O119="Inquiry",$O119="Pending",$O119="Confirmed")),"Past Activity Still Open","Ready"))))))))),"")</f>
        <v/>
      </c>
    </row>
    <row r="120">
      <c r="A120" s="25" t="n"/>
      <c r="B120" s="50" t="n"/>
      <c r="C120" s="50" t="n"/>
      <c r="D120" s="27" t="n"/>
      <c r="E120" s="28">
        <f>IFERROR(IF(OR($F120="",$D120=""),"",$D120+INDEX('Activity Setup'!$J$12:$J$111,MATCH($F120,'Activity Setup'!$B$12:$B$111,0))/24),"")</f>
        <v/>
      </c>
      <c r="F120" s="29" t="n"/>
      <c r="G120" s="25" t="n"/>
      <c r="H120" s="25" t="n"/>
      <c r="I120" s="25" t="n"/>
      <c r="J120" s="29" t="n"/>
      <c r="K120" s="25" t="n"/>
      <c r="L120" s="29" t="n"/>
      <c r="M120" s="25" t="n"/>
      <c r="N120" s="25" t="n"/>
      <c r="O120" s="25" t="n"/>
      <c r="P120" s="25" t="n"/>
      <c r="Q120" s="29" t="n"/>
      <c r="R120" s="30">
        <f>IFERROR(IF($F120="","",INDEX('Activity Setup'!$K$12:$K$111,MATCH($F120,'Activity Setup'!$B$12:$B$111,0))),"")</f>
        <v/>
      </c>
      <c r="S120" s="29" t="n"/>
      <c r="T120" s="30">
        <f>IFERROR(IF($A120="","",IF($S120&lt;&gt;"",$S120,$R120)),"")</f>
        <v/>
      </c>
      <c r="U120" s="31">
        <f>IFERROR(IF($F120="","",INDEX('Activity Setup'!$F$12:$F$111,MATCH($F120,'Activity Setup'!$B$12:$B$111,0))),"")</f>
        <v/>
      </c>
      <c r="V120" s="32">
        <f>IFERROR(IF($F120="","",INDEX('Activity Setup'!$E$12:$E$111,MATCH($F120,'Activity Setup'!$B$12:$B$111,0))),"")</f>
        <v/>
      </c>
      <c r="W120" s="31">
        <f>IFERROR(IF($A120="","",IF($V120="Per Person",$M120*$U120,$U120)),"")</f>
        <v/>
      </c>
      <c r="X120" s="33" t="n"/>
      <c r="Y120" s="51">
        <f>IFERROR(IF($F120="","",INDEX('Activity Setup'!$G$12:$G$111,MATCH($F120,'Activity Setup'!$B$12:$B$111,0))),"")</f>
        <v/>
      </c>
      <c r="Z120" s="51">
        <f>IFERROR(IF($F120="","",INDEX('Activity Setup'!$H$12:$H$111,MATCH($F120,'Activity Setup'!$B$12:$B$111,0))),"")</f>
        <v/>
      </c>
      <c r="AA120" s="31">
        <f>IFERROR(IF($A120="","",MAX(0,$W120-$X120)),"")</f>
        <v/>
      </c>
      <c r="AB120" s="31">
        <f>IFERROR(IF($A120="","",$AA120*$Y120),"")</f>
        <v/>
      </c>
      <c r="AC120" s="31">
        <f>IFERROR(IF($A120="","",$AA120*$Z120),"")</f>
        <v/>
      </c>
      <c r="AD120" s="31">
        <f>IFERROR(IF($A120="","",$AA120+$AB120+$AC120),"")</f>
        <v/>
      </c>
      <c r="AE120" s="33" t="n"/>
      <c r="AF120" s="31">
        <f>IFERROR(IF($A120="","",MAX(0,$AD120-$AE120)),"")</f>
        <v/>
      </c>
      <c r="AG120" s="32">
        <f>IFERROR(IF($A120="","",IF($O120="Canceled","Canceled",IF($AE120&lt;=0,"Unpaid",IF($AF120&gt;0,"Partially Paid","Paid")))),"")</f>
        <v/>
      </c>
      <c r="AH120" s="25" t="n"/>
      <c r="AI120" s="32">
        <f>IFERROR(IF($F120="","",INDEX('Activity Setup'!$L$12:$L$111,MATCH($F120,'Activity Setup'!$B$12:$B$111,0))),"")</f>
        <v/>
      </c>
      <c r="AJ120" s="25" t="n"/>
      <c r="AK120" s="32">
        <f>IFERROR(IF($F120="","",INDEX('Activity Setup'!$M$12:$M$111,MATCH($F120,'Activity Setup'!$B$12:$B$111,0))),"")</f>
        <v/>
      </c>
      <c r="AL120" s="32">
        <f>IFERROR(IF($F120="","",INDEX('Activity Setup'!$I$12:$I$111,MATCH($F120,'Activity Setup'!$B$12:$B$111,0))),"")</f>
        <v/>
      </c>
      <c r="AM120" s="32">
        <f>IFERROR(IF($A120="","",SUMIFS($M$5:$M$154,$F$5:$F$154,$F120,$C$5:$C$154,$C120,$D$5:$D$154,$D120,$O$5:$O$154,"&lt;&gt;Canceled",$O$5:$O$154,"&lt;&gt;No-Show")),0)</f>
        <v/>
      </c>
      <c r="AN120" s="32">
        <f>IFERROR(IF($A120="","",$AL120-$AM120),"")</f>
        <v/>
      </c>
      <c r="AO120" s="51">
        <f>IFERROR(IF($A120="","",$AM120/$AL120),"")</f>
        <v/>
      </c>
      <c r="AP120" s="52">
        <f>IFERROR(IF(OR($A120="",$C120="",$D120=""),"",($C120+$D120)-INDEX('Activity Setup'!$N$12:$N$111,MATCH($F120,'Activity Setup'!$B$12:$B$111,0))/24),"")</f>
        <v/>
      </c>
      <c r="AQ120" s="29" t="n"/>
      <c r="AR120" s="29" t="n"/>
      <c r="AS120" s="30">
        <f>IFERROR(IF($A120="","",IF(COUNTIF($A$5:$A$154,$A120)&gt;1,"Duplicate Booking ID",IF($AO120&gt;1,"Over Capacity",IF(AND($N120&lt;&gt;"",$AK120&lt;&gt;"",$N120&lt;$AK120),"Minimum Age Review",IF(AND($AI120="Yes",$AJ120&lt;&gt;"Received",$AJ120&lt;&gt;"Verify On Arrival"),"Waiver Follow-Up",IF(AND($AF120&gt;0,$O120&lt;&gt;"Canceled"),"Payment Due",IF($T120="","Missing Meeting Point",IF($Q120="","Unassigned Staff",IF(AND(($C120+$D120)&lt;NOW(),OR($O120="Inquiry",$O120="Pending",$O120="Confirmed")),"Past Activity Still Open","Ready"))))))))),"")</f>
        <v/>
      </c>
    </row>
    <row r="121">
      <c r="A121" s="25" t="n"/>
      <c r="B121" s="50" t="n"/>
      <c r="C121" s="50" t="n"/>
      <c r="D121" s="27" t="n"/>
      <c r="E121" s="28">
        <f>IFERROR(IF(OR($F121="",$D121=""),"",$D121+INDEX('Activity Setup'!$J$12:$J$111,MATCH($F121,'Activity Setup'!$B$12:$B$111,0))/24),"")</f>
        <v/>
      </c>
      <c r="F121" s="29" t="n"/>
      <c r="G121" s="25" t="n"/>
      <c r="H121" s="25" t="n"/>
      <c r="I121" s="25" t="n"/>
      <c r="J121" s="29" t="n"/>
      <c r="K121" s="25" t="n"/>
      <c r="L121" s="29" t="n"/>
      <c r="M121" s="25" t="n"/>
      <c r="N121" s="25" t="n"/>
      <c r="O121" s="25" t="n"/>
      <c r="P121" s="25" t="n"/>
      <c r="Q121" s="29" t="n"/>
      <c r="R121" s="30">
        <f>IFERROR(IF($F121="","",INDEX('Activity Setup'!$K$12:$K$111,MATCH($F121,'Activity Setup'!$B$12:$B$111,0))),"")</f>
        <v/>
      </c>
      <c r="S121" s="29" t="n"/>
      <c r="T121" s="30">
        <f>IFERROR(IF($A121="","",IF($S121&lt;&gt;"",$S121,$R121)),"")</f>
        <v/>
      </c>
      <c r="U121" s="31">
        <f>IFERROR(IF($F121="","",INDEX('Activity Setup'!$F$12:$F$111,MATCH($F121,'Activity Setup'!$B$12:$B$111,0))),"")</f>
        <v/>
      </c>
      <c r="V121" s="32">
        <f>IFERROR(IF($F121="","",INDEX('Activity Setup'!$E$12:$E$111,MATCH($F121,'Activity Setup'!$B$12:$B$111,0))),"")</f>
        <v/>
      </c>
      <c r="W121" s="31">
        <f>IFERROR(IF($A121="","",IF($V121="Per Person",$M121*$U121,$U121)),"")</f>
        <v/>
      </c>
      <c r="X121" s="33" t="n"/>
      <c r="Y121" s="51">
        <f>IFERROR(IF($F121="","",INDEX('Activity Setup'!$G$12:$G$111,MATCH($F121,'Activity Setup'!$B$12:$B$111,0))),"")</f>
        <v/>
      </c>
      <c r="Z121" s="51">
        <f>IFERROR(IF($F121="","",INDEX('Activity Setup'!$H$12:$H$111,MATCH($F121,'Activity Setup'!$B$12:$B$111,0))),"")</f>
        <v/>
      </c>
      <c r="AA121" s="31">
        <f>IFERROR(IF($A121="","",MAX(0,$W121-$X121)),"")</f>
        <v/>
      </c>
      <c r="AB121" s="31">
        <f>IFERROR(IF($A121="","",$AA121*$Y121),"")</f>
        <v/>
      </c>
      <c r="AC121" s="31">
        <f>IFERROR(IF($A121="","",$AA121*$Z121),"")</f>
        <v/>
      </c>
      <c r="AD121" s="31">
        <f>IFERROR(IF($A121="","",$AA121+$AB121+$AC121),"")</f>
        <v/>
      </c>
      <c r="AE121" s="33" t="n"/>
      <c r="AF121" s="31">
        <f>IFERROR(IF($A121="","",MAX(0,$AD121-$AE121)),"")</f>
        <v/>
      </c>
      <c r="AG121" s="32">
        <f>IFERROR(IF($A121="","",IF($O121="Canceled","Canceled",IF($AE121&lt;=0,"Unpaid",IF($AF121&gt;0,"Partially Paid","Paid")))),"")</f>
        <v/>
      </c>
      <c r="AH121" s="25" t="n"/>
      <c r="AI121" s="32">
        <f>IFERROR(IF($F121="","",INDEX('Activity Setup'!$L$12:$L$111,MATCH($F121,'Activity Setup'!$B$12:$B$111,0))),"")</f>
        <v/>
      </c>
      <c r="AJ121" s="25" t="n"/>
      <c r="AK121" s="32">
        <f>IFERROR(IF($F121="","",INDEX('Activity Setup'!$M$12:$M$111,MATCH($F121,'Activity Setup'!$B$12:$B$111,0))),"")</f>
        <v/>
      </c>
      <c r="AL121" s="32">
        <f>IFERROR(IF($F121="","",INDEX('Activity Setup'!$I$12:$I$111,MATCH($F121,'Activity Setup'!$B$12:$B$111,0))),"")</f>
        <v/>
      </c>
      <c r="AM121" s="32">
        <f>IFERROR(IF($A121="","",SUMIFS($M$5:$M$154,$F$5:$F$154,$F121,$C$5:$C$154,$C121,$D$5:$D$154,$D121,$O$5:$O$154,"&lt;&gt;Canceled",$O$5:$O$154,"&lt;&gt;No-Show")),0)</f>
        <v/>
      </c>
      <c r="AN121" s="32">
        <f>IFERROR(IF($A121="","",$AL121-$AM121),"")</f>
        <v/>
      </c>
      <c r="AO121" s="51">
        <f>IFERROR(IF($A121="","",$AM121/$AL121),"")</f>
        <v/>
      </c>
      <c r="AP121" s="52">
        <f>IFERROR(IF(OR($A121="",$C121="",$D121=""),"",($C121+$D121)-INDEX('Activity Setup'!$N$12:$N$111,MATCH($F121,'Activity Setup'!$B$12:$B$111,0))/24),"")</f>
        <v/>
      </c>
      <c r="AQ121" s="29" t="n"/>
      <c r="AR121" s="29" t="n"/>
      <c r="AS121" s="30">
        <f>IFERROR(IF($A121="","",IF(COUNTIF($A$5:$A$154,$A121)&gt;1,"Duplicate Booking ID",IF($AO121&gt;1,"Over Capacity",IF(AND($N121&lt;&gt;"",$AK121&lt;&gt;"",$N121&lt;$AK121),"Minimum Age Review",IF(AND($AI121="Yes",$AJ121&lt;&gt;"Received",$AJ121&lt;&gt;"Verify On Arrival"),"Waiver Follow-Up",IF(AND($AF121&gt;0,$O121&lt;&gt;"Canceled"),"Payment Due",IF($T121="","Missing Meeting Point",IF($Q121="","Unassigned Staff",IF(AND(($C121+$D121)&lt;NOW(),OR($O121="Inquiry",$O121="Pending",$O121="Confirmed")),"Past Activity Still Open","Ready"))))))))),"")</f>
        <v/>
      </c>
    </row>
    <row r="122">
      <c r="A122" s="25" t="n"/>
      <c r="B122" s="50" t="n"/>
      <c r="C122" s="50" t="n"/>
      <c r="D122" s="27" t="n"/>
      <c r="E122" s="28">
        <f>IFERROR(IF(OR($F122="",$D122=""),"",$D122+INDEX('Activity Setup'!$J$12:$J$111,MATCH($F122,'Activity Setup'!$B$12:$B$111,0))/24),"")</f>
        <v/>
      </c>
      <c r="F122" s="29" t="n"/>
      <c r="G122" s="25" t="n"/>
      <c r="H122" s="25" t="n"/>
      <c r="I122" s="25" t="n"/>
      <c r="J122" s="29" t="n"/>
      <c r="K122" s="25" t="n"/>
      <c r="L122" s="29" t="n"/>
      <c r="M122" s="25" t="n"/>
      <c r="N122" s="25" t="n"/>
      <c r="O122" s="25" t="n"/>
      <c r="P122" s="25" t="n"/>
      <c r="Q122" s="29" t="n"/>
      <c r="R122" s="30">
        <f>IFERROR(IF($F122="","",INDEX('Activity Setup'!$K$12:$K$111,MATCH($F122,'Activity Setup'!$B$12:$B$111,0))),"")</f>
        <v/>
      </c>
      <c r="S122" s="29" t="n"/>
      <c r="T122" s="30">
        <f>IFERROR(IF($A122="","",IF($S122&lt;&gt;"",$S122,$R122)),"")</f>
        <v/>
      </c>
      <c r="U122" s="31">
        <f>IFERROR(IF($F122="","",INDEX('Activity Setup'!$F$12:$F$111,MATCH($F122,'Activity Setup'!$B$12:$B$111,0))),"")</f>
        <v/>
      </c>
      <c r="V122" s="32">
        <f>IFERROR(IF($F122="","",INDEX('Activity Setup'!$E$12:$E$111,MATCH($F122,'Activity Setup'!$B$12:$B$111,0))),"")</f>
        <v/>
      </c>
      <c r="W122" s="31">
        <f>IFERROR(IF($A122="","",IF($V122="Per Person",$M122*$U122,$U122)),"")</f>
        <v/>
      </c>
      <c r="X122" s="33" t="n"/>
      <c r="Y122" s="51">
        <f>IFERROR(IF($F122="","",INDEX('Activity Setup'!$G$12:$G$111,MATCH($F122,'Activity Setup'!$B$12:$B$111,0))),"")</f>
        <v/>
      </c>
      <c r="Z122" s="51">
        <f>IFERROR(IF($F122="","",INDEX('Activity Setup'!$H$12:$H$111,MATCH($F122,'Activity Setup'!$B$12:$B$111,0))),"")</f>
        <v/>
      </c>
      <c r="AA122" s="31">
        <f>IFERROR(IF($A122="","",MAX(0,$W122-$X122)),"")</f>
        <v/>
      </c>
      <c r="AB122" s="31">
        <f>IFERROR(IF($A122="","",$AA122*$Y122),"")</f>
        <v/>
      </c>
      <c r="AC122" s="31">
        <f>IFERROR(IF($A122="","",$AA122*$Z122),"")</f>
        <v/>
      </c>
      <c r="AD122" s="31">
        <f>IFERROR(IF($A122="","",$AA122+$AB122+$AC122),"")</f>
        <v/>
      </c>
      <c r="AE122" s="33" t="n"/>
      <c r="AF122" s="31">
        <f>IFERROR(IF($A122="","",MAX(0,$AD122-$AE122)),"")</f>
        <v/>
      </c>
      <c r="AG122" s="32">
        <f>IFERROR(IF($A122="","",IF($O122="Canceled","Canceled",IF($AE122&lt;=0,"Unpaid",IF($AF122&gt;0,"Partially Paid","Paid")))),"")</f>
        <v/>
      </c>
      <c r="AH122" s="25" t="n"/>
      <c r="AI122" s="32">
        <f>IFERROR(IF($F122="","",INDEX('Activity Setup'!$L$12:$L$111,MATCH($F122,'Activity Setup'!$B$12:$B$111,0))),"")</f>
        <v/>
      </c>
      <c r="AJ122" s="25" t="n"/>
      <c r="AK122" s="32">
        <f>IFERROR(IF($F122="","",INDEX('Activity Setup'!$M$12:$M$111,MATCH($F122,'Activity Setup'!$B$12:$B$111,0))),"")</f>
        <v/>
      </c>
      <c r="AL122" s="32">
        <f>IFERROR(IF($F122="","",INDEX('Activity Setup'!$I$12:$I$111,MATCH($F122,'Activity Setup'!$B$12:$B$111,0))),"")</f>
        <v/>
      </c>
      <c r="AM122" s="32">
        <f>IFERROR(IF($A122="","",SUMIFS($M$5:$M$154,$F$5:$F$154,$F122,$C$5:$C$154,$C122,$D$5:$D$154,$D122,$O$5:$O$154,"&lt;&gt;Canceled",$O$5:$O$154,"&lt;&gt;No-Show")),0)</f>
        <v/>
      </c>
      <c r="AN122" s="32">
        <f>IFERROR(IF($A122="","",$AL122-$AM122),"")</f>
        <v/>
      </c>
      <c r="AO122" s="51">
        <f>IFERROR(IF($A122="","",$AM122/$AL122),"")</f>
        <v/>
      </c>
      <c r="AP122" s="52">
        <f>IFERROR(IF(OR($A122="",$C122="",$D122=""),"",($C122+$D122)-INDEX('Activity Setup'!$N$12:$N$111,MATCH($F122,'Activity Setup'!$B$12:$B$111,0))/24),"")</f>
        <v/>
      </c>
      <c r="AQ122" s="29" t="n"/>
      <c r="AR122" s="29" t="n"/>
      <c r="AS122" s="30">
        <f>IFERROR(IF($A122="","",IF(COUNTIF($A$5:$A$154,$A122)&gt;1,"Duplicate Booking ID",IF($AO122&gt;1,"Over Capacity",IF(AND($N122&lt;&gt;"",$AK122&lt;&gt;"",$N122&lt;$AK122),"Minimum Age Review",IF(AND($AI122="Yes",$AJ122&lt;&gt;"Received",$AJ122&lt;&gt;"Verify On Arrival"),"Waiver Follow-Up",IF(AND($AF122&gt;0,$O122&lt;&gt;"Canceled"),"Payment Due",IF($T122="","Missing Meeting Point",IF($Q122="","Unassigned Staff",IF(AND(($C122+$D122)&lt;NOW(),OR($O122="Inquiry",$O122="Pending",$O122="Confirmed")),"Past Activity Still Open","Ready"))))))))),"")</f>
        <v/>
      </c>
    </row>
    <row r="123">
      <c r="A123" s="25" t="n"/>
      <c r="B123" s="50" t="n"/>
      <c r="C123" s="50" t="n"/>
      <c r="D123" s="27" t="n"/>
      <c r="E123" s="28">
        <f>IFERROR(IF(OR($F123="",$D123=""),"",$D123+INDEX('Activity Setup'!$J$12:$J$111,MATCH($F123,'Activity Setup'!$B$12:$B$111,0))/24),"")</f>
        <v/>
      </c>
      <c r="F123" s="29" t="n"/>
      <c r="G123" s="25" t="n"/>
      <c r="H123" s="25" t="n"/>
      <c r="I123" s="25" t="n"/>
      <c r="J123" s="29" t="n"/>
      <c r="K123" s="25" t="n"/>
      <c r="L123" s="29" t="n"/>
      <c r="M123" s="25" t="n"/>
      <c r="N123" s="25" t="n"/>
      <c r="O123" s="25" t="n"/>
      <c r="P123" s="25" t="n"/>
      <c r="Q123" s="29" t="n"/>
      <c r="R123" s="30">
        <f>IFERROR(IF($F123="","",INDEX('Activity Setup'!$K$12:$K$111,MATCH($F123,'Activity Setup'!$B$12:$B$111,0))),"")</f>
        <v/>
      </c>
      <c r="S123" s="29" t="n"/>
      <c r="T123" s="30">
        <f>IFERROR(IF($A123="","",IF($S123&lt;&gt;"",$S123,$R123)),"")</f>
        <v/>
      </c>
      <c r="U123" s="31">
        <f>IFERROR(IF($F123="","",INDEX('Activity Setup'!$F$12:$F$111,MATCH($F123,'Activity Setup'!$B$12:$B$111,0))),"")</f>
        <v/>
      </c>
      <c r="V123" s="32">
        <f>IFERROR(IF($F123="","",INDEX('Activity Setup'!$E$12:$E$111,MATCH($F123,'Activity Setup'!$B$12:$B$111,0))),"")</f>
        <v/>
      </c>
      <c r="W123" s="31">
        <f>IFERROR(IF($A123="","",IF($V123="Per Person",$M123*$U123,$U123)),"")</f>
        <v/>
      </c>
      <c r="X123" s="33" t="n"/>
      <c r="Y123" s="51">
        <f>IFERROR(IF($F123="","",INDEX('Activity Setup'!$G$12:$G$111,MATCH($F123,'Activity Setup'!$B$12:$B$111,0))),"")</f>
        <v/>
      </c>
      <c r="Z123" s="51">
        <f>IFERROR(IF($F123="","",INDEX('Activity Setup'!$H$12:$H$111,MATCH($F123,'Activity Setup'!$B$12:$B$111,0))),"")</f>
        <v/>
      </c>
      <c r="AA123" s="31">
        <f>IFERROR(IF($A123="","",MAX(0,$W123-$X123)),"")</f>
        <v/>
      </c>
      <c r="AB123" s="31">
        <f>IFERROR(IF($A123="","",$AA123*$Y123),"")</f>
        <v/>
      </c>
      <c r="AC123" s="31">
        <f>IFERROR(IF($A123="","",$AA123*$Z123),"")</f>
        <v/>
      </c>
      <c r="AD123" s="31">
        <f>IFERROR(IF($A123="","",$AA123+$AB123+$AC123),"")</f>
        <v/>
      </c>
      <c r="AE123" s="33" t="n"/>
      <c r="AF123" s="31">
        <f>IFERROR(IF($A123="","",MAX(0,$AD123-$AE123)),"")</f>
        <v/>
      </c>
      <c r="AG123" s="32">
        <f>IFERROR(IF($A123="","",IF($O123="Canceled","Canceled",IF($AE123&lt;=0,"Unpaid",IF($AF123&gt;0,"Partially Paid","Paid")))),"")</f>
        <v/>
      </c>
      <c r="AH123" s="25" t="n"/>
      <c r="AI123" s="32">
        <f>IFERROR(IF($F123="","",INDEX('Activity Setup'!$L$12:$L$111,MATCH($F123,'Activity Setup'!$B$12:$B$111,0))),"")</f>
        <v/>
      </c>
      <c r="AJ123" s="25" t="n"/>
      <c r="AK123" s="32">
        <f>IFERROR(IF($F123="","",INDEX('Activity Setup'!$M$12:$M$111,MATCH($F123,'Activity Setup'!$B$12:$B$111,0))),"")</f>
        <v/>
      </c>
      <c r="AL123" s="32">
        <f>IFERROR(IF($F123="","",INDEX('Activity Setup'!$I$12:$I$111,MATCH($F123,'Activity Setup'!$B$12:$B$111,0))),"")</f>
        <v/>
      </c>
      <c r="AM123" s="32">
        <f>IFERROR(IF($A123="","",SUMIFS($M$5:$M$154,$F$5:$F$154,$F123,$C$5:$C$154,$C123,$D$5:$D$154,$D123,$O$5:$O$154,"&lt;&gt;Canceled",$O$5:$O$154,"&lt;&gt;No-Show")),0)</f>
        <v/>
      </c>
      <c r="AN123" s="32">
        <f>IFERROR(IF($A123="","",$AL123-$AM123),"")</f>
        <v/>
      </c>
      <c r="AO123" s="51">
        <f>IFERROR(IF($A123="","",$AM123/$AL123),"")</f>
        <v/>
      </c>
      <c r="AP123" s="52">
        <f>IFERROR(IF(OR($A123="",$C123="",$D123=""),"",($C123+$D123)-INDEX('Activity Setup'!$N$12:$N$111,MATCH($F123,'Activity Setup'!$B$12:$B$111,0))/24),"")</f>
        <v/>
      </c>
      <c r="AQ123" s="29" t="n"/>
      <c r="AR123" s="29" t="n"/>
      <c r="AS123" s="30">
        <f>IFERROR(IF($A123="","",IF(COUNTIF($A$5:$A$154,$A123)&gt;1,"Duplicate Booking ID",IF($AO123&gt;1,"Over Capacity",IF(AND($N123&lt;&gt;"",$AK123&lt;&gt;"",$N123&lt;$AK123),"Minimum Age Review",IF(AND($AI123="Yes",$AJ123&lt;&gt;"Received",$AJ123&lt;&gt;"Verify On Arrival"),"Waiver Follow-Up",IF(AND($AF123&gt;0,$O123&lt;&gt;"Canceled"),"Payment Due",IF($T123="","Missing Meeting Point",IF($Q123="","Unassigned Staff",IF(AND(($C123+$D123)&lt;NOW(),OR($O123="Inquiry",$O123="Pending",$O123="Confirmed")),"Past Activity Still Open","Ready"))))))))),"")</f>
        <v/>
      </c>
    </row>
    <row r="124">
      <c r="A124" s="25" t="n"/>
      <c r="B124" s="50" t="n"/>
      <c r="C124" s="50" t="n"/>
      <c r="D124" s="27" t="n"/>
      <c r="E124" s="28">
        <f>IFERROR(IF(OR($F124="",$D124=""),"",$D124+INDEX('Activity Setup'!$J$12:$J$111,MATCH($F124,'Activity Setup'!$B$12:$B$111,0))/24),"")</f>
        <v/>
      </c>
      <c r="F124" s="29" t="n"/>
      <c r="G124" s="25" t="n"/>
      <c r="H124" s="25" t="n"/>
      <c r="I124" s="25" t="n"/>
      <c r="J124" s="29" t="n"/>
      <c r="K124" s="25" t="n"/>
      <c r="L124" s="29" t="n"/>
      <c r="M124" s="25" t="n"/>
      <c r="N124" s="25" t="n"/>
      <c r="O124" s="25" t="n"/>
      <c r="P124" s="25" t="n"/>
      <c r="Q124" s="29" t="n"/>
      <c r="R124" s="30">
        <f>IFERROR(IF($F124="","",INDEX('Activity Setup'!$K$12:$K$111,MATCH($F124,'Activity Setup'!$B$12:$B$111,0))),"")</f>
        <v/>
      </c>
      <c r="S124" s="29" t="n"/>
      <c r="T124" s="30">
        <f>IFERROR(IF($A124="","",IF($S124&lt;&gt;"",$S124,$R124)),"")</f>
        <v/>
      </c>
      <c r="U124" s="31">
        <f>IFERROR(IF($F124="","",INDEX('Activity Setup'!$F$12:$F$111,MATCH($F124,'Activity Setup'!$B$12:$B$111,0))),"")</f>
        <v/>
      </c>
      <c r="V124" s="32">
        <f>IFERROR(IF($F124="","",INDEX('Activity Setup'!$E$12:$E$111,MATCH($F124,'Activity Setup'!$B$12:$B$111,0))),"")</f>
        <v/>
      </c>
      <c r="W124" s="31">
        <f>IFERROR(IF($A124="","",IF($V124="Per Person",$M124*$U124,$U124)),"")</f>
        <v/>
      </c>
      <c r="X124" s="33" t="n"/>
      <c r="Y124" s="51">
        <f>IFERROR(IF($F124="","",INDEX('Activity Setup'!$G$12:$G$111,MATCH($F124,'Activity Setup'!$B$12:$B$111,0))),"")</f>
        <v/>
      </c>
      <c r="Z124" s="51">
        <f>IFERROR(IF($F124="","",INDEX('Activity Setup'!$H$12:$H$111,MATCH($F124,'Activity Setup'!$B$12:$B$111,0))),"")</f>
        <v/>
      </c>
      <c r="AA124" s="31">
        <f>IFERROR(IF($A124="","",MAX(0,$W124-$X124)),"")</f>
        <v/>
      </c>
      <c r="AB124" s="31">
        <f>IFERROR(IF($A124="","",$AA124*$Y124),"")</f>
        <v/>
      </c>
      <c r="AC124" s="31">
        <f>IFERROR(IF($A124="","",$AA124*$Z124),"")</f>
        <v/>
      </c>
      <c r="AD124" s="31">
        <f>IFERROR(IF($A124="","",$AA124+$AB124+$AC124),"")</f>
        <v/>
      </c>
      <c r="AE124" s="33" t="n"/>
      <c r="AF124" s="31">
        <f>IFERROR(IF($A124="","",MAX(0,$AD124-$AE124)),"")</f>
        <v/>
      </c>
      <c r="AG124" s="32">
        <f>IFERROR(IF($A124="","",IF($O124="Canceled","Canceled",IF($AE124&lt;=0,"Unpaid",IF($AF124&gt;0,"Partially Paid","Paid")))),"")</f>
        <v/>
      </c>
      <c r="AH124" s="25" t="n"/>
      <c r="AI124" s="32">
        <f>IFERROR(IF($F124="","",INDEX('Activity Setup'!$L$12:$L$111,MATCH($F124,'Activity Setup'!$B$12:$B$111,0))),"")</f>
        <v/>
      </c>
      <c r="AJ124" s="25" t="n"/>
      <c r="AK124" s="32">
        <f>IFERROR(IF($F124="","",INDEX('Activity Setup'!$M$12:$M$111,MATCH($F124,'Activity Setup'!$B$12:$B$111,0))),"")</f>
        <v/>
      </c>
      <c r="AL124" s="32">
        <f>IFERROR(IF($F124="","",INDEX('Activity Setup'!$I$12:$I$111,MATCH($F124,'Activity Setup'!$B$12:$B$111,0))),"")</f>
        <v/>
      </c>
      <c r="AM124" s="32">
        <f>IFERROR(IF($A124="","",SUMIFS($M$5:$M$154,$F$5:$F$154,$F124,$C$5:$C$154,$C124,$D$5:$D$154,$D124,$O$5:$O$154,"&lt;&gt;Canceled",$O$5:$O$154,"&lt;&gt;No-Show")),0)</f>
        <v/>
      </c>
      <c r="AN124" s="32">
        <f>IFERROR(IF($A124="","",$AL124-$AM124),"")</f>
        <v/>
      </c>
      <c r="AO124" s="51">
        <f>IFERROR(IF($A124="","",$AM124/$AL124),"")</f>
        <v/>
      </c>
      <c r="AP124" s="52">
        <f>IFERROR(IF(OR($A124="",$C124="",$D124=""),"",($C124+$D124)-INDEX('Activity Setup'!$N$12:$N$111,MATCH($F124,'Activity Setup'!$B$12:$B$111,0))/24),"")</f>
        <v/>
      </c>
      <c r="AQ124" s="29" t="n"/>
      <c r="AR124" s="29" t="n"/>
      <c r="AS124" s="30">
        <f>IFERROR(IF($A124="","",IF(COUNTIF($A$5:$A$154,$A124)&gt;1,"Duplicate Booking ID",IF($AO124&gt;1,"Over Capacity",IF(AND($N124&lt;&gt;"",$AK124&lt;&gt;"",$N124&lt;$AK124),"Minimum Age Review",IF(AND($AI124="Yes",$AJ124&lt;&gt;"Received",$AJ124&lt;&gt;"Verify On Arrival"),"Waiver Follow-Up",IF(AND($AF124&gt;0,$O124&lt;&gt;"Canceled"),"Payment Due",IF($T124="","Missing Meeting Point",IF($Q124="","Unassigned Staff",IF(AND(($C124+$D124)&lt;NOW(),OR($O124="Inquiry",$O124="Pending",$O124="Confirmed")),"Past Activity Still Open","Ready"))))))))),"")</f>
        <v/>
      </c>
    </row>
    <row r="125">
      <c r="A125" s="25" t="n"/>
      <c r="B125" s="50" t="n"/>
      <c r="C125" s="50" t="n"/>
      <c r="D125" s="27" t="n"/>
      <c r="E125" s="28">
        <f>IFERROR(IF(OR($F125="",$D125=""),"",$D125+INDEX('Activity Setup'!$J$12:$J$111,MATCH($F125,'Activity Setup'!$B$12:$B$111,0))/24),"")</f>
        <v/>
      </c>
      <c r="F125" s="29" t="n"/>
      <c r="G125" s="25" t="n"/>
      <c r="H125" s="25" t="n"/>
      <c r="I125" s="25" t="n"/>
      <c r="J125" s="29" t="n"/>
      <c r="K125" s="25" t="n"/>
      <c r="L125" s="29" t="n"/>
      <c r="M125" s="25" t="n"/>
      <c r="N125" s="25" t="n"/>
      <c r="O125" s="25" t="n"/>
      <c r="P125" s="25" t="n"/>
      <c r="Q125" s="29" t="n"/>
      <c r="R125" s="30">
        <f>IFERROR(IF($F125="","",INDEX('Activity Setup'!$K$12:$K$111,MATCH($F125,'Activity Setup'!$B$12:$B$111,0))),"")</f>
        <v/>
      </c>
      <c r="S125" s="29" t="n"/>
      <c r="T125" s="30">
        <f>IFERROR(IF($A125="","",IF($S125&lt;&gt;"",$S125,$R125)),"")</f>
        <v/>
      </c>
      <c r="U125" s="31">
        <f>IFERROR(IF($F125="","",INDEX('Activity Setup'!$F$12:$F$111,MATCH($F125,'Activity Setup'!$B$12:$B$111,0))),"")</f>
        <v/>
      </c>
      <c r="V125" s="32">
        <f>IFERROR(IF($F125="","",INDEX('Activity Setup'!$E$12:$E$111,MATCH($F125,'Activity Setup'!$B$12:$B$111,0))),"")</f>
        <v/>
      </c>
      <c r="W125" s="31">
        <f>IFERROR(IF($A125="","",IF($V125="Per Person",$M125*$U125,$U125)),"")</f>
        <v/>
      </c>
      <c r="X125" s="33" t="n"/>
      <c r="Y125" s="51">
        <f>IFERROR(IF($F125="","",INDEX('Activity Setup'!$G$12:$G$111,MATCH($F125,'Activity Setup'!$B$12:$B$111,0))),"")</f>
        <v/>
      </c>
      <c r="Z125" s="51">
        <f>IFERROR(IF($F125="","",INDEX('Activity Setup'!$H$12:$H$111,MATCH($F125,'Activity Setup'!$B$12:$B$111,0))),"")</f>
        <v/>
      </c>
      <c r="AA125" s="31">
        <f>IFERROR(IF($A125="","",MAX(0,$W125-$X125)),"")</f>
        <v/>
      </c>
      <c r="AB125" s="31">
        <f>IFERROR(IF($A125="","",$AA125*$Y125),"")</f>
        <v/>
      </c>
      <c r="AC125" s="31">
        <f>IFERROR(IF($A125="","",$AA125*$Z125),"")</f>
        <v/>
      </c>
      <c r="AD125" s="31">
        <f>IFERROR(IF($A125="","",$AA125+$AB125+$AC125),"")</f>
        <v/>
      </c>
      <c r="AE125" s="33" t="n"/>
      <c r="AF125" s="31">
        <f>IFERROR(IF($A125="","",MAX(0,$AD125-$AE125)),"")</f>
        <v/>
      </c>
      <c r="AG125" s="32">
        <f>IFERROR(IF($A125="","",IF($O125="Canceled","Canceled",IF($AE125&lt;=0,"Unpaid",IF($AF125&gt;0,"Partially Paid","Paid")))),"")</f>
        <v/>
      </c>
      <c r="AH125" s="25" t="n"/>
      <c r="AI125" s="32">
        <f>IFERROR(IF($F125="","",INDEX('Activity Setup'!$L$12:$L$111,MATCH($F125,'Activity Setup'!$B$12:$B$111,0))),"")</f>
        <v/>
      </c>
      <c r="AJ125" s="25" t="n"/>
      <c r="AK125" s="32">
        <f>IFERROR(IF($F125="","",INDEX('Activity Setup'!$M$12:$M$111,MATCH($F125,'Activity Setup'!$B$12:$B$111,0))),"")</f>
        <v/>
      </c>
      <c r="AL125" s="32">
        <f>IFERROR(IF($F125="","",INDEX('Activity Setup'!$I$12:$I$111,MATCH($F125,'Activity Setup'!$B$12:$B$111,0))),"")</f>
        <v/>
      </c>
      <c r="AM125" s="32">
        <f>IFERROR(IF($A125="","",SUMIFS($M$5:$M$154,$F$5:$F$154,$F125,$C$5:$C$154,$C125,$D$5:$D$154,$D125,$O$5:$O$154,"&lt;&gt;Canceled",$O$5:$O$154,"&lt;&gt;No-Show")),0)</f>
        <v/>
      </c>
      <c r="AN125" s="32">
        <f>IFERROR(IF($A125="","",$AL125-$AM125),"")</f>
        <v/>
      </c>
      <c r="AO125" s="51">
        <f>IFERROR(IF($A125="","",$AM125/$AL125),"")</f>
        <v/>
      </c>
      <c r="AP125" s="52">
        <f>IFERROR(IF(OR($A125="",$C125="",$D125=""),"",($C125+$D125)-INDEX('Activity Setup'!$N$12:$N$111,MATCH($F125,'Activity Setup'!$B$12:$B$111,0))/24),"")</f>
        <v/>
      </c>
      <c r="AQ125" s="29" t="n"/>
      <c r="AR125" s="29" t="n"/>
      <c r="AS125" s="30">
        <f>IFERROR(IF($A125="","",IF(COUNTIF($A$5:$A$154,$A125)&gt;1,"Duplicate Booking ID",IF($AO125&gt;1,"Over Capacity",IF(AND($N125&lt;&gt;"",$AK125&lt;&gt;"",$N125&lt;$AK125),"Minimum Age Review",IF(AND($AI125="Yes",$AJ125&lt;&gt;"Received",$AJ125&lt;&gt;"Verify On Arrival"),"Waiver Follow-Up",IF(AND($AF125&gt;0,$O125&lt;&gt;"Canceled"),"Payment Due",IF($T125="","Missing Meeting Point",IF($Q125="","Unassigned Staff",IF(AND(($C125+$D125)&lt;NOW(),OR($O125="Inquiry",$O125="Pending",$O125="Confirmed")),"Past Activity Still Open","Ready"))))))))),"")</f>
        <v/>
      </c>
    </row>
    <row r="126">
      <c r="A126" s="25" t="n"/>
      <c r="B126" s="50" t="n"/>
      <c r="C126" s="50" t="n"/>
      <c r="D126" s="27" t="n"/>
      <c r="E126" s="28">
        <f>IFERROR(IF(OR($F126="",$D126=""),"",$D126+INDEX('Activity Setup'!$J$12:$J$111,MATCH($F126,'Activity Setup'!$B$12:$B$111,0))/24),"")</f>
        <v/>
      </c>
      <c r="F126" s="29" t="n"/>
      <c r="G126" s="25" t="n"/>
      <c r="H126" s="25" t="n"/>
      <c r="I126" s="25" t="n"/>
      <c r="J126" s="29" t="n"/>
      <c r="K126" s="25" t="n"/>
      <c r="L126" s="29" t="n"/>
      <c r="M126" s="25" t="n"/>
      <c r="N126" s="25" t="n"/>
      <c r="O126" s="25" t="n"/>
      <c r="P126" s="25" t="n"/>
      <c r="Q126" s="29" t="n"/>
      <c r="R126" s="30">
        <f>IFERROR(IF($F126="","",INDEX('Activity Setup'!$K$12:$K$111,MATCH($F126,'Activity Setup'!$B$12:$B$111,0))),"")</f>
        <v/>
      </c>
      <c r="S126" s="29" t="n"/>
      <c r="T126" s="30">
        <f>IFERROR(IF($A126="","",IF($S126&lt;&gt;"",$S126,$R126)),"")</f>
        <v/>
      </c>
      <c r="U126" s="31">
        <f>IFERROR(IF($F126="","",INDEX('Activity Setup'!$F$12:$F$111,MATCH($F126,'Activity Setup'!$B$12:$B$111,0))),"")</f>
        <v/>
      </c>
      <c r="V126" s="32">
        <f>IFERROR(IF($F126="","",INDEX('Activity Setup'!$E$12:$E$111,MATCH($F126,'Activity Setup'!$B$12:$B$111,0))),"")</f>
        <v/>
      </c>
      <c r="W126" s="31">
        <f>IFERROR(IF($A126="","",IF($V126="Per Person",$M126*$U126,$U126)),"")</f>
        <v/>
      </c>
      <c r="X126" s="33" t="n"/>
      <c r="Y126" s="51">
        <f>IFERROR(IF($F126="","",INDEX('Activity Setup'!$G$12:$G$111,MATCH($F126,'Activity Setup'!$B$12:$B$111,0))),"")</f>
        <v/>
      </c>
      <c r="Z126" s="51">
        <f>IFERROR(IF($F126="","",INDEX('Activity Setup'!$H$12:$H$111,MATCH($F126,'Activity Setup'!$B$12:$B$111,0))),"")</f>
        <v/>
      </c>
      <c r="AA126" s="31">
        <f>IFERROR(IF($A126="","",MAX(0,$W126-$X126)),"")</f>
        <v/>
      </c>
      <c r="AB126" s="31">
        <f>IFERROR(IF($A126="","",$AA126*$Y126),"")</f>
        <v/>
      </c>
      <c r="AC126" s="31">
        <f>IFERROR(IF($A126="","",$AA126*$Z126),"")</f>
        <v/>
      </c>
      <c r="AD126" s="31">
        <f>IFERROR(IF($A126="","",$AA126+$AB126+$AC126),"")</f>
        <v/>
      </c>
      <c r="AE126" s="33" t="n"/>
      <c r="AF126" s="31">
        <f>IFERROR(IF($A126="","",MAX(0,$AD126-$AE126)),"")</f>
        <v/>
      </c>
      <c r="AG126" s="32">
        <f>IFERROR(IF($A126="","",IF($O126="Canceled","Canceled",IF($AE126&lt;=0,"Unpaid",IF($AF126&gt;0,"Partially Paid","Paid")))),"")</f>
        <v/>
      </c>
      <c r="AH126" s="25" t="n"/>
      <c r="AI126" s="32">
        <f>IFERROR(IF($F126="","",INDEX('Activity Setup'!$L$12:$L$111,MATCH($F126,'Activity Setup'!$B$12:$B$111,0))),"")</f>
        <v/>
      </c>
      <c r="AJ126" s="25" t="n"/>
      <c r="AK126" s="32">
        <f>IFERROR(IF($F126="","",INDEX('Activity Setup'!$M$12:$M$111,MATCH($F126,'Activity Setup'!$B$12:$B$111,0))),"")</f>
        <v/>
      </c>
      <c r="AL126" s="32">
        <f>IFERROR(IF($F126="","",INDEX('Activity Setup'!$I$12:$I$111,MATCH($F126,'Activity Setup'!$B$12:$B$111,0))),"")</f>
        <v/>
      </c>
      <c r="AM126" s="32">
        <f>IFERROR(IF($A126="","",SUMIFS($M$5:$M$154,$F$5:$F$154,$F126,$C$5:$C$154,$C126,$D$5:$D$154,$D126,$O$5:$O$154,"&lt;&gt;Canceled",$O$5:$O$154,"&lt;&gt;No-Show")),0)</f>
        <v/>
      </c>
      <c r="AN126" s="32">
        <f>IFERROR(IF($A126="","",$AL126-$AM126),"")</f>
        <v/>
      </c>
      <c r="AO126" s="51">
        <f>IFERROR(IF($A126="","",$AM126/$AL126),"")</f>
        <v/>
      </c>
      <c r="AP126" s="52">
        <f>IFERROR(IF(OR($A126="",$C126="",$D126=""),"",($C126+$D126)-INDEX('Activity Setup'!$N$12:$N$111,MATCH($F126,'Activity Setup'!$B$12:$B$111,0))/24),"")</f>
        <v/>
      </c>
      <c r="AQ126" s="29" t="n"/>
      <c r="AR126" s="29" t="n"/>
      <c r="AS126" s="30">
        <f>IFERROR(IF($A126="","",IF(COUNTIF($A$5:$A$154,$A126)&gt;1,"Duplicate Booking ID",IF($AO126&gt;1,"Over Capacity",IF(AND($N126&lt;&gt;"",$AK126&lt;&gt;"",$N126&lt;$AK126),"Minimum Age Review",IF(AND($AI126="Yes",$AJ126&lt;&gt;"Received",$AJ126&lt;&gt;"Verify On Arrival"),"Waiver Follow-Up",IF(AND($AF126&gt;0,$O126&lt;&gt;"Canceled"),"Payment Due",IF($T126="","Missing Meeting Point",IF($Q126="","Unassigned Staff",IF(AND(($C126+$D126)&lt;NOW(),OR($O126="Inquiry",$O126="Pending",$O126="Confirmed")),"Past Activity Still Open","Ready"))))))))),"")</f>
        <v/>
      </c>
    </row>
    <row r="127">
      <c r="A127" s="25" t="n"/>
      <c r="B127" s="50" t="n"/>
      <c r="C127" s="50" t="n"/>
      <c r="D127" s="27" t="n"/>
      <c r="E127" s="28">
        <f>IFERROR(IF(OR($F127="",$D127=""),"",$D127+INDEX('Activity Setup'!$J$12:$J$111,MATCH($F127,'Activity Setup'!$B$12:$B$111,0))/24),"")</f>
        <v/>
      </c>
      <c r="F127" s="29" t="n"/>
      <c r="G127" s="25" t="n"/>
      <c r="H127" s="25" t="n"/>
      <c r="I127" s="25" t="n"/>
      <c r="J127" s="29" t="n"/>
      <c r="K127" s="25" t="n"/>
      <c r="L127" s="29" t="n"/>
      <c r="M127" s="25" t="n"/>
      <c r="N127" s="25" t="n"/>
      <c r="O127" s="25" t="n"/>
      <c r="P127" s="25" t="n"/>
      <c r="Q127" s="29" t="n"/>
      <c r="R127" s="30">
        <f>IFERROR(IF($F127="","",INDEX('Activity Setup'!$K$12:$K$111,MATCH($F127,'Activity Setup'!$B$12:$B$111,0))),"")</f>
        <v/>
      </c>
      <c r="S127" s="29" t="n"/>
      <c r="T127" s="30">
        <f>IFERROR(IF($A127="","",IF($S127&lt;&gt;"",$S127,$R127)),"")</f>
        <v/>
      </c>
      <c r="U127" s="31">
        <f>IFERROR(IF($F127="","",INDEX('Activity Setup'!$F$12:$F$111,MATCH($F127,'Activity Setup'!$B$12:$B$111,0))),"")</f>
        <v/>
      </c>
      <c r="V127" s="32">
        <f>IFERROR(IF($F127="","",INDEX('Activity Setup'!$E$12:$E$111,MATCH($F127,'Activity Setup'!$B$12:$B$111,0))),"")</f>
        <v/>
      </c>
      <c r="W127" s="31">
        <f>IFERROR(IF($A127="","",IF($V127="Per Person",$M127*$U127,$U127)),"")</f>
        <v/>
      </c>
      <c r="X127" s="33" t="n"/>
      <c r="Y127" s="51">
        <f>IFERROR(IF($F127="","",INDEX('Activity Setup'!$G$12:$G$111,MATCH($F127,'Activity Setup'!$B$12:$B$111,0))),"")</f>
        <v/>
      </c>
      <c r="Z127" s="51">
        <f>IFERROR(IF($F127="","",INDEX('Activity Setup'!$H$12:$H$111,MATCH($F127,'Activity Setup'!$B$12:$B$111,0))),"")</f>
        <v/>
      </c>
      <c r="AA127" s="31">
        <f>IFERROR(IF($A127="","",MAX(0,$W127-$X127)),"")</f>
        <v/>
      </c>
      <c r="AB127" s="31">
        <f>IFERROR(IF($A127="","",$AA127*$Y127),"")</f>
        <v/>
      </c>
      <c r="AC127" s="31">
        <f>IFERROR(IF($A127="","",$AA127*$Z127),"")</f>
        <v/>
      </c>
      <c r="AD127" s="31">
        <f>IFERROR(IF($A127="","",$AA127+$AB127+$AC127),"")</f>
        <v/>
      </c>
      <c r="AE127" s="33" t="n"/>
      <c r="AF127" s="31">
        <f>IFERROR(IF($A127="","",MAX(0,$AD127-$AE127)),"")</f>
        <v/>
      </c>
      <c r="AG127" s="32">
        <f>IFERROR(IF($A127="","",IF($O127="Canceled","Canceled",IF($AE127&lt;=0,"Unpaid",IF($AF127&gt;0,"Partially Paid","Paid")))),"")</f>
        <v/>
      </c>
      <c r="AH127" s="25" t="n"/>
      <c r="AI127" s="32">
        <f>IFERROR(IF($F127="","",INDEX('Activity Setup'!$L$12:$L$111,MATCH($F127,'Activity Setup'!$B$12:$B$111,0))),"")</f>
        <v/>
      </c>
      <c r="AJ127" s="25" t="n"/>
      <c r="AK127" s="32">
        <f>IFERROR(IF($F127="","",INDEX('Activity Setup'!$M$12:$M$111,MATCH($F127,'Activity Setup'!$B$12:$B$111,0))),"")</f>
        <v/>
      </c>
      <c r="AL127" s="32">
        <f>IFERROR(IF($F127="","",INDEX('Activity Setup'!$I$12:$I$111,MATCH($F127,'Activity Setup'!$B$12:$B$111,0))),"")</f>
        <v/>
      </c>
      <c r="AM127" s="32">
        <f>IFERROR(IF($A127="","",SUMIFS($M$5:$M$154,$F$5:$F$154,$F127,$C$5:$C$154,$C127,$D$5:$D$154,$D127,$O$5:$O$154,"&lt;&gt;Canceled",$O$5:$O$154,"&lt;&gt;No-Show")),0)</f>
        <v/>
      </c>
      <c r="AN127" s="32">
        <f>IFERROR(IF($A127="","",$AL127-$AM127),"")</f>
        <v/>
      </c>
      <c r="AO127" s="51">
        <f>IFERROR(IF($A127="","",$AM127/$AL127),"")</f>
        <v/>
      </c>
      <c r="AP127" s="52">
        <f>IFERROR(IF(OR($A127="",$C127="",$D127=""),"",($C127+$D127)-INDEX('Activity Setup'!$N$12:$N$111,MATCH($F127,'Activity Setup'!$B$12:$B$111,0))/24),"")</f>
        <v/>
      </c>
      <c r="AQ127" s="29" t="n"/>
      <c r="AR127" s="29" t="n"/>
      <c r="AS127" s="30">
        <f>IFERROR(IF($A127="","",IF(COUNTIF($A$5:$A$154,$A127)&gt;1,"Duplicate Booking ID",IF($AO127&gt;1,"Over Capacity",IF(AND($N127&lt;&gt;"",$AK127&lt;&gt;"",$N127&lt;$AK127),"Minimum Age Review",IF(AND($AI127="Yes",$AJ127&lt;&gt;"Received",$AJ127&lt;&gt;"Verify On Arrival"),"Waiver Follow-Up",IF(AND($AF127&gt;0,$O127&lt;&gt;"Canceled"),"Payment Due",IF($T127="","Missing Meeting Point",IF($Q127="","Unassigned Staff",IF(AND(($C127+$D127)&lt;NOW(),OR($O127="Inquiry",$O127="Pending",$O127="Confirmed")),"Past Activity Still Open","Ready"))))))))),"")</f>
        <v/>
      </c>
    </row>
    <row r="128">
      <c r="A128" s="25" t="n"/>
      <c r="B128" s="50" t="n"/>
      <c r="C128" s="50" t="n"/>
      <c r="D128" s="27" t="n"/>
      <c r="E128" s="28">
        <f>IFERROR(IF(OR($F128="",$D128=""),"",$D128+INDEX('Activity Setup'!$J$12:$J$111,MATCH($F128,'Activity Setup'!$B$12:$B$111,0))/24),"")</f>
        <v/>
      </c>
      <c r="F128" s="29" t="n"/>
      <c r="G128" s="25" t="n"/>
      <c r="H128" s="25" t="n"/>
      <c r="I128" s="25" t="n"/>
      <c r="J128" s="29" t="n"/>
      <c r="K128" s="25" t="n"/>
      <c r="L128" s="29" t="n"/>
      <c r="M128" s="25" t="n"/>
      <c r="N128" s="25" t="n"/>
      <c r="O128" s="25" t="n"/>
      <c r="P128" s="25" t="n"/>
      <c r="Q128" s="29" t="n"/>
      <c r="R128" s="30">
        <f>IFERROR(IF($F128="","",INDEX('Activity Setup'!$K$12:$K$111,MATCH($F128,'Activity Setup'!$B$12:$B$111,0))),"")</f>
        <v/>
      </c>
      <c r="S128" s="29" t="n"/>
      <c r="T128" s="30">
        <f>IFERROR(IF($A128="","",IF($S128&lt;&gt;"",$S128,$R128)),"")</f>
        <v/>
      </c>
      <c r="U128" s="31">
        <f>IFERROR(IF($F128="","",INDEX('Activity Setup'!$F$12:$F$111,MATCH($F128,'Activity Setup'!$B$12:$B$111,0))),"")</f>
        <v/>
      </c>
      <c r="V128" s="32">
        <f>IFERROR(IF($F128="","",INDEX('Activity Setup'!$E$12:$E$111,MATCH($F128,'Activity Setup'!$B$12:$B$111,0))),"")</f>
        <v/>
      </c>
      <c r="W128" s="31">
        <f>IFERROR(IF($A128="","",IF($V128="Per Person",$M128*$U128,$U128)),"")</f>
        <v/>
      </c>
      <c r="X128" s="33" t="n"/>
      <c r="Y128" s="51">
        <f>IFERROR(IF($F128="","",INDEX('Activity Setup'!$G$12:$G$111,MATCH($F128,'Activity Setup'!$B$12:$B$111,0))),"")</f>
        <v/>
      </c>
      <c r="Z128" s="51">
        <f>IFERROR(IF($F128="","",INDEX('Activity Setup'!$H$12:$H$111,MATCH($F128,'Activity Setup'!$B$12:$B$111,0))),"")</f>
        <v/>
      </c>
      <c r="AA128" s="31">
        <f>IFERROR(IF($A128="","",MAX(0,$W128-$X128)),"")</f>
        <v/>
      </c>
      <c r="AB128" s="31">
        <f>IFERROR(IF($A128="","",$AA128*$Y128),"")</f>
        <v/>
      </c>
      <c r="AC128" s="31">
        <f>IFERROR(IF($A128="","",$AA128*$Z128),"")</f>
        <v/>
      </c>
      <c r="AD128" s="31">
        <f>IFERROR(IF($A128="","",$AA128+$AB128+$AC128),"")</f>
        <v/>
      </c>
      <c r="AE128" s="33" t="n"/>
      <c r="AF128" s="31">
        <f>IFERROR(IF($A128="","",MAX(0,$AD128-$AE128)),"")</f>
        <v/>
      </c>
      <c r="AG128" s="32">
        <f>IFERROR(IF($A128="","",IF($O128="Canceled","Canceled",IF($AE128&lt;=0,"Unpaid",IF($AF128&gt;0,"Partially Paid","Paid")))),"")</f>
        <v/>
      </c>
      <c r="AH128" s="25" t="n"/>
      <c r="AI128" s="32">
        <f>IFERROR(IF($F128="","",INDEX('Activity Setup'!$L$12:$L$111,MATCH($F128,'Activity Setup'!$B$12:$B$111,0))),"")</f>
        <v/>
      </c>
      <c r="AJ128" s="25" t="n"/>
      <c r="AK128" s="32">
        <f>IFERROR(IF($F128="","",INDEX('Activity Setup'!$M$12:$M$111,MATCH($F128,'Activity Setup'!$B$12:$B$111,0))),"")</f>
        <v/>
      </c>
      <c r="AL128" s="32">
        <f>IFERROR(IF($F128="","",INDEX('Activity Setup'!$I$12:$I$111,MATCH($F128,'Activity Setup'!$B$12:$B$111,0))),"")</f>
        <v/>
      </c>
      <c r="AM128" s="32">
        <f>IFERROR(IF($A128="","",SUMIFS($M$5:$M$154,$F$5:$F$154,$F128,$C$5:$C$154,$C128,$D$5:$D$154,$D128,$O$5:$O$154,"&lt;&gt;Canceled",$O$5:$O$154,"&lt;&gt;No-Show")),0)</f>
        <v/>
      </c>
      <c r="AN128" s="32">
        <f>IFERROR(IF($A128="","",$AL128-$AM128),"")</f>
        <v/>
      </c>
      <c r="AO128" s="51">
        <f>IFERROR(IF($A128="","",$AM128/$AL128),"")</f>
        <v/>
      </c>
      <c r="AP128" s="52">
        <f>IFERROR(IF(OR($A128="",$C128="",$D128=""),"",($C128+$D128)-INDEX('Activity Setup'!$N$12:$N$111,MATCH($F128,'Activity Setup'!$B$12:$B$111,0))/24),"")</f>
        <v/>
      </c>
      <c r="AQ128" s="29" t="n"/>
      <c r="AR128" s="29" t="n"/>
      <c r="AS128" s="30">
        <f>IFERROR(IF($A128="","",IF(COUNTIF($A$5:$A$154,$A128)&gt;1,"Duplicate Booking ID",IF($AO128&gt;1,"Over Capacity",IF(AND($N128&lt;&gt;"",$AK128&lt;&gt;"",$N128&lt;$AK128),"Minimum Age Review",IF(AND($AI128="Yes",$AJ128&lt;&gt;"Received",$AJ128&lt;&gt;"Verify On Arrival"),"Waiver Follow-Up",IF(AND($AF128&gt;0,$O128&lt;&gt;"Canceled"),"Payment Due",IF($T128="","Missing Meeting Point",IF($Q128="","Unassigned Staff",IF(AND(($C128+$D128)&lt;NOW(),OR($O128="Inquiry",$O128="Pending",$O128="Confirmed")),"Past Activity Still Open","Ready"))))))))),"")</f>
        <v/>
      </c>
    </row>
    <row r="129">
      <c r="A129" s="25" t="n"/>
      <c r="B129" s="50" t="n"/>
      <c r="C129" s="50" t="n"/>
      <c r="D129" s="27" t="n"/>
      <c r="E129" s="28">
        <f>IFERROR(IF(OR($F129="",$D129=""),"",$D129+INDEX('Activity Setup'!$J$12:$J$111,MATCH($F129,'Activity Setup'!$B$12:$B$111,0))/24),"")</f>
        <v/>
      </c>
      <c r="F129" s="29" t="n"/>
      <c r="G129" s="25" t="n"/>
      <c r="H129" s="25" t="n"/>
      <c r="I129" s="25" t="n"/>
      <c r="J129" s="29" t="n"/>
      <c r="K129" s="25" t="n"/>
      <c r="L129" s="29" t="n"/>
      <c r="M129" s="25" t="n"/>
      <c r="N129" s="25" t="n"/>
      <c r="O129" s="25" t="n"/>
      <c r="P129" s="25" t="n"/>
      <c r="Q129" s="29" t="n"/>
      <c r="R129" s="30">
        <f>IFERROR(IF($F129="","",INDEX('Activity Setup'!$K$12:$K$111,MATCH($F129,'Activity Setup'!$B$12:$B$111,0))),"")</f>
        <v/>
      </c>
      <c r="S129" s="29" t="n"/>
      <c r="T129" s="30">
        <f>IFERROR(IF($A129="","",IF($S129&lt;&gt;"",$S129,$R129)),"")</f>
        <v/>
      </c>
      <c r="U129" s="31">
        <f>IFERROR(IF($F129="","",INDEX('Activity Setup'!$F$12:$F$111,MATCH($F129,'Activity Setup'!$B$12:$B$111,0))),"")</f>
        <v/>
      </c>
      <c r="V129" s="32">
        <f>IFERROR(IF($F129="","",INDEX('Activity Setup'!$E$12:$E$111,MATCH($F129,'Activity Setup'!$B$12:$B$111,0))),"")</f>
        <v/>
      </c>
      <c r="W129" s="31">
        <f>IFERROR(IF($A129="","",IF($V129="Per Person",$M129*$U129,$U129)),"")</f>
        <v/>
      </c>
      <c r="X129" s="33" t="n"/>
      <c r="Y129" s="51">
        <f>IFERROR(IF($F129="","",INDEX('Activity Setup'!$G$12:$G$111,MATCH($F129,'Activity Setup'!$B$12:$B$111,0))),"")</f>
        <v/>
      </c>
      <c r="Z129" s="51">
        <f>IFERROR(IF($F129="","",INDEX('Activity Setup'!$H$12:$H$111,MATCH($F129,'Activity Setup'!$B$12:$B$111,0))),"")</f>
        <v/>
      </c>
      <c r="AA129" s="31">
        <f>IFERROR(IF($A129="","",MAX(0,$W129-$X129)),"")</f>
        <v/>
      </c>
      <c r="AB129" s="31">
        <f>IFERROR(IF($A129="","",$AA129*$Y129),"")</f>
        <v/>
      </c>
      <c r="AC129" s="31">
        <f>IFERROR(IF($A129="","",$AA129*$Z129),"")</f>
        <v/>
      </c>
      <c r="AD129" s="31">
        <f>IFERROR(IF($A129="","",$AA129+$AB129+$AC129),"")</f>
        <v/>
      </c>
      <c r="AE129" s="33" t="n"/>
      <c r="AF129" s="31">
        <f>IFERROR(IF($A129="","",MAX(0,$AD129-$AE129)),"")</f>
        <v/>
      </c>
      <c r="AG129" s="32">
        <f>IFERROR(IF($A129="","",IF($O129="Canceled","Canceled",IF($AE129&lt;=0,"Unpaid",IF($AF129&gt;0,"Partially Paid","Paid")))),"")</f>
        <v/>
      </c>
      <c r="AH129" s="25" t="n"/>
      <c r="AI129" s="32">
        <f>IFERROR(IF($F129="","",INDEX('Activity Setup'!$L$12:$L$111,MATCH($F129,'Activity Setup'!$B$12:$B$111,0))),"")</f>
        <v/>
      </c>
      <c r="AJ129" s="25" t="n"/>
      <c r="AK129" s="32">
        <f>IFERROR(IF($F129="","",INDEX('Activity Setup'!$M$12:$M$111,MATCH($F129,'Activity Setup'!$B$12:$B$111,0))),"")</f>
        <v/>
      </c>
      <c r="AL129" s="32">
        <f>IFERROR(IF($F129="","",INDEX('Activity Setup'!$I$12:$I$111,MATCH($F129,'Activity Setup'!$B$12:$B$111,0))),"")</f>
        <v/>
      </c>
      <c r="AM129" s="32">
        <f>IFERROR(IF($A129="","",SUMIFS($M$5:$M$154,$F$5:$F$154,$F129,$C$5:$C$154,$C129,$D$5:$D$154,$D129,$O$5:$O$154,"&lt;&gt;Canceled",$O$5:$O$154,"&lt;&gt;No-Show")),0)</f>
        <v/>
      </c>
      <c r="AN129" s="32">
        <f>IFERROR(IF($A129="","",$AL129-$AM129),"")</f>
        <v/>
      </c>
      <c r="AO129" s="51">
        <f>IFERROR(IF($A129="","",$AM129/$AL129),"")</f>
        <v/>
      </c>
      <c r="AP129" s="52">
        <f>IFERROR(IF(OR($A129="",$C129="",$D129=""),"",($C129+$D129)-INDEX('Activity Setup'!$N$12:$N$111,MATCH($F129,'Activity Setup'!$B$12:$B$111,0))/24),"")</f>
        <v/>
      </c>
      <c r="AQ129" s="29" t="n"/>
      <c r="AR129" s="29" t="n"/>
      <c r="AS129" s="30">
        <f>IFERROR(IF($A129="","",IF(COUNTIF($A$5:$A$154,$A129)&gt;1,"Duplicate Booking ID",IF($AO129&gt;1,"Over Capacity",IF(AND($N129&lt;&gt;"",$AK129&lt;&gt;"",$N129&lt;$AK129),"Minimum Age Review",IF(AND($AI129="Yes",$AJ129&lt;&gt;"Received",$AJ129&lt;&gt;"Verify On Arrival"),"Waiver Follow-Up",IF(AND($AF129&gt;0,$O129&lt;&gt;"Canceled"),"Payment Due",IF($T129="","Missing Meeting Point",IF($Q129="","Unassigned Staff",IF(AND(($C129+$D129)&lt;NOW(),OR($O129="Inquiry",$O129="Pending",$O129="Confirmed")),"Past Activity Still Open","Ready"))))))))),"")</f>
        <v/>
      </c>
    </row>
    <row r="130">
      <c r="A130" s="25" t="n"/>
      <c r="B130" s="50" t="n"/>
      <c r="C130" s="50" t="n"/>
      <c r="D130" s="27" t="n"/>
      <c r="E130" s="28">
        <f>IFERROR(IF(OR($F130="",$D130=""),"",$D130+INDEX('Activity Setup'!$J$12:$J$111,MATCH($F130,'Activity Setup'!$B$12:$B$111,0))/24),"")</f>
        <v/>
      </c>
      <c r="F130" s="29" t="n"/>
      <c r="G130" s="25" t="n"/>
      <c r="H130" s="25" t="n"/>
      <c r="I130" s="25" t="n"/>
      <c r="J130" s="29" t="n"/>
      <c r="K130" s="25" t="n"/>
      <c r="L130" s="29" t="n"/>
      <c r="M130" s="25" t="n"/>
      <c r="N130" s="25" t="n"/>
      <c r="O130" s="25" t="n"/>
      <c r="P130" s="25" t="n"/>
      <c r="Q130" s="29" t="n"/>
      <c r="R130" s="30">
        <f>IFERROR(IF($F130="","",INDEX('Activity Setup'!$K$12:$K$111,MATCH($F130,'Activity Setup'!$B$12:$B$111,0))),"")</f>
        <v/>
      </c>
      <c r="S130" s="29" t="n"/>
      <c r="T130" s="30">
        <f>IFERROR(IF($A130="","",IF($S130&lt;&gt;"",$S130,$R130)),"")</f>
        <v/>
      </c>
      <c r="U130" s="31">
        <f>IFERROR(IF($F130="","",INDEX('Activity Setup'!$F$12:$F$111,MATCH($F130,'Activity Setup'!$B$12:$B$111,0))),"")</f>
        <v/>
      </c>
      <c r="V130" s="32">
        <f>IFERROR(IF($F130="","",INDEX('Activity Setup'!$E$12:$E$111,MATCH($F130,'Activity Setup'!$B$12:$B$111,0))),"")</f>
        <v/>
      </c>
      <c r="W130" s="31">
        <f>IFERROR(IF($A130="","",IF($V130="Per Person",$M130*$U130,$U130)),"")</f>
        <v/>
      </c>
      <c r="X130" s="33" t="n"/>
      <c r="Y130" s="51">
        <f>IFERROR(IF($F130="","",INDEX('Activity Setup'!$G$12:$G$111,MATCH($F130,'Activity Setup'!$B$12:$B$111,0))),"")</f>
        <v/>
      </c>
      <c r="Z130" s="51">
        <f>IFERROR(IF($F130="","",INDEX('Activity Setup'!$H$12:$H$111,MATCH($F130,'Activity Setup'!$B$12:$B$111,0))),"")</f>
        <v/>
      </c>
      <c r="AA130" s="31">
        <f>IFERROR(IF($A130="","",MAX(0,$W130-$X130)),"")</f>
        <v/>
      </c>
      <c r="AB130" s="31">
        <f>IFERROR(IF($A130="","",$AA130*$Y130),"")</f>
        <v/>
      </c>
      <c r="AC130" s="31">
        <f>IFERROR(IF($A130="","",$AA130*$Z130),"")</f>
        <v/>
      </c>
      <c r="AD130" s="31">
        <f>IFERROR(IF($A130="","",$AA130+$AB130+$AC130),"")</f>
        <v/>
      </c>
      <c r="AE130" s="33" t="n"/>
      <c r="AF130" s="31">
        <f>IFERROR(IF($A130="","",MAX(0,$AD130-$AE130)),"")</f>
        <v/>
      </c>
      <c r="AG130" s="32">
        <f>IFERROR(IF($A130="","",IF($O130="Canceled","Canceled",IF($AE130&lt;=0,"Unpaid",IF($AF130&gt;0,"Partially Paid","Paid")))),"")</f>
        <v/>
      </c>
      <c r="AH130" s="25" t="n"/>
      <c r="AI130" s="32">
        <f>IFERROR(IF($F130="","",INDEX('Activity Setup'!$L$12:$L$111,MATCH($F130,'Activity Setup'!$B$12:$B$111,0))),"")</f>
        <v/>
      </c>
      <c r="AJ130" s="25" t="n"/>
      <c r="AK130" s="32">
        <f>IFERROR(IF($F130="","",INDEX('Activity Setup'!$M$12:$M$111,MATCH($F130,'Activity Setup'!$B$12:$B$111,0))),"")</f>
        <v/>
      </c>
      <c r="AL130" s="32">
        <f>IFERROR(IF($F130="","",INDEX('Activity Setup'!$I$12:$I$111,MATCH($F130,'Activity Setup'!$B$12:$B$111,0))),"")</f>
        <v/>
      </c>
      <c r="AM130" s="32">
        <f>IFERROR(IF($A130="","",SUMIFS($M$5:$M$154,$F$5:$F$154,$F130,$C$5:$C$154,$C130,$D$5:$D$154,$D130,$O$5:$O$154,"&lt;&gt;Canceled",$O$5:$O$154,"&lt;&gt;No-Show")),0)</f>
        <v/>
      </c>
      <c r="AN130" s="32">
        <f>IFERROR(IF($A130="","",$AL130-$AM130),"")</f>
        <v/>
      </c>
      <c r="AO130" s="51">
        <f>IFERROR(IF($A130="","",$AM130/$AL130),"")</f>
        <v/>
      </c>
      <c r="AP130" s="52">
        <f>IFERROR(IF(OR($A130="",$C130="",$D130=""),"",($C130+$D130)-INDEX('Activity Setup'!$N$12:$N$111,MATCH($F130,'Activity Setup'!$B$12:$B$111,0))/24),"")</f>
        <v/>
      </c>
      <c r="AQ130" s="29" t="n"/>
      <c r="AR130" s="29" t="n"/>
      <c r="AS130" s="30">
        <f>IFERROR(IF($A130="","",IF(COUNTIF($A$5:$A$154,$A130)&gt;1,"Duplicate Booking ID",IF($AO130&gt;1,"Over Capacity",IF(AND($N130&lt;&gt;"",$AK130&lt;&gt;"",$N130&lt;$AK130),"Minimum Age Review",IF(AND($AI130="Yes",$AJ130&lt;&gt;"Received",$AJ130&lt;&gt;"Verify On Arrival"),"Waiver Follow-Up",IF(AND($AF130&gt;0,$O130&lt;&gt;"Canceled"),"Payment Due",IF($T130="","Missing Meeting Point",IF($Q130="","Unassigned Staff",IF(AND(($C130+$D130)&lt;NOW(),OR($O130="Inquiry",$O130="Pending",$O130="Confirmed")),"Past Activity Still Open","Ready"))))))))),"")</f>
        <v/>
      </c>
    </row>
    <row r="131">
      <c r="A131" s="25" t="n"/>
      <c r="B131" s="50" t="n"/>
      <c r="C131" s="50" t="n"/>
      <c r="D131" s="27" t="n"/>
      <c r="E131" s="28">
        <f>IFERROR(IF(OR($F131="",$D131=""),"",$D131+INDEX('Activity Setup'!$J$12:$J$111,MATCH($F131,'Activity Setup'!$B$12:$B$111,0))/24),"")</f>
        <v/>
      </c>
      <c r="F131" s="29" t="n"/>
      <c r="G131" s="25" t="n"/>
      <c r="H131" s="25" t="n"/>
      <c r="I131" s="25" t="n"/>
      <c r="J131" s="29" t="n"/>
      <c r="K131" s="25" t="n"/>
      <c r="L131" s="29" t="n"/>
      <c r="M131" s="25" t="n"/>
      <c r="N131" s="25" t="n"/>
      <c r="O131" s="25" t="n"/>
      <c r="P131" s="25" t="n"/>
      <c r="Q131" s="29" t="n"/>
      <c r="R131" s="30">
        <f>IFERROR(IF($F131="","",INDEX('Activity Setup'!$K$12:$K$111,MATCH($F131,'Activity Setup'!$B$12:$B$111,0))),"")</f>
        <v/>
      </c>
      <c r="S131" s="29" t="n"/>
      <c r="T131" s="30">
        <f>IFERROR(IF($A131="","",IF($S131&lt;&gt;"",$S131,$R131)),"")</f>
        <v/>
      </c>
      <c r="U131" s="31">
        <f>IFERROR(IF($F131="","",INDEX('Activity Setup'!$F$12:$F$111,MATCH($F131,'Activity Setup'!$B$12:$B$111,0))),"")</f>
        <v/>
      </c>
      <c r="V131" s="32">
        <f>IFERROR(IF($F131="","",INDEX('Activity Setup'!$E$12:$E$111,MATCH($F131,'Activity Setup'!$B$12:$B$111,0))),"")</f>
        <v/>
      </c>
      <c r="W131" s="31">
        <f>IFERROR(IF($A131="","",IF($V131="Per Person",$M131*$U131,$U131)),"")</f>
        <v/>
      </c>
      <c r="X131" s="33" t="n"/>
      <c r="Y131" s="51">
        <f>IFERROR(IF($F131="","",INDEX('Activity Setup'!$G$12:$G$111,MATCH($F131,'Activity Setup'!$B$12:$B$111,0))),"")</f>
        <v/>
      </c>
      <c r="Z131" s="51">
        <f>IFERROR(IF($F131="","",INDEX('Activity Setup'!$H$12:$H$111,MATCH($F131,'Activity Setup'!$B$12:$B$111,0))),"")</f>
        <v/>
      </c>
      <c r="AA131" s="31">
        <f>IFERROR(IF($A131="","",MAX(0,$W131-$X131)),"")</f>
        <v/>
      </c>
      <c r="AB131" s="31">
        <f>IFERROR(IF($A131="","",$AA131*$Y131),"")</f>
        <v/>
      </c>
      <c r="AC131" s="31">
        <f>IFERROR(IF($A131="","",$AA131*$Z131),"")</f>
        <v/>
      </c>
      <c r="AD131" s="31">
        <f>IFERROR(IF($A131="","",$AA131+$AB131+$AC131),"")</f>
        <v/>
      </c>
      <c r="AE131" s="33" t="n"/>
      <c r="AF131" s="31">
        <f>IFERROR(IF($A131="","",MAX(0,$AD131-$AE131)),"")</f>
        <v/>
      </c>
      <c r="AG131" s="32">
        <f>IFERROR(IF($A131="","",IF($O131="Canceled","Canceled",IF($AE131&lt;=0,"Unpaid",IF($AF131&gt;0,"Partially Paid","Paid")))),"")</f>
        <v/>
      </c>
      <c r="AH131" s="25" t="n"/>
      <c r="AI131" s="32">
        <f>IFERROR(IF($F131="","",INDEX('Activity Setup'!$L$12:$L$111,MATCH($F131,'Activity Setup'!$B$12:$B$111,0))),"")</f>
        <v/>
      </c>
      <c r="AJ131" s="25" t="n"/>
      <c r="AK131" s="32">
        <f>IFERROR(IF($F131="","",INDEX('Activity Setup'!$M$12:$M$111,MATCH($F131,'Activity Setup'!$B$12:$B$111,0))),"")</f>
        <v/>
      </c>
      <c r="AL131" s="32">
        <f>IFERROR(IF($F131="","",INDEX('Activity Setup'!$I$12:$I$111,MATCH($F131,'Activity Setup'!$B$12:$B$111,0))),"")</f>
        <v/>
      </c>
      <c r="AM131" s="32">
        <f>IFERROR(IF($A131="","",SUMIFS($M$5:$M$154,$F$5:$F$154,$F131,$C$5:$C$154,$C131,$D$5:$D$154,$D131,$O$5:$O$154,"&lt;&gt;Canceled",$O$5:$O$154,"&lt;&gt;No-Show")),0)</f>
        <v/>
      </c>
      <c r="AN131" s="32">
        <f>IFERROR(IF($A131="","",$AL131-$AM131),"")</f>
        <v/>
      </c>
      <c r="AO131" s="51">
        <f>IFERROR(IF($A131="","",$AM131/$AL131),"")</f>
        <v/>
      </c>
      <c r="AP131" s="52">
        <f>IFERROR(IF(OR($A131="",$C131="",$D131=""),"",($C131+$D131)-INDEX('Activity Setup'!$N$12:$N$111,MATCH($F131,'Activity Setup'!$B$12:$B$111,0))/24),"")</f>
        <v/>
      </c>
      <c r="AQ131" s="29" t="n"/>
      <c r="AR131" s="29" t="n"/>
      <c r="AS131" s="30">
        <f>IFERROR(IF($A131="","",IF(COUNTIF($A$5:$A$154,$A131)&gt;1,"Duplicate Booking ID",IF($AO131&gt;1,"Over Capacity",IF(AND($N131&lt;&gt;"",$AK131&lt;&gt;"",$N131&lt;$AK131),"Minimum Age Review",IF(AND($AI131="Yes",$AJ131&lt;&gt;"Received",$AJ131&lt;&gt;"Verify On Arrival"),"Waiver Follow-Up",IF(AND($AF131&gt;0,$O131&lt;&gt;"Canceled"),"Payment Due",IF($T131="","Missing Meeting Point",IF($Q131="","Unassigned Staff",IF(AND(($C131+$D131)&lt;NOW(),OR($O131="Inquiry",$O131="Pending",$O131="Confirmed")),"Past Activity Still Open","Ready"))))))))),"")</f>
        <v/>
      </c>
    </row>
    <row r="132">
      <c r="A132" s="25" t="n"/>
      <c r="B132" s="50" t="n"/>
      <c r="C132" s="50" t="n"/>
      <c r="D132" s="27" t="n"/>
      <c r="E132" s="28">
        <f>IFERROR(IF(OR($F132="",$D132=""),"",$D132+INDEX('Activity Setup'!$J$12:$J$111,MATCH($F132,'Activity Setup'!$B$12:$B$111,0))/24),"")</f>
        <v/>
      </c>
      <c r="F132" s="29" t="n"/>
      <c r="G132" s="25" t="n"/>
      <c r="H132" s="25" t="n"/>
      <c r="I132" s="25" t="n"/>
      <c r="J132" s="29" t="n"/>
      <c r="K132" s="25" t="n"/>
      <c r="L132" s="29" t="n"/>
      <c r="M132" s="25" t="n"/>
      <c r="N132" s="25" t="n"/>
      <c r="O132" s="25" t="n"/>
      <c r="P132" s="25" t="n"/>
      <c r="Q132" s="29" t="n"/>
      <c r="R132" s="30">
        <f>IFERROR(IF($F132="","",INDEX('Activity Setup'!$K$12:$K$111,MATCH($F132,'Activity Setup'!$B$12:$B$111,0))),"")</f>
        <v/>
      </c>
      <c r="S132" s="29" t="n"/>
      <c r="T132" s="30">
        <f>IFERROR(IF($A132="","",IF($S132&lt;&gt;"",$S132,$R132)),"")</f>
        <v/>
      </c>
      <c r="U132" s="31">
        <f>IFERROR(IF($F132="","",INDEX('Activity Setup'!$F$12:$F$111,MATCH($F132,'Activity Setup'!$B$12:$B$111,0))),"")</f>
        <v/>
      </c>
      <c r="V132" s="32">
        <f>IFERROR(IF($F132="","",INDEX('Activity Setup'!$E$12:$E$111,MATCH($F132,'Activity Setup'!$B$12:$B$111,0))),"")</f>
        <v/>
      </c>
      <c r="W132" s="31">
        <f>IFERROR(IF($A132="","",IF($V132="Per Person",$M132*$U132,$U132)),"")</f>
        <v/>
      </c>
      <c r="X132" s="33" t="n"/>
      <c r="Y132" s="51">
        <f>IFERROR(IF($F132="","",INDEX('Activity Setup'!$G$12:$G$111,MATCH($F132,'Activity Setup'!$B$12:$B$111,0))),"")</f>
        <v/>
      </c>
      <c r="Z132" s="51">
        <f>IFERROR(IF($F132="","",INDEX('Activity Setup'!$H$12:$H$111,MATCH($F132,'Activity Setup'!$B$12:$B$111,0))),"")</f>
        <v/>
      </c>
      <c r="AA132" s="31">
        <f>IFERROR(IF($A132="","",MAX(0,$W132-$X132)),"")</f>
        <v/>
      </c>
      <c r="AB132" s="31">
        <f>IFERROR(IF($A132="","",$AA132*$Y132),"")</f>
        <v/>
      </c>
      <c r="AC132" s="31">
        <f>IFERROR(IF($A132="","",$AA132*$Z132),"")</f>
        <v/>
      </c>
      <c r="AD132" s="31">
        <f>IFERROR(IF($A132="","",$AA132+$AB132+$AC132),"")</f>
        <v/>
      </c>
      <c r="AE132" s="33" t="n"/>
      <c r="AF132" s="31">
        <f>IFERROR(IF($A132="","",MAX(0,$AD132-$AE132)),"")</f>
        <v/>
      </c>
      <c r="AG132" s="32">
        <f>IFERROR(IF($A132="","",IF($O132="Canceled","Canceled",IF($AE132&lt;=0,"Unpaid",IF($AF132&gt;0,"Partially Paid","Paid")))),"")</f>
        <v/>
      </c>
      <c r="AH132" s="25" t="n"/>
      <c r="AI132" s="32">
        <f>IFERROR(IF($F132="","",INDEX('Activity Setup'!$L$12:$L$111,MATCH($F132,'Activity Setup'!$B$12:$B$111,0))),"")</f>
        <v/>
      </c>
      <c r="AJ132" s="25" t="n"/>
      <c r="AK132" s="32">
        <f>IFERROR(IF($F132="","",INDEX('Activity Setup'!$M$12:$M$111,MATCH($F132,'Activity Setup'!$B$12:$B$111,0))),"")</f>
        <v/>
      </c>
      <c r="AL132" s="32">
        <f>IFERROR(IF($F132="","",INDEX('Activity Setup'!$I$12:$I$111,MATCH($F132,'Activity Setup'!$B$12:$B$111,0))),"")</f>
        <v/>
      </c>
      <c r="AM132" s="32">
        <f>IFERROR(IF($A132="","",SUMIFS($M$5:$M$154,$F$5:$F$154,$F132,$C$5:$C$154,$C132,$D$5:$D$154,$D132,$O$5:$O$154,"&lt;&gt;Canceled",$O$5:$O$154,"&lt;&gt;No-Show")),0)</f>
        <v/>
      </c>
      <c r="AN132" s="32">
        <f>IFERROR(IF($A132="","",$AL132-$AM132),"")</f>
        <v/>
      </c>
      <c r="AO132" s="51">
        <f>IFERROR(IF($A132="","",$AM132/$AL132),"")</f>
        <v/>
      </c>
      <c r="AP132" s="52">
        <f>IFERROR(IF(OR($A132="",$C132="",$D132=""),"",($C132+$D132)-INDEX('Activity Setup'!$N$12:$N$111,MATCH($F132,'Activity Setup'!$B$12:$B$111,0))/24),"")</f>
        <v/>
      </c>
      <c r="AQ132" s="29" t="n"/>
      <c r="AR132" s="29" t="n"/>
      <c r="AS132" s="30">
        <f>IFERROR(IF($A132="","",IF(COUNTIF($A$5:$A$154,$A132)&gt;1,"Duplicate Booking ID",IF($AO132&gt;1,"Over Capacity",IF(AND($N132&lt;&gt;"",$AK132&lt;&gt;"",$N132&lt;$AK132),"Minimum Age Review",IF(AND($AI132="Yes",$AJ132&lt;&gt;"Received",$AJ132&lt;&gt;"Verify On Arrival"),"Waiver Follow-Up",IF(AND($AF132&gt;0,$O132&lt;&gt;"Canceled"),"Payment Due",IF($T132="","Missing Meeting Point",IF($Q132="","Unassigned Staff",IF(AND(($C132+$D132)&lt;NOW(),OR($O132="Inquiry",$O132="Pending",$O132="Confirmed")),"Past Activity Still Open","Ready"))))))))),"")</f>
        <v/>
      </c>
    </row>
    <row r="133">
      <c r="A133" s="25" t="n"/>
      <c r="B133" s="50" t="n"/>
      <c r="C133" s="50" t="n"/>
      <c r="D133" s="27" t="n"/>
      <c r="E133" s="28">
        <f>IFERROR(IF(OR($F133="",$D133=""),"",$D133+INDEX('Activity Setup'!$J$12:$J$111,MATCH($F133,'Activity Setup'!$B$12:$B$111,0))/24),"")</f>
        <v/>
      </c>
      <c r="F133" s="29" t="n"/>
      <c r="G133" s="25" t="n"/>
      <c r="H133" s="25" t="n"/>
      <c r="I133" s="25" t="n"/>
      <c r="J133" s="29" t="n"/>
      <c r="K133" s="25" t="n"/>
      <c r="L133" s="29" t="n"/>
      <c r="M133" s="25" t="n"/>
      <c r="N133" s="25" t="n"/>
      <c r="O133" s="25" t="n"/>
      <c r="P133" s="25" t="n"/>
      <c r="Q133" s="29" t="n"/>
      <c r="R133" s="30">
        <f>IFERROR(IF($F133="","",INDEX('Activity Setup'!$K$12:$K$111,MATCH($F133,'Activity Setup'!$B$12:$B$111,0))),"")</f>
        <v/>
      </c>
      <c r="S133" s="29" t="n"/>
      <c r="T133" s="30">
        <f>IFERROR(IF($A133="","",IF($S133&lt;&gt;"",$S133,$R133)),"")</f>
        <v/>
      </c>
      <c r="U133" s="31">
        <f>IFERROR(IF($F133="","",INDEX('Activity Setup'!$F$12:$F$111,MATCH($F133,'Activity Setup'!$B$12:$B$111,0))),"")</f>
        <v/>
      </c>
      <c r="V133" s="32">
        <f>IFERROR(IF($F133="","",INDEX('Activity Setup'!$E$12:$E$111,MATCH($F133,'Activity Setup'!$B$12:$B$111,0))),"")</f>
        <v/>
      </c>
      <c r="W133" s="31">
        <f>IFERROR(IF($A133="","",IF($V133="Per Person",$M133*$U133,$U133)),"")</f>
        <v/>
      </c>
      <c r="X133" s="33" t="n"/>
      <c r="Y133" s="51">
        <f>IFERROR(IF($F133="","",INDEX('Activity Setup'!$G$12:$G$111,MATCH($F133,'Activity Setup'!$B$12:$B$111,0))),"")</f>
        <v/>
      </c>
      <c r="Z133" s="51">
        <f>IFERROR(IF($F133="","",INDEX('Activity Setup'!$H$12:$H$111,MATCH($F133,'Activity Setup'!$B$12:$B$111,0))),"")</f>
        <v/>
      </c>
      <c r="AA133" s="31">
        <f>IFERROR(IF($A133="","",MAX(0,$W133-$X133)),"")</f>
        <v/>
      </c>
      <c r="AB133" s="31">
        <f>IFERROR(IF($A133="","",$AA133*$Y133),"")</f>
        <v/>
      </c>
      <c r="AC133" s="31">
        <f>IFERROR(IF($A133="","",$AA133*$Z133),"")</f>
        <v/>
      </c>
      <c r="AD133" s="31">
        <f>IFERROR(IF($A133="","",$AA133+$AB133+$AC133),"")</f>
        <v/>
      </c>
      <c r="AE133" s="33" t="n"/>
      <c r="AF133" s="31">
        <f>IFERROR(IF($A133="","",MAX(0,$AD133-$AE133)),"")</f>
        <v/>
      </c>
      <c r="AG133" s="32">
        <f>IFERROR(IF($A133="","",IF($O133="Canceled","Canceled",IF($AE133&lt;=0,"Unpaid",IF($AF133&gt;0,"Partially Paid","Paid")))),"")</f>
        <v/>
      </c>
      <c r="AH133" s="25" t="n"/>
      <c r="AI133" s="32">
        <f>IFERROR(IF($F133="","",INDEX('Activity Setup'!$L$12:$L$111,MATCH($F133,'Activity Setup'!$B$12:$B$111,0))),"")</f>
        <v/>
      </c>
      <c r="AJ133" s="25" t="n"/>
      <c r="AK133" s="32">
        <f>IFERROR(IF($F133="","",INDEX('Activity Setup'!$M$12:$M$111,MATCH($F133,'Activity Setup'!$B$12:$B$111,0))),"")</f>
        <v/>
      </c>
      <c r="AL133" s="32">
        <f>IFERROR(IF($F133="","",INDEX('Activity Setup'!$I$12:$I$111,MATCH($F133,'Activity Setup'!$B$12:$B$111,0))),"")</f>
        <v/>
      </c>
      <c r="AM133" s="32">
        <f>IFERROR(IF($A133="","",SUMIFS($M$5:$M$154,$F$5:$F$154,$F133,$C$5:$C$154,$C133,$D$5:$D$154,$D133,$O$5:$O$154,"&lt;&gt;Canceled",$O$5:$O$154,"&lt;&gt;No-Show")),0)</f>
        <v/>
      </c>
      <c r="AN133" s="32">
        <f>IFERROR(IF($A133="","",$AL133-$AM133),"")</f>
        <v/>
      </c>
      <c r="AO133" s="51">
        <f>IFERROR(IF($A133="","",$AM133/$AL133),"")</f>
        <v/>
      </c>
      <c r="AP133" s="52">
        <f>IFERROR(IF(OR($A133="",$C133="",$D133=""),"",($C133+$D133)-INDEX('Activity Setup'!$N$12:$N$111,MATCH($F133,'Activity Setup'!$B$12:$B$111,0))/24),"")</f>
        <v/>
      </c>
      <c r="AQ133" s="29" t="n"/>
      <c r="AR133" s="29" t="n"/>
      <c r="AS133" s="30">
        <f>IFERROR(IF($A133="","",IF(COUNTIF($A$5:$A$154,$A133)&gt;1,"Duplicate Booking ID",IF($AO133&gt;1,"Over Capacity",IF(AND($N133&lt;&gt;"",$AK133&lt;&gt;"",$N133&lt;$AK133),"Minimum Age Review",IF(AND($AI133="Yes",$AJ133&lt;&gt;"Received",$AJ133&lt;&gt;"Verify On Arrival"),"Waiver Follow-Up",IF(AND($AF133&gt;0,$O133&lt;&gt;"Canceled"),"Payment Due",IF($T133="","Missing Meeting Point",IF($Q133="","Unassigned Staff",IF(AND(($C133+$D133)&lt;NOW(),OR($O133="Inquiry",$O133="Pending",$O133="Confirmed")),"Past Activity Still Open","Ready"))))))))),"")</f>
        <v/>
      </c>
    </row>
    <row r="134">
      <c r="A134" s="25" t="n"/>
      <c r="B134" s="50" t="n"/>
      <c r="C134" s="50" t="n"/>
      <c r="D134" s="27" t="n"/>
      <c r="E134" s="28">
        <f>IFERROR(IF(OR($F134="",$D134=""),"",$D134+INDEX('Activity Setup'!$J$12:$J$111,MATCH($F134,'Activity Setup'!$B$12:$B$111,0))/24),"")</f>
        <v/>
      </c>
      <c r="F134" s="29" t="n"/>
      <c r="G134" s="25" t="n"/>
      <c r="H134" s="25" t="n"/>
      <c r="I134" s="25" t="n"/>
      <c r="J134" s="29" t="n"/>
      <c r="K134" s="25" t="n"/>
      <c r="L134" s="29" t="n"/>
      <c r="M134" s="25" t="n"/>
      <c r="N134" s="25" t="n"/>
      <c r="O134" s="25" t="n"/>
      <c r="P134" s="25" t="n"/>
      <c r="Q134" s="29" t="n"/>
      <c r="R134" s="30">
        <f>IFERROR(IF($F134="","",INDEX('Activity Setup'!$K$12:$K$111,MATCH($F134,'Activity Setup'!$B$12:$B$111,0))),"")</f>
        <v/>
      </c>
      <c r="S134" s="29" t="n"/>
      <c r="T134" s="30">
        <f>IFERROR(IF($A134="","",IF($S134&lt;&gt;"",$S134,$R134)),"")</f>
        <v/>
      </c>
      <c r="U134" s="31">
        <f>IFERROR(IF($F134="","",INDEX('Activity Setup'!$F$12:$F$111,MATCH($F134,'Activity Setup'!$B$12:$B$111,0))),"")</f>
        <v/>
      </c>
      <c r="V134" s="32">
        <f>IFERROR(IF($F134="","",INDEX('Activity Setup'!$E$12:$E$111,MATCH($F134,'Activity Setup'!$B$12:$B$111,0))),"")</f>
        <v/>
      </c>
      <c r="W134" s="31">
        <f>IFERROR(IF($A134="","",IF($V134="Per Person",$M134*$U134,$U134)),"")</f>
        <v/>
      </c>
      <c r="X134" s="33" t="n"/>
      <c r="Y134" s="51">
        <f>IFERROR(IF($F134="","",INDEX('Activity Setup'!$G$12:$G$111,MATCH($F134,'Activity Setup'!$B$12:$B$111,0))),"")</f>
        <v/>
      </c>
      <c r="Z134" s="51">
        <f>IFERROR(IF($F134="","",INDEX('Activity Setup'!$H$12:$H$111,MATCH($F134,'Activity Setup'!$B$12:$B$111,0))),"")</f>
        <v/>
      </c>
      <c r="AA134" s="31">
        <f>IFERROR(IF($A134="","",MAX(0,$W134-$X134)),"")</f>
        <v/>
      </c>
      <c r="AB134" s="31">
        <f>IFERROR(IF($A134="","",$AA134*$Y134),"")</f>
        <v/>
      </c>
      <c r="AC134" s="31">
        <f>IFERROR(IF($A134="","",$AA134*$Z134),"")</f>
        <v/>
      </c>
      <c r="AD134" s="31">
        <f>IFERROR(IF($A134="","",$AA134+$AB134+$AC134),"")</f>
        <v/>
      </c>
      <c r="AE134" s="33" t="n"/>
      <c r="AF134" s="31">
        <f>IFERROR(IF($A134="","",MAX(0,$AD134-$AE134)),"")</f>
        <v/>
      </c>
      <c r="AG134" s="32">
        <f>IFERROR(IF($A134="","",IF($O134="Canceled","Canceled",IF($AE134&lt;=0,"Unpaid",IF($AF134&gt;0,"Partially Paid","Paid")))),"")</f>
        <v/>
      </c>
      <c r="AH134" s="25" t="n"/>
      <c r="AI134" s="32">
        <f>IFERROR(IF($F134="","",INDEX('Activity Setup'!$L$12:$L$111,MATCH($F134,'Activity Setup'!$B$12:$B$111,0))),"")</f>
        <v/>
      </c>
      <c r="AJ134" s="25" t="n"/>
      <c r="AK134" s="32">
        <f>IFERROR(IF($F134="","",INDEX('Activity Setup'!$M$12:$M$111,MATCH($F134,'Activity Setup'!$B$12:$B$111,0))),"")</f>
        <v/>
      </c>
      <c r="AL134" s="32">
        <f>IFERROR(IF($F134="","",INDEX('Activity Setup'!$I$12:$I$111,MATCH($F134,'Activity Setup'!$B$12:$B$111,0))),"")</f>
        <v/>
      </c>
      <c r="AM134" s="32">
        <f>IFERROR(IF($A134="","",SUMIFS($M$5:$M$154,$F$5:$F$154,$F134,$C$5:$C$154,$C134,$D$5:$D$154,$D134,$O$5:$O$154,"&lt;&gt;Canceled",$O$5:$O$154,"&lt;&gt;No-Show")),0)</f>
        <v/>
      </c>
      <c r="AN134" s="32">
        <f>IFERROR(IF($A134="","",$AL134-$AM134),"")</f>
        <v/>
      </c>
      <c r="AO134" s="51">
        <f>IFERROR(IF($A134="","",$AM134/$AL134),"")</f>
        <v/>
      </c>
      <c r="AP134" s="52">
        <f>IFERROR(IF(OR($A134="",$C134="",$D134=""),"",($C134+$D134)-INDEX('Activity Setup'!$N$12:$N$111,MATCH($F134,'Activity Setup'!$B$12:$B$111,0))/24),"")</f>
        <v/>
      </c>
      <c r="AQ134" s="29" t="n"/>
      <c r="AR134" s="29" t="n"/>
      <c r="AS134" s="30">
        <f>IFERROR(IF($A134="","",IF(COUNTIF($A$5:$A$154,$A134)&gt;1,"Duplicate Booking ID",IF($AO134&gt;1,"Over Capacity",IF(AND($N134&lt;&gt;"",$AK134&lt;&gt;"",$N134&lt;$AK134),"Minimum Age Review",IF(AND($AI134="Yes",$AJ134&lt;&gt;"Received",$AJ134&lt;&gt;"Verify On Arrival"),"Waiver Follow-Up",IF(AND($AF134&gt;0,$O134&lt;&gt;"Canceled"),"Payment Due",IF($T134="","Missing Meeting Point",IF($Q134="","Unassigned Staff",IF(AND(($C134+$D134)&lt;NOW(),OR($O134="Inquiry",$O134="Pending",$O134="Confirmed")),"Past Activity Still Open","Ready"))))))))),"")</f>
        <v/>
      </c>
    </row>
    <row r="135">
      <c r="A135" s="25" t="n"/>
      <c r="B135" s="50" t="n"/>
      <c r="C135" s="50" t="n"/>
      <c r="D135" s="27" t="n"/>
      <c r="E135" s="28">
        <f>IFERROR(IF(OR($F135="",$D135=""),"",$D135+INDEX('Activity Setup'!$J$12:$J$111,MATCH($F135,'Activity Setup'!$B$12:$B$111,0))/24),"")</f>
        <v/>
      </c>
      <c r="F135" s="29" t="n"/>
      <c r="G135" s="25" t="n"/>
      <c r="H135" s="25" t="n"/>
      <c r="I135" s="25" t="n"/>
      <c r="J135" s="29" t="n"/>
      <c r="K135" s="25" t="n"/>
      <c r="L135" s="29" t="n"/>
      <c r="M135" s="25" t="n"/>
      <c r="N135" s="25" t="n"/>
      <c r="O135" s="25" t="n"/>
      <c r="P135" s="25" t="n"/>
      <c r="Q135" s="29" t="n"/>
      <c r="R135" s="30">
        <f>IFERROR(IF($F135="","",INDEX('Activity Setup'!$K$12:$K$111,MATCH($F135,'Activity Setup'!$B$12:$B$111,0))),"")</f>
        <v/>
      </c>
      <c r="S135" s="29" t="n"/>
      <c r="T135" s="30">
        <f>IFERROR(IF($A135="","",IF($S135&lt;&gt;"",$S135,$R135)),"")</f>
        <v/>
      </c>
      <c r="U135" s="31">
        <f>IFERROR(IF($F135="","",INDEX('Activity Setup'!$F$12:$F$111,MATCH($F135,'Activity Setup'!$B$12:$B$111,0))),"")</f>
        <v/>
      </c>
      <c r="V135" s="32">
        <f>IFERROR(IF($F135="","",INDEX('Activity Setup'!$E$12:$E$111,MATCH($F135,'Activity Setup'!$B$12:$B$111,0))),"")</f>
        <v/>
      </c>
      <c r="W135" s="31">
        <f>IFERROR(IF($A135="","",IF($V135="Per Person",$M135*$U135,$U135)),"")</f>
        <v/>
      </c>
      <c r="X135" s="33" t="n"/>
      <c r="Y135" s="51">
        <f>IFERROR(IF($F135="","",INDEX('Activity Setup'!$G$12:$G$111,MATCH($F135,'Activity Setup'!$B$12:$B$111,0))),"")</f>
        <v/>
      </c>
      <c r="Z135" s="51">
        <f>IFERROR(IF($F135="","",INDEX('Activity Setup'!$H$12:$H$111,MATCH($F135,'Activity Setup'!$B$12:$B$111,0))),"")</f>
        <v/>
      </c>
      <c r="AA135" s="31">
        <f>IFERROR(IF($A135="","",MAX(0,$W135-$X135)),"")</f>
        <v/>
      </c>
      <c r="AB135" s="31">
        <f>IFERROR(IF($A135="","",$AA135*$Y135),"")</f>
        <v/>
      </c>
      <c r="AC135" s="31">
        <f>IFERROR(IF($A135="","",$AA135*$Z135),"")</f>
        <v/>
      </c>
      <c r="AD135" s="31">
        <f>IFERROR(IF($A135="","",$AA135+$AB135+$AC135),"")</f>
        <v/>
      </c>
      <c r="AE135" s="33" t="n"/>
      <c r="AF135" s="31">
        <f>IFERROR(IF($A135="","",MAX(0,$AD135-$AE135)),"")</f>
        <v/>
      </c>
      <c r="AG135" s="32">
        <f>IFERROR(IF($A135="","",IF($O135="Canceled","Canceled",IF($AE135&lt;=0,"Unpaid",IF($AF135&gt;0,"Partially Paid","Paid")))),"")</f>
        <v/>
      </c>
      <c r="AH135" s="25" t="n"/>
      <c r="AI135" s="32">
        <f>IFERROR(IF($F135="","",INDEX('Activity Setup'!$L$12:$L$111,MATCH($F135,'Activity Setup'!$B$12:$B$111,0))),"")</f>
        <v/>
      </c>
      <c r="AJ135" s="25" t="n"/>
      <c r="AK135" s="32">
        <f>IFERROR(IF($F135="","",INDEX('Activity Setup'!$M$12:$M$111,MATCH($F135,'Activity Setup'!$B$12:$B$111,0))),"")</f>
        <v/>
      </c>
      <c r="AL135" s="32">
        <f>IFERROR(IF($F135="","",INDEX('Activity Setup'!$I$12:$I$111,MATCH($F135,'Activity Setup'!$B$12:$B$111,0))),"")</f>
        <v/>
      </c>
      <c r="AM135" s="32">
        <f>IFERROR(IF($A135="","",SUMIFS($M$5:$M$154,$F$5:$F$154,$F135,$C$5:$C$154,$C135,$D$5:$D$154,$D135,$O$5:$O$154,"&lt;&gt;Canceled",$O$5:$O$154,"&lt;&gt;No-Show")),0)</f>
        <v/>
      </c>
      <c r="AN135" s="32">
        <f>IFERROR(IF($A135="","",$AL135-$AM135),"")</f>
        <v/>
      </c>
      <c r="AO135" s="51">
        <f>IFERROR(IF($A135="","",$AM135/$AL135),"")</f>
        <v/>
      </c>
      <c r="AP135" s="52">
        <f>IFERROR(IF(OR($A135="",$C135="",$D135=""),"",($C135+$D135)-INDEX('Activity Setup'!$N$12:$N$111,MATCH($F135,'Activity Setup'!$B$12:$B$111,0))/24),"")</f>
        <v/>
      </c>
      <c r="AQ135" s="29" t="n"/>
      <c r="AR135" s="29" t="n"/>
      <c r="AS135" s="30">
        <f>IFERROR(IF($A135="","",IF(COUNTIF($A$5:$A$154,$A135)&gt;1,"Duplicate Booking ID",IF($AO135&gt;1,"Over Capacity",IF(AND($N135&lt;&gt;"",$AK135&lt;&gt;"",$N135&lt;$AK135),"Minimum Age Review",IF(AND($AI135="Yes",$AJ135&lt;&gt;"Received",$AJ135&lt;&gt;"Verify On Arrival"),"Waiver Follow-Up",IF(AND($AF135&gt;0,$O135&lt;&gt;"Canceled"),"Payment Due",IF($T135="","Missing Meeting Point",IF($Q135="","Unassigned Staff",IF(AND(($C135+$D135)&lt;NOW(),OR($O135="Inquiry",$O135="Pending",$O135="Confirmed")),"Past Activity Still Open","Ready"))))))))),"")</f>
        <v/>
      </c>
    </row>
    <row r="136">
      <c r="A136" s="25" t="n"/>
      <c r="B136" s="50" t="n"/>
      <c r="C136" s="50" t="n"/>
      <c r="D136" s="27" t="n"/>
      <c r="E136" s="28">
        <f>IFERROR(IF(OR($F136="",$D136=""),"",$D136+INDEX('Activity Setup'!$J$12:$J$111,MATCH($F136,'Activity Setup'!$B$12:$B$111,0))/24),"")</f>
        <v/>
      </c>
      <c r="F136" s="29" t="n"/>
      <c r="G136" s="25" t="n"/>
      <c r="H136" s="25" t="n"/>
      <c r="I136" s="25" t="n"/>
      <c r="J136" s="29" t="n"/>
      <c r="K136" s="25" t="n"/>
      <c r="L136" s="29" t="n"/>
      <c r="M136" s="25" t="n"/>
      <c r="N136" s="25" t="n"/>
      <c r="O136" s="25" t="n"/>
      <c r="P136" s="25" t="n"/>
      <c r="Q136" s="29" t="n"/>
      <c r="R136" s="30">
        <f>IFERROR(IF($F136="","",INDEX('Activity Setup'!$K$12:$K$111,MATCH($F136,'Activity Setup'!$B$12:$B$111,0))),"")</f>
        <v/>
      </c>
      <c r="S136" s="29" t="n"/>
      <c r="T136" s="30">
        <f>IFERROR(IF($A136="","",IF($S136&lt;&gt;"",$S136,$R136)),"")</f>
        <v/>
      </c>
      <c r="U136" s="31">
        <f>IFERROR(IF($F136="","",INDEX('Activity Setup'!$F$12:$F$111,MATCH($F136,'Activity Setup'!$B$12:$B$111,0))),"")</f>
        <v/>
      </c>
      <c r="V136" s="32">
        <f>IFERROR(IF($F136="","",INDEX('Activity Setup'!$E$12:$E$111,MATCH($F136,'Activity Setup'!$B$12:$B$111,0))),"")</f>
        <v/>
      </c>
      <c r="W136" s="31">
        <f>IFERROR(IF($A136="","",IF($V136="Per Person",$M136*$U136,$U136)),"")</f>
        <v/>
      </c>
      <c r="X136" s="33" t="n"/>
      <c r="Y136" s="51">
        <f>IFERROR(IF($F136="","",INDEX('Activity Setup'!$G$12:$G$111,MATCH($F136,'Activity Setup'!$B$12:$B$111,0))),"")</f>
        <v/>
      </c>
      <c r="Z136" s="51">
        <f>IFERROR(IF($F136="","",INDEX('Activity Setup'!$H$12:$H$111,MATCH($F136,'Activity Setup'!$B$12:$B$111,0))),"")</f>
        <v/>
      </c>
      <c r="AA136" s="31">
        <f>IFERROR(IF($A136="","",MAX(0,$W136-$X136)),"")</f>
        <v/>
      </c>
      <c r="AB136" s="31">
        <f>IFERROR(IF($A136="","",$AA136*$Y136),"")</f>
        <v/>
      </c>
      <c r="AC136" s="31">
        <f>IFERROR(IF($A136="","",$AA136*$Z136),"")</f>
        <v/>
      </c>
      <c r="AD136" s="31">
        <f>IFERROR(IF($A136="","",$AA136+$AB136+$AC136),"")</f>
        <v/>
      </c>
      <c r="AE136" s="33" t="n"/>
      <c r="AF136" s="31">
        <f>IFERROR(IF($A136="","",MAX(0,$AD136-$AE136)),"")</f>
        <v/>
      </c>
      <c r="AG136" s="32">
        <f>IFERROR(IF($A136="","",IF($O136="Canceled","Canceled",IF($AE136&lt;=0,"Unpaid",IF($AF136&gt;0,"Partially Paid","Paid")))),"")</f>
        <v/>
      </c>
      <c r="AH136" s="25" t="n"/>
      <c r="AI136" s="32">
        <f>IFERROR(IF($F136="","",INDEX('Activity Setup'!$L$12:$L$111,MATCH($F136,'Activity Setup'!$B$12:$B$111,0))),"")</f>
        <v/>
      </c>
      <c r="AJ136" s="25" t="n"/>
      <c r="AK136" s="32">
        <f>IFERROR(IF($F136="","",INDEX('Activity Setup'!$M$12:$M$111,MATCH($F136,'Activity Setup'!$B$12:$B$111,0))),"")</f>
        <v/>
      </c>
      <c r="AL136" s="32">
        <f>IFERROR(IF($F136="","",INDEX('Activity Setup'!$I$12:$I$111,MATCH($F136,'Activity Setup'!$B$12:$B$111,0))),"")</f>
        <v/>
      </c>
      <c r="AM136" s="32">
        <f>IFERROR(IF($A136="","",SUMIFS($M$5:$M$154,$F$5:$F$154,$F136,$C$5:$C$154,$C136,$D$5:$D$154,$D136,$O$5:$O$154,"&lt;&gt;Canceled",$O$5:$O$154,"&lt;&gt;No-Show")),0)</f>
        <v/>
      </c>
      <c r="AN136" s="32">
        <f>IFERROR(IF($A136="","",$AL136-$AM136),"")</f>
        <v/>
      </c>
      <c r="AO136" s="51">
        <f>IFERROR(IF($A136="","",$AM136/$AL136),"")</f>
        <v/>
      </c>
      <c r="AP136" s="52">
        <f>IFERROR(IF(OR($A136="",$C136="",$D136=""),"",($C136+$D136)-INDEX('Activity Setup'!$N$12:$N$111,MATCH($F136,'Activity Setup'!$B$12:$B$111,0))/24),"")</f>
        <v/>
      </c>
      <c r="AQ136" s="29" t="n"/>
      <c r="AR136" s="29" t="n"/>
      <c r="AS136" s="30">
        <f>IFERROR(IF($A136="","",IF(COUNTIF($A$5:$A$154,$A136)&gt;1,"Duplicate Booking ID",IF($AO136&gt;1,"Over Capacity",IF(AND($N136&lt;&gt;"",$AK136&lt;&gt;"",$N136&lt;$AK136),"Minimum Age Review",IF(AND($AI136="Yes",$AJ136&lt;&gt;"Received",$AJ136&lt;&gt;"Verify On Arrival"),"Waiver Follow-Up",IF(AND($AF136&gt;0,$O136&lt;&gt;"Canceled"),"Payment Due",IF($T136="","Missing Meeting Point",IF($Q136="","Unassigned Staff",IF(AND(($C136+$D136)&lt;NOW(),OR($O136="Inquiry",$O136="Pending",$O136="Confirmed")),"Past Activity Still Open","Ready"))))))))),"")</f>
        <v/>
      </c>
    </row>
    <row r="137">
      <c r="A137" s="25" t="n"/>
      <c r="B137" s="50" t="n"/>
      <c r="C137" s="50" t="n"/>
      <c r="D137" s="27" t="n"/>
      <c r="E137" s="28">
        <f>IFERROR(IF(OR($F137="",$D137=""),"",$D137+INDEX('Activity Setup'!$J$12:$J$111,MATCH($F137,'Activity Setup'!$B$12:$B$111,0))/24),"")</f>
        <v/>
      </c>
      <c r="F137" s="29" t="n"/>
      <c r="G137" s="25" t="n"/>
      <c r="H137" s="25" t="n"/>
      <c r="I137" s="25" t="n"/>
      <c r="J137" s="29" t="n"/>
      <c r="K137" s="25" t="n"/>
      <c r="L137" s="29" t="n"/>
      <c r="M137" s="25" t="n"/>
      <c r="N137" s="25" t="n"/>
      <c r="O137" s="25" t="n"/>
      <c r="P137" s="25" t="n"/>
      <c r="Q137" s="29" t="n"/>
      <c r="R137" s="30">
        <f>IFERROR(IF($F137="","",INDEX('Activity Setup'!$K$12:$K$111,MATCH($F137,'Activity Setup'!$B$12:$B$111,0))),"")</f>
        <v/>
      </c>
      <c r="S137" s="29" t="n"/>
      <c r="T137" s="30">
        <f>IFERROR(IF($A137="","",IF($S137&lt;&gt;"",$S137,$R137)),"")</f>
        <v/>
      </c>
      <c r="U137" s="31">
        <f>IFERROR(IF($F137="","",INDEX('Activity Setup'!$F$12:$F$111,MATCH($F137,'Activity Setup'!$B$12:$B$111,0))),"")</f>
        <v/>
      </c>
      <c r="V137" s="32">
        <f>IFERROR(IF($F137="","",INDEX('Activity Setup'!$E$12:$E$111,MATCH($F137,'Activity Setup'!$B$12:$B$111,0))),"")</f>
        <v/>
      </c>
      <c r="W137" s="31">
        <f>IFERROR(IF($A137="","",IF($V137="Per Person",$M137*$U137,$U137)),"")</f>
        <v/>
      </c>
      <c r="X137" s="33" t="n"/>
      <c r="Y137" s="51">
        <f>IFERROR(IF($F137="","",INDEX('Activity Setup'!$G$12:$G$111,MATCH($F137,'Activity Setup'!$B$12:$B$111,0))),"")</f>
        <v/>
      </c>
      <c r="Z137" s="51">
        <f>IFERROR(IF($F137="","",INDEX('Activity Setup'!$H$12:$H$111,MATCH($F137,'Activity Setup'!$B$12:$B$111,0))),"")</f>
        <v/>
      </c>
      <c r="AA137" s="31">
        <f>IFERROR(IF($A137="","",MAX(0,$W137-$X137)),"")</f>
        <v/>
      </c>
      <c r="AB137" s="31">
        <f>IFERROR(IF($A137="","",$AA137*$Y137),"")</f>
        <v/>
      </c>
      <c r="AC137" s="31">
        <f>IFERROR(IF($A137="","",$AA137*$Z137),"")</f>
        <v/>
      </c>
      <c r="AD137" s="31">
        <f>IFERROR(IF($A137="","",$AA137+$AB137+$AC137),"")</f>
        <v/>
      </c>
      <c r="AE137" s="33" t="n"/>
      <c r="AF137" s="31">
        <f>IFERROR(IF($A137="","",MAX(0,$AD137-$AE137)),"")</f>
        <v/>
      </c>
      <c r="AG137" s="32">
        <f>IFERROR(IF($A137="","",IF($O137="Canceled","Canceled",IF($AE137&lt;=0,"Unpaid",IF($AF137&gt;0,"Partially Paid","Paid")))),"")</f>
        <v/>
      </c>
      <c r="AH137" s="25" t="n"/>
      <c r="AI137" s="32">
        <f>IFERROR(IF($F137="","",INDEX('Activity Setup'!$L$12:$L$111,MATCH($F137,'Activity Setup'!$B$12:$B$111,0))),"")</f>
        <v/>
      </c>
      <c r="AJ137" s="25" t="n"/>
      <c r="AK137" s="32">
        <f>IFERROR(IF($F137="","",INDEX('Activity Setup'!$M$12:$M$111,MATCH($F137,'Activity Setup'!$B$12:$B$111,0))),"")</f>
        <v/>
      </c>
      <c r="AL137" s="32">
        <f>IFERROR(IF($F137="","",INDEX('Activity Setup'!$I$12:$I$111,MATCH($F137,'Activity Setup'!$B$12:$B$111,0))),"")</f>
        <v/>
      </c>
      <c r="AM137" s="32">
        <f>IFERROR(IF($A137="","",SUMIFS($M$5:$M$154,$F$5:$F$154,$F137,$C$5:$C$154,$C137,$D$5:$D$154,$D137,$O$5:$O$154,"&lt;&gt;Canceled",$O$5:$O$154,"&lt;&gt;No-Show")),0)</f>
        <v/>
      </c>
      <c r="AN137" s="32">
        <f>IFERROR(IF($A137="","",$AL137-$AM137),"")</f>
        <v/>
      </c>
      <c r="AO137" s="51">
        <f>IFERROR(IF($A137="","",$AM137/$AL137),"")</f>
        <v/>
      </c>
      <c r="AP137" s="52">
        <f>IFERROR(IF(OR($A137="",$C137="",$D137=""),"",($C137+$D137)-INDEX('Activity Setup'!$N$12:$N$111,MATCH($F137,'Activity Setup'!$B$12:$B$111,0))/24),"")</f>
        <v/>
      </c>
      <c r="AQ137" s="29" t="n"/>
      <c r="AR137" s="29" t="n"/>
      <c r="AS137" s="30">
        <f>IFERROR(IF($A137="","",IF(COUNTIF($A$5:$A$154,$A137)&gt;1,"Duplicate Booking ID",IF($AO137&gt;1,"Over Capacity",IF(AND($N137&lt;&gt;"",$AK137&lt;&gt;"",$N137&lt;$AK137),"Minimum Age Review",IF(AND($AI137="Yes",$AJ137&lt;&gt;"Received",$AJ137&lt;&gt;"Verify On Arrival"),"Waiver Follow-Up",IF(AND($AF137&gt;0,$O137&lt;&gt;"Canceled"),"Payment Due",IF($T137="","Missing Meeting Point",IF($Q137="","Unassigned Staff",IF(AND(($C137+$D137)&lt;NOW(),OR($O137="Inquiry",$O137="Pending",$O137="Confirmed")),"Past Activity Still Open","Ready"))))))))),"")</f>
        <v/>
      </c>
    </row>
    <row r="138">
      <c r="A138" s="25" t="n"/>
      <c r="B138" s="50" t="n"/>
      <c r="C138" s="50" t="n"/>
      <c r="D138" s="27" t="n"/>
      <c r="E138" s="28">
        <f>IFERROR(IF(OR($F138="",$D138=""),"",$D138+INDEX('Activity Setup'!$J$12:$J$111,MATCH($F138,'Activity Setup'!$B$12:$B$111,0))/24),"")</f>
        <v/>
      </c>
      <c r="F138" s="29" t="n"/>
      <c r="G138" s="25" t="n"/>
      <c r="H138" s="25" t="n"/>
      <c r="I138" s="25" t="n"/>
      <c r="J138" s="29" t="n"/>
      <c r="K138" s="25" t="n"/>
      <c r="L138" s="29" t="n"/>
      <c r="M138" s="25" t="n"/>
      <c r="N138" s="25" t="n"/>
      <c r="O138" s="25" t="n"/>
      <c r="P138" s="25" t="n"/>
      <c r="Q138" s="29" t="n"/>
      <c r="R138" s="30">
        <f>IFERROR(IF($F138="","",INDEX('Activity Setup'!$K$12:$K$111,MATCH($F138,'Activity Setup'!$B$12:$B$111,0))),"")</f>
        <v/>
      </c>
      <c r="S138" s="29" t="n"/>
      <c r="T138" s="30">
        <f>IFERROR(IF($A138="","",IF($S138&lt;&gt;"",$S138,$R138)),"")</f>
        <v/>
      </c>
      <c r="U138" s="31">
        <f>IFERROR(IF($F138="","",INDEX('Activity Setup'!$F$12:$F$111,MATCH($F138,'Activity Setup'!$B$12:$B$111,0))),"")</f>
        <v/>
      </c>
      <c r="V138" s="32">
        <f>IFERROR(IF($F138="","",INDEX('Activity Setup'!$E$12:$E$111,MATCH($F138,'Activity Setup'!$B$12:$B$111,0))),"")</f>
        <v/>
      </c>
      <c r="W138" s="31">
        <f>IFERROR(IF($A138="","",IF($V138="Per Person",$M138*$U138,$U138)),"")</f>
        <v/>
      </c>
      <c r="X138" s="33" t="n"/>
      <c r="Y138" s="51">
        <f>IFERROR(IF($F138="","",INDEX('Activity Setup'!$G$12:$G$111,MATCH($F138,'Activity Setup'!$B$12:$B$111,0))),"")</f>
        <v/>
      </c>
      <c r="Z138" s="51">
        <f>IFERROR(IF($F138="","",INDEX('Activity Setup'!$H$12:$H$111,MATCH($F138,'Activity Setup'!$B$12:$B$111,0))),"")</f>
        <v/>
      </c>
      <c r="AA138" s="31">
        <f>IFERROR(IF($A138="","",MAX(0,$W138-$X138)),"")</f>
        <v/>
      </c>
      <c r="AB138" s="31">
        <f>IFERROR(IF($A138="","",$AA138*$Y138),"")</f>
        <v/>
      </c>
      <c r="AC138" s="31">
        <f>IFERROR(IF($A138="","",$AA138*$Z138),"")</f>
        <v/>
      </c>
      <c r="AD138" s="31">
        <f>IFERROR(IF($A138="","",$AA138+$AB138+$AC138),"")</f>
        <v/>
      </c>
      <c r="AE138" s="33" t="n"/>
      <c r="AF138" s="31">
        <f>IFERROR(IF($A138="","",MAX(0,$AD138-$AE138)),"")</f>
        <v/>
      </c>
      <c r="AG138" s="32">
        <f>IFERROR(IF($A138="","",IF($O138="Canceled","Canceled",IF($AE138&lt;=0,"Unpaid",IF($AF138&gt;0,"Partially Paid","Paid")))),"")</f>
        <v/>
      </c>
      <c r="AH138" s="25" t="n"/>
      <c r="AI138" s="32">
        <f>IFERROR(IF($F138="","",INDEX('Activity Setup'!$L$12:$L$111,MATCH($F138,'Activity Setup'!$B$12:$B$111,0))),"")</f>
        <v/>
      </c>
      <c r="AJ138" s="25" t="n"/>
      <c r="AK138" s="32">
        <f>IFERROR(IF($F138="","",INDEX('Activity Setup'!$M$12:$M$111,MATCH($F138,'Activity Setup'!$B$12:$B$111,0))),"")</f>
        <v/>
      </c>
      <c r="AL138" s="32">
        <f>IFERROR(IF($F138="","",INDEX('Activity Setup'!$I$12:$I$111,MATCH($F138,'Activity Setup'!$B$12:$B$111,0))),"")</f>
        <v/>
      </c>
      <c r="AM138" s="32">
        <f>IFERROR(IF($A138="","",SUMIFS($M$5:$M$154,$F$5:$F$154,$F138,$C$5:$C$154,$C138,$D$5:$D$154,$D138,$O$5:$O$154,"&lt;&gt;Canceled",$O$5:$O$154,"&lt;&gt;No-Show")),0)</f>
        <v/>
      </c>
      <c r="AN138" s="32">
        <f>IFERROR(IF($A138="","",$AL138-$AM138),"")</f>
        <v/>
      </c>
      <c r="AO138" s="51">
        <f>IFERROR(IF($A138="","",$AM138/$AL138),"")</f>
        <v/>
      </c>
      <c r="AP138" s="52">
        <f>IFERROR(IF(OR($A138="",$C138="",$D138=""),"",($C138+$D138)-INDEX('Activity Setup'!$N$12:$N$111,MATCH($F138,'Activity Setup'!$B$12:$B$111,0))/24),"")</f>
        <v/>
      </c>
      <c r="AQ138" s="29" t="n"/>
      <c r="AR138" s="29" t="n"/>
      <c r="AS138" s="30">
        <f>IFERROR(IF($A138="","",IF(COUNTIF($A$5:$A$154,$A138)&gt;1,"Duplicate Booking ID",IF($AO138&gt;1,"Over Capacity",IF(AND($N138&lt;&gt;"",$AK138&lt;&gt;"",$N138&lt;$AK138),"Minimum Age Review",IF(AND($AI138="Yes",$AJ138&lt;&gt;"Received",$AJ138&lt;&gt;"Verify On Arrival"),"Waiver Follow-Up",IF(AND($AF138&gt;0,$O138&lt;&gt;"Canceled"),"Payment Due",IF($T138="","Missing Meeting Point",IF($Q138="","Unassigned Staff",IF(AND(($C138+$D138)&lt;NOW(),OR($O138="Inquiry",$O138="Pending",$O138="Confirmed")),"Past Activity Still Open","Ready"))))))))),"")</f>
        <v/>
      </c>
    </row>
    <row r="139">
      <c r="A139" s="25" t="n"/>
      <c r="B139" s="50" t="n"/>
      <c r="C139" s="50" t="n"/>
      <c r="D139" s="27" t="n"/>
      <c r="E139" s="28">
        <f>IFERROR(IF(OR($F139="",$D139=""),"",$D139+INDEX('Activity Setup'!$J$12:$J$111,MATCH($F139,'Activity Setup'!$B$12:$B$111,0))/24),"")</f>
        <v/>
      </c>
      <c r="F139" s="29" t="n"/>
      <c r="G139" s="25" t="n"/>
      <c r="H139" s="25" t="n"/>
      <c r="I139" s="25" t="n"/>
      <c r="J139" s="29" t="n"/>
      <c r="K139" s="25" t="n"/>
      <c r="L139" s="29" t="n"/>
      <c r="M139" s="25" t="n"/>
      <c r="N139" s="25" t="n"/>
      <c r="O139" s="25" t="n"/>
      <c r="P139" s="25" t="n"/>
      <c r="Q139" s="29" t="n"/>
      <c r="R139" s="30">
        <f>IFERROR(IF($F139="","",INDEX('Activity Setup'!$K$12:$K$111,MATCH($F139,'Activity Setup'!$B$12:$B$111,0))),"")</f>
        <v/>
      </c>
      <c r="S139" s="29" t="n"/>
      <c r="T139" s="30">
        <f>IFERROR(IF($A139="","",IF($S139&lt;&gt;"",$S139,$R139)),"")</f>
        <v/>
      </c>
      <c r="U139" s="31">
        <f>IFERROR(IF($F139="","",INDEX('Activity Setup'!$F$12:$F$111,MATCH($F139,'Activity Setup'!$B$12:$B$111,0))),"")</f>
        <v/>
      </c>
      <c r="V139" s="32">
        <f>IFERROR(IF($F139="","",INDEX('Activity Setup'!$E$12:$E$111,MATCH($F139,'Activity Setup'!$B$12:$B$111,0))),"")</f>
        <v/>
      </c>
      <c r="W139" s="31">
        <f>IFERROR(IF($A139="","",IF($V139="Per Person",$M139*$U139,$U139)),"")</f>
        <v/>
      </c>
      <c r="X139" s="33" t="n"/>
      <c r="Y139" s="51">
        <f>IFERROR(IF($F139="","",INDEX('Activity Setup'!$G$12:$G$111,MATCH($F139,'Activity Setup'!$B$12:$B$111,0))),"")</f>
        <v/>
      </c>
      <c r="Z139" s="51">
        <f>IFERROR(IF($F139="","",INDEX('Activity Setup'!$H$12:$H$111,MATCH($F139,'Activity Setup'!$B$12:$B$111,0))),"")</f>
        <v/>
      </c>
      <c r="AA139" s="31">
        <f>IFERROR(IF($A139="","",MAX(0,$W139-$X139)),"")</f>
        <v/>
      </c>
      <c r="AB139" s="31">
        <f>IFERROR(IF($A139="","",$AA139*$Y139),"")</f>
        <v/>
      </c>
      <c r="AC139" s="31">
        <f>IFERROR(IF($A139="","",$AA139*$Z139),"")</f>
        <v/>
      </c>
      <c r="AD139" s="31">
        <f>IFERROR(IF($A139="","",$AA139+$AB139+$AC139),"")</f>
        <v/>
      </c>
      <c r="AE139" s="33" t="n"/>
      <c r="AF139" s="31">
        <f>IFERROR(IF($A139="","",MAX(0,$AD139-$AE139)),"")</f>
        <v/>
      </c>
      <c r="AG139" s="32">
        <f>IFERROR(IF($A139="","",IF($O139="Canceled","Canceled",IF($AE139&lt;=0,"Unpaid",IF($AF139&gt;0,"Partially Paid","Paid")))),"")</f>
        <v/>
      </c>
      <c r="AH139" s="25" t="n"/>
      <c r="AI139" s="32">
        <f>IFERROR(IF($F139="","",INDEX('Activity Setup'!$L$12:$L$111,MATCH($F139,'Activity Setup'!$B$12:$B$111,0))),"")</f>
        <v/>
      </c>
      <c r="AJ139" s="25" t="n"/>
      <c r="AK139" s="32">
        <f>IFERROR(IF($F139="","",INDEX('Activity Setup'!$M$12:$M$111,MATCH($F139,'Activity Setup'!$B$12:$B$111,0))),"")</f>
        <v/>
      </c>
      <c r="AL139" s="32">
        <f>IFERROR(IF($F139="","",INDEX('Activity Setup'!$I$12:$I$111,MATCH($F139,'Activity Setup'!$B$12:$B$111,0))),"")</f>
        <v/>
      </c>
      <c r="AM139" s="32">
        <f>IFERROR(IF($A139="","",SUMIFS($M$5:$M$154,$F$5:$F$154,$F139,$C$5:$C$154,$C139,$D$5:$D$154,$D139,$O$5:$O$154,"&lt;&gt;Canceled",$O$5:$O$154,"&lt;&gt;No-Show")),0)</f>
        <v/>
      </c>
      <c r="AN139" s="32">
        <f>IFERROR(IF($A139="","",$AL139-$AM139),"")</f>
        <v/>
      </c>
      <c r="AO139" s="51">
        <f>IFERROR(IF($A139="","",$AM139/$AL139),"")</f>
        <v/>
      </c>
      <c r="AP139" s="52">
        <f>IFERROR(IF(OR($A139="",$C139="",$D139=""),"",($C139+$D139)-INDEX('Activity Setup'!$N$12:$N$111,MATCH($F139,'Activity Setup'!$B$12:$B$111,0))/24),"")</f>
        <v/>
      </c>
      <c r="AQ139" s="29" t="n"/>
      <c r="AR139" s="29" t="n"/>
      <c r="AS139" s="30">
        <f>IFERROR(IF($A139="","",IF(COUNTIF($A$5:$A$154,$A139)&gt;1,"Duplicate Booking ID",IF($AO139&gt;1,"Over Capacity",IF(AND($N139&lt;&gt;"",$AK139&lt;&gt;"",$N139&lt;$AK139),"Minimum Age Review",IF(AND($AI139="Yes",$AJ139&lt;&gt;"Received",$AJ139&lt;&gt;"Verify On Arrival"),"Waiver Follow-Up",IF(AND($AF139&gt;0,$O139&lt;&gt;"Canceled"),"Payment Due",IF($T139="","Missing Meeting Point",IF($Q139="","Unassigned Staff",IF(AND(($C139+$D139)&lt;NOW(),OR($O139="Inquiry",$O139="Pending",$O139="Confirmed")),"Past Activity Still Open","Ready"))))))))),"")</f>
        <v/>
      </c>
    </row>
    <row r="140">
      <c r="A140" s="25" t="n"/>
      <c r="B140" s="50" t="n"/>
      <c r="C140" s="50" t="n"/>
      <c r="D140" s="27" t="n"/>
      <c r="E140" s="28">
        <f>IFERROR(IF(OR($F140="",$D140=""),"",$D140+INDEX('Activity Setup'!$J$12:$J$111,MATCH($F140,'Activity Setup'!$B$12:$B$111,0))/24),"")</f>
        <v/>
      </c>
      <c r="F140" s="29" t="n"/>
      <c r="G140" s="25" t="n"/>
      <c r="H140" s="25" t="n"/>
      <c r="I140" s="25" t="n"/>
      <c r="J140" s="29" t="n"/>
      <c r="K140" s="25" t="n"/>
      <c r="L140" s="29" t="n"/>
      <c r="M140" s="25" t="n"/>
      <c r="N140" s="25" t="n"/>
      <c r="O140" s="25" t="n"/>
      <c r="P140" s="25" t="n"/>
      <c r="Q140" s="29" t="n"/>
      <c r="R140" s="30">
        <f>IFERROR(IF($F140="","",INDEX('Activity Setup'!$K$12:$K$111,MATCH($F140,'Activity Setup'!$B$12:$B$111,0))),"")</f>
        <v/>
      </c>
      <c r="S140" s="29" t="n"/>
      <c r="T140" s="30">
        <f>IFERROR(IF($A140="","",IF($S140&lt;&gt;"",$S140,$R140)),"")</f>
        <v/>
      </c>
      <c r="U140" s="31">
        <f>IFERROR(IF($F140="","",INDEX('Activity Setup'!$F$12:$F$111,MATCH($F140,'Activity Setup'!$B$12:$B$111,0))),"")</f>
        <v/>
      </c>
      <c r="V140" s="32">
        <f>IFERROR(IF($F140="","",INDEX('Activity Setup'!$E$12:$E$111,MATCH($F140,'Activity Setup'!$B$12:$B$111,0))),"")</f>
        <v/>
      </c>
      <c r="W140" s="31">
        <f>IFERROR(IF($A140="","",IF($V140="Per Person",$M140*$U140,$U140)),"")</f>
        <v/>
      </c>
      <c r="X140" s="33" t="n"/>
      <c r="Y140" s="51">
        <f>IFERROR(IF($F140="","",INDEX('Activity Setup'!$G$12:$G$111,MATCH($F140,'Activity Setup'!$B$12:$B$111,0))),"")</f>
        <v/>
      </c>
      <c r="Z140" s="51">
        <f>IFERROR(IF($F140="","",INDEX('Activity Setup'!$H$12:$H$111,MATCH($F140,'Activity Setup'!$B$12:$B$111,0))),"")</f>
        <v/>
      </c>
      <c r="AA140" s="31">
        <f>IFERROR(IF($A140="","",MAX(0,$W140-$X140)),"")</f>
        <v/>
      </c>
      <c r="AB140" s="31">
        <f>IFERROR(IF($A140="","",$AA140*$Y140),"")</f>
        <v/>
      </c>
      <c r="AC140" s="31">
        <f>IFERROR(IF($A140="","",$AA140*$Z140),"")</f>
        <v/>
      </c>
      <c r="AD140" s="31">
        <f>IFERROR(IF($A140="","",$AA140+$AB140+$AC140),"")</f>
        <v/>
      </c>
      <c r="AE140" s="33" t="n"/>
      <c r="AF140" s="31">
        <f>IFERROR(IF($A140="","",MAX(0,$AD140-$AE140)),"")</f>
        <v/>
      </c>
      <c r="AG140" s="32">
        <f>IFERROR(IF($A140="","",IF($O140="Canceled","Canceled",IF($AE140&lt;=0,"Unpaid",IF($AF140&gt;0,"Partially Paid","Paid")))),"")</f>
        <v/>
      </c>
      <c r="AH140" s="25" t="n"/>
      <c r="AI140" s="32">
        <f>IFERROR(IF($F140="","",INDEX('Activity Setup'!$L$12:$L$111,MATCH($F140,'Activity Setup'!$B$12:$B$111,0))),"")</f>
        <v/>
      </c>
      <c r="AJ140" s="25" t="n"/>
      <c r="AK140" s="32">
        <f>IFERROR(IF($F140="","",INDEX('Activity Setup'!$M$12:$M$111,MATCH($F140,'Activity Setup'!$B$12:$B$111,0))),"")</f>
        <v/>
      </c>
      <c r="AL140" s="32">
        <f>IFERROR(IF($F140="","",INDEX('Activity Setup'!$I$12:$I$111,MATCH($F140,'Activity Setup'!$B$12:$B$111,0))),"")</f>
        <v/>
      </c>
      <c r="AM140" s="32">
        <f>IFERROR(IF($A140="","",SUMIFS($M$5:$M$154,$F$5:$F$154,$F140,$C$5:$C$154,$C140,$D$5:$D$154,$D140,$O$5:$O$154,"&lt;&gt;Canceled",$O$5:$O$154,"&lt;&gt;No-Show")),0)</f>
        <v/>
      </c>
      <c r="AN140" s="32">
        <f>IFERROR(IF($A140="","",$AL140-$AM140),"")</f>
        <v/>
      </c>
      <c r="AO140" s="51">
        <f>IFERROR(IF($A140="","",$AM140/$AL140),"")</f>
        <v/>
      </c>
      <c r="AP140" s="52">
        <f>IFERROR(IF(OR($A140="",$C140="",$D140=""),"",($C140+$D140)-INDEX('Activity Setup'!$N$12:$N$111,MATCH($F140,'Activity Setup'!$B$12:$B$111,0))/24),"")</f>
        <v/>
      </c>
      <c r="AQ140" s="29" t="n"/>
      <c r="AR140" s="29" t="n"/>
      <c r="AS140" s="30">
        <f>IFERROR(IF($A140="","",IF(COUNTIF($A$5:$A$154,$A140)&gt;1,"Duplicate Booking ID",IF($AO140&gt;1,"Over Capacity",IF(AND($N140&lt;&gt;"",$AK140&lt;&gt;"",$N140&lt;$AK140),"Minimum Age Review",IF(AND($AI140="Yes",$AJ140&lt;&gt;"Received",$AJ140&lt;&gt;"Verify On Arrival"),"Waiver Follow-Up",IF(AND($AF140&gt;0,$O140&lt;&gt;"Canceled"),"Payment Due",IF($T140="","Missing Meeting Point",IF($Q140="","Unassigned Staff",IF(AND(($C140+$D140)&lt;NOW(),OR($O140="Inquiry",$O140="Pending",$O140="Confirmed")),"Past Activity Still Open","Ready"))))))))),"")</f>
        <v/>
      </c>
    </row>
    <row r="141">
      <c r="A141" s="25" t="n"/>
      <c r="B141" s="50" t="n"/>
      <c r="C141" s="50" t="n"/>
      <c r="D141" s="27" t="n"/>
      <c r="E141" s="28">
        <f>IFERROR(IF(OR($F141="",$D141=""),"",$D141+INDEX('Activity Setup'!$J$12:$J$111,MATCH($F141,'Activity Setup'!$B$12:$B$111,0))/24),"")</f>
        <v/>
      </c>
      <c r="F141" s="29" t="n"/>
      <c r="G141" s="25" t="n"/>
      <c r="H141" s="25" t="n"/>
      <c r="I141" s="25" t="n"/>
      <c r="J141" s="29" t="n"/>
      <c r="K141" s="25" t="n"/>
      <c r="L141" s="29" t="n"/>
      <c r="M141" s="25" t="n"/>
      <c r="N141" s="25" t="n"/>
      <c r="O141" s="25" t="n"/>
      <c r="P141" s="25" t="n"/>
      <c r="Q141" s="29" t="n"/>
      <c r="R141" s="30">
        <f>IFERROR(IF($F141="","",INDEX('Activity Setup'!$K$12:$K$111,MATCH($F141,'Activity Setup'!$B$12:$B$111,0))),"")</f>
        <v/>
      </c>
      <c r="S141" s="29" t="n"/>
      <c r="T141" s="30">
        <f>IFERROR(IF($A141="","",IF($S141&lt;&gt;"",$S141,$R141)),"")</f>
        <v/>
      </c>
      <c r="U141" s="31">
        <f>IFERROR(IF($F141="","",INDEX('Activity Setup'!$F$12:$F$111,MATCH($F141,'Activity Setup'!$B$12:$B$111,0))),"")</f>
        <v/>
      </c>
      <c r="V141" s="32">
        <f>IFERROR(IF($F141="","",INDEX('Activity Setup'!$E$12:$E$111,MATCH($F141,'Activity Setup'!$B$12:$B$111,0))),"")</f>
        <v/>
      </c>
      <c r="W141" s="31">
        <f>IFERROR(IF($A141="","",IF($V141="Per Person",$M141*$U141,$U141)),"")</f>
        <v/>
      </c>
      <c r="X141" s="33" t="n"/>
      <c r="Y141" s="51">
        <f>IFERROR(IF($F141="","",INDEX('Activity Setup'!$G$12:$G$111,MATCH($F141,'Activity Setup'!$B$12:$B$111,0))),"")</f>
        <v/>
      </c>
      <c r="Z141" s="51">
        <f>IFERROR(IF($F141="","",INDEX('Activity Setup'!$H$12:$H$111,MATCH($F141,'Activity Setup'!$B$12:$B$111,0))),"")</f>
        <v/>
      </c>
      <c r="AA141" s="31">
        <f>IFERROR(IF($A141="","",MAX(0,$W141-$X141)),"")</f>
        <v/>
      </c>
      <c r="AB141" s="31">
        <f>IFERROR(IF($A141="","",$AA141*$Y141),"")</f>
        <v/>
      </c>
      <c r="AC141" s="31">
        <f>IFERROR(IF($A141="","",$AA141*$Z141),"")</f>
        <v/>
      </c>
      <c r="AD141" s="31">
        <f>IFERROR(IF($A141="","",$AA141+$AB141+$AC141),"")</f>
        <v/>
      </c>
      <c r="AE141" s="33" t="n"/>
      <c r="AF141" s="31">
        <f>IFERROR(IF($A141="","",MAX(0,$AD141-$AE141)),"")</f>
        <v/>
      </c>
      <c r="AG141" s="32">
        <f>IFERROR(IF($A141="","",IF($O141="Canceled","Canceled",IF($AE141&lt;=0,"Unpaid",IF($AF141&gt;0,"Partially Paid","Paid")))),"")</f>
        <v/>
      </c>
      <c r="AH141" s="25" t="n"/>
      <c r="AI141" s="32">
        <f>IFERROR(IF($F141="","",INDEX('Activity Setup'!$L$12:$L$111,MATCH($F141,'Activity Setup'!$B$12:$B$111,0))),"")</f>
        <v/>
      </c>
      <c r="AJ141" s="25" t="n"/>
      <c r="AK141" s="32">
        <f>IFERROR(IF($F141="","",INDEX('Activity Setup'!$M$12:$M$111,MATCH($F141,'Activity Setup'!$B$12:$B$111,0))),"")</f>
        <v/>
      </c>
      <c r="AL141" s="32">
        <f>IFERROR(IF($F141="","",INDEX('Activity Setup'!$I$12:$I$111,MATCH($F141,'Activity Setup'!$B$12:$B$111,0))),"")</f>
        <v/>
      </c>
      <c r="AM141" s="32">
        <f>IFERROR(IF($A141="","",SUMIFS($M$5:$M$154,$F$5:$F$154,$F141,$C$5:$C$154,$C141,$D$5:$D$154,$D141,$O$5:$O$154,"&lt;&gt;Canceled",$O$5:$O$154,"&lt;&gt;No-Show")),0)</f>
        <v/>
      </c>
      <c r="AN141" s="32">
        <f>IFERROR(IF($A141="","",$AL141-$AM141),"")</f>
        <v/>
      </c>
      <c r="AO141" s="51">
        <f>IFERROR(IF($A141="","",$AM141/$AL141),"")</f>
        <v/>
      </c>
      <c r="AP141" s="52">
        <f>IFERROR(IF(OR($A141="",$C141="",$D141=""),"",($C141+$D141)-INDEX('Activity Setup'!$N$12:$N$111,MATCH($F141,'Activity Setup'!$B$12:$B$111,0))/24),"")</f>
        <v/>
      </c>
      <c r="AQ141" s="29" t="n"/>
      <c r="AR141" s="29" t="n"/>
      <c r="AS141" s="30">
        <f>IFERROR(IF($A141="","",IF(COUNTIF($A$5:$A$154,$A141)&gt;1,"Duplicate Booking ID",IF($AO141&gt;1,"Over Capacity",IF(AND($N141&lt;&gt;"",$AK141&lt;&gt;"",$N141&lt;$AK141),"Minimum Age Review",IF(AND($AI141="Yes",$AJ141&lt;&gt;"Received",$AJ141&lt;&gt;"Verify On Arrival"),"Waiver Follow-Up",IF(AND($AF141&gt;0,$O141&lt;&gt;"Canceled"),"Payment Due",IF($T141="","Missing Meeting Point",IF($Q141="","Unassigned Staff",IF(AND(($C141+$D141)&lt;NOW(),OR($O141="Inquiry",$O141="Pending",$O141="Confirmed")),"Past Activity Still Open","Ready"))))))))),"")</f>
        <v/>
      </c>
    </row>
    <row r="142">
      <c r="A142" s="25" t="n"/>
      <c r="B142" s="50" t="n"/>
      <c r="C142" s="50" t="n"/>
      <c r="D142" s="27" t="n"/>
      <c r="E142" s="28">
        <f>IFERROR(IF(OR($F142="",$D142=""),"",$D142+INDEX('Activity Setup'!$J$12:$J$111,MATCH($F142,'Activity Setup'!$B$12:$B$111,0))/24),"")</f>
        <v/>
      </c>
      <c r="F142" s="29" t="n"/>
      <c r="G142" s="25" t="n"/>
      <c r="H142" s="25" t="n"/>
      <c r="I142" s="25" t="n"/>
      <c r="J142" s="29" t="n"/>
      <c r="K142" s="25" t="n"/>
      <c r="L142" s="29" t="n"/>
      <c r="M142" s="25" t="n"/>
      <c r="N142" s="25" t="n"/>
      <c r="O142" s="25" t="n"/>
      <c r="P142" s="25" t="n"/>
      <c r="Q142" s="29" t="n"/>
      <c r="R142" s="30">
        <f>IFERROR(IF($F142="","",INDEX('Activity Setup'!$K$12:$K$111,MATCH($F142,'Activity Setup'!$B$12:$B$111,0))),"")</f>
        <v/>
      </c>
      <c r="S142" s="29" t="n"/>
      <c r="T142" s="30">
        <f>IFERROR(IF($A142="","",IF($S142&lt;&gt;"",$S142,$R142)),"")</f>
        <v/>
      </c>
      <c r="U142" s="31">
        <f>IFERROR(IF($F142="","",INDEX('Activity Setup'!$F$12:$F$111,MATCH($F142,'Activity Setup'!$B$12:$B$111,0))),"")</f>
        <v/>
      </c>
      <c r="V142" s="32">
        <f>IFERROR(IF($F142="","",INDEX('Activity Setup'!$E$12:$E$111,MATCH($F142,'Activity Setup'!$B$12:$B$111,0))),"")</f>
        <v/>
      </c>
      <c r="W142" s="31">
        <f>IFERROR(IF($A142="","",IF($V142="Per Person",$M142*$U142,$U142)),"")</f>
        <v/>
      </c>
      <c r="X142" s="33" t="n"/>
      <c r="Y142" s="51">
        <f>IFERROR(IF($F142="","",INDEX('Activity Setup'!$G$12:$G$111,MATCH($F142,'Activity Setup'!$B$12:$B$111,0))),"")</f>
        <v/>
      </c>
      <c r="Z142" s="51">
        <f>IFERROR(IF($F142="","",INDEX('Activity Setup'!$H$12:$H$111,MATCH($F142,'Activity Setup'!$B$12:$B$111,0))),"")</f>
        <v/>
      </c>
      <c r="AA142" s="31">
        <f>IFERROR(IF($A142="","",MAX(0,$W142-$X142)),"")</f>
        <v/>
      </c>
      <c r="AB142" s="31">
        <f>IFERROR(IF($A142="","",$AA142*$Y142),"")</f>
        <v/>
      </c>
      <c r="AC142" s="31">
        <f>IFERROR(IF($A142="","",$AA142*$Z142),"")</f>
        <v/>
      </c>
      <c r="AD142" s="31">
        <f>IFERROR(IF($A142="","",$AA142+$AB142+$AC142),"")</f>
        <v/>
      </c>
      <c r="AE142" s="33" t="n"/>
      <c r="AF142" s="31">
        <f>IFERROR(IF($A142="","",MAX(0,$AD142-$AE142)),"")</f>
        <v/>
      </c>
      <c r="AG142" s="32">
        <f>IFERROR(IF($A142="","",IF($O142="Canceled","Canceled",IF($AE142&lt;=0,"Unpaid",IF($AF142&gt;0,"Partially Paid","Paid")))),"")</f>
        <v/>
      </c>
      <c r="AH142" s="25" t="n"/>
      <c r="AI142" s="32">
        <f>IFERROR(IF($F142="","",INDEX('Activity Setup'!$L$12:$L$111,MATCH($F142,'Activity Setup'!$B$12:$B$111,0))),"")</f>
        <v/>
      </c>
      <c r="AJ142" s="25" t="n"/>
      <c r="AK142" s="32">
        <f>IFERROR(IF($F142="","",INDEX('Activity Setup'!$M$12:$M$111,MATCH($F142,'Activity Setup'!$B$12:$B$111,0))),"")</f>
        <v/>
      </c>
      <c r="AL142" s="32">
        <f>IFERROR(IF($F142="","",INDEX('Activity Setup'!$I$12:$I$111,MATCH($F142,'Activity Setup'!$B$12:$B$111,0))),"")</f>
        <v/>
      </c>
      <c r="AM142" s="32">
        <f>IFERROR(IF($A142="","",SUMIFS($M$5:$M$154,$F$5:$F$154,$F142,$C$5:$C$154,$C142,$D$5:$D$154,$D142,$O$5:$O$154,"&lt;&gt;Canceled",$O$5:$O$154,"&lt;&gt;No-Show")),0)</f>
        <v/>
      </c>
      <c r="AN142" s="32">
        <f>IFERROR(IF($A142="","",$AL142-$AM142),"")</f>
        <v/>
      </c>
      <c r="AO142" s="51">
        <f>IFERROR(IF($A142="","",$AM142/$AL142),"")</f>
        <v/>
      </c>
      <c r="AP142" s="52">
        <f>IFERROR(IF(OR($A142="",$C142="",$D142=""),"",($C142+$D142)-INDEX('Activity Setup'!$N$12:$N$111,MATCH($F142,'Activity Setup'!$B$12:$B$111,0))/24),"")</f>
        <v/>
      </c>
      <c r="AQ142" s="29" t="n"/>
      <c r="AR142" s="29" t="n"/>
      <c r="AS142" s="30">
        <f>IFERROR(IF($A142="","",IF(COUNTIF($A$5:$A$154,$A142)&gt;1,"Duplicate Booking ID",IF($AO142&gt;1,"Over Capacity",IF(AND($N142&lt;&gt;"",$AK142&lt;&gt;"",$N142&lt;$AK142),"Minimum Age Review",IF(AND($AI142="Yes",$AJ142&lt;&gt;"Received",$AJ142&lt;&gt;"Verify On Arrival"),"Waiver Follow-Up",IF(AND($AF142&gt;0,$O142&lt;&gt;"Canceled"),"Payment Due",IF($T142="","Missing Meeting Point",IF($Q142="","Unassigned Staff",IF(AND(($C142+$D142)&lt;NOW(),OR($O142="Inquiry",$O142="Pending",$O142="Confirmed")),"Past Activity Still Open","Ready"))))))))),"")</f>
        <v/>
      </c>
    </row>
    <row r="143">
      <c r="A143" s="25" t="n"/>
      <c r="B143" s="50" t="n"/>
      <c r="C143" s="50" t="n"/>
      <c r="D143" s="27" t="n"/>
      <c r="E143" s="28">
        <f>IFERROR(IF(OR($F143="",$D143=""),"",$D143+INDEX('Activity Setup'!$J$12:$J$111,MATCH($F143,'Activity Setup'!$B$12:$B$111,0))/24),"")</f>
        <v/>
      </c>
      <c r="F143" s="29" t="n"/>
      <c r="G143" s="25" t="n"/>
      <c r="H143" s="25" t="n"/>
      <c r="I143" s="25" t="n"/>
      <c r="J143" s="29" t="n"/>
      <c r="K143" s="25" t="n"/>
      <c r="L143" s="29" t="n"/>
      <c r="M143" s="25" t="n"/>
      <c r="N143" s="25" t="n"/>
      <c r="O143" s="25" t="n"/>
      <c r="P143" s="25" t="n"/>
      <c r="Q143" s="29" t="n"/>
      <c r="R143" s="30">
        <f>IFERROR(IF($F143="","",INDEX('Activity Setup'!$K$12:$K$111,MATCH($F143,'Activity Setup'!$B$12:$B$111,0))),"")</f>
        <v/>
      </c>
      <c r="S143" s="29" t="n"/>
      <c r="T143" s="30">
        <f>IFERROR(IF($A143="","",IF($S143&lt;&gt;"",$S143,$R143)),"")</f>
        <v/>
      </c>
      <c r="U143" s="31">
        <f>IFERROR(IF($F143="","",INDEX('Activity Setup'!$F$12:$F$111,MATCH($F143,'Activity Setup'!$B$12:$B$111,0))),"")</f>
        <v/>
      </c>
      <c r="V143" s="32">
        <f>IFERROR(IF($F143="","",INDEX('Activity Setup'!$E$12:$E$111,MATCH($F143,'Activity Setup'!$B$12:$B$111,0))),"")</f>
        <v/>
      </c>
      <c r="W143" s="31">
        <f>IFERROR(IF($A143="","",IF($V143="Per Person",$M143*$U143,$U143)),"")</f>
        <v/>
      </c>
      <c r="X143" s="33" t="n"/>
      <c r="Y143" s="51">
        <f>IFERROR(IF($F143="","",INDEX('Activity Setup'!$G$12:$G$111,MATCH($F143,'Activity Setup'!$B$12:$B$111,0))),"")</f>
        <v/>
      </c>
      <c r="Z143" s="51">
        <f>IFERROR(IF($F143="","",INDEX('Activity Setup'!$H$12:$H$111,MATCH($F143,'Activity Setup'!$B$12:$B$111,0))),"")</f>
        <v/>
      </c>
      <c r="AA143" s="31">
        <f>IFERROR(IF($A143="","",MAX(0,$W143-$X143)),"")</f>
        <v/>
      </c>
      <c r="AB143" s="31">
        <f>IFERROR(IF($A143="","",$AA143*$Y143),"")</f>
        <v/>
      </c>
      <c r="AC143" s="31">
        <f>IFERROR(IF($A143="","",$AA143*$Z143),"")</f>
        <v/>
      </c>
      <c r="AD143" s="31">
        <f>IFERROR(IF($A143="","",$AA143+$AB143+$AC143),"")</f>
        <v/>
      </c>
      <c r="AE143" s="33" t="n"/>
      <c r="AF143" s="31">
        <f>IFERROR(IF($A143="","",MAX(0,$AD143-$AE143)),"")</f>
        <v/>
      </c>
      <c r="AG143" s="32">
        <f>IFERROR(IF($A143="","",IF($O143="Canceled","Canceled",IF($AE143&lt;=0,"Unpaid",IF($AF143&gt;0,"Partially Paid","Paid")))),"")</f>
        <v/>
      </c>
      <c r="AH143" s="25" t="n"/>
      <c r="AI143" s="32">
        <f>IFERROR(IF($F143="","",INDEX('Activity Setup'!$L$12:$L$111,MATCH($F143,'Activity Setup'!$B$12:$B$111,0))),"")</f>
        <v/>
      </c>
      <c r="AJ143" s="25" t="n"/>
      <c r="AK143" s="32">
        <f>IFERROR(IF($F143="","",INDEX('Activity Setup'!$M$12:$M$111,MATCH($F143,'Activity Setup'!$B$12:$B$111,0))),"")</f>
        <v/>
      </c>
      <c r="AL143" s="32">
        <f>IFERROR(IF($F143="","",INDEX('Activity Setup'!$I$12:$I$111,MATCH($F143,'Activity Setup'!$B$12:$B$111,0))),"")</f>
        <v/>
      </c>
      <c r="AM143" s="32">
        <f>IFERROR(IF($A143="","",SUMIFS($M$5:$M$154,$F$5:$F$154,$F143,$C$5:$C$154,$C143,$D$5:$D$154,$D143,$O$5:$O$154,"&lt;&gt;Canceled",$O$5:$O$154,"&lt;&gt;No-Show")),0)</f>
        <v/>
      </c>
      <c r="AN143" s="32">
        <f>IFERROR(IF($A143="","",$AL143-$AM143),"")</f>
        <v/>
      </c>
      <c r="AO143" s="51">
        <f>IFERROR(IF($A143="","",$AM143/$AL143),"")</f>
        <v/>
      </c>
      <c r="AP143" s="52">
        <f>IFERROR(IF(OR($A143="",$C143="",$D143=""),"",($C143+$D143)-INDEX('Activity Setup'!$N$12:$N$111,MATCH($F143,'Activity Setup'!$B$12:$B$111,0))/24),"")</f>
        <v/>
      </c>
      <c r="AQ143" s="29" t="n"/>
      <c r="AR143" s="29" t="n"/>
      <c r="AS143" s="30">
        <f>IFERROR(IF($A143="","",IF(COUNTIF($A$5:$A$154,$A143)&gt;1,"Duplicate Booking ID",IF($AO143&gt;1,"Over Capacity",IF(AND($N143&lt;&gt;"",$AK143&lt;&gt;"",$N143&lt;$AK143),"Minimum Age Review",IF(AND($AI143="Yes",$AJ143&lt;&gt;"Received",$AJ143&lt;&gt;"Verify On Arrival"),"Waiver Follow-Up",IF(AND($AF143&gt;0,$O143&lt;&gt;"Canceled"),"Payment Due",IF($T143="","Missing Meeting Point",IF($Q143="","Unassigned Staff",IF(AND(($C143+$D143)&lt;NOW(),OR($O143="Inquiry",$O143="Pending",$O143="Confirmed")),"Past Activity Still Open","Ready"))))))))),"")</f>
        <v/>
      </c>
    </row>
    <row r="144">
      <c r="A144" s="25" t="n"/>
      <c r="B144" s="50" t="n"/>
      <c r="C144" s="50" t="n"/>
      <c r="D144" s="27" t="n"/>
      <c r="E144" s="28">
        <f>IFERROR(IF(OR($F144="",$D144=""),"",$D144+INDEX('Activity Setup'!$J$12:$J$111,MATCH($F144,'Activity Setup'!$B$12:$B$111,0))/24),"")</f>
        <v/>
      </c>
      <c r="F144" s="29" t="n"/>
      <c r="G144" s="25" t="n"/>
      <c r="H144" s="25" t="n"/>
      <c r="I144" s="25" t="n"/>
      <c r="J144" s="29" t="n"/>
      <c r="K144" s="25" t="n"/>
      <c r="L144" s="29" t="n"/>
      <c r="M144" s="25" t="n"/>
      <c r="N144" s="25" t="n"/>
      <c r="O144" s="25" t="n"/>
      <c r="P144" s="25" t="n"/>
      <c r="Q144" s="29" t="n"/>
      <c r="R144" s="30">
        <f>IFERROR(IF($F144="","",INDEX('Activity Setup'!$K$12:$K$111,MATCH($F144,'Activity Setup'!$B$12:$B$111,0))),"")</f>
        <v/>
      </c>
      <c r="S144" s="29" t="n"/>
      <c r="T144" s="30">
        <f>IFERROR(IF($A144="","",IF($S144&lt;&gt;"",$S144,$R144)),"")</f>
        <v/>
      </c>
      <c r="U144" s="31">
        <f>IFERROR(IF($F144="","",INDEX('Activity Setup'!$F$12:$F$111,MATCH($F144,'Activity Setup'!$B$12:$B$111,0))),"")</f>
        <v/>
      </c>
      <c r="V144" s="32">
        <f>IFERROR(IF($F144="","",INDEX('Activity Setup'!$E$12:$E$111,MATCH($F144,'Activity Setup'!$B$12:$B$111,0))),"")</f>
        <v/>
      </c>
      <c r="W144" s="31">
        <f>IFERROR(IF($A144="","",IF($V144="Per Person",$M144*$U144,$U144)),"")</f>
        <v/>
      </c>
      <c r="X144" s="33" t="n"/>
      <c r="Y144" s="51">
        <f>IFERROR(IF($F144="","",INDEX('Activity Setup'!$G$12:$G$111,MATCH($F144,'Activity Setup'!$B$12:$B$111,0))),"")</f>
        <v/>
      </c>
      <c r="Z144" s="51">
        <f>IFERROR(IF($F144="","",INDEX('Activity Setup'!$H$12:$H$111,MATCH($F144,'Activity Setup'!$B$12:$B$111,0))),"")</f>
        <v/>
      </c>
      <c r="AA144" s="31">
        <f>IFERROR(IF($A144="","",MAX(0,$W144-$X144)),"")</f>
        <v/>
      </c>
      <c r="AB144" s="31">
        <f>IFERROR(IF($A144="","",$AA144*$Y144),"")</f>
        <v/>
      </c>
      <c r="AC144" s="31">
        <f>IFERROR(IF($A144="","",$AA144*$Z144),"")</f>
        <v/>
      </c>
      <c r="AD144" s="31">
        <f>IFERROR(IF($A144="","",$AA144+$AB144+$AC144),"")</f>
        <v/>
      </c>
      <c r="AE144" s="33" t="n"/>
      <c r="AF144" s="31">
        <f>IFERROR(IF($A144="","",MAX(0,$AD144-$AE144)),"")</f>
        <v/>
      </c>
      <c r="AG144" s="32">
        <f>IFERROR(IF($A144="","",IF($O144="Canceled","Canceled",IF($AE144&lt;=0,"Unpaid",IF($AF144&gt;0,"Partially Paid","Paid")))),"")</f>
        <v/>
      </c>
      <c r="AH144" s="25" t="n"/>
      <c r="AI144" s="32">
        <f>IFERROR(IF($F144="","",INDEX('Activity Setup'!$L$12:$L$111,MATCH($F144,'Activity Setup'!$B$12:$B$111,0))),"")</f>
        <v/>
      </c>
      <c r="AJ144" s="25" t="n"/>
      <c r="AK144" s="32">
        <f>IFERROR(IF($F144="","",INDEX('Activity Setup'!$M$12:$M$111,MATCH($F144,'Activity Setup'!$B$12:$B$111,0))),"")</f>
        <v/>
      </c>
      <c r="AL144" s="32">
        <f>IFERROR(IF($F144="","",INDEX('Activity Setup'!$I$12:$I$111,MATCH($F144,'Activity Setup'!$B$12:$B$111,0))),"")</f>
        <v/>
      </c>
      <c r="AM144" s="32">
        <f>IFERROR(IF($A144="","",SUMIFS($M$5:$M$154,$F$5:$F$154,$F144,$C$5:$C$154,$C144,$D$5:$D$154,$D144,$O$5:$O$154,"&lt;&gt;Canceled",$O$5:$O$154,"&lt;&gt;No-Show")),0)</f>
        <v/>
      </c>
      <c r="AN144" s="32">
        <f>IFERROR(IF($A144="","",$AL144-$AM144),"")</f>
        <v/>
      </c>
      <c r="AO144" s="51">
        <f>IFERROR(IF($A144="","",$AM144/$AL144),"")</f>
        <v/>
      </c>
      <c r="AP144" s="52">
        <f>IFERROR(IF(OR($A144="",$C144="",$D144=""),"",($C144+$D144)-INDEX('Activity Setup'!$N$12:$N$111,MATCH($F144,'Activity Setup'!$B$12:$B$111,0))/24),"")</f>
        <v/>
      </c>
      <c r="AQ144" s="29" t="n"/>
      <c r="AR144" s="29" t="n"/>
      <c r="AS144" s="30">
        <f>IFERROR(IF($A144="","",IF(COUNTIF($A$5:$A$154,$A144)&gt;1,"Duplicate Booking ID",IF($AO144&gt;1,"Over Capacity",IF(AND($N144&lt;&gt;"",$AK144&lt;&gt;"",$N144&lt;$AK144),"Minimum Age Review",IF(AND($AI144="Yes",$AJ144&lt;&gt;"Received",$AJ144&lt;&gt;"Verify On Arrival"),"Waiver Follow-Up",IF(AND($AF144&gt;0,$O144&lt;&gt;"Canceled"),"Payment Due",IF($T144="","Missing Meeting Point",IF($Q144="","Unassigned Staff",IF(AND(($C144+$D144)&lt;NOW(),OR($O144="Inquiry",$O144="Pending",$O144="Confirmed")),"Past Activity Still Open","Ready"))))))))),"")</f>
        <v/>
      </c>
    </row>
    <row r="145">
      <c r="A145" s="25" t="n"/>
      <c r="B145" s="50" t="n"/>
      <c r="C145" s="50" t="n"/>
      <c r="D145" s="27" t="n"/>
      <c r="E145" s="28">
        <f>IFERROR(IF(OR($F145="",$D145=""),"",$D145+INDEX('Activity Setup'!$J$12:$J$111,MATCH($F145,'Activity Setup'!$B$12:$B$111,0))/24),"")</f>
        <v/>
      </c>
      <c r="F145" s="29" t="n"/>
      <c r="G145" s="25" t="n"/>
      <c r="H145" s="25" t="n"/>
      <c r="I145" s="25" t="n"/>
      <c r="J145" s="29" t="n"/>
      <c r="K145" s="25" t="n"/>
      <c r="L145" s="29" t="n"/>
      <c r="M145" s="25" t="n"/>
      <c r="N145" s="25" t="n"/>
      <c r="O145" s="25" t="n"/>
      <c r="P145" s="25" t="n"/>
      <c r="Q145" s="29" t="n"/>
      <c r="R145" s="30">
        <f>IFERROR(IF($F145="","",INDEX('Activity Setup'!$K$12:$K$111,MATCH($F145,'Activity Setup'!$B$12:$B$111,0))),"")</f>
        <v/>
      </c>
      <c r="S145" s="29" t="n"/>
      <c r="T145" s="30">
        <f>IFERROR(IF($A145="","",IF($S145&lt;&gt;"",$S145,$R145)),"")</f>
        <v/>
      </c>
      <c r="U145" s="31">
        <f>IFERROR(IF($F145="","",INDEX('Activity Setup'!$F$12:$F$111,MATCH($F145,'Activity Setup'!$B$12:$B$111,0))),"")</f>
        <v/>
      </c>
      <c r="V145" s="32">
        <f>IFERROR(IF($F145="","",INDEX('Activity Setup'!$E$12:$E$111,MATCH($F145,'Activity Setup'!$B$12:$B$111,0))),"")</f>
        <v/>
      </c>
      <c r="W145" s="31">
        <f>IFERROR(IF($A145="","",IF($V145="Per Person",$M145*$U145,$U145)),"")</f>
        <v/>
      </c>
      <c r="X145" s="33" t="n"/>
      <c r="Y145" s="51">
        <f>IFERROR(IF($F145="","",INDEX('Activity Setup'!$G$12:$G$111,MATCH($F145,'Activity Setup'!$B$12:$B$111,0))),"")</f>
        <v/>
      </c>
      <c r="Z145" s="51">
        <f>IFERROR(IF($F145="","",INDEX('Activity Setup'!$H$12:$H$111,MATCH($F145,'Activity Setup'!$B$12:$B$111,0))),"")</f>
        <v/>
      </c>
      <c r="AA145" s="31">
        <f>IFERROR(IF($A145="","",MAX(0,$W145-$X145)),"")</f>
        <v/>
      </c>
      <c r="AB145" s="31">
        <f>IFERROR(IF($A145="","",$AA145*$Y145),"")</f>
        <v/>
      </c>
      <c r="AC145" s="31">
        <f>IFERROR(IF($A145="","",$AA145*$Z145),"")</f>
        <v/>
      </c>
      <c r="AD145" s="31">
        <f>IFERROR(IF($A145="","",$AA145+$AB145+$AC145),"")</f>
        <v/>
      </c>
      <c r="AE145" s="33" t="n"/>
      <c r="AF145" s="31">
        <f>IFERROR(IF($A145="","",MAX(0,$AD145-$AE145)),"")</f>
        <v/>
      </c>
      <c r="AG145" s="32">
        <f>IFERROR(IF($A145="","",IF($O145="Canceled","Canceled",IF($AE145&lt;=0,"Unpaid",IF($AF145&gt;0,"Partially Paid","Paid")))),"")</f>
        <v/>
      </c>
      <c r="AH145" s="25" t="n"/>
      <c r="AI145" s="32">
        <f>IFERROR(IF($F145="","",INDEX('Activity Setup'!$L$12:$L$111,MATCH($F145,'Activity Setup'!$B$12:$B$111,0))),"")</f>
        <v/>
      </c>
      <c r="AJ145" s="25" t="n"/>
      <c r="AK145" s="32">
        <f>IFERROR(IF($F145="","",INDEX('Activity Setup'!$M$12:$M$111,MATCH($F145,'Activity Setup'!$B$12:$B$111,0))),"")</f>
        <v/>
      </c>
      <c r="AL145" s="32">
        <f>IFERROR(IF($F145="","",INDEX('Activity Setup'!$I$12:$I$111,MATCH($F145,'Activity Setup'!$B$12:$B$111,0))),"")</f>
        <v/>
      </c>
      <c r="AM145" s="32">
        <f>IFERROR(IF($A145="","",SUMIFS($M$5:$M$154,$F$5:$F$154,$F145,$C$5:$C$154,$C145,$D$5:$D$154,$D145,$O$5:$O$154,"&lt;&gt;Canceled",$O$5:$O$154,"&lt;&gt;No-Show")),0)</f>
        <v/>
      </c>
      <c r="AN145" s="32">
        <f>IFERROR(IF($A145="","",$AL145-$AM145),"")</f>
        <v/>
      </c>
      <c r="AO145" s="51">
        <f>IFERROR(IF($A145="","",$AM145/$AL145),"")</f>
        <v/>
      </c>
      <c r="AP145" s="52">
        <f>IFERROR(IF(OR($A145="",$C145="",$D145=""),"",($C145+$D145)-INDEX('Activity Setup'!$N$12:$N$111,MATCH($F145,'Activity Setup'!$B$12:$B$111,0))/24),"")</f>
        <v/>
      </c>
      <c r="AQ145" s="29" t="n"/>
      <c r="AR145" s="29" t="n"/>
      <c r="AS145" s="30">
        <f>IFERROR(IF($A145="","",IF(COUNTIF($A$5:$A$154,$A145)&gt;1,"Duplicate Booking ID",IF($AO145&gt;1,"Over Capacity",IF(AND($N145&lt;&gt;"",$AK145&lt;&gt;"",$N145&lt;$AK145),"Minimum Age Review",IF(AND($AI145="Yes",$AJ145&lt;&gt;"Received",$AJ145&lt;&gt;"Verify On Arrival"),"Waiver Follow-Up",IF(AND($AF145&gt;0,$O145&lt;&gt;"Canceled"),"Payment Due",IF($T145="","Missing Meeting Point",IF($Q145="","Unassigned Staff",IF(AND(($C145+$D145)&lt;NOW(),OR($O145="Inquiry",$O145="Pending",$O145="Confirmed")),"Past Activity Still Open","Ready"))))))))),"")</f>
        <v/>
      </c>
    </row>
    <row r="146">
      <c r="A146" s="25" t="n"/>
      <c r="B146" s="50" t="n"/>
      <c r="C146" s="50" t="n"/>
      <c r="D146" s="27" t="n"/>
      <c r="E146" s="28">
        <f>IFERROR(IF(OR($F146="",$D146=""),"",$D146+INDEX('Activity Setup'!$J$12:$J$111,MATCH($F146,'Activity Setup'!$B$12:$B$111,0))/24),"")</f>
        <v/>
      </c>
      <c r="F146" s="29" t="n"/>
      <c r="G146" s="25" t="n"/>
      <c r="H146" s="25" t="n"/>
      <c r="I146" s="25" t="n"/>
      <c r="J146" s="29" t="n"/>
      <c r="K146" s="25" t="n"/>
      <c r="L146" s="29" t="n"/>
      <c r="M146" s="25" t="n"/>
      <c r="N146" s="25" t="n"/>
      <c r="O146" s="25" t="n"/>
      <c r="P146" s="25" t="n"/>
      <c r="Q146" s="29" t="n"/>
      <c r="R146" s="30">
        <f>IFERROR(IF($F146="","",INDEX('Activity Setup'!$K$12:$K$111,MATCH($F146,'Activity Setup'!$B$12:$B$111,0))),"")</f>
        <v/>
      </c>
      <c r="S146" s="29" t="n"/>
      <c r="T146" s="30">
        <f>IFERROR(IF($A146="","",IF($S146&lt;&gt;"",$S146,$R146)),"")</f>
        <v/>
      </c>
      <c r="U146" s="31">
        <f>IFERROR(IF($F146="","",INDEX('Activity Setup'!$F$12:$F$111,MATCH($F146,'Activity Setup'!$B$12:$B$111,0))),"")</f>
        <v/>
      </c>
      <c r="V146" s="32">
        <f>IFERROR(IF($F146="","",INDEX('Activity Setup'!$E$12:$E$111,MATCH($F146,'Activity Setup'!$B$12:$B$111,0))),"")</f>
        <v/>
      </c>
      <c r="W146" s="31">
        <f>IFERROR(IF($A146="","",IF($V146="Per Person",$M146*$U146,$U146)),"")</f>
        <v/>
      </c>
      <c r="X146" s="33" t="n"/>
      <c r="Y146" s="51">
        <f>IFERROR(IF($F146="","",INDEX('Activity Setup'!$G$12:$G$111,MATCH($F146,'Activity Setup'!$B$12:$B$111,0))),"")</f>
        <v/>
      </c>
      <c r="Z146" s="51">
        <f>IFERROR(IF($F146="","",INDEX('Activity Setup'!$H$12:$H$111,MATCH($F146,'Activity Setup'!$B$12:$B$111,0))),"")</f>
        <v/>
      </c>
      <c r="AA146" s="31">
        <f>IFERROR(IF($A146="","",MAX(0,$W146-$X146)),"")</f>
        <v/>
      </c>
      <c r="AB146" s="31">
        <f>IFERROR(IF($A146="","",$AA146*$Y146),"")</f>
        <v/>
      </c>
      <c r="AC146" s="31">
        <f>IFERROR(IF($A146="","",$AA146*$Z146),"")</f>
        <v/>
      </c>
      <c r="AD146" s="31">
        <f>IFERROR(IF($A146="","",$AA146+$AB146+$AC146),"")</f>
        <v/>
      </c>
      <c r="AE146" s="33" t="n"/>
      <c r="AF146" s="31">
        <f>IFERROR(IF($A146="","",MAX(0,$AD146-$AE146)),"")</f>
        <v/>
      </c>
      <c r="AG146" s="32">
        <f>IFERROR(IF($A146="","",IF($O146="Canceled","Canceled",IF($AE146&lt;=0,"Unpaid",IF($AF146&gt;0,"Partially Paid","Paid")))),"")</f>
        <v/>
      </c>
      <c r="AH146" s="25" t="n"/>
      <c r="AI146" s="32">
        <f>IFERROR(IF($F146="","",INDEX('Activity Setup'!$L$12:$L$111,MATCH($F146,'Activity Setup'!$B$12:$B$111,0))),"")</f>
        <v/>
      </c>
      <c r="AJ146" s="25" t="n"/>
      <c r="AK146" s="32">
        <f>IFERROR(IF($F146="","",INDEX('Activity Setup'!$M$12:$M$111,MATCH($F146,'Activity Setup'!$B$12:$B$111,0))),"")</f>
        <v/>
      </c>
      <c r="AL146" s="32">
        <f>IFERROR(IF($F146="","",INDEX('Activity Setup'!$I$12:$I$111,MATCH($F146,'Activity Setup'!$B$12:$B$111,0))),"")</f>
        <v/>
      </c>
      <c r="AM146" s="32">
        <f>IFERROR(IF($A146="","",SUMIFS($M$5:$M$154,$F$5:$F$154,$F146,$C$5:$C$154,$C146,$D$5:$D$154,$D146,$O$5:$O$154,"&lt;&gt;Canceled",$O$5:$O$154,"&lt;&gt;No-Show")),0)</f>
        <v/>
      </c>
      <c r="AN146" s="32">
        <f>IFERROR(IF($A146="","",$AL146-$AM146),"")</f>
        <v/>
      </c>
      <c r="AO146" s="51">
        <f>IFERROR(IF($A146="","",$AM146/$AL146),"")</f>
        <v/>
      </c>
      <c r="AP146" s="52">
        <f>IFERROR(IF(OR($A146="",$C146="",$D146=""),"",($C146+$D146)-INDEX('Activity Setup'!$N$12:$N$111,MATCH($F146,'Activity Setup'!$B$12:$B$111,0))/24),"")</f>
        <v/>
      </c>
      <c r="AQ146" s="29" t="n"/>
      <c r="AR146" s="29" t="n"/>
      <c r="AS146" s="30">
        <f>IFERROR(IF($A146="","",IF(COUNTIF($A$5:$A$154,$A146)&gt;1,"Duplicate Booking ID",IF($AO146&gt;1,"Over Capacity",IF(AND($N146&lt;&gt;"",$AK146&lt;&gt;"",$N146&lt;$AK146),"Minimum Age Review",IF(AND($AI146="Yes",$AJ146&lt;&gt;"Received",$AJ146&lt;&gt;"Verify On Arrival"),"Waiver Follow-Up",IF(AND($AF146&gt;0,$O146&lt;&gt;"Canceled"),"Payment Due",IF($T146="","Missing Meeting Point",IF($Q146="","Unassigned Staff",IF(AND(($C146+$D146)&lt;NOW(),OR($O146="Inquiry",$O146="Pending",$O146="Confirmed")),"Past Activity Still Open","Ready"))))))))),"")</f>
        <v/>
      </c>
    </row>
    <row r="147">
      <c r="A147" s="25" t="n"/>
      <c r="B147" s="50" t="n"/>
      <c r="C147" s="50" t="n"/>
      <c r="D147" s="27" t="n"/>
      <c r="E147" s="28">
        <f>IFERROR(IF(OR($F147="",$D147=""),"",$D147+INDEX('Activity Setup'!$J$12:$J$111,MATCH($F147,'Activity Setup'!$B$12:$B$111,0))/24),"")</f>
        <v/>
      </c>
      <c r="F147" s="29" t="n"/>
      <c r="G147" s="25" t="n"/>
      <c r="H147" s="25" t="n"/>
      <c r="I147" s="25" t="n"/>
      <c r="J147" s="29" t="n"/>
      <c r="K147" s="25" t="n"/>
      <c r="L147" s="29" t="n"/>
      <c r="M147" s="25" t="n"/>
      <c r="N147" s="25" t="n"/>
      <c r="O147" s="25" t="n"/>
      <c r="P147" s="25" t="n"/>
      <c r="Q147" s="29" t="n"/>
      <c r="R147" s="30">
        <f>IFERROR(IF($F147="","",INDEX('Activity Setup'!$K$12:$K$111,MATCH($F147,'Activity Setup'!$B$12:$B$111,0))),"")</f>
        <v/>
      </c>
      <c r="S147" s="29" t="n"/>
      <c r="T147" s="30">
        <f>IFERROR(IF($A147="","",IF($S147&lt;&gt;"",$S147,$R147)),"")</f>
        <v/>
      </c>
      <c r="U147" s="31">
        <f>IFERROR(IF($F147="","",INDEX('Activity Setup'!$F$12:$F$111,MATCH($F147,'Activity Setup'!$B$12:$B$111,0))),"")</f>
        <v/>
      </c>
      <c r="V147" s="32">
        <f>IFERROR(IF($F147="","",INDEX('Activity Setup'!$E$12:$E$111,MATCH($F147,'Activity Setup'!$B$12:$B$111,0))),"")</f>
        <v/>
      </c>
      <c r="W147" s="31">
        <f>IFERROR(IF($A147="","",IF($V147="Per Person",$M147*$U147,$U147)),"")</f>
        <v/>
      </c>
      <c r="X147" s="33" t="n"/>
      <c r="Y147" s="51">
        <f>IFERROR(IF($F147="","",INDEX('Activity Setup'!$G$12:$G$111,MATCH($F147,'Activity Setup'!$B$12:$B$111,0))),"")</f>
        <v/>
      </c>
      <c r="Z147" s="51">
        <f>IFERROR(IF($F147="","",INDEX('Activity Setup'!$H$12:$H$111,MATCH($F147,'Activity Setup'!$B$12:$B$111,0))),"")</f>
        <v/>
      </c>
      <c r="AA147" s="31">
        <f>IFERROR(IF($A147="","",MAX(0,$W147-$X147)),"")</f>
        <v/>
      </c>
      <c r="AB147" s="31">
        <f>IFERROR(IF($A147="","",$AA147*$Y147),"")</f>
        <v/>
      </c>
      <c r="AC147" s="31">
        <f>IFERROR(IF($A147="","",$AA147*$Z147),"")</f>
        <v/>
      </c>
      <c r="AD147" s="31">
        <f>IFERROR(IF($A147="","",$AA147+$AB147+$AC147),"")</f>
        <v/>
      </c>
      <c r="AE147" s="33" t="n"/>
      <c r="AF147" s="31">
        <f>IFERROR(IF($A147="","",MAX(0,$AD147-$AE147)),"")</f>
        <v/>
      </c>
      <c r="AG147" s="32">
        <f>IFERROR(IF($A147="","",IF($O147="Canceled","Canceled",IF($AE147&lt;=0,"Unpaid",IF($AF147&gt;0,"Partially Paid","Paid")))),"")</f>
        <v/>
      </c>
      <c r="AH147" s="25" t="n"/>
      <c r="AI147" s="32">
        <f>IFERROR(IF($F147="","",INDEX('Activity Setup'!$L$12:$L$111,MATCH($F147,'Activity Setup'!$B$12:$B$111,0))),"")</f>
        <v/>
      </c>
      <c r="AJ147" s="25" t="n"/>
      <c r="AK147" s="32">
        <f>IFERROR(IF($F147="","",INDEX('Activity Setup'!$M$12:$M$111,MATCH($F147,'Activity Setup'!$B$12:$B$111,0))),"")</f>
        <v/>
      </c>
      <c r="AL147" s="32">
        <f>IFERROR(IF($F147="","",INDEX('Activity Setup'!$I$12:$I$111,MATCH($F147,'Activity Setup'!$B$12:$B$111,0))),"")</f>
        <v/>
      </c>
      <c r="AM147" s="32">
        <f>IFERROR(IF($A147="","",SUMIFS($M$5:$M$154,$F$5:$F$154,$F147,$C$5:$C$154,$C147,$D$5:$D$154,$D147,$O$5:$O$154,"&lt;&gt;Canceled",$O$5:$O$154,"&lt;&gt;No-Show")),0)</f>
        <v/>
      </c>
      <c r="AN147" s="32">
        <f>IFERROR(IF($A147="","",$AL147-$AM147),"")</f>
        <v/>
      </c>
      <c r="AO147" s="51">
        <f>IFERROR(IF($A147="","",$AM147/$AL147),"")</f>
        <v/>
      </c>
      <c r="AP147" s="52">
        <f>IFERROR(IF(OR($A147="",$C147="",$D147=""),"",($C147+$D147)-INDEX('Activity Setup'!$N$12:$N$111,MATCH($F147,'Activity Setup'!$B$12:$B$111,0))/24),"")</f>
        <v/>
      </c>
      <c r="AQ147" s="29" t="n"/>
      <c r="AR147" s="29" t="n"/>
      <c r="AS147" s="30">
        <f>IFERROR(IF($A147="","",IF(COUNTIF($A$5:$A$154,$A147)&gt;1,"Duplicate Booking ID",IF($AO147&gt;1,"Over Capacity",IF(AND($N147&lt;&gt;"",$AK147&lt;&gt;"",$N147&lt;$AK147),"Minimum Age Review",IF(AND($AI147="Yes",$AJ147&lt;&gt;"Received",$AJ147&lt;&gt;"Verify On Arrival"),"Waiver Follow-Up",IF(AND($AF147&gt;0,$O147&lt;&gt;"Canceled"),"Payment Due",IF($T147="","Missing Meeting Point",IF($Q147="","Unassigned Staff",IF(AND(($C147+$D147)&lt;NOW(),OR($O147="Inquiry",$O147="Pending",$O147="Confirmed")),"Past Activity Still Open","Ready"))))))))),"")</f>
        <v/>
      </c>
    </row>
    <row r="148">
      <c r="A148" s="25" t="n"/>
      <c r="B148" s="50" t="n"/>
      <c r="C148" s="50" t="n"/>
      <c r="D148" s="27" t="n"/>
      <c r="E148" s="28">
        <f>IFERROR(IF(OR($F148="",$D148=""),"",$D148+INDEX('Activity Setup'!$J$12:$J$111,MATCH($F148,'Activity Setup'!$B$12:$B$111,0))/24),"")</f>
        <v/>
      </c>
      <c r="F148" s="29" t="n"/>
      <c r="G148" s="25" t="n"/>
      <c r="H148" s="25" t="n"/>
      <c r="I148" s="25" t="n"/>
      <c r="J148" s="29" t="n"/>
      <c r="K148" s="25" t="n"/>
      <c r="L148" s="29" t="n"/>
      <c r="M148" s="25" t="n"/>
      <c r="N148" s="25" t="n"/>
      <c r="O148" s="25" t="n"/>
      <c r="P148" s="25" t="n"/>
      <c r="Q148" s="29" t="n"/>
      <c r="R148" s="30">
        <f>IFERROR(IF($F148="","",INDEX('Activity Setup'!$K$12:$K$111,MATCH($F148,'Activity Setup'!$B$12:$B$111,0))),"")</f>
        <v/>
      </c>
      <c r="S148" s="29" t="n"/>
      <c r="T148" s="30">
        <f>IFERROR(IF($A148="","",IF($S148&lt;&gt;"",$S148,$R148)),"")</f>
        <v/>
      </c>
      <c r="U148" s="31">
        <f>IFERROR(IF($F148="","",INDEX('Activity Setup'!$F$12:$F$111,MATCH($F148,'Activity Setup'!$B$12:$B$111,0))),"")</f>
        <v/>
      </c>
      <c r="V148" s="32">
        <f>IFERROR(IF($F148="","",INDEX('Activity Setup'!$E$12:$E$111,MATCH($F148,'Activity Setup'!$B$12:$B$111,0))),"")</f>
        <v/>
      </c>
      <c r="W148" s="31">
        <f>IFERROR(IF($A148="","",IF($V148="Per Person",$M148*$U148,$U148)),"")</f>
        <v/>
      </c>
      <c r="X148" s="33" t="n"/>
      <c r="Y148" s="51">
        <f>IFERROR(IF($F148="","",INDEX('Activity Setup'!$G$12:$G$111,MATCH($F148,'Activity Setup'!$B$12:$B$111,0))),"")</f>
        <v/>
      </c>
      <c r="Z148" s="51">
        <f>IFERROR(IF($F148="","",INDEX('Activity Setup'!$H$12:$H$111,MATCH($F148,'Activity Setup'!$B$12:$B$111,0))),"")</f>
        <v/>
      </c>
      <c r="AA148" s="31">
        <f>IFERROR(IF($A148="","",MAX(0,$W148-$X148)),"")</f>
        <v/>
      </c>
      <c r="AB148" s="31">
        <f>IFERROR(IF($A148="","",$AA148*$Y148),"")</f>
        <v/>
      </c>
      <c r="AC148" s="31">
        <f>IFERROR(IF($A148="","",$AA148*$Z148),"")</f>
        <v/>
      </c>
      <c r="AD148" s="31">
        <f>IFERROR(IF($A148="","",$AA148+$AB148+$AC148),"")</f>
        <v/>
      </c>
      <c r="AE148" s="33" t="n"/>
      <c r="AF148" s="31">
        <f>IFERROR(IF($A148="","",MAX(0,$AD148-$AE148)),"")</f>
        <v/>
      </c>
      <c r="AG148" s="32">
        <f>IFERROR(IF($A148="","",IF($O148="Canceled","Canceled",IF($AE148&lt;=0,"Unpaid",IF($AF148&gt;0,"Partially Paid","Paid")))),"")</f>
        <v/>
      </c>
      <c r="AH148" s="25" t="n"/>
      <c r="AI148" s="32">
        <f>IFERROR(IF($F148="","",INDEX('Activity Setup'!$L$12:$L$111,MATCH($F148,'Activity Setup'!$B$12:$B$111,0))),"")</f>
        <v/>
      </c>
      <c r="AJ148" s="25" t="n"/>
      <c r="AK148" s="32">
        <f>IFERROR(IF($F148="","",INDEX('Activity Setup'!$M$12:$M$111,MATCH($F148,'Activity Setup'!$B$12:$B$111,0))),"")</f>
        <v/>
      </c>
      <c r="AL148" s="32">
        <f>IFERROR(IF($F148="","",INDEX('Activity Setup'!$I$12:$I$111,MATCH($F148,'Activity Setup'!$B$12:$B$111,0))),"")</f>
        <v/>
      </c>
      <c r="AM148" s="32">
        <f>IFERROR(IF($A148="","",SUMIFS($M$5:$M$154,$F$5:$F$154,$F148,$C$5:$C$154,$C148,$D$5:$D$154,$D148,$O$5:$O$154,"&lt;&gt;Canceled",$O$5:$O$154,"&lt;&gt;No-Show")),0)</f>
        <v/>
      </c>
      <c r="AN148" s="32">
        <f>IFERROR(IF($A148="","",$AL148-$AM148),"")</f>
        <v/>
      </c>
      <c r="AO148" s="51">
        <f>IFERROR(IF($A148="","",$AM148/$AL148),"")</f>
        <v/>
      </c>
      <c r="AP148" s="52">
        <f>IFERROR(IF(OR($A148="",$C148="",$D148=""),"",($C148+$D148)-INDEX('Activity Setup'!$N$12:$N$111,MATCH($F148,'Activity Setup'!$B$12:$B$111,0))/24),"")</f>
        <v/>
      </c>
      <c r="AQ148" s="29" t="n"/>
      <c r="AR148" s="29" t="n"/>
      <c r="AS148" s="30">
        <f>IFERROR(IF($A148="","",IF(COUNTIF($A$5:$A$154,$A148)&gt;1,"Duplicate Booking ID",IF($AO148&gt;1,"Over Capacity",IF(AND($N148&lt;&gt;"",$AK148&lt;&gt;"",$N148&lt;$AK148),"Minimum Age Review",IF(AND($AI148="Yes",$AJ148&lt;&gt;"Received",$AJ148&lt;&gt;"Verify On Arrival"),"Waiver Follow-Up",IF(AND($AF148&gt;0,$O148&lt;&gt;"Canceled"),"Payment Due",IF($T148="","Missing Meeting Point",IF($Q148="","Unassigned Staff",IF(AND(($C148+$D148)&lt;NOW(),OR($O148="Inquiry",$O148="Pending",$O148="Confirmed")),"Past Activity Still Open","Ready"))))))))),"")</f>
        <v/>
      </c>
    </row>
    <row r="149">
      <c r="A149" s="25" t="n"/>
      <c r="B149" s="50" t="n"/>
      <c r="C149" s="50" t="n"/>
      <c r="D149" s="27" t="n"/>
      <c r="E149" s="28">
        <f>IFERROR(IF(OR($F149="",$D149=""),"",$D149+INDEX('Activity Setup'!$J$12:$J$111,MATCH($F149,'Activity Setup'!$B$12:$B$111,0))/24),"")</f>
        <v/>
      </c>
      <c r="F149" s="29" t="n"/>
      <c r="G149" s="25" t="n"/>
      <c r="H149" s="25" t="n"/>
      <c r="I149" s="25" t="n"/>
      <c r="J149" s="29" t="n"/>
      <c r="K149" s="25" t="n"/>
      <c r="L149" s="29" t="n"/>
      <c r="M149" s="25" t="n"/>
      <c r="N149" s="25" t="n"/>
      <c r="O149" s="25" t="n"/>
      <c r="P149" s="25" t="n"/>
      <c r="Q149" s="29" t="n"/>
      <c r="R149" s="30">
        <f>IFERROR(IF($F149="","",INDEX('Activity Setup'!$K$12:$K$111,MATCH($F149,'Activity Setup'!$B$12:$B$111,0))),"")</f>
        <v/>
      </c>
      <c r="S149" s="29" t="n"/>
      <c r="T149" s="30">
        <f>IFERROR(IF($A149="","",IF($S149&lt;&gt;"",$S149,$R149)),"")</f>
        <v/>
      </c>
      <c r="U149" s="31">
        <f>IFERROR(IF($F149="","",INDEX('Activity Setup'!$F$12:$F$111,MATCH($F149,'Activity Setup'!$B$12:$B$111,0))),"")</f>
        <v/>
      </c>
      <c r="V149" s="32">
        <f>IFERROR(IF($F149="","",INDEX('Activity Setup'!$E$12:$E$111,MATCH($F149,'Activity Setup'!$B$12:$B$111,0))),"")</f>
        <v/>
      </c>
      <c r="W149" s="31">
        <f>IFERROR(IF($A149="","",IF($V149="Per Person",$M149*$U149,$U149)),"")</f>
        <v/>
      </c>
      <c r="X149" s="33" t="n"/>
      <c r="Y149" s="51">
        <f>IFERROR(IF($F149="","",INDEX('Activity Setup'!$G$12:$G$111,MATCH($F149,'Activity Setup'!$B$12:$B$111,0))),"")</f>
        <v/>
      </c>
      <c r="Z149" s="51">
        <f>IFERROR(IF($F149="","",INDEX('Activity Setup'!$H$12:$H$111,MATCH($F149,'Activity Setup'!$B$12:$B$111,0))),"")</f>
        <v/>
      </c>
      <c r="AA149" s="31">
        <f>IFERROR(IF($A149="","",MAX(0,$W149-$X149)),"")</f>
        <v/>
      </c>
      <c r="AB149" s="31">
        <f>IFERROR(IF($A149="","",$AA149*$Y149),"")</f>
        <v/>
      </c>
      <c r="AC149" s="31">
        <f>IFERROR(IF($A149="","",$AA149*$Z149),"")</f>
        <v/>
      </c>
      <c r="AD149" s="31">
        <f>IFERROR(IF($A149="","",$AA149+$AB149+$AC149),"")</f>
        <v/>
      </c>
      <c r="AE149" s="33" t="n"/>
      <c r="AF149" s="31">
        <f>IFERROR(IF($A149="","",MAX(0,$AD149-$AE149)),"")</f>
        <v/>
      </c>
      <c r="AG149" s="32">
        <f>IFERROR(IF($A149="","",IF($O149="Canceled","Canceled",IF($AE149&lt;=0,"Unpaid",IF($AF149&gt;0,"Partially Paid","Paid")))),"")</f>
        <v/>
      </c>
      <c r="AH149" s="25" t="n"/>
      <c r="AI149" s="32">
        <f>IFERROR(IF($F149="","",INDEX('Activity Setup'!$L$12:$L$111,MATCH($F149,'Activity Setup'!$B$12:$B$111,0))),"")</f>
        <v/>
      </c>
      <c r="AJ149" s="25" t="n"/>
      <c r="AK149" s="32">
        <f>IFERROR(IF($F149="","",INDEX('Activity Setup'!$M$12:$M$111,MATCH($F149,'Activity Setup'!$B$12:$B$111,0))),"")</f>
        <v/>
      </c>
      <c r="AL149" s="32">
        <f>IFERROR(IF($F149="","",INDEX('Activity Setup'!$I$12:$I$111,MATCH($F149,'Activity Setup'!$B$12:$B$111,0))),"")</f>
        <v/>
      </c>
      <c r="AM149" s="32">
        <f>IFERROR(IF($A149="","",SUMIFS($M$5:$M$154,$F$5:$F$154,$F149,$C$5:$C$154,$C149,$D$5:$D$154,$D149,$O$5:$O$154,"&lt;&gt;Canceled",$O$5:$O$154,"&lt;&gt;No-Show")),0)</f>
        <v/>
      </c>
      <c r="AN149" s="32">
        <f>IFERROR(IF($A149="","",$AL149-$AM149),"")</f>
        <v/>
      </c>
      <c r="AO149" s="51">
        <f>IFERROR(IF($A149="","",$AM149/$AL149),"")</f>
        <v/>
      </c>
      <c r="AP149" s="52">
        <f>IFERROR(IF(OR($A149="",$C149="",$D149=""),"",($C149+$D149)-INDEX('Activity Setup'!$N$12:$N$111,MATCH($F149,'Activity Setup'!$B$12:$B$111,0))/24),"")</f>
        <v/>
      </c>
      <c r="AQ149" s="29" t="n"/>
      <c r="AR149" s="29" t="n"/>
      <c r="AS149" s="30">
        <f>IFERROR(IF($A149="","",IF(COUNTIF($A$5:$A$154,$A149)&gt;1,"Duplicate Booking ID",IF($AO149&gt;1,"Over Capacity",IF(AND($N149&lt;&gt;"",$AK149&lt;&gt;"",$N149&lt;$AK149),"Minimum Age Review",IF(AND($AI149="Yes",$AJ149&lt;&gt;"Received",$AJ149&lt;&gt;"Verify On Arrival"),"Waiver Follow-Up",IF(AND($AF149&gt;0,$O149&lt;&gt;"Canceled"),"Payment Due",IF($T149="","Missing Meeting Point",IF($Q149="","Unassigned Staff",IF(AND(($C149+$D149)&lt;NOW(),OR($O149="Inquiry",$O149="Pending",$O149="Confirmed")),"Past Activity Still Open","Ready"))))))))),"")</f>
        <v/>
      </c>
    </row>
    <row r="150">
      <c r="A150" s="25" t="n"/>
      <c r="B150" s="50" t="n"/>
      <c r="C150" s="50" t="n"/>
      <c r="D150" s="27" t="n"/>
      <c r="E150" s="28">
        <f>IFERROR(IF(OR($F150="",$D150=""),"",$D150+INDEX('Activity Setup'!$J$12:$J$111,MATCH($F150,'Activity Setup'!$B$12:$B$111,0))/24),"")</f>
        <v/>
      </c>
      <c r="F150" s="29" t="n"/>
      <c r="G150" s="25" t="n"/>
      <c r="H150" s="25" t="n"/>
      <c r="I150" s="25" t="n"/>
      <c r="J150" s="29" t="n"/>
      <c r="K150" s="25" t="n"/>
      <c r="L150" s="29" t="n"/>
      <c r="M150" s="25" t="n"/>
      <c r="N150" s="25" t="n"/>
      <c r="O150" s="25" t="n"/>
      <c r="P150" s="25" t="n"/>
      <c r="Q150" s="29" t="n"/>
      <c r="R150" s="30">
        <f>IFERROR(IF($F150="","",INDEX('Activity Setup'!$K$12:$K$111,MATCH($F150,'Activity Setup'!$B$12:$B$111,0))),"")</f>
        <v/>
      </c>
      <c r="S150" s="29" t="n"/>
      <c r="T150" s="30">
        <f>IFERROR(IF($A150="","",IF($S150&lt;&gt;"",$S150,$R150)),"")</f>
        <v/>
      </c>
      <c r="U150" s="31">
        <f>IFERROR(IF($F150="","",INDEX('Activity Setup'!$F$12:$F$111,MATCH($F150,'Activity Setup'!$B$12:$B$111,0))),"")</f>
        <v/>
      </c>
      <c r="V150" s="32">
        <f>IFERROR(IF($F150="","",INDEX('Activity Setup'!$E$12:$E$111,MATCH($F150,'Activity Setup'!$B$12:$B$111,0))),"")</f>
        <v/>
      </c>
      <c r="W150" s="31">
        <f>IFERROR(IF($A150="","",IF($V150="Per Person",$M150*$U150,$U150)),"")</f>
        <v/>
      </c>
      <c r="X150" s="33" t="n"/>
      <c r="Y150" s="51">
        <f>IFERROR(IF($F150="","",INDEX('Activity Setup'!$G$12:$G$111,MATCH($F150,'Activity Setup'!$B$12:$B$111,0))),"")</f>
        <v/>
      </c>
      <c r="Z150" s="51">
        <f>IFERROR(IF($F150="","",INDEX('Activity Setup'!$H$12:$H$111,MATCH($F150,'Activity Setup'!$B$12:$B$111,0))),"")</f>
        <v/>
      </c>
      <c r="AA150" s="31">
        <f>IFERROR(IF($A150="","",MAX(0,$W150-$X150)),"")</f>
        <v/>
      </c>
      <c r="AB150" s="31">
        <f>IFERROR(IF($A150="","",$AA150*$Y150),"")</f>
        <v/>
      </c>
      <c r="AC150" s="31">
        <f>IFERROR(IF($A150="","",$AA150*$Z150),"")</f>
        <v/>
      </c>
      <c r="AD150" s="31">
        <f>IFERROR(IF($A150="","",$AA150+$AB150+$AC150),"")</f>
        <v/>
      </c>
      <c r="AE150" s="33" t="n"/>
      <c r="AF150" s="31">
        <f>IFERROR(IF($A150="","",MAX(0,$AD150-$AE150)),"")</f>
        <v/>
      </c>
      <c r="AG150" s="32">
        <f>IFERROR(IF($A150="","",IF($O150="Canceled","Canceled",IF($AE150&lt;=0,"Unpaid",IF($AF150&gt;0,"Partially Paid","Paid")))),"")</f>
        <v/>
      </c>
      <c r="AH150" s="25" t="n"/>
      <c r="AI150" s="32">
        <f>IFERROR(IF($F150="","",INDEX('Activity Setup'!$L$12:$L$111,MATCH($F150,'Activity Setup'!$B$12:$B$111,0))),"")</f>
        <v/>
      </c>
      <c r="AJ150" s="25" t="n"/>
      <c r="AK150" s="32">
        <f>IFERROR(IF($F150="","",INDEX('Activity Setup'!$M$12:$M$111,MATCH($F150,'Activity Setup'!$B$12:$B$111,0))),"")</f>
        <v/>
      </c>
      <c r="AL150" s="32">
        <f>IFERROR(IF($F150="","",INDEX('Activity Setup'!$I$12:$I$111,MATCH($F150,'Activity Setup'!$B$12:$B$111,0))),"")</f>
        <v/>
      </c>
      <c r="AM150" s="32">
        <f>IFERROR(IF($A150="","",SUMIFS($M$5:$M$154,$F$5:$F$154,$F150,$C$5:$C$154,$C150,$D$5:$D$154,$D150,$O$5:$O$154,"&lt;&gt;Canceled",$O$5:$O$154,"&lt;&gt;No-Show")),0)</f>
        <v/>
      </c>
      <c r="AN150" s="32">
        <f>IFERROR(IF($A150="","",$AL150-$AM150),"")</f>
        <v/>
      </c>
      <c r="AO150" s="51">
        <f>IFERROR(IF($A150="","",$AM150/$AL150),"")</f>
        <v/>
      </c>
      <c r="AP150" s="52">
        <f>IFERROR(IF(OR($A150="",$C150="",$D150=""),"",($C150+$D150)-INDEX('Activity Setup'!$N$12:$N$111,MATCH($F150,'Activity Setup'!$B$12:$B$111,0))/24),"")</f>
        <v/>
      </c>
      <c r="AQ150" s="29" t="n"/>
      <c r="AR150" s="29" t="n"/>
      <c r="AS150" s="30">
        <f>IFERROR(IF($A150="","",IF(COUNTIF($A$5:$A$154,$A150)&gt;1,"Duplicate Booking ID",IF($AO150&gt;1,"Over Capacity",IF(AND($N150&lt;&gt;"",$AK150&lt;&gt;"",$N150&lt;$AK150),"Minimum Age Review",IF(AND($AI150="Yes",$AJ150&lt;&gt;"Received",$AJ150&lt;&gt;"Verify On Arrival"),"Waiver Follow-Up",IF(AND($AF150&gt;0,$O150&lt;&gt;"Canceled"),"Payment Due",IF($T150="","Missing Meeting Point",IF($Q150="","Unassigned Staff",IF(AND(($C150+$D150)&lt;NOW(),OR($O150="Inquiry",$O150="Pending",$O150="Confirmed")),"Past Activity Still Open","Ready"))))))))),"")</f>
        <v/>
      </c>
    </row>
    <row r="151">
      <c r="A151" s="25" t="n"/>
      <c r="B151" s="50" t="n"/>
      <c r="C151" s="50" t="n"/>
      <c r="D151" s="27" t="n"/>
      <c r="E151" s="28">
        <f>IFERROR(IF(OR($F151="",$D151=""),"",$D151+INDEX('Activity Setup'!$J$12:$J$111,MATCH($F151,'Activity Setup'!$B$12:$B$111,0))/24),"")</f>
        <v/>
      </c>
      <c r="F151" s="29" t="n"/>
      <c r="G151" s="25" t="n"/>
      <c r="H151" s="25" t="n"/>
      <c r="I151" s="25" t="n"/>
      <c r="J151" s="29" t="n"/>
      <c r="K151" s="25" t="n"/>
      <c r="L151" s="29" t="n"/>
      <c r="M151" s="25" t="n"/>
      <c r="N151" s="25" t="n"/>
      <c r="O151" s="25" t="n"/>
      <c r="P151" s="25" t="n"/>
      <c r="Q151" s="29" t="n"/>
      <c r="R151" s="30">
        <f>IFERROR(IF($F151="","",INDEX('Activity Setup'!$K$12:$K$111,MATCH($F151,'Activity Setup'!$B$12:$B$111,0))),"")</f>
        <v/>
      </c>
      <c r="S151" s="29" t="n"/>
      <c r="T151" s="30">
        <f>IFERROR(IF($A151="","",IF($S151&lt;&gt;"",$S151,$R151)),"")</f>
        <v/>
      </c>
      <c r="U151" s="31">
        <f>IFERROR(IF($F151="","",INDEX('Activity Setup'!$F$12:$F$111,MATCH($F151,'Activity Setup'!$B$12:$B$111,0))),"")</f>
        <v/>
      </c>
      <c r="V151" s="32">
        <f>IFERROR(IF($F151="","",INDEX('Activity Setup'!$E$12:$E$111,MATCH($F151,'Activity Setup'!$B$12:$B$111,0))),"")</f>
        <v/>
      </c>
      <c r="W151" s="31">
        <f>IFERROR(IF($A151="","",IF($V151="Per Person",$M151*$U151,$U151)),"")</f>
        <v/>
      </c>
      <c r="X151" s="33" t="n"/>
      <c r="Y151" s="51">
        <f>IFERROR(IF($F151="","",INDEX('Activity Setup'!$G$12:$G$111,MATCH($F151,'Activity Setup'!$B$12:$B$111,0))),"")</f>
        <v/>
      </c>
      <c r="Z151" s="51">
        <f>IFERROR(IF($F151="","",INDEX('Activity Setup'!$H$12:$H$111,MATCH($F151,'Activity Setup'!$B$12:$B$111,0))),"")</f>
        <v/>
      </c>
      <c r="AA151" s="31">
        <f>IFERROR(IF($A151="","",MAX(0,$W151-$X151)),"")</f>
        <v/>
      </c>
      <c r="AB151" s="31">
        <f>IFERROR(IF($A151="","",$AA151*$Y151),"")</f>
        <v/>
      </c>
      <c r="AC151" s="31">
        <f>IFERROR(IF($A151="","",$AA151*$Z151),"")</f>
        <v/>
      </c>
      <c r="AD151" s="31">
        <f>IFERROR(IF($A151="","",$AA151+$AB151+$AC151),"")</f>
        <v/>
      </c>
      <c r="AE151" s="33" t="n"/>
      <c r="AF151" s="31">
        <f>IFERROR(IF($A151="","",MAX(0,$AD151-$AE151)),"")</f>
        <v/>
      </c>
      <c r="AG151" s="32">
        <f>IFERROR(IF($A151="","",IF($O151="Canceled","Canceled",IF($AE151&lt;=0,"Unpaid",IF($AF151&gt;0,"Partially Paid","Paid")))),"")</f>
        <v/>
      </c>
      <c r="AH151" s="25" t="n"/>
      <c r="AI151" s="32">
        <f>IFERROR(IF($F151="","",INDEX('Activity Setup'!$L$12:$L$111,MATCH($F151,'Activity Setup'!$B$12:$B$111,0))),"")</f>
        <v/>
      </c>
      <c r="AJ151" s="25" t="n"/>
      <c r="AK151" s="32">
        <f>IFERROR(IF($F151="","",INDEX('Activity Setup'!$M$12:$M$111,MATCH($F151,'Activity Setup'!$B$12:$B$111,0))),"")</f>
        <v/>
      </c>
      <c r="AL151" s="32">
        <f>IFERROR(IF($F151="","",INDEX('Activity Setup'!$I$12:$I$111,MATCH($F151,'Activity Setup'!$B$12:$B$111,0))),"")</f>
        <v/>
      </c>
      <c r="AM151" s="32">
        <f>IFERROR(IF($A151="","",SUMIFS($M$5:$M$154,$F$5:$F$154,$F151,$C$5:$C$154,$C151,$D$5:$D$154,$D151,$O$5:$O$154,"&lt;&gt;Canceled",$O$5:$O$154,"&lt;&gt;No-Show")),0)</f>
        <v/>
      </c>
      <c r="AN151" s="32">
        <f>IFERROR(IF($A151="","",$AL151-$AM151),"")</f>
        <v/>
      </c>
      <c r="AO151" s="51">
        <f>IFERROR(IF($A151="","",$AM151/$AL151),"")</f>
        <v/>
      </c>
      <c r="AP151" s="52">
        <f>IFERROR(IF(OR($A151="",$C151="",$D151=""),"",($C151+$D151)-INDEX('Activity Setup'!$N$12:$N$111,MATCH($F151,'Activity Setup'!$B$12:$B$111,0))/24),"")</f>
        <v/>
      </c>
      <c r="AQ151" s="29" t="n"/>
      <c r="AR151" s="29" t="n"/>
      <c r="AS151" s="30">
        <f>IFERROR(IF($A151="","",IF(COUNTIF($A$5:$A$154,$A151)&gt;1,"Duplicate Booking ID",IF($AO151&gt;1,"Over Capacity",IF(AND($N151&lt;&gt;"",$AK151&lt;&gt;"",$N151&lt;$AK151),"Minimum Age Review",IF(AND($AI151="Yes",$AJ151&lt;&gt;"Received",$AJ151&lt;&gt;"Verify On Arrival"),"Waiver Follow-Up",IF(AND($AF151&gt;0,$O151&lt;&gt;"Canceled"),"Payment Due",IF($T151="","Missing Meeting Point",IF($Q151="","Unassigned Staff",IF(AND(($C151+$D151)&lt;NOW(),OR($O151="Inquiry",$O151="Pending",$O151="Confirmed")),"Past Activity Still Open","Ready"))))))))),"")</f>
        <v/>
      </c>
    </row>
    <row r="152">
      <c r="A152" s="25" t="n"/>
      <c r="B152" s="50" t="n"/>
      <c r="C152" s="50" t="n"/>
      <c r="D152" s="27" t="n"/>
      <c r="E152" s="28">
        <f>IFERROR(IF(OR($F152="",$D152=""),"",$D152+INDEX('Activity Setup'!$J$12:$J$111,MATCH($F152,'Activity Setup'!$B$12:$B$111,0))/24),"")</f>
        <v/>
      </c>
      <c r="F152" s="29" t="n"/>
      <c r="G152" s="25" t="n"/>
      <c r="H152" s="25" t="n"/>
      <c r="I152" s="25" t="n"/>
      <c r="J152" s="29" t="n"/>
      <c r="K152" s="25" t="n"/>
      <c r="L152" s="29" t="n"/>
      <c r="M152" s="25" t="n"/>
      <c r="N152" s="25" t="n"/>
      <c r="O152" s="25" t="n"/>
      <c r="P152" s="25" t="n"/>
      <c r="Q152" s="29" t="n"/>
      <c r="R152" s="30">
        <f>IFERROR(IF($F152="","",INDEX('Activity Setup'!$K$12:$K$111,MATCH($F152,'Activity Setup'!$B$12:$B$111,0))),"")</f>
        <v/>
      </c>
      <c r="S152" s="29" t="n"/>
      <c r="T152" s="30">
        <f>IFERROR(IF($A152="","",IF($S152&lt;&gt;"",$S152,$R152)),"")</f>
        <v/>
      </c>
      <c r="U152" s="31">
        <f>IFERROR(IF($F152="","",INDEX('Activity Setup'!$F$12:$F$111,MATCH($F152,'Activity Setup'!$B$12:$B$111,0))),"")</f>
        <v/>
      </c>
      <c r="V152" s="32">
        <f>IFERROR(IF($F152="","",INDEX('Activity Setup'!$E$12:$E$111,MATCH($F152,'Activity Setup'!$B$12:$B$111,0))),"")</f>
        <v/>
      </c>
      <c r="W152" s="31">
        <f>IFERROR(IF($A152="","",IF($V152="Per Person",$M152*$U152,$U152)),"")</f>
        <v/>
      </c>
      <c r="X152" s="33" t="n"/>
      <c r="Y152" s="51">
        <f>IFERROR(IF($F152="","",INDEX('Activity Setup'!$G$12:$G$111,MATCH($F152,'Activity Setup'!$B$12:$B$111,0))),"")</f>
        <v/>
      </c>
      <c r="Z152" s="51">
        <f>IFERROR(IF($F152="","",INDEX('Activity Setup'!$H$12:$H$111,MATCH($F152,'Activity Setup'!$B$12:$B$111,0))),"")</f>
        <v/>
      </c>
      <c r="AA152" s="31">
        <f>IFERROR(IF($A152="","",MAX(0,$W152-$X152)),"")</f>
        <v/>
      </c>
      <c r="AB152" s="31">
        <f>IFERROR(IF($A152="","",$AA152*$Y152),"")</f>
        <v/>
      </c>
      <c r="AC152" s="31">
        <f>IFERROR(IF($A152="","",$AA152*$Z152),"")</f>
        <v/>
      </c>
      <c r="AD152" s="31">
        <f>IFERROR(IF($A152="","",$AA152+$AB152+$AC152),"")</f>
        <v/>
      </c>
      <c r="AE152" s="33" t="n"/>
      <c r="AF152" s="31">
        <f>IFERROR(IF($A152="","",MAX(0,$AD152-$AE152)),"")</f>
        <v/>
      </c>
      <c r="AG152" s="32">
        <f>IFERROR(IF($A152="","",IF($O152="Canceled","Canceled",IF($AE152&lt;=0,"Unpaid",IF($AF152&gt;0,"Partially Paid","Paid")))),"")</f>
        <v/>
      </c>
      <c r="AH152" s="25" t="n"/>
      <c r="AI152" s="32">
        <f>IFERROR(IF($F152="","",INDEX('Activity Setup'!$L$12:$L$111,MATCH($F152,'Activity Setup'!$B$12:$B$111,0))),"")</f>
        <v/>
      </c>
      <c r="AJ152" s="25" t="n"/>
      <c r="AK152" s="32">
        <f>IFERROR(IF($F152="","",INDEX('Activity Setup'!$M$12:$M$111,MATCH($F152,'Activity Setup'!$B$12:$B$111,0))),"")</f>
        <v/>
      </c>
      <c r="AL152" s="32">
        <f>IFERROR(IF($F152="","",INDEX('Activity Setup'!$I$12:$I$111,MATCH($F152,'Activity Setup'!$B$12:$B$111,0))),"")</f>
        <v/>
      </c>
      <c r="AM152" s="32">
        <f>IFERROR(IF($A152="","",SUMIFS($M$5:$M$154,$F$5:$F$154,$F152,$C$5:$C$154,$C152,$D$5:$D$154,$D152,$O$5:$O$154,"&lt;&gt;Canceled",$O$5:$O$154,"&lt;&gt;No-Show")),0)</f>
        <v/>
      </c>
      <c r="AN152" s="32">
        <f>IFERROR(IF($A152="","",$AL152-$AM152),"")</f>
        <v/>
      </c>
      <c r="AO152" s="51">
        <f>IFERROR(IF($A152="","",$AM152/$AL152),"")</f>
        <v/>
      </c>
      <c r="AP152" s="52">
        <f>IFERROR(IF(OR($A152="",$C152="",$D152=""),"",($C152+$D152)-INDEX('Activity Setup'!$N$12:$N$111,MATCH($F152,'Activity Setup'!$B$12:$B$111,0))/24),"")</f>
        <v/>
      </c>
      <c r="AQ152" s="29" t="n"/>
      <c r="AR152" s="29" t="n"/>
      <c r="AS152" s="30">
        <f>IFERROR(IF($A152="","",IF(COUNTIF($A$5:$A$154,$A152)&gt;1,"Duplicate Booking ID",IF($AO152&gt;1,"Over Capacity",IF(AND($N152&lt;&gt;"",$AK152&lt;&gt;"",$N152&lt;$AK152),"Minimum Age Review",IF(AND($AI152="Yes",$AJ152&lt;&gt;"Received",$AJ152&lt;&gt;"Verify On Arrival"),"Waiver Follow-Up",IF(AND($AF152&gt;0,$O152&lt;&gt;"Canceled"),"Payment Due",IF($T152="","Missing Meeting Point",IF($Q152="","Unassigned Staff",IF(AND(($C152+$D152)&lt;NOW(),OR($O152="Inquiry",$O152="Pending",$O152="Confirmed")),"Past Activity Still Open","Ready"))))))))),"")</f>
        <v/>
      </c>
    </row>
    <row r="153">
      <c r="A153" s="25" t="n"/>
      <c r="B153" s="50" t="n"/>
      <c r="C153" s="50" t="n"/>
      <c r="D153" s="27" t="n"/>
      <c r="E153" s="28">
        <f>IFERROR(IF(OR($F153="",$D153=""),"",$D153+INDEX('Activity Setup'!$J$12:$J$111,MATCH($F153,'Activity Setup'!$B$12:$B$111,0))/24),"")</f>
        <v/>
      </c>
      <c r="F153" s="29" t="n"/>
      <c r="G153" s="25" t="n"/>
      <c r="H153" s="25" t="n"/>
      <c r="I153" s="25" t="n"/>
      <c r="J153" s="29" t="n"/>
      <c r="K153" s="25" t="n"/>
      <c r="L153" s="29" t="n"/>
      <c r="M153" s="25" t="n"/>
      <c r="N153" s="25" t="n"/>
      <c r="O153" s="25" t="n"/>
      <c r="P153" s="25" t="n"/>
      <c r="Q153" s="29" t="n"/>
      <c r="R153" s="30">
        <f>IFERROR(IF($F153="","",INDEX('Activity Setup'!$K$12:$K$111,MATCH($F153,'Activity Setup'!$B$12:$B$111,0))),"")</f>
        <v/>
      </c>
      <c r="S153" s="29" t="n"/>
      <c r="T153" s="30">
        <f>IFERROR(IF($A153="","",IF($S153&lt;&gt;"",$S153,$R153)),"")</f>
        <v/>
      </c>
      <c r="U153" s="31">
        <f>IFERROR(IF($F153="","",INDEX('Activity Setup'!$F$12:$F$111,MATCH($F153,'Activity Setup'!$B$12:$B$111,0))),"")</f>
        <v/>
      </c>
      <c r="V153" s="32">
        <f>IFERROR(IF($F153="","",INDEX('Activity Setup'!$E$12:$E$111,MATCH($F153,'Activity Setup'!$B$12:$B$111,0))),"")</f>
        <v/>
      </c>
      <c r="W153" s="31">
        <f>IFERROR(IF($A153="","",IF($V153="Per Person",$M153*$U153,$U153)),"")</f>
        <v/>
      </c>
      <c r="X153" s="33" t="n"/>
      <c r="Y153" s="51">
        <f>IFERROR(IF($F153="","",INDEX('Activity Setup'!$G$12:$G$111,MATCH($F153,'Activity Setup'!$B$12:$B$111,0))),"")</f>
        <v/>
      </c>
      <c r="Z153" s="51">
        <f>IFERROR(IF($F153="","",INDEX('Activity Setup'!$H$12:$H$111,MATCH($F153,'Activity Setup'!$B$12:$B$111,0))),"")</f>
        <v/>
      </c>
      <c r="AA153" s="31">
        <f>IFERROR(IF($A153="","",MAX(0,$W153-$X153)),"")</f>
        <v/>
      </c>
      <c r="AB153" s="31">
        <f>IFERROR(IF($A153="","",$AA153*$Y153),"")</f>
        <v/>
      </c>
      <c r="AC153" s="31">
        <f>IFERROR(IF($A153="","",$AA153*$Z153),"")</f>
        <v/>
      </c>
      <c r="AD153" s="31">
        <f>IFERROR(IF($A153="","",$AA153+$AB153+$AC153),"")</f>
        <v/>
      </c>
      <c r="AE153" s="33" t="n"/>
      <c r="AF153" s="31">
        <f>IFERROR(IF($A153="","",MAX(0,$AD153-$AE153)),"")</f>
        <v/>
      </c>
      <c r="AG153" s="32">
        <f>IFERROR(IF($A153="","",IF($O153="Canceled","Canceled",IF($AE153&lt;=0,"Unpaid",IF($AF153&gt;0,"Partially Paid","Paid")))),"")</f>
        <v/>
      </c>
      <c r="AH153" s="25" t="n"/>
      <c r="AI153" s="32">
        <f>IFERROR(IF($F153="","",INDEX('Activity Setup'!$L$12:$L$111,MATCH($F153,'Activity Setup'!$B$12:$B$111,0))),"")</f>
        <v/>
      </c>
      <c r="AJ153" s="25" t="n"/>
      <c r="AK153" s="32">
        <f>IFERROR(IF($F153="","",INDEX('Activity Setup'!$M$12:$M$111,MATCH($F153,'Activity Setup'!$B$12:$B$111,0))),"")</f>
        <v/>
      </c>
      <c r="AL153" s="32">
        <f>IFERROR(IF($F153="","",INDEX('Activity Setup'!$I$12:$I$111,MATCH($F153,'Activity Setup'!$B$12:$B$111,0))),"")</f>
        <v/>
      </c>
      <c r="AM153" s="32">
        <f>IFERROR(IF($A153="","",SUMIFS($M$5:$M$154,$F$5:$F$154,$F153,$C$5:$C$154,$C153,$D$5:$D$154,$D153,$O$5:$O$154,"&lt;&gt;Canceled",$O$5:$O$154,"&lt;&gt;No-Show")),0)</f>
        <v/>
      </c>
      <c r="AN153" s="32">
        <f>IFERROR(IF($A153="","",$AL153-$AM153),"")</f>
        <v/>
      </c>
      <c r="AO153" s="51">
        <f>IFERROR(IF($A153="","",$AM153/$AL153),"")</f>
        <v/>
      </c>
      <c r="AP153" s="52">
        <f>IFERROR(IF(OR($A153="",$C153="",$D153=""),"",($C153+$D153)-INDEX('Activity Setup'!$N$12:$N$111,MATCH($F153,'Activity Setup'!$B$12:$B$111,0))/24),"")</f>
        <v/>
      </c>
      <c r="AQ153" s="29" t="n"/>
      <c r="AR153" s="29" t="n"/>
      <c r="AS153" s="30">
        <f>IFERROR(IF($A153="","",IF(COUNTIF($A$5:$A$154,$A153)&gt;1,"Duplicate Booking ID",IF($AO153&gt;1,"Over Capacity",IF(AND($N153&lt;&gt;"",$AK153&lt;&gt;"",$N153&lt;$AK153),"Minimum Age Review",IF(AND($AI153="Yes",$AJ153&lt;&gt;"Received",$AJ153&lt;&gt;"Verify On Arrival"),"Waiver Follow-Up",IF(AND($AF153&gt;0,$O153&lt;&gt;"Canceled"),"Payment Due",IF($T153="","Missing Meeting Point",IF($Q153="","Unassigned Staff",IF(AND(($C153+$D153)&lt;NOW(),OR($O153="Inquiry",$O153="Pending",$O153="Confirmed")),"Past Activity Still Open","Ready"))))))))),"")</f>
        <v/>
      </c>
    </row>
    <row r="154">
      <c r="A154" s="25" t="n"/>
      <c r="B154" s="50" t="n"/>
      <c r="C154" s="50" t="n"/>
      <c r="D154" s="27" t="n"/>
      <c r="E154" s="28">
        <f>IFERROR(IF(OR($F154="",$D154=""),"",$D154+INDEX('Activity Setup'!$J$12:$J$111,MATCH($F154,'Activity Setup'!$B$12:$B$111,0))/24),"")</f>
        <v/>
      </c>
      <c r="F154" s="29" t="n"/>
      <c r="G154" s="25" t="n"/>
      <c r="H154" s="25" t="n"/>
      <c r="I154" s="25" t="n"/>
      <c r="J154" s="29" t="n"/>
      <c r="K154" s="25" t="n"/>
      <c r="L154" s="29" t="n"/>
      <c r="M154" s="25" t="n"/>
      <c r="N154" s="25" t="n"/>
      <c r="O154" s="25" t="n"/>
      <c r="P154" s="25" t="n"/>
      <c r="Q154" s="29" t="n"/>
      <c r="R154" s="30">
        <f>IFERROR(IF($F154="","",INDEX('Activity Setup'!$K$12:$K$111,MATCH($F154,'Activity Setup'!$B$12:$B$111,0))),"")</f>
        <v/>
      </c>
      <c r="S154" s="29" t="n"/>
      <c r="T154" s="30">
        <f>IFERROR(IF($A154="","",IF($S154&lt;&gt;"",$S154,$R154)),"")</f>
        <v/>
      </c>
      <c r="U154" s="31">
        <f>IFERROR(IF($F154="","",INDEX('Activity Setup'!$F$12:$F$111,MATCH($F154,'Activity Setup'!$B$12:$B$111,0))),"")</f>
        <v/>
      </c>
      <c r="V154" s="32">
        <f>IFERROR(IF($F154="","",INDEX('Activity Setup'!$E$12:$E$111,MATCH($F154,'Activity Setup'!$B$12:$B$111,0))),"")</f>
        <v/>
      </c>
      <c r="W154" s="31">
        <f>IFERROR(IF($A154="","",IF($V154="Per Person",$M154*$U154,$U154)),"")</f>
        <v/>
      </c>
      <c r="X154" s="33" t="n"/>
      <c r="Y154" s="51">
        <f>IFERROR(IF($F154="","",INDEX('Activity Setup'!$G$12:$G$111,MATCH($F154,'Activity Setup'!$B$12:$B$111,0))),"")</f>
        <v/>
      </c>
      <c r="Z154" s="51">
        <f>IFERROR(IF($F154="","",INDEX('Activity Setup'!$H$12:$H$111,MATCH($F154,'Activity Setup'!$B$12:$B$111,0))),"")</f>
        <v/>
      </c>
      <c r="AA154" s="31">
        <f>IFERROR(IF($A154="","",MAX(0,$W154-$X154)),"")</f>
        <v/>
      </c>
      <c r="AB154" s="31">
        <f>IFERROR(IF($A154="","",$AA154*$Y154),"")</f>
        <v/>
      </c>
      <c r="AC154" s="31">
        <f>IFERROR(IF($A154="","",$AA154*$Z154),"")</f>
        <v/>
      </c>
      <c r="AD154" s="31">
        <f>IFERROR(IF($A154="","",$AA154+$AB154+$AC154),"")</f>
        <v/>
      </c>
      <c r="AE154" s="33" t="n"/>
      <c r="AF154" s="31">
        <f>IFERROR(IF($A154="","",MAX(0,$AD154-$AE154)),"")</f>
        <v/>
      </c>
      <c r="AG154" s="32">
        <f>IFERROR(IF($A154="","",IF($O154="Canceled","Canceled",IF($AE154&lt;=0,"Unpaid",IF($AF154&gt;0,"Partially Paid","Paid")))),"")</f>
        <v/>
      </c>
      <c r="AH154" s="25" t="n"/>
      <c r="AI154" s="32">
        <f>IFERROR(IF($F154="","",INDEX('Activity Setup'!$L$12:$L$111,MATCH($F154,'Activity Setup'!$B$12:$B$111,0))),"")</f>
        <v/>
      </c>
      <c r="AJ154" s="25" t="n"/>
      <c r="AK154" s="32">
        <f>IFERROR(IF($F154="","",INDEX('Activity Setup'!$M$12:$M$111,MATCH($F154,'Activity Setup'!$B$12:$B$111,0))),"")</f>
        <v/>
      </c>
      <c r="AL154" s="32">
        <f>IFERROR(IF($F154="","",INDEX('Activity Setup'!$I$12:$I$111,MATCH($F154,'Activity Setup'!$B$12:$B$111,0))),"")</f>
        <v/>
      </c>
      <c r="AM154" s="32">
        <f>IFERROR(IF($A154="","",SUMIFS($M$5:$M$154,$F$5:$F$154,$F154,$C$5:$C$154,$C154,$D$5:$D$154,$D154,$O$5:$O$154,"&lt;&gt;Canceled",$O$5:$O$154,"&lt;&gt;No-Show")),0)</f>
        <v/>
      </c>
      <c r="AN154" s="32">
        <f>IFERROR(IF($A154="","",$AL154-$AM154),"")</f>
        <v/>
      </c>
      <c r="AO154" s="51">
        <f>IFERROR(IF($A154="","",$AM154/$AL154),"")</f>
        <v/>
      </c>
      <c r="AP154" s="52">
        <f>IFERROR(IF(OR($A154="",$C154="",$D154=""),"",($C154+$D154)-INDEX('Activity Setup'!$N$12:$N$111,MATCH($F154,'Activity Setup'!$B$12:$B$111,0))/24),"")</f>
        <v/>
      </c>
      <c r="AQ154" s="29" t="n"/>
      <c r="AR154" s="29" t="n"/>
      <c r="AS154" s="30">
        <f>IFERROR(IF($A154="","",IF(COUNTIF($A$5:$A$154,$A154)&gt;1,"Duplicate Booking ID",IF($AO154&gt;1,"Over Capacity",IF(AND($N154&lt;&gt;"",$AK154&lt;&gt;"",$N154&lt;$AK154),"Minimum Age Review",IF(AND($AI154="Yes",$AJ154&lt;&gt;"Received",$AJ154&lt;&gt;"Verify On Arrival"),"Waiver Follow-Up",IF(AND($AF154&gt;0,$O154&lt;&gt;"Canceled"),"Payment Due",IF($T154="","Missing Meeting Point",IF($Q154="","Unassigned Staff",IF(AND(($C154+$D154)&lt;NOW(),OR($O154="Inquiry",$O154="Pending",$O154="Confirmed")),"Past Activity Still Open","Ready"))))))))),"")</f>
        <v/>
      </c>
    </row>
  </sheetData>
  <autoFilter ref="A4:AS154"/>
  <mergeCells count="1">
    <mergeCell ref="A1:AS1"/>
  </mergeCells>
  <conditionalFormatting sqref="AS5:AS154">
    <cfRule type="expression" priority="1" dxfId="2">
      <formula>$AS5="Ready"</formula>
    </cfRule>
    <cfRule type="expression" priority="2" dxfId="0">
      <formula>AND($AS5&lt;&gt;"",$AS5&lt;&gt;"Ready")</formula>
    </cfRule>
  </conditionalFormatting>
  <conditionalFormatting sqref="AO5:AO154">
    <cfRule type="cellIs" priority="3" operator="greaterThan" dxfId="0">
      <formula>1</formula>
    </cfRule>
    <cfRule type="expression" priority="4" dxfId="1">
      <formula>AND($AO5&gt;=$AT$1,$AO5&lt;=1)</formula>
    </cfRule>
  </conditionalFormatting>
  <conditionalFormatting sqref="AF5:AF154">
    <cfRule type="expression" priority="5" dxfId="1">
      <formula>AND($AF5&gt;0,$O5="Confirmed")</formula>
    </cfRule>
  </conditionalFormatting>
  <conditionalFormatting sqref="C5:C154">
    <cfRule type="expression" priority="6" dxfId="0">
      <formula>AND($C5&lt;TODAY(),OR($O5="Pending",$O5="Confirmed"))</formula>
    </cfRule>
  </conditionalFormatting>
  <conditionalFormatting sqref="A5:AS154">
    <cfRule type="expression" priority="7" dxfId="3">
      <formula>$O5="Canceled"</formula>
    </cfRule>
  </conditionalFormatting>
  <conditionalFormatting sqref="A5:A154">
    <cfRule type="expression" priority="8" dxfId="0">
      <formula>AND($A5&lt;&gt;"",COUNTIF($A$5:$A$154,$A5)&gt;1)</formula>
    </cfRule>
  </conditionalFormatting>
  <dataValidations count="10">
    <dataValidation sqref="F5:F154" showDropDown="0" showInputMessage="0" showErrorMessage="1" allowBlank="0" errorTitle="Unknown activity" error="Select an activity from the list." promptTitle="Activity name" prompt="Select an activity from the editable catalog." type="list">
      <formula1>'Activity Setup'!$B$12:$B$111</formula1>
    </dataValidation>
    <dataValidation sqref="I5:I154" showDropDown="0" showInputMessage="0" showErrorMessage="0" allowBlank="0" type="list">
      <formula1>"Resort Guest,Day Guest,Group Guest,Owner,Employee Guest"</formula1>
    </dataValidation>
    <dataValidation sqref="O5:O154" showDropDown="0" showInputMessage="0" showErrorMessage="1" allowBlank="0" error="Select a booking status from the list." type="list">
      <formula1>"Inquiry,Pending,Confirmed,Completed,Canceled,No-Show"</formula1>
    </dataValidation>
    <dataValidation sqref="P5:P154" showDropDown="0" showInputMessage="0" showErrorMessage="0" allowBlank="0" type="list">
      <formula1>"Front Desk,Concierge,Recreation Desk,Phone,Email,Resort Website,Walk-In,Group Sales,Other"</formula1>
    </dataValidation>
    <dataValidation sqref="M5:M154" showDropDown="0" showInputMessage="0" showErrorMessage="1" allowBlank="0" error="Enter a whole number from 1 through 100." type="whole" operator="between">
      <formula1>1</formula1>
      <formula2>100</formula2>
    </dataValidation>
    <dataValidation sqref="N5:N154" showDropDown="0" showInputMessage="0" showErrorMessage="1" allowBlank="0" error="Enter a whole number from 0 through 100." type="whole" operator="between">
      <formula1>0</formula1>
      <formula2>100</formula2>
    </dataValidation>
    <dataValidation sqref="X5:X154 AE5:AE154" showDropDown="0" showInputMessage="0" showErrorMessage="1" allowBlank="0" error="Enter a dollar amount of zero or greater." type="decimal" operator="greaterThanOrEqual">
      <formula1>0</formula1>
    </dataValidation>
    <dataValidation sqref="AH5:AH154" showDropDown="0" showInputMessage="0" showErrorMessage="0" allowBlank="0" type="list">
      <formula1>"Not Recorded,Cash,Credit Card,Debit Card,Room Charge,Gift Certificate,Group Master Account,Other"</formula1>
    </dataValidation>
    <dataValidation sqref="AJ5:AJ154" showDropDown="0" showInputMessage="0" showErrorMessage="0" allowBlank="0" type="list">
      <formula1>"Not Required,Not Sent,Sent,Received,Declined,Verify On Arrival"</formula1>
    </dataValidation>
    <dataValidation sqref="B5:C154" showDropDown="0" showInputMessage="0" showErrorMessage="1" allowBlank="0" error="Enter a date from 1/1/2026 through 12/31/2030." type="date" operator="between">
      <formula1>DATE(2026,1,1)</formula1>
      <formula2>DATE(2030,12,31)</formula2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11"/>
  <sheetViews>
    <sheetView showGridLines="0" zoomScale="70" zoomScaleNormal="7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0" customWidth="1" min="3" max="3"/>
    <col width="10" customWidth="1" min="4" max="4"/>
    <col width="15" customWidth="1" min="5" max="5"/>
    <col width="13" customWidth="1" min="6" max="6"/>
    <col width="12" customWidth="1" min="7" max="7"/>
    <col width="18" customWidth="1" min="8" max="8"/>
    <col width="13" customWidth="1" min="9" max="9"/>
    <col width="19" customWidth="1" min="10" max="10"/>
    <col width="28" customWidth="1" min="11" max="11"/>
    <col width="17" customWidth="1" min="12" max="12"/>
    <col width="13" customWidth="1" min="13" max="13"/>
    <col width="22" customWidth="1" min="14" max="14"/>
  </cols>
  <sheetData>
    <row r="1" ht="28" customHeight="1">
      <c r="A1" s="1" t="inlineStr">
        <is>
          <t>Activity Setup</t>
        </is>
      </c>
    </row>
    <row r="2" ht="36" customHeight="1">
      <c r="A2" s="2" t="inlineStr">
        <is>
          <t>Edit the activity catalog and property policy assumptions below. Tax rates, service charges, age limits, waiver settings, and cancellation notice periods are property inputs and are not legal guidance.</t>
        </is>
      </c>
    </row>
    <row r="4">
      <c r="A4" s="5" t="inlineStr">
        <is>
          <t>Setting</t>
        </is>
      </c>
      <c r="B4" s="5" t="inlineStr">
        <is>
          <t>Sample Value</t>
        </is>
      </c>
      <c r="C4" s="5" t="inlineStr">
        <is>
          <t>Format</t>
        </is>
      </c>
      <c r="D4" s="5" t="inlineStr">
        <is>
          <t>Note</t>
        </is>
      </c>
    </row>
    <row r="5">
      <c r="A5" s="36" t="inlineStr">
        <is>
          <t>Property Name</t>
        </is>
      </c>
      <c r="B5" s="37" t="inlineStr">
        <is>
          <t>Pine Ridge Resort</t>
        </is>
      </c>
      <c r="C5" s="38" t="inlineStr">
        <is>
          <t>Text</t>
        </is>
      </c>
      <c r="D5" s="36" t="inlineStr">
        <is>
          <t>Editable dashboard subtitle</t>
        </is>
      </c>
    </row>
    <row r="6">
      <c r="A6" s="39" t="inlineStr">
        <is>
          <t>Default Tax Rate</t>
        </is>
      </c>
      <c r="B6" s="53" t="n">
        <v>0.065</v>
      </c>
      <c r="C6" s="41" t="inlineStr">
        <is>
          <t>0.0%</t>
        </is>
      </c>
      <c r="D6" s="39" t="inlineStr">
        <is>
          <t>Confirm with property accounting</t>
        </is>
      </c>
    </row>
    <row r="7">
      <c r="A7" s="36" t="inlineStr">
        <is>
          <t>Default Service Charge Rate</t>
        </is>
      </c>
      <c r="B7" s="53" t="n">
        <v>0</v>
      </c>
      <c r="C7" s="38" t="inlineStr">
        <is>
          <t>0.0%</t>
        </is>
      </c>
      <c r="D7" s="36" t="inlineStr">
        <is>
          <t>Editable property assumption</t>
        </is>
      </c>
    </row>
    <row r="8">
      <c r="A8" s="39" t="inlineStr">
        <is>
          <t>Default Cancellation Notice Hours</t>
        </is>
      </c>
      <c r="B8" s="37" t="n">
        <v>24</v>
      </c>
      <c r="C8" s="41" t="inlineStr">
        <is>
          <t>Whole number</t>
        </is>
      </c>
      <c r="D8" s="39" t="inlineStr">
        <is>
          <t>Property policy assumption</t>
        </is>
      </c>
    </row>
    <row r="9">
      <c r="A9" s="36" t="inlineStr">
        <is>
          <t>Capacity Warning Threshold</t>
        </is>
      </c>
      <c r="B9" s="53" t="n">
        <v>0.85</v>
      </c>
      <c r="C9" s="38" t="inlineStr">
        <is>
          <t>0.0%</t>
        </is>
      </c>
      <c r="D9" s="36" t="inlineStr">
        <is>
          <t>Used for amber capacity alerts</t>
        </is>
      </c>
    </row>
    <row r="10">
      <c r="A10" s="39" t="inlineStr">
        <is>
          <t>Dashboard Currency</t>
        </is>
      </c>
      <c r="B10" s="37" t="inlineStr">
        <is>
          <t>U.S. Dollars</t>
        </is>
      </c>
      <c r="C10" s="41" t="inlineStr">
        <is>
          <t>Text</t>
        </is>
      </c>
      <c r="D10" s="39" t="inlineStr">
        <is>
          <t>Display setting only</t>
        </is>
      </c>
    </row>
    <row r="11" ht="42" customHeight="1">
      <c r="A11" s="14" t="inlineStr">
        <is>
          <t>Activity Code</t>
        </is>
      </c>
      <c r="B11" s="14" t="inlineStr">
        <is>
          <t>Activity Name</t>
        </is>
      </c>
      <c r="C11" s="14" t="inlineStr">
        <is>
          <t>Activity Category</t>
        </is>
      </c>
      <c r="D11" s="14" t="inlineStr">
        <is>
          <t>Active</t>
        </is>
      </c>
      <c r="E11" s="14" t="inlineStr">
        <is>
          <t>Pricing Basis</t>
        </is>
      </c>
      <c r="F11" s="14" t="inlineStr">
        <is>
          <t>Unit Price</t>
        </is>
      </c>
      <c r="G11" s="14" t="inlineStr">
        <is>
          <t>Tax Rate</t>
        </is>
      </c>
      <c r="H11" s="14" t="inlineStr">
        <is>
          <t>Service Charge Rate</t>
        </is>
      </c>
      <c r="I11" s="14" t="inlineStr">
        <is>
          <t>Slot Capacity</t>
        </is>
      </c>
      <c r="J11" s="14" t="inlineStr">
        <is>
          <t>Default Duration Hours</t>
        </is>
      </c>
      <c r="K11" s="14" t="inlineStr">
        <is>
          <t>Default Meeting Point</t>
        </is>
      </c>
      <c r="L11" s="14" t="inlineStr">
        <is>
          <t>Waiver Required</t>
        </is>
      </c>
      <c r="M11" s="14" t="inlineStr">
        <is>
          <t>Minimum Age</t>
        </is>
      </c>
      <c r="N11" s="14" t="inlineStr">
        <is>
          <t>Cancellation Notice Hours</t>
        </is>
      </c>
    </row>
    <row r="12">
      <c r="A12" s="37" t="inlineStr">
        <is>
          <t>HIK-01</t>
        </is>
      </c>
      <c r="B12" s="42" t="inlineStr">
        <is>
          <t>Guided Nature Hike</t>
        </is>
      </c>
      <c r="C12" s="37" t="inlineStr">
        <is>
          <t>Nature</t>
        </is>
      </c>
      <c r="D12" s="37" t="inlineStr">
        <is>
          <t>Yes</t>
        </is>
      </c>
      <c r="E12" s="37" t="inlineStr">
        <is>
          <t>Per Person</t>
        </is>
      </c>
      <c r="F12" s="43" t="n">
        <v>35</v>
      </c>
      <c r="G12" s="53" t="n">
        <v>0.065</v>
      </c>
      <c r="H12" s="53" t="n">
        <v>0</v>
      </c>
      <c r="I12" s="37" t="n">
        <v>12</v>
      </c>
      <c r="J12" s="44" t="n">
        <v>2</v>
      </c>
      <c r="K12" s="42" t="inlineStr">
        <is>
          <t>Adventure Center Lobby</t>
        </is>
      </c>
      <c r="L12" s="37" t="inlineStr">
        <is>
          <t>Yes</t>
        </is>
      </c>
      <c r="M12" s="37" t="n">
        <v>8</v>
      </c>
      <c r="N12" s="37" t="n">
        <v>24</v>
      </c>
    </row>
    <row r="13">
      <c r="A13" s="37" t="inlineStr">
        <is>
          <t>KAY-01</t>
        </is>
      </c>
      <c r="B13" s="42" t="inlineStr">
        <is>
          <t>Sunset Kayak Tour</t>
        </is>
      </c>
      <c r="C13" s="37" t="inlineStr">
        <is>
          <t>Water Recreation</t>
        </is>
      </c>
      <c r="D13" s="37" t="inlineStr">
        <is>
          <t>Yes</t>
        </is>
      </c>
      <c r="E13" s="37" t="inlineStr">
        <is>
          <t>Per Person</t>
        </is>
      </c>
      <c r="F13" s="43" t="n">
        <v>75</v>
      </c>
      <c r="G13" s="53" t="n">
        <v>0.065</v>
      </c>
      <c r="H13" s="53" t="n">
        <v>0</v>
      </c>
      <c r="I13" s="37" t="n">
        <v>10</v>
      </c>
      <c r="J13" s="44" t="n">
        <v>2</v>
      </c>
      <c r="K13" s="42" t="inlineStr">
        <is>
          <t>Marina Check-In Desk</t>
        </is>
      </c>
      <c r="L13" s="37" t="inlineStr">
        <is>
          <t>Yes</t>
        </is>
      </c>
      <c r="M13" s="37" t="n">
        <v>12</v>
      </c>
      <c r="N13" s="37" t="n">
        <v>48</v>
      </c>
    </row>
    <row r="14">
      <c r="A14" s="37" t="inlineStr">
        <is>
          <t>FSH-01</t>
        </is>
      </c>
      <c r="B14" s="42" t="inlineStr">
        <is>
          <t>Family Fishing Excursion</t>
        </is>
      </c>
      <c r="C14" s="37" t="inlineStr">
        <is>
          <t>Water Recreation</t>
        </is>
      </c>
      <c r="D14" s="37" t="inlineStr">
        <is>
          <t>Yes</t>
        </is>
      </c>
      <c r="E14" s="37" t="inlineStr">
        <is>
          <t>Per Booking</t>
        </is>
      </c>
      <c r="F14" s="43" t="n">
        <v>325</v>
      </c>
      <c r="G14" s="53" t="n">
        <v>0.065</v>
      </c>
      <c r="H14" s="53" t="n">
        <v>0</v>
      </c>
      <c r="I14" s="37" t="n">
        <v>6</v>
      </c>
      <c r="J14" s="44" t="n">
        <v>3</v>
      </c>
      <c r="K14" s="42" t="inlineStr">
        <is>
          <t>Marina Dock 2</t>
        </is>
      </c>
      <c r="L14" s="37" t="inlineStr">
        <is>
          <t>Yes</t>
        </is>
      </c>
      <c r="M14" s="37" t="n">
        <v>6</v>
      </c>
      <c r="N14" s="37" t="n">
        <v>48</v>
      </c>
    </row>
    <row r="15">
      <c r="A15" s="37" t="inlineStr">
        <is>
          <t>PKL-01</t>
        </is>
      </c>
      <c r="B15" s="42" t="inlineStr">
        <is>
          <t>Pickleball Clinic</t>
        </is>
      </c>
      <c r="C15" s="37" t="inlineStr">
        <is>
          <t>Sports</t>
        </is>
      </c>
      <c r="D15" s="37" t="inlineStr">
        <is>
          <t>Yes</t>
        </is>
      </c>
      <c r="E15" s="37" t="inlineStr">
        <is>
          <t>Per Person</t>
        </is>
      </c>
      <c r="F15" s="43" t="n">
        <v>25</v>
      </c>
      <c r="G15" s="53" t="n">
        <v>0.065</v>
      </c>
      <c r="H15" s="53" t="n">
        <v>0</v>
      </c>
      <c r="I15" s="37" t="n">
        <v>16</v>
      </c>
      <c r="J15" s="44" t="n">
        <v>1.5</v>
      </c>
      <c r="K15" s="42" t="inlineStr">
        <is>
          <t>Racquet Sports Desk</t>
        </is>
      </c>
      <c r="L15" s="37" t="inlineStr">
        <is>
          <t>No</t>
        </is>
      </c>
      <c r="M15" s="37" t="n">
        <v>10</v>
      </c>
      <c r="N15" s="37" t="n">
        <v>12</v>
      </c>
    </row>
    <row r="16">
      <c r="A16" s="37" t="inlineStr">
        <is>
          <t>HRS-01</t>
        </is>
      </c>
      <c r="B16" s="42" t="inlineStr">
        <is>
          <t>Horseback Trail Ride</t>
        </is>
      </c>
      <c r="C16" s="37" t="inlineStr">
        <is>
          <t>Outdoor Adventure</t>
        </is>
      </c>
      <c r="D16" s="37" t="inlineStr">
        <is>
          <t>Yes</t>
        </is>
      </c>
      <c r="E16" s="37" t="inlineStr">
        <is>
          <t>Per Person</t>
        </is>
      </c>
      <c r="F16" s="43" t="n">
        <v>110</v>
      </c>
      <c r="G16" s="53" t="n">
        <v>0.065</v>
      </c>
      <c r="H16" s="53" t="n">
        <v>0</v>
      </c>
      <c r="I16" s="37" t="n">
        <v>8</v>
      </c>
      <c r="J16" s="44" t="n">
        <v>1.5</v>
      </c>
      <c r="K16" s="42" t="inlineStr">
        <is>
          <t>Stables Office</t>
        </is>
      </c>
      <c r="L16" s="37" t="inlineStr">
        <is>
          <t>Yes</t>
        </is>
      </c>
      <c r="M16" s="37" t="n">
        <v>10</v>
      </c>
      <c r="N16" s="37" t="n">
        <v>48</v>
      </c>
    </row>
    <row r="17">
      <c r="A17" s="37" t="inlineStr">
        <is>
          <t>SMR-01</t>
        </is>
      </c>
      <c r="B17" s="42" t="inlineStr">
        <is>
          <t>Campfire S'mores Experience</t>
        </is>
      </c>
      <c r="C17" s="37" t="inlineStr">
        <is>
          <t>Family Activity</t>
        </is>
      </c>
      <c r="D17" s="37" t="inlineStr">
        <is>
          <t>Yes</t>
        </is>
      </c>
      <c r="E17" s="37" t="inlineStr">
        <is>
          <t>Per Booking</t>
        </is>
      </c>
      <c r="F17" s="43" t="n">
        <v>0</v>
      </c>
      <c r="G17" s="53" t="n">
        <v>0.065</v>
      </c>
      <c r="H17" s="53" t="n">
        <v>0</v>
      </c>
      <c r="I17" s="37" t="n">
        <v>30</v>
      </c>
      <c r="J17" s="44" t="n">
        <v>1</v>
      </c>
      <c r="K17" s="42" t="inlineStr">
        <is>
          <t>North Lawn Fire Pit</t>
        </is>
      </c>
      <c r="L17" s="37" t="inlineStr">
        <is>
          <t>No</t>
        </is>
      </c>
      <c r="M17" s="37" t="n">
        <v>0</v>
      </c>
      <c r="N17" s="37" t="n">
        <v>0</v>
      </c>
    </row>
    <row r="18">
      <c r="A18" s="37" t="inlineStr">
        <is>
          <t>SUP-01</t>
        </is>
      </c>
      <c r="B18" s="42" t="inlineStr">
        <is>
          <t>Stand-Up Paddleboard Lesson</t>
        </is>
      </c>
      <c r="C18" s="37" t="inlineStr">
        <is>
          <t>Water Recreation</t>
        </is>
      </c>
      <c r="D18" s="37" t="inlineStr">
        <is>
          <t>Yes</t>
        </is>
      </c>
      <c r="E18" s="37" t="inlineStr">
        <is>
          <t>Per Person</t>
        </is>
      </c>
      <c r="F18" s="43" t="n">
        <v>65</v>
      </c>
      <c r="G18" s="53" t="n">
        <v>0.065</v>
      </c>
      <c r="H18" s="53" t="n">
        <v>0</v>
      </c>
      <c r="I18" s="37" t="n">
        <v>8</v>
      </c>
      <c r="J18" s="44" t="n">
        <v>1.5</v>
      </c>
      <c r="K18" s="42" t="inlineStr">
        <is>
          <t>Beach Activities Hut</t>
        </is>
      </c>
      <c r="L18" s="37" t="inlineStr">
        <is>
          <t>Yes</t>
        </is>
      </c>
      <c r="M18" s="37" t="n">
        <v>12</v>
      </c>
      <c r="N18" s="37" t="n">
        <v>24</v>
      </c>
    </row>
    <row r="19">
      <c r="A19" s="37" t="inlineStr">
        <is>
          <t>BIK-01</t>
        </is>
      </c>
      <c r="B19" s="42" t="inlineStr">
        <is>
          <t>Scenic Bike Tour</t>
        </is>
      </c>
      <c r="C19" s="37" t="inlineStr">
        <is>
          <t>Outdoor Adventure</t>
        </is>
      </c>
      <c r="D19" s="37" t="inlineStr">
        <is>
          <t>Yes</t>
        </is>
      </c>
      <c r="E19" s="37" t="inlineStr">
        <is>
          <t>Per Person</t>
        </is>
      </c>
      <c r="F19" s="43" t="n">
        <v>55</v>
      </c>
      <c r="G19" s="53" t="n">
        <v>0.065</v>
      </c>
      <c r="H19" s="53" t="n">
        <v>0</v>
      </c>
      <c r="I19" s="37" t="n">
        <v>12</v>
      </c>
      <c r="J19" s="44" t="n">
        <v>2.5</v>
      </c>
      <c r="K19" s="42" t="inlineStr">
        <is>
          <t>Recreation Center</t>
        </is>
      </c>
      <c r="L19" s="37" t="inlineStr">
        <is>
          <t>Yes</t>
        </is>
      </c>
      <c r="M19" s="37" t="n">
        <v>14</v>
      </c>
      <c r="N19" s="37" t="n">
        <v>24</v>
      </c>
    </row>
    <row r="20">
      <c r="A20" s="37" t="n"/>
      <c r="B20" s="42" t="n"/>
      <c r="C20" s="37" t="n"/>
      <c r="D20" s="37" t="n"/>
      <c r="E20" s="37" t="n"/>
      <c r="F20" s="43" t="n"/>
      <c r="G20" s="53" t="n"/>
      <c r="H20" s="53" t="n"/>
      <c r="I20" s="37" t="n"/>
      <c r="J20" s="44" t="n"/>
      <c r="K20" s="42" t="n"/>
      <c r="L20" s="37" t="n"/>
      <c r="M20" s="37" t="n"/>
      <c r="N20" s="37" t="n"/>
    </row>
    <row r="21">
      <c r="A21" s="37" t="n"/>
      <c r="B21" s="42" t="n"/>
      <c r="C21" s="37" t="n"/>
      <c r="D21" s="37" t="n"/>
      <c r="E21" s="37" t="n"/>
      <c r="F21" s="43" t="n"/>
      <c r="G21" s="53" t="n"/>
      <c r="H21" s="53" t="n"/>
      <c r="I21" s="37" t="n"/>
      <c r="J21" s="44" t="n"/>
      <c r="K21" s="42" t="n"/>
      <c r="L21" s="37" t="n"/>
      <c r="M21" s="37" t="n"/>
      <c r="N21" s="37" t="n"/>
    </row>
    <row r="22">
      <c r="A22" s="37" t="n"/>
      <c r="B22" s="42" t="n"/>
      <c r="C22" s="37" t="n"/>
      <c r="D22" s="37" t="n"/>
      <c r="E22" s="37" t="n"/>
      <c r="F22" s="43" t="n"/>
      <c r="G22" s="53" t="n"/>
      <c r="H22" s="53" t="n"/>
      <c r="I22" s="37" t="n"/>
      <c r="J22" s="44" t="n"/>
      <c r="K22" s="42" t="n"/>
      <c r="L22" s="37" t="n"/>
      <c r="M22" s="37" t="n"/>
      <c r="N22" s="37" t="n"/>
    </row>
    <row r="23">
      <c r="A23" s="37" t="n"/>
      <c r="B23" s="42" t="n"/>
      <c r="C23" s="37" t="n"/>
      <c r="D23" s="37" t="n"/>
      <c r="E23" s="37" t="n"/>
      <c r="F23" s="43" t="n"/>
      <c r="G23" s="53" t="n"/>
      <c r="H23" s="53" t="n"/>
      <c r="I23" s="37" t="n"/>
      <c r="J23" s="44" t="n"/>
      <c r="K23" s="42" t="n"/>
      <c r="L23" s="37" t="n"/>
      <c r="M23" s="37" t="n"/>
      <c r="N23" s="37" t="n"/>
    </row>
    <row r="24">
      <c r="A24" s="37" t="n"/>
      <c r="B24" s="42" t="n"/>
      <c r="C24" s="37" t="n"/>
      <c r="D24" s="37" t="n"/>
      <c r="E24" s="37" t="n"/>
      <c r="F24" s="43" t="n"/>
      <c r="G24" s="53" t="n"/>
      <c r="H24" s="53" t="n"/>
      <c r="I24" s="37" t="n"/>
      <c r="J24" s="44" t="n"/>
      <c r="K24" s="42" t="n"/>
      <c r="L24" s="37" t="n"/>
      <c r="M24" s="37" t="n"/>
      <c r="N24" s="37" t="n"/>
    </row>
    <row r="25">
      <c r="A25" s="37" t="n"/>
      <c r="B25" s="42" t="n"/>
      <c r="C25" s="37" t="n"/>
      <c r="D25" s="37" t="n"/>
      <c r="E25" s="37" t="n"/>
      <c r="F25" s="43" t="n"/>
      <c r="G25" s="53" t="n"/>
      <c r="H25" s="53" t="n"/>
      <c r="I25" s="37" t="n"/>
      <c r="J25" s="44" t="n"/>
      <c r="K25" s="42" t="n"/>
      <c r="L25" s="37" t="n"/>
      <c r="M25" s="37" t="n"/>
      <c r="N25" s="37" t="n"/>
    </row>
    <row r="26">
      <c r="A26" s="37" t="n"/>
      <c r="B26" s="42" t="n"/>
      <c r="C26" s="37" t="n"/>
      <c r="D26" s="37" t="n"/>
      <c r="E26" s="37" t="n"/>
      <c r="F26" s="43" t="n"/>
      <c r="G26" s="53" t="n"/>
      <c r="H26" s="53" t="n"/>
      <c r="I26" s="37" t="n"/>
      <c r="J26" s="44" t="n"/>
      <c r="K26" s="42" t="n"/>
      <c r="L26" s="37" t="n"/>
      <c r="M26" s="37" t="n"/>
      <c r="N26" s="37" t="n"/>
    </row>
    <row r="27">
      <c r="A27" s="37" t="n"/>
      <c r="B27" s="42" t="n"/>
      <c r="C27" s="37" t="n"/>
      <c r="D27" s="37" t="n"/>
      <c r="E27" s="37" t="n"/>
      <c r="F27" s="43" t="n"/>
      <c r="G27" s="53" t="n"/>
      <c r="H27" s="53" t="n"/>
      <c r="I27" s="37" t="n"/>
      <c r="J27" s="44" t="n"/>
      <c r="K27" s="42" t="n"/>
      <c r="L27" s="37" t="n"/>
      <c r="M27" s="37" t="n"/>
      <c r="N27" s="37" t="n"/>
    </row>
    <row r="28">
      <c r="A28" s="37" t="n"/>
      <c r="B28" s="42" t="n"/>
      <c r="C28" s="37" t="n"/>
      <c r="D28" s="37" t="n"/>
      <c r="E28" s="37" t="n"/>
      <c r="F28" s="43" t="n"/>
      <c r="G28" s="53" t="n"/>
      <c r="H28" s="53" t="n"/>
      <c r="I28" s="37" t="n"/>
      <c r="J28" s="44" t="n"/>
      <c r="K28" s="42" t="n"/>
      <c r="L28" s="37" t="n"/>
      <c r="M28" s="37" t="n"/>
      <c r="N28" s="37" t="n"/>
    </row>
    <row r="29">
      <c r="A29" s="37" t="n"/>
      <c r="B29" s="42" t="n"/>
      <c r="C29" s="37" t="n"/>
      <c r="D29" s="37" t="n"/>
      <c r="E29" s="37" t="n"/>
      <c r="F29" s="43" t="n"/>
      <c r="G29" s="53" t="n"/>
      <c r="H29" s="53" t="n"/>
      <c r="I29" s="37" t="n"/>
      <c r="J29" s="44" t="n"/>
      <c r="K29" s="42" t="n"/>
      <c r="L29" s="37" t="n"/>
      <c r="M29" s="37" t="n"/>
      <c r="N29" s="37" t="n"/>
    </row>
    <row r="30">
      <c r="A30" s="37" t="n"/>
      <c r="B30" s="42" t="n"/>
      <c r="C30" s="37" t="n"/>
      <c r="D30" s="37" t="n"/>
      <c r="E30" s="37" t="n"/>
      <c r="F30" s="43" t="n"/>
      <c r="G30" s="53" t="n"/>
      <c r="H30" s="53" t="n"/>
      <c r="I30" s="37" t="n"/>
      <c r="J30" s="44" t="n"/>
      <c r="K30" s="42" t="n"/>
      <c r="L30" s="37" t="n"/>
      <c r="M30" s="37" t="n"/>
      <c r="N30" s="37" t="n"/>
    </row>
    <row r="31">
      <c r="A31" s="37" t="n"/>
      <c r="B31" s="42" t="n"/>
      <c r="C31" s="37" t="n"/>
      <c r="D31" s="37" t="n"/>
      <c r="E31" s="37" t="n"/>
      <c r="F31" s="43" t="n"/>
      <c r="G31" s="53" t="n"/>
      <c r="H31" s="53" t="n"/>
      <c r="I31" s="37" t="n"/>
      <c r="J31" s="44" t="n"/>
      <c r="K31" s="42" t="n"/>
      <c r="L31" s="37" t="n"/>
      <c r="M31" s="37" t="n"/>
      <c r="N31" s="37" t="n"/>
    </row>
    <row r="32">
      <c r="A32" s="37" t="n"/>
      <c r="B32" s="42" t="n"/>
      <c r="C32" s="37" t="n"/>
      <c r="D32" s="37" t="n"/>
      <c r="E32" s="37" t="n"/>
      <c r="F32" s="43" t="n"/>
      <c r="G32" s="53" t="n"/>
      <c r="H32" s="53" t="n"/>
      <c r="I32" s="37" t="n"/>
      <c r="J32" s="44" t="n"/>
      <c r="K32" s="42" t="n"/>
      <c r="L32" s="37" t="n"/>
      <c r="M32" s="37" t="n"/>
      <c r="N32" s="37" t="n"/>
    </row>
    <row r="33">
      <c r="A33" s="37" t="n"/>
      <c r="B33" s="42" t="n"/>
      <c r="C33" s="37" t="n"/>
      <c r="D33" s="37" t="n"/>
      <c r="E33" s="37" t="n"/>
      <c r="F33" s="43" t="n"/>
      <c r="G33" s="53" t="n"/>
      <c r="H33" s="53" t="n"/>
      <c r="I33" s="37" t="n"/>
      <c r="J33" s="44" t="n"/>
      <c r="K33" s="42" t="n"/>
      <c r="L33" s="37" t="n"/>
      <c r="M33" s="37" t="n"/>
      <c r="N33" s="37" t="n"/>
    </row>
    <row r="34">
      <c r="A34" s="37" t="n"/>
      <c r="B34" s="42" t="n"/>
      <c r="C34" s="37" t="n"/>
      <c r="D34" s="37" t="n"/>
      <c r="E34" s="37" t="n"/>
      <c r="F34" s="43" t="n"/>
      <c r="G34" s="53" t="n"/>
      <c r="H34" s="53" t="n"/>
      <c r="I34" s="37" t="n"/>
      <c r="J34" s="44" t="n"/>
      <c r="K34" s="42" t="n"/>
      <c r="L34" s="37" t="n"/>
      <c r="M34" s="37" t="n"/>
      <c r="N34" s="37" t="n"/>
    </row>
    <row r="35">
      <c r="A35" s="37" t="n"/>
      <c r="B35" s="42" t="n"/>
      <c r="C35" s="37" t="n"/>
      <c r="D35" s="37" t="n"/>
      <c r="E35" s="37" t="n"/>
      <c r="F35" s="43" t="n"/>
      <c r="G35" s="53" t="n"/>
      <c r="H35" s="53" t="n"/>
      <c r="I35" s="37" t="n"/>
      <c r="J35" s="44" t="n"/>
      <c r="K35" s="42" t="n"/>
      <c r="L35" s="37" t="n"/>
      <c r="M35" s="37" t="n"/>
      <c r="N35" s="37" t="n"/>
    </row>
    <row r="36">
      <c r="A36" s="37" t="n"/>
      <c r="B36" s="42" t="n"/>
      <c r="C36" s="37" t="n"/>
      <c r="D36" s="37" t="n"/>
      <c r="E36" s="37" t="n"/>
      <c r="F36" s="43" t="n"/>
      <c r="G36" s="53" t="n"/>
      <c r="H36" s="53" t="n"/>
      <c r="I36" s="37" t="n"/>
      <c r="J36" s="44" t="n"/>
      <c r="K36" s="42" t="n"/>
      <c r="L36" s="37" t="n"/>
      <c r="M36" s="37" t="n"/>
      <c r="N36" s="37" t="n"/>
    </row>
    <row r="37">
      <c r="A37" s="37" t="n"/>
      <c r="B37" s="42" t="n"/>
      <c r="C37" s="37" t="n"/>
      <c r="D37" s="37" t="n"/>
      <c r="E37" s="37" t="n"/>
      <c r="F37" s="43" t="n"/>
      <c r="G37" s="53" t="n"/>
      <c r="H37" s="53" t="n"/>
      <c r="I37" s="37" t="n"/>
      <c r="J37" s="44" t="n"/>
      <c r="K37" s="42" t="n"/>
      <c r="L37" s="37" t="n"/>
      <c r="M37" s="37" t="n"/>
      <c r="N37" s="37" t="n"/>
    </row>
    <row r="38">
      <c r="A38" s="37" t="n"/>
      <c r="B38" s="42" t="n"/>
      <c r="C38" s="37" t="n"/>
      <c r="D38" s="37" t="n"/>
      <c r="E38" s="37" t="n"/>
      <c r="F38" s="43" t="n"/>
      <c r="G38" s="53" t="n"/>
      <c r="H38" s="53" t="n"/>
      <c r="I38" s="37" t="n"/>
      <c r="J38" s="44" t="n"/>
      <c r="K38" s="42" t="n"/>
      <c r="L38" s="37" t="n"/>
      <c r="M38" s="37" t="n"/>
      <c r="N38" s="37" t="n"/>
    </row>
    <row r="39">
      <c r="A39" s="37" t="n"/>
      <c r="B39" s="42" t="n"/>
      <c r="C39" s="37" t="n"/>
      <c r="D39" s="37" t="n"/>
      <c r="E39" s="37" t="n"/>
      <c r="F39" s="43" t="n"/>
      <c r="G39" s="53" t="n"/>
      <c r="H39" s="53" t="n"/>
      <c r="I39" s="37" t="n"/>
      <c r="J39" s="44" t="n"/>
      <c r="K39" s="42" t="n"/>
      <c r="L39" s="37" t="n"/>
      <c r="M39" s="37" t="n"/>
      <c r="N39" s="37" t="n"/>
    </row>
    <row r="40">
      <c r="A40" s="37" t="n"/>
      <c r="B40" s="42" t="n"/>
      <c r="C40" s="37" t="n"/>
      <c r="D40" s="37" t="n"/>
      <c r="E40" s="37" t="n"/>
      <c r="F40" s="43" t="n"/>
      <c r="G40" s="53" t="n"/>
      <c r="H40" s="53" t="n"/>
      <c r="I40" s="37" t="n"/>
      <c r="J40" s="44" t="n"/>
      <c r="K40" s="42" t="n"/>
      <c r="L40" s="37" t="n"/>
      <c r="M40" s="37" t="n"/>
      <c r="N40" s="37" t="n"/>
    </row>
    <row r="41">
      <c r="A41" s="37" t="n"/>
      <c r="B41" s="42" t="n"/>
      <c r="C41" s="37" t="n"/>
      <c r="D41" s="37" t="n"/>
      <c r="E41" s="37" t="n"/>
      <c r="F41" s="43" t="n"/>
      <c r="G41" s="53" t="n"/>
      <c r="H41" s="53" t="n"/>
      <c r="I41" s="37" t="n"/>
      <c r="J41" s="44" t="n"/>
      <c r="K41" s="42" t="n"/>
      <c r="L41" s="37" t="n"/>
      <c r="M41" s="37" t="n"/>
      <c r="N41" s="37" t="n"/>
    </row>
    <row r="42">
      <c r="A42" s="37" t="n"/>
      <c r="B42" s="42" t="n"/>
      <c r="C42" s="37" t="n"/>
      <c r="D42" s="37" t="n"/>
      <c r="E42" s="37" t="n"/>
      <c r="F42" s="43" t="n"/>
      <c r="G42" s="53" t="n"/>
      <c r="H42" s="53" t="n"/>
      <c r="I42" s="37" t="n"/>
      <c r="J42" s="44" t="n"/>
      <c r="K42" s="42" t="n"/>
      <c r="L42" s="37" t="n"/>
      <c r="M42" s="37" t="n"/>
      <c r="N42" s="37" t="n"/>
    </row>
    <row r="43">
      <c r="A43" s="37" t="n"/>
      <c r="B43" s="42" t="n"/>
      <c r="C43" s="37" t="n"/>
      <c r="D43" s="37" t="n"/>
      <c r="E43" s="37" t="n"/>
      <c r="F43" s="43" t="n"/>
      <c r="G43" s="53" t="n"/>
      <c r="H43" s="53" t="n"/>
      <c r="I43" s="37" t="n"/>
      <c r="J43" s="44" t="n"/>
      <c r="K43" s="42" t="n"/>
      <c r="L43" s="37" t="n"/>
      <c r="M43" s="37" t="n"/>
      <c r="N43" s="37" t="n"/>
    </row>
    <row r="44">
      <c r="A44" s="37" t="n"/>
      <c r="B44" s="42" t="n"/>
      <c r="C44" s="37" t="n"/>
      <c r="D44" s="37" t="n"/>
      <c r="E44" s="37" t="n"/>
      <c r="F44" s="43" t="n"/>
      <c r="G44" s="53" t="n"/>
      <c r="H44" s="53" t="n"/>
      <c r="I44" s="37" t="n"/>
      <c r="J44" s="44" t="n"/>
      <c r="K44" s="42" t="n"/>
      <c r="L44" s="37" t="n"/>
      <c r="M44" s="37" t="n"/>
      <c r="N44" s="37" t="n"/>
    </row>
    <row r="45">
      <c r="A45" s="37" t="n"/>
      <c r="B45" s="42" t="n"/>
      <c r="C45" s="37" t="n"/>
      <c r="D45" s="37" t="n"/>
      <c r="E45" s="37" t="n"/>
      <c r="F45" s="43" t="n"/>
      <c r="G45" s="53" t="n"/>
      <c r="H45" s="53" t="n"/>
      <c r="I45" s="37" t="n"/>
      <c r="J45" s="44" t="n"/>
      <c r="K45" s="42" t="n"/>
      <c r="L45" s="37" t="n"/>
      <c r="M45" s="37" t="n"/>
      <c r="N45" s="37" t="n"/>
    </row>
    <row r="46">
      <c r="A46" s="37" t="n"/>
      <c r="B46" s="42" t="n"/>
      <c r="C46" s="37" t="n"/>
      <c r="D46" s="37" t="n"/>
      <c r="E46" s="37" t="n"/>
      <c r="F46" s="43" t="n"/>
      <c r="G46" s="53" t="n"/>
      <c r="H46" s="53" t="n"/>
      <c r="I46" s="37" t="n"/>
      <c r="J46" s="44" t="n"/>
      <c r="K46" s="42" t="n"/>
      <c r="L46" s="37" t="n"/>
      <c r="M46" s="37" t="n"/>
      <c r="N46" s="37" t="n"/>
    </row>
    <row r="47">
      <c r="A47" s="37" t="n"/>
      <c r="B47" s="42" t="n"/>
      <c r="C47" s="37" t="n"/>
      <c r="D47" s="37" t="n"/>
      <c r="E47" s="37" t="n"/>
      <c r="F47" s="43" t="n"/>
      <c r="G47" s="53" t="n"/>
      <c r="H47" s="53" t="n"/>
      <c r="I47" s="37" t="n"/>
      <c r="J47" s="44" t="n"/>
      <c r="K47" s="42" t="n"/>
      <c r="L47" s="37" t="n"/>
      <c r="M47" s="37" t="n"/>
      <c r="N47" s="37" t="n"/>
    </row>
    <row r="48">
      <c r="A48" s="37" t="n"/>
      <c r="B48" s="42" t="n"/>
      <c r="C48" s="37" t="n"/>
      <c r="D48" s="37" t="n"/>
      <c r="E48" s="37" t="n"/>
      <c r="F48" s="43" t="n"/>
      <c r="G48" s="53" t="n"/>
      <c r="H48" s="53" t="n"/>
      <c r="I48" s="37" t="n"/>
      <c r="J48" s="44" t="n"/>
      <c r="K48" s="42" t="n"/>
      <c r="L48" s="37" t="n"/>
      <c r="M48" s="37" t="n"/>
      <c r="N48" s="37" t="n"/>
    </row>
    <row r="49">
      <c r="A49" s="37" t="n"/>
      <c r="B49" s="42" t="n"/>
      <c r="C49" s="37" t="n"/>
      <c r="D49" s="37" t="n"/>
      <c r="E49" s="37" t="n"/>
      <c r="F49" s="43" t="n"/>
      <c r="G49" s="53" t="n"/>
      <c r="H49" s="53" t="n"/>
      <c r="I49" s="37" t="n"/>
      <c r="J49" s="44" t="n"/>
      <c r="K49" s="42" t="n"/>
      <c r="L49" s="37" t="n"/>
      <c r="M49" s="37" t="n"/>
      <c r="N49" s="37" t="n"/>
    </row>
    <row r="50">
      <c r="A50" s="37" t="n"/>
      <c r="B50" s="42" t="n"/>
      <c r="C50" s="37" t="n"/>
      <c r="D50" s="37" t="n"/>
      <c r="E50" s="37" t="n"/>
      <c r="F50" s="43" t="n"/>
      <c r="G50" s="53" t="n"/>
      <c r="H50" s="53" t="n"/>
      <c r="I50" s="37" t="n"/>
      <c r="J50" s="44" t="n"/>
      <c r="K50" s="42" t="n"/>
      <c r="L50" s="37" t="n"/>
      <c r="M50" s="37" t="n"/>
      <c r="N50" s="37" t="n"/>
    </row>
    <row r="51">
      <c r="A51" s="37" t="n"/>
      <c r="B51" s="42" t="n"/>
      <c r="C51" s="37" t="n"/>
      <c r="D51" s="37" t="n"/>
      <c r="E51" s="37" t="n"/>
      <c r="F51" s="43" t="n"/>
      <c r="G51" s="53" t="n"/>
      <c r="H51" s="53" t="n"/>
      <c r="I51" s="37" t="n"/>
      <c r="J51" s="44" t="n"/>
      <c r="K51" s="42" t="n"/>
      <c r="L51" s="37" t="n"/>
      <c r="M51" s="37" t="n"/>
      <c r="N51" s="37" t="n"/>
    </row>
    <row r="52">
      <c r="A52" s="37" t="n"/>
      <c r="B52" s="42" t="n"/>
      <c r="C52" s="37" t="n"/>
      <c r="D52" s="37" t="n"/>
      <c r="E52" s="37" t="n"/>
      <c r="F52" s="43" t="n"/>
      <c r="G52" s="53" t="n"/>
      <c r="H52" s="53" t="n"/>
      <c r="I52" s="37" t="n"/>
      <c r="J52" s="44" t="n"/>
      <c r="K52" s="42" t="n"/>
      <c r="L52" s="37" t="n"/>
      <c r="M52" s="37" t="n"/>
      <c r="N52" s="37" t="n"/>
    </row>
    <row r="53">
      <c r="A53" s="37" t="n"/>
      <c r="B53" s="42" t="n"/>
      <c r="C53" s="37" t="n"/>
      <c r="D53" s="37" t="n"/>
      <c r="E53" s="37" t="n"/>
      <c r="F53" s="43" t="n"/>
      <c r="G53" s="53" t="n"/>
      <c r="H53" s="53" t="n"/>
      <c r="I53" s="37" t="n"/>
      <c r="J53" s="44" t="n"/>
      <c r="K53" s="42" t="n"/>
      <c r="L53" s="37" t="n"/>
      <c r="M53" s="37" t="n"/>
      <c r="N53" s="37" t="n"/>
    </row>
    <row r="54">
      <c r="A54" s="37" t="n"/>
      <c r="B54" s="42" t="n"/>
      <c r="C54" s="37" t="n"/>
      <c r="D54" s="37" t="n"/>
      <c r="E54" s="37" t="n"/>
      <c r="F54" s="43" t="n"/>
      <c r="G54" s="53" t="n"/>
      <c r="H54" s="53" t="n"/>
      <c r="I54" s="37" t="n"/>
      <c r="J54" s="44" t="n"/>
      <c r="K54" s="42" t="n"/>
      <c r="L54" s="37" t="n"/>
      <c r="M54" s="37" t="n"/>
      <c r="N54" s="37" t="n"/>
    </row>
    <row r="55">
      <c r="A55" s="37" t="n"/>
      <c r="B55" s="42" t="n"/>
      <c r="C55" s="37" t="n"/>
      <c r="D55" s="37" t="n"/>
      <c r="E55" s="37" t="n"/>
      <c r="F55" s="43" t="n"/>
      <c r="G55" s="53" t="n"/>
      <c r="H55" s="53" t="n"/>
      <c r="I55" s="37" t="n"/>
      <c r="J55" s="44" t="n"/>
      <c r="K55" s="42" t="n"/>
      <c r="L55" s="37" t="n"/>
      <c r="M55" s="37" t="n"/>
      <c r="N55" s="37" t="n"/>
    </row>
    <row r="56">
      <c r="A56" s="37" t="n"/>
      <c r="B56" s="42" t="n"/>
      <c r="C56" s="37" t="n"/>
      <c r="D56" s="37" t="n"/>
      <c r="E56" s="37" t="n"/>
      <c r="F56" s="43" t="n"/>
      <c r="G56" s="53" t="n"/>
      <c r="H56" s="53" t="n"/>
      <c r="I56" s="37" t="n"/>
      <c r="J56" s="44" t="n"/>
      <c r="K56" s="42" t="n"/>
      <c r="L56" s="37" t="n"/>
      <c r="M56" s="37" t="n"/>
      <c r="N56" s="37" t="n"/>
    </row>
    <row r="57">
      <c r="A57" s="37" t="n"/>
      <c r="B57" s="42" t="n"/>
      <c r="C57" s="37" t="n"/>
      <c r="D57" s="37" t="n"/>
      <c r="E57" s="37" t="n"/>
      <c r="F57" s="43" t="n"/>
      <c r="G57" s="53" t="n"/>
      <c r="H57" s="53" t="n"/>
      <c r="I57" s="37" t="n"/>
      <c r="J57" s="44" t="n"/>
      <c r="K57" s="42" t="n"/>
      <c r="L57" s="37" t="n"/>
      <c r="M57" s="37" t="n"/>
      <c r="N57" s="37" t="n"/>
    </row>
    <row r="58">
      <c r="A58" s="37" t="n"/>
      <c r="B58" s="42" t="n"/>
      <c r="C58" s="37" t="n"/>
      <c r="D58" s="37" t="n"/>
      <c r="E58" s="37" t="n"/>
      <c r="F58" s="43" t="n"/>
      <c r="G58" s="53" t="n"/>
      <c r="H58" s="53" t="n"/>
      <c r="I58" s="37" t="n"/>
      <c r="J58" s="44" t="n"/>
      <c r="K58" s="42" t="n"/>
      <c r="L58" s="37" t="n"/>
      <c r="M58" s="37" t="n"/>
      <c r="N58" s="37" t="n"/>
    </row>
    <row r="59">
      <c r="A59" s="37" t="n"/>
      <c r="B59" s="42" t="n"/>
      <c r="C59" s="37" t="n"/>
      <c r="D59" s="37" t="n"/>
      <c r="E59" s="37" t="n"/>
      <c r="F59" s="43" t="n"/>
      <c r="G59" s="53" t="n"/>
      <c r="H59" s="53" t="n"/>
      <c r="I59" s="37" t="n"/>
      <c r="J59" s="44" t="n"/>
      <c r="K59" s="42" t="n"/>
      <c r="L59" s="37" t="n"/>
      <c r="M59" s="37" t="n"/>
      <c r="N59" s="37" t="n"/>
    </row>
    <row r="60">
      <c r="A60" s="37" t="n"/>
      <c r="B60" s="42" t="n"/>
      <c r="C60" s="37" t="n"/>
      <c r="D60" s="37" t="n"/>
      <c r="E60" s="37" t="n"/>
      <c r="F60" s="43" t="n"/>
      <c r="G60" s="53" t="n"/>
      <c r="H60" s="53" t="n"/>
      <c r="I60" s="37" t="n"/>
      <c r="J60" s="44" t="n"/>
      <c r="K60" s="42" t="n"/>
      <c r="L60" s="37" t="n"/>
      <c r="M60" s="37" t="n"/>
      <c r="N60" s="37" t="n"/>
    </row>
    <row r="61">
      <c r="A61" s="37" t="n"/>
      <c r="B61" s="42" t="n"/>
      <c r="C61" s="37" t="n"/>
      <c r="D61" s="37" t="n"/>
      <c r="E61" s="37" t="n"/>
      <c r="F61" s="43" t="n"/>
      <c r="G61" s="53" t="n"/>
      <c r="H61" s="53" t="n"/>
      <c r="I61" s="37" t="n"/>
      <c r="J61" s="44" t="n"/>
      <c r="K61" s="42" t="n"/>
      <c r="L61" s="37" t="n"/>
      <c r="M61" s="37" t="n"/>
      <c r="N61" s="37" t="n"/>
    </row>
    <row r="62">
      <c r="A62" s="37" t="n"/>
      <c r="B62" s="42" t="n"/>
      <c r="C62" s="37" t="n"/>
      <c r="D62" s="37" t="n"/>
      <c r="E62" s="37" t="n"/>
      <c r="F62" s="43" t="n"/>
      <c r="G62" s="53" t="n"/>
      <c r="H62" s="53" t="n"/>
      <c r="I62" s="37" t="n"/>
      <c r="J62" s="44" t="n"/>
      <c r="K62" s="42" t="n"/>
      <c r="L62" s="37" t="n"/>
      <c r="M62" s="37" t="n"/>
      <c r="N62" s="37" t="n"/>
    </row>
    <row r="63">
      <c r="A63" s="37" t="n"/>
      <c r="B63" s="42" t="n"/>
      <c r="C63" s="37" t="n"/>
      <c r="D63" s="37" t="n"/>
      <c r="E63" s="37" t="n"/>
      <c r="F63" s="43" t="n"/>
      <c r="G63" s="53" t="n"/>
      <c r="H63" s="53" t="n"/>
      <c r="I63" s="37" t="n"/>
      <c r="J63" s="44" t="n"/>
      <c r="K63" s="42" t="n"/>
      <c r="L63" s="37" t="n"/>
      <c r="M63" s="37" t="n"/>
      <c r="N63" s="37" t="n"/>
    </row>
    <row r="64">
      <c r="A64" s="37" t="n"/>
      <c r="B64" s="42" t="n"/>
      <c r="C64" s="37" t="n"/>
      <c r="D64" s="37" t="n"/>
      <c r="E64" s="37" t="n"/>
      <c r="F64" s="43" t="n"/>
      <c r="G64" s="53" t="n"/>
      <c r="H64" s="53" t="n"/>
      <c r="I64" s="37" t="n"/>
      <c r="J64" s="44" t="n"/>
      <c r="K64" s="42" t="n"/>
      <c r="L64" s="37" t="n"/>
      <c r="M64" s="37" t="n"/>
      <c r="N64" s="37" t="n"/>
    </row>
    <row r="65">
      <c r="A65" s="37" t="n"/>
      <c r="B65" s="42" t="n"/>
      <c r="C65" s="37" t="n"/>
      <c r="D65" s="37" t="n"/>
      <c r="E65" s="37" t="n"/>
      <c r="F65" s="43" t="n"/>
      <c r="G65" s="53" t="n"/>
      <c r="H65" s="53" t="n"/>
      <c r="I65" s="37" t="n"/>
      <c r="J65" s="44" t="n"/>
      <c r="K65" s="42" t="n"/>
      <c r="L65" s="37" t="n"/>
      <c r="M65" s="37" t="n"/>
      <c r="N65" s="37" t="n"/>
    </row>
    <row r="66">
      <c r="A66" s="37" t="n"/>
      <c r="B66" s="42" t="n"/>
      <c r="C66" s="37" t="n"/>
      <c r="D66" s="37" t="n"/>
      <c r="E66" s="37" t="n"/>
      <c r="F66" s="43" t="n"/>
      <c r="G66" s="53" t="n"/>
      <c r="H66" s="53" t="n"/>
      <c r="I66" s="37" t="n"/>
      <c r="J66" s="44" t="n"/>
      <c r="K66" s="42" t="n"/>
      <c r="L66" s="37" t="n"/>
      <c r="M66" s="37" t="n"/>
      <c r="N66" s="37" t="n"/>
    </row>
    <row r="67">
      <c r="A67" s="37" t="n"/>
      <c r="B67" s="42" t="n"/>
      <c r="C67" s="37" t="n"/>
      <c r="D67" s="37" t="n"/>
      <c r="E67" s="37" t="n"/>
      <c r="F67" s="43" t="n"/>
      <c r="G67" s="53" t="n"/>
      <c r="H67" s="53" t="n"/>
      <c r="I67" s="37" t="n"/>
      <c r="J67" s="44" t="n"/>
      <c r="K67" s="42" t="n"/>
      <c r="L67" s="37" t="n"/>
      <c r="M67" s="37" t="n"/>
      <c r="N67" s="37" t="n"/>
    </row>
    <row r="68">
      <c r="A68" s="37" t="n"/>
      <c r="B68" s="42" t="n"/>
      <c r="C68" s="37" t="n"/>
      <c r="D68" s="37" t="n"/>
      <c r="E68" s="37" t="n"/>
      <c r="F68" s="43" t="n"/>
      <c r="G68" s="53" t="n"/>
      <c r="H68" s="53" t="n"/>
      <c r="I68" s="37" t="n"/>
      <c r="J68" s="44" t="n"/>
      <c r="K68" s="42" t="n"/>
      <c r="L68" s="37" t="n"/>
      <c r="M68" s="37" t="n"/>
      <c r="N68" s="37" t="n"/>
    </row>
    <row r="69">
      <c r="A69" s="37" t="n"/>
      <c r="B69" s="42" t="n"/>
      <c r="C69" s="37" t="n"/>
      <c r="D69" s="37" t="n"/>
      <c r="E69" s="37" t="n"/>
      <c r="F69" s="43" t="n"/>
      <c r="G69" s="53" t="n"/>
      <c r="H69" s="53" t="n"/>
      <c r="I69" s="37" t="n"/>
      <c r="J69" s="44" t="n"/>
      <c r="K69" s="42" t="n"/>
      <c r="L69" s="37" t="n"/>
      <c r="M69" s="37" t="n"/>
      <c r="N69" s="37" t="n"/>
    </row>
    <row r="70">
      <c r="A70" s="37" t="n"/>
      <c r="B70" s="42" t="n"/>
      <c r="C70" s="37" t="n"/>
      <c r="D70" s="37" t="n"/>
      <c r="E70" s="37" t="n"/>
      <c r="F70" s="43" t="n"/>
      <c r="G70" s="53" t="n"/>
      <c r="H70" s="53" t="n"/>
      <c r="I70" s="37" t="n"/>
      <c r="J70" s="44" t="n"/>
      <c r="K70" s="42" t="n"/>
      <c r="L70" s="37" t="n"/>
      <c r="M70" s="37" t="n"/>
      <c r="N70" s="37" t="n"/>
    </row>
    <row r="71">
      <c r="A71" s="37" t="n"/>
      <c r="B71" s="42" t="n"/>
      <c r="C71" s="37" t="n"/>
      <c r="D71" s="37" t="n"/>
      <c r="E71" s="37" t="n"/>
      <c r="F71" s="43" t="n"/>
      <c r="G71" s="53" t="n"/>
      <c r="H71" s="53" t="n"/>
      <c r="I71" s="37" t="n"/>
      <c r="J71" s="44" t="n"/>
      <c r="K71" s="42" t="n"/>
      <c r="L71" s="37" t="n"/>
      <c r="M71" s="37" t="n"/>
      <c r="N71" s="37" t="n"/>
    </row>
    <row r="72">
      <c r="A72" s="37" t="n"/>
      <c r="B72" s="42" t="n"/>
      <c r="C72" s="37" t="n"/>
      <c r="D72" s="37" t="n"/>
      <c r="E72" s="37" t="n"/>
      <c r="F72" s="43" t="n"/>
      <c r="G72" s="53" t="n"/>
      <c r="H72" s="53" t="n"/>
      <c r="I72" s="37" t="n"/>
      <c r="J72" s="44" t="n"/>
      <c r="K72" s="42" t="n"/>
      <c r="L72" s="37" t="n"/>
      <c r="M72" s="37" t="n"/>
      <c r="N72" s="37" t="n"/>
    </row>
    <row r="73">
      <c r="A73" s="37" t="n"/>
      <c r="B73" s="42" t="n"/>
      <c r="C73" s="37" t="n"/>
      <c r="D73" s="37" t="n"/>
      <c r="E73" s="37" t="n"/>
      <c r="F73" s="43" t="n"/>
      <c r="G73" s="53" t="n"/>
      <c r="H73" s="53" t="n"/>
      <c r="I73" s="37" t="n"/>
      <c r="J73" s="44" t="n"/>
      <c r="K73" s="42" t="n"/>
      <c r="L73" s="37" t="n"/>
      <c r="M73" s="37" t="n"/>
      <c r="N73" s="37" t="n"/>
    </row>
    <row r="74">
      <c r="A74" s="37" t="n"/>
      <c r="B74" s="42" t="n"/>
      <c r="C74" s="37" t="n"/>
      <c r="D74" s="37" t="n"/>
      <c r="E74" s="37" t="n"/>
      <c r="F74" s="43" t="n"/>
      <c r="G74" s="53" t="n"/>
      <c r="H74" s="53" t="n"/>
      <c r="I74" s="37" t="n"/>
      <c r="J74" s="44" t="n"/>
      <c r="K74" s="42" t="n"/>
      <c r="L74" s="37" t="n"/>
      <c r="M74" s="37" t="n"/>
      <c r="N74" s="37" t="n"/>
    </row>
    <row r="75">
      <c r="A75" s="37" t="n"/>
      <c r="B75" s="42" t="n"/>
      <c r="C75" s="37" t="n"/>
      <c r="D75" s="37" t="n"/>
      <c r="E75" s="37" t="n"/>
      <c r="F75" s="43" t="n"/>
      <c r="G75" s="53" t="n"/>
      <c r="H75" s="53" t="n"/>
      <c r="I75" s="37" t="n"/>
      <c r="J75" s="44" t="n"/>
      <c r="K75" s="42" t="n"/>
      <c r="L75" s="37" t="n"/>
      <c r="M75" s="37" t="n"/>
      <c r="N75" s="37" t="n"/>
    </row>
    <row r="76">
      <c r="A76" s="37" t="n"/>
      <c r="B76" s="42" t="n"/>
      <c r="C76" s="37" t="n"/>
      <c r="D76" s="37" t="n"/>
      <c r="E76" s="37" t="n"/>
      <c r="F76" s="43" t="n"/>
      <c r="G76" s="53" t="n"/>
      <c r="H76" s="53" t="n"/>
      <c r="I76" s="37" t="n"/>
      <c r="J76" s="44" t="n"/>
      <c r="K76" s="42" t="n"/>
      <c r="L76" s="37" t="n"/>
      <c r="M76" s="37" t="n"/>
      <c r="N76" s="37" t="n"/>
    </row>
    <row r="77">
      <c r="A77" s="37" t="n"/>
      <c r="B77" s="42" t="n"/>
      <c r="C77" s="37" t="n"/>
      <c r="D77" s="37" t="n"/>
      <c r="E77" s="37" t="n"/>
      <c r="F77" s="43" t="n"/>
      <c r="G77" s="53" t="n"/>
      <c r="H77" s="53" t="n"/>
      <c r="I77" s="37" t="n"/>
      <c r="J77" s="44" t="n"/>
      <c r="K77" s="42" t="n"/>
      <c r="L77" s="37" t="n"/>
      <c r="M77" s="37" t="n"/>
      <c r="N77" s="37" t="n"/>
    </row>
    <row r="78">
      <c r="A78" s="37" t="n"/>
      <c r="B78" s="42" t="n"/>
      <c r="C78" s="37" t="n"/>
      <c r="D78" s="37" t="n"/>
      <c r="E78" s="37" t="n"/>
      <c r="F78" s="43" t="n"/>
      <c r="G78" s="53" t="n"/>
      <c r="H78" s="53" t="n"/>
      <c r="I78" s="37" t="n"/>
      <c r="J78" s="44" t="n"/>
      <c r="K78" s="42" t="n"/>
      <c r="L78" s="37" t="n"/>
      <c r="M78" s="37" t="n"/>
      <c r="N78" s="37" t="n"/>
    </row>
    <row r="79">
      <c r="A79" s="37" t="n"/>
      <c r="B79" s="42" t="n"/>
      <c r="C79" s="37" t="n"/>
      <c r="D79" s="37" t="n"/>
      <c r="E79" s="37" t="n"/>
      <c r="F79" s="43" t="n"/>
      <c r="G79" s="53" t="n"/>
      <c r="H79" s="53" t="n"/>
      <c r="I79" s="37" t="n"/>
      <c r="J79" s="44" t="n"/>
      <c r="K79" s="42" t="n"/>
      <c r="L79" s="37" t="n"/>
      <c r="M79" s="37" t="n"/>
      <c r="N79" s="37" t="n"/>
    </row>
    <row r="80">
      <c r="A80" s="37" t="n"/>
      <c r="B80" s="42" t="n"/>
      <c r="C80" s="37" t="n"/>
      <c r="D80" s="37" t="n"/>
      <c r="E80" s="37" t="n"/>
      <c r="F80" s="43" t="n"/>
      <c r="G80" s="53" t="n"/>
      <c r="H80" s="53" t="n"/>
      <c r="I80" s="37" t="n"/>
      <c r="J80" s="44" t="n"/>
      <c r="K80" s="42" t="n"/>
      <c r="L80" s="37" t="n"/>
      <c r="M80" s="37" t="n"/>
      <c r="N80" s="37" t="n"/>
    </row>
    <row r="81">
      <c r="A81" s="37" t="n"/>
      <c r="B81" s="42" t="n"/>
      <c r="C81" s="37" t="n"/>
      <c r="D81" s="37" t="n"/>
      <c r="E81" s="37" t="n"/>
      <c r="F81" s="43" t="n"/>
      <c r="G81" s="53" t="n"/>
      <c r="H81" s="53" t="n"/>
      <c r="I81" s="37" t="n"/>
      <c r="J81" s="44" t="n"/>
      <c r="K81" s="42" t="n"/>
      <c r="L81" s="37" t="n"/>
      <c r="M81" s="37" t="n"/>
      <c r="N81" s="37" t="n"/>
    </row>
    <row r="82">
      <c r="A82" s="37" t="n"/>
      <c r="B82" s="42" t="n"/>
      <c r="C82" s="37" t="n"/>
      <c r="D82" s="37" t="n"/>
      <c r="E82" s="37" t="n"/>
      <c r="F82" s="43" t="n"/>
      <c r="G82" s="53" t="n"/>
      <c r="H82" s="53" t="n"/>
      <c r="I82" s="37" t="n"/>
      <c r="J82" s="44" t="n"/>
      <c r="K82" s="42" t="n"/>
      <c r="L82" s="37" t="n"/>
      <c r="M82" s="37" t="n"/>
      <c r="N82" s="37" t="n"/>
    </row>
    <row r="83">
      <c r="A83" s="37" t="n"/>
      <c r="B83" s="42" t="n"/>
      <c r="C83" s="37" t="n"/>
      <c r="D83" s="37" t="n"/>
      <c r="E83" s="37" t="n"/>
      <c r="F83" s="43" t="n"/>
      <c r="G83" s="53" t="n"/>
      <c r="H83" s="53" t="n"/>
      <c r="I83" s="37" t="n"/>
      <c r="J83" s="44" t="n"/>
      <c r="K83" s="42" t="n"/>
      <c r="L83" s="37" t="n"/>
      <c r="M83" s="37" t="n"/>
      <c r="N83" s="37" t="n"/>
    </row>
    <row r="84">
      <c r="A84" s="37" t="n"/>
      <c r="B84" s="42" t="n"/>
      <c r="C84" s="37" t="n"/>
      <c r="D84" s="37" t="n"/>
      <c r="E84" s="37" t="n"/>
      <c r="F84" s="43" t="n"/>
      <c r="G84" s="53" t="n"/>
      <c r="H84" s="53" t="n"/>
      <c r="I84" s="37" t="n"/>
      <c r="J84" s="44" t="n"/>
      <c r="K84" s="42" t="n"/>
      <c r="L84" s="37" t="n"/>
      <c r="M84" s="37" t="n"/>
      <c r="N84" s="37" t="n"/>
    </row>
    <row r="85">
      <c r="A85" s="37" t="n"/>
      <c r="B85" s="42" t="n"/>
      <c r="C85" s="37" t="n"/>
      <c r="D85" s="37" t="n"/>
      <c r="E85" s="37" t="n"/>
      <c r="F85" s="43" t="n"/>
      <c r="G85" s="53" t="n"/>
      <c r="H85" s="53" t="n"/>
      <c r="I85" s="37" t="n"/>
      <c r="J85" s="44" t="n"/>
      <c r="K85" s="42" t="n"/>
      <c r="L85" s="37" t="n"/>
      <c r="M85" s="37" t="n"/>
      <c r="N85" s="37" t="n"/>
    </row>
    <row r="86">
      <c r="A86" s="37" t="n"/>
      <c r="B86" s="42" t="n"/>
      <c r="C86" s="37" t="n"/>
      <c r="D86" s="37" t="n"/>
      <c r="E86" s="37" t="n"/>
      <c r="F86" s="43" t="n"/>
      <c r="G86" s="53" t="n"/>
      <c r="H86" s="53" t="n"/>
      <c r="I86" s="37" t="n"/>
      <c r="J86" s="44" t="n"/>
      <c r="K86" s="42" t="n"/>
      <c r="L86" s="37" t="n"/>
      <c r="M86" s="37" t="n"/>
      <c r="N86" s="37" t="n"/>
    </row>
    <row r="87">
      <c r="A87" s="37" t="n"/>
      <c r="B87" s="42" t="n"/>
      <c r="C87" s="37" t="n"/>
      <c r="D87" s="37" t="n"/>
      <c r="E87" s="37" t="n"/>
      <c r="F87" s="43" t="n"/>
      <c r="G87" s="53" t="n"/>
      <c r="H87" s="53" t="n"/>
      <c r="I87" s="37" t="n"/>
      <c r="J87" s="44" t="n"/>
      <c r="K87" s="42" t="n"/>
      <c r="L87" s="37" t="n"/>
      <c r="M87" s="37" t="n"/>
      <c r="N87" s="37" t="n"/>
    </row>
    <row r="88">
      <c r="A88" s="37" t="n"/>
      <c r="B88" s="42" t="n"/>
      <c r="C88" s="37" t="n"/>
      <c r="D88" s="37" t="n"/>
      <c r="E88" s="37" t="n"/>
      <c r="F88" s="43" t="n"/>
      <c r="G88" s="53" t="n"/>
      <c r="H88" s="53" t="n"/>
      <c r="I88" s="37" t="n"/>
      <c r="J88" s="44" t="n"/>
      <c r="K88" s="42" t="n"/>
      <c r="L88" s="37" t="n"/>
      <c r="M88" s="37" t="n"/>
      <c r="N88" s="37" t="n"/>
    </row>
    <row r="89">
      <c r="A89" s="37" t="n"/>
      <c r="B89" s="42" t="n"/>
      <c r="C89" s="37" t="n"/>
      <c r="D89" s="37" t="n"/>
      <c r="E89" s="37" t="n"/>
      <c r="F89" s="43" t="n"/>
      <c r="G89" s="53" t="n"/>
      <c r="H89" s="53" t="n"/>
      <c r="I89" s="37" t="n"/>
      <c r="J89" s="44" t="n"/>
      <c r="K89" s="42" t="n"/>
      <c r="L89" s="37" t="n"/>
      <c r="M89" s="37" t="n"/>
      <c r="N89" s="37" t="n"/>
    </row>
    <row r="90">
      <c r="A90" s="37" t="n"/>
      <c r="B90" s="42" t="n"/>
      <c r="C90" s="37" t="n"/>
      <c r="D90" s="37" t="n"/>
      <c r="E90" s="37" t="n"/>
      <c r="F90" s="43" t="n"/>
      <c r="G90" s="53" t="n"/>
      <c r="H90" s="53" t="n"/>
      <c r="I90" s="37" t="n"/>
      <c r="J90" s="44" t="n"/>
      <c r="K90" s="42" t="n"/>
      <c r="L90" s="37" t="n"/>
      <c r="M90" s="37" t="n"/>
      <c r="N90" s="37" t="n"/>
    </row>
    <row r="91">
      <c r="A91" s="37" t="n"/>
      <c r="B91" s="42" t="n"/>
      <c r="C91" s="37" t="n"/>
      <c r="D91" s="37" t="n"/>
      <c r="E91" s="37" t="n"/>
      <c r="F91" s="43" t="n"/>
      <c r="G91" s="53" t="n"/>
      <c r="H91" s="53" t="n"/>
      <c r="I91" s="37" t="n"/>
      <c r="J91" s="44" t="n"/>
      <c r="K91" s="42" t="n"/>
      <c r="L91" s="37" t="n"/>
      <c r="M91" s="37" t="n"/>
      <c r="N91" s="37" t="n"/>
    </row>
    <row r="92">
      <c r="A92" s="37" t="n"/>
      <c r="B92" s="42" t="n"/>
      <c r="C92" s="37" t="n"/>
      <c r="D92" s="37" t="n"/>
      <c r="E92" s="37" t="n"/>
      <c r="F92" s="43" t="n"/>
      <c r="G92" s="53" t="n"/>
      <c r="H92" s="53" t="n"/>
      <c r="I92" s="37" t="n"/>
      <c r="J92" s="44" t="n"/>
      <c r="K92" s="42" t="n"/>
      <c r="L92" s="37" t="n"/>
      <c r="M92" s="37" t="n"/>
      <c r="N92" s="37" t="n"/>
    </row>
    <row r="93">
      <c r="A93" s="37" t="n"/>
      <c r="B93" s="42" t="n"/>
      <c r="C93" s="37" t="n"/>
      <c r="D93" s="37" t="n"/>
      <c r="E93" s="37" t="n"/>
      <c r="F93" s="43" t="n"/>
      <c r="G93" s="53" t="n"/>
      <c r="H93" s="53" t="n"/>
      <c r="I93" s="37" t="n"/>
      <c r="J93" s="44" t="n"/>
      <c r="K93" s="42" t="n"/>
      <c r="L93" s="37" t="n"/>
      <c r="M93" s="37" t="n"/>
      <c r="N93" s="37" t="n"/>
    </row>
    <row r="94">
      <c r="A94" s="37" t="n"/>
      <c r="B94" s="42" t="n"/>
      <c r="C94" s="37" t="n"/>
      <c r="D94" s="37" t="n"/>
      <c r="E94" s="37" t="n"/>
      <c r="F94" s="43" t="n"/>
      <c r="G94" s="53" t="n"/>
      <c r="H94" s="53" t="n"/>
      <c r="I94" s="37" t="n"/>
      <c r="J94" s="44" t="n"/>
      <c r="K94" s="42" t="n"/>
      <c r="L94" s="37" t="n"/>
      <c r="M94" s="37" t="n"/>
      <c r="N94" s="37" t="n"/>
    </row>
    <row r="95">
      <c r="A95" s="37" t="n"/>
      <c r="B95" s="42" t="n"/>
      <c r="C95" s="37" t="n"/>
      <c r="D95" s="37" t="n"/>
      <c r="E95" s="37" t="n"/>
      <c r="F95" s="43" t="n"/>
      <c r="G95" s="53" t="n"/>
      <c r="H95" s="53" t="n"/>
      <c r="I95" s="37" t="n"/>
      <c r="J95" s="44" t="n"/>
      <c r="K95" s="42" t="n"/>
      <c r="L95" s="37" t="n"/>
      <c r="M95" s="37" t="n"/>
      <c r="N95" s="37" t="n"/>
    </row>
    <row r="96">
      <c r="A96" s="37" t="n"/>
      <c r="B96" s="42" t="n"/>
      <c r="C96" s="37" t="n"/>
      <c r="D96" s="37" t="n"/>
      <c r="E96" s="37" t="n"/>
      <c r="F96" s="43" t="n"/>
      <c r="G96" s="53" t="n"/>
      <c r="H96" s="53" t="n"/>
      <c r="I96" s="37" t="n"/>
      <c r="J96" s="44" t="n"/>
      <c r="K96" s="42" t="n"/>
      <c r="L96" s="37" t="n"/>
      <c r="M96" s="37" t="n"/>
      <c r="N96" s="37" t="n"/>
    </row>
    <row r="97">
      <c r="A97" s="37" t="n"/>
      <c r="B97" s="42" t="n"/>
      <c r="C97" s="37" t="n"/>
      <c r="D97" s="37" t="n"/>
      <c r="E97" s="37" t="n"/>
      <c r="F97" s="43" t="n"/>
      <c r="G97" s="53" t="n"/>
      <c r="H97" s="53" t="n"/>
      <c r="I97" s="37" t="n"/>
      <c r="J97" s="44" t="n"/>
      <c r="K97" s="42" t="n"/>
      <c r="L97" s="37" t="n"/>
      <c r="M97" s="37" t="n"/>
      <c r="N97" s="37" t="n"/>
    </row>
    <row r="98">
      <c r="A98" s="37" t="n"/>
      <c r="B98" s="42" t="n"/>
      <c r="C98" s="37" t="n"/>
      <c r="D98" s="37" t="n"/>
      <c r="E98" s="37" t="n"/>
      <c r="F98" s="43" t="n"/>
      <c r="G98" s="53" t="n"/>
      <c r="H98" s="53" t="n"/>
      <c r="I98" s="37" t="n"/>
      <c r="J98" s="44" t="n"/>
      <c r="K98" s="42" t="n"/>
      <c r="L98" s="37" t="n"/>
      <c r="M98" s="37" t="n"/>
      <c r="N98" s="37" t="n"/>
    </row>
    <row r="99">
      <c r="A99" s="37" t="n"/>
      <c r="B99" s="42" t="n"/>
      <c r="C99" s="37" t="n"/>
      <c r="D99" s="37" t="n"/>
      <c r="E99" s="37" t="n"/>
      <c r="F99" s="43" t="n"/>
      <c r="G99" s="53" t="n"/>
      <c r="H99" s="53" t="n"/>
      <c r="I99" s="37" t="n"/>
      <c r="J99" s="44" t="n"/>
      <c r="K99" s="42" t="n"/>
      <c r="L99" s="37" t="n"/>
      <c r="M99" s="37" t="n"/>
      <c r="N99" s="37" t="n"/>
    </row>
    <row r="100">
      <c r="A100" s="37" t="n"/>
      <c r="B100" s="42" t="n"/>
      <c r="C100" s="37" t="n"/>
      <c r="D100" s="37" t="n"/>
      <c r="E100" s="37" t="n"/>
      <c r="F100" s="43" t="n"/>
      <c r="G100" s="53" t="n"/>
      <c r="H100" s="53" t="n"/>
      <c r="I100" s="37" t="n"/>
      <c r="J100" s="44" t="n"/>
      <c r="K100" s="42" t="n"/>
      <c r="L100" s="37" t="n"/>
      <c r="M100" s="37" t="n"/>
      <c r="N100" s="37" t="n"/>
    </row>
    <row r="101">
      <c r="A101" s="37" t="n"/>
      <c r="B101" s="42" t="n"/>
      <c r="C101" s="37" t="n"/>
      <c r="D101" s="37" t="n"/>
      <c r="E101" s="37" t="n"/>
      <c r="F101" s="43" t="n"/>
      <c r="G101" s="53" t="n"/>
      <c r="H101" s="53" t="n"/>
      <c r="I101" s="37" t="n"/>
      <c r="J101" s="44" t="n"/>
      <c r="K101" s="42" t="n"/>
      <c r="L101" s="37" t="n"/>
      <c r="M101" s="37" t="n"/>
      <c r="N101" s="37" t="n"/>
    </row>
    <row r="102">
      <c r="A102" s="37" t="n"/>
      <c r="B102" s="42" t="n"/>
      <c r="C102" s="37" t="n"/>
      <c r="D102" s="37" t="n"/>
      <c r="E102" s="37" t="n"/>
      <c r="F102" s="43" t="n"/>
      <c r="G102" s="53" t="n"/>
      <c r="H102" s="53" t="n"/>
      <c r="I102" s="37" t="n"/>
      <c r="J102" s="44" t="n"/>
      <c r="K102" s="42" t="n"/>
      <c r="L102" s="37" t="n"/>
      <c r="M102" s="37" t="n"/>
      <c r="N102" s="37" t="n"/>
    </row>
    <row r="103">
      <c r="A103" s="37" t="n"/>
      <c r="B103" s="42" t="n"/>
      <c r="C103" s="37" t="n"/>
      <c r="D103" s="37" t="n"/>
      <c r="E103" s="37" t="n"/>
      <c r="F103" s="43" t="n"/>
      <c r="G103" s="53" t="n"/>
      <c r="H103" s="53" t="n"/>
      <c r="I103" s="37" t="n"/>
      <c r="J103" s="44" t="n"/>
      <c r="K103" s="42" t="n"/>
      <c r="L103" s="37" t="n"/>
      <c r="M103" s="37" t="n"/>
      <c r="N103" s="37" t="n"/>
    </row>
    <row r="104">
      <c r="A104" s="37" t="n"/>
      <c r="B104" s="42" t="n"/>
      <c r="C104" s="37" t="n"/>
      <c r="D104" s="37" t="n"/>
      <c r="E104" s="37" t="n"/>
      <c r="F104" s="43" t="n"/>
      <c r="G104" s="53" t="n"/>
      <c r="H104" s="53" t="n"/>
      <c r="I104" s="37" t="n"/>
      <c r="J104" s="44" t="n"/>
      <c r="K104" s="42" t="n"/>
      <c r="L104" s="37" t="n"/>
      <c r="M104" s="37" t="n"/>
      <c r="N104" s="37" t="n"/>
    </row>
    <row r="105">
      <c r="A105" s="37" t="n"/>
      <c r="B105" s="42" t="n"/>
      <c r="C105" s="37" t="n"/>
      <c r="D105" s="37" t="n"/>
      <c r="E105" s="37" t="n"/>
      <c r="F105" s="43" t="n"/>
      <c r="G105" s="53" t="n"/>
      <c r="H105" s="53" t="n"/>
      <c r="I105" s="37" t="n"/>
      <c r="J105" s="44" t="n"/>
      <c r="K105" s="42" t="n"/>
      <c r="L105" s="37" t="n"/>
      <c r="M105" s="37" t="n"/>
      <c r="N105" s="37" t="n"/>
    </row>
    <row r="106">
      <c r="A106" s="37" t="n"/>
      <c r="B106" s="42" t="n"/>
      <c r="C106" s="37" t="n"/>
      <c r="D106" s="37" t="n"/>
      <c r="E106" s="37" t="n"/>
      <c r="F106" s="43" t="n"/>
      <c r="G106" s="53" t="n"/>
      <c r="H106" s="53" t="n"/>
      <c r="I106" s="37" t="n"/>
      <c r="J106" s="44" t="n"/>
      <c r="K106" s="42" t="n"/>
      <c r="L106" s="37" t="n"/>
      <c r="M106" s="37" t="n"/>
      <c r="N106" s="37" t="n"/>
    </row>
    <row r="107">
      <c r="A107" s="37" t="n"/>
      <c r="B107" s="42" t="n"/>
      <c r="C107" s="37" t="n"/>
      <c r="D107" s="37" t="n"/>
      <c r="E107" s="37" t="n"/>
      <c r="F107" s="43" t="n"/>
      <c r="G107" s="53" t="n"/>
      <c r="H107" s="53" t="n"/>
      <c r="I107" s="37" t="n"/>
      <c r="J107" s="44" t="n"/>
      <c r="K107" s="42" t="n"/>
      <c r="L107" s="37" t="n"/>
      <c r="M107" s="37" t="n"/>
      <c r="N107" s="37" t="n"/>
    </row>
    <row r="108">
      <c r="A108" s="37" t="n"/>
      <c r="B108" s="42" t="n"/>
      <c r="C108" s="37" t="n"/>
      <c r="D108" s="37" t="n"/>
      <c r="E108" s="37" t="n"/>
      <c r="F108" s="43" t="n"/>
      <c r="G108" s="53" t="n"/>
      <c r="H108" s="53" t="n"/>
      <c r="I108" s="37" t="n"/>
      <c r="J108" s="44" t="n"/>
      <c r="K108" s="42" t="n"/>
      <c r="L108" s="37" t="n"/>
      <c r="M108" s="37" t="n"/>
      <c r="N108" s="37" t="n"/>
    </row>
    <row r="109">
      <c r="A109" s="37" t="n"/>
      <c r="B109" s="42" t="n"/>
      <c r="C109" s="37" t="n"/>
      <c r="D109" s="37" t="n"/>
      <c r="E109" s="37" t="n"/>
      <c r="F109" s="43" t="n"/>
      <c r="G109" s="53" t="n"/>
      <c r="H109" s="53" t="n"/>
      <c r="I109" s="37" t="n"/>
      <c r="J109" s="44" t="n"/>
      <c r="K109" s="42" t="n"/>
      <c r="L109" s="37" t="n"/>
      <c r="M109" s="37" t="n"/>
      <c r="N109" s="37" t="n"/>
    </row>
    <row r="110">
      <c r="A110" s="37" t="n"/>
      <c r="B110" s="42" t="n"/>
      <c r="C110" s="37" t="n"/>
      <c r="D110" s="37" t="n"/>
      <c r="E110" s="37" t="n"/>
      <c r="F110" s="43" t="n"/>
      <c r="G110" s="53" t="n"/>
      <c r="H110" s="53" t="n"/>
      <c r="I110" s="37" t="n"/>
      <c r="J110" s="44" t="n"/>
      <c r="K110" s="42" t="n"/>
      <c r="L110" s="37" t="n"/>
      <c r="M110" s="37" t="n"/>
      <c r="N110" s="37" t="n"/>
    </row>
    <row r="111">
      <c r="A111" s="37" t="n"/>
      <c r="B111" s="42" t="n"/>
      <c r="C111" s="37" t="n"/>
      <c r="D111" s="37" t="n"/>
      <c r="E111" s="37" t="n"/>
      <c r="F111" s="43" t="n"/>
      <c r="G111" s="53" t="n"/>
      <c r="H111" s="53" t="n"/>
      <c r="I111" s="37" t="n"/>
      <c r="J111" s="44" t="n"/>
      <c r="K111" s="42" t="n"/>
      <c r="L111" s="37" t="n"/>
      <c r="M111" s="37" t="n"/>
      <c r="N111" s="37" t="n"/>
    </row>
  </sheetData>
  <autoFilter ref="A11:N111"/>
  <mergeCells count="1">
    <mergeCell ref="A1:N1"/>
  </mergeCells>
  <conditionalFormatting sqref="A12:A111">
    <cfRule type="expression" priority="1" dxfId="0">
      <formula>AND($A12&lt;&gt;"",COUNTIF($A$12:$A$111,$A12)&gt;1)</formula>
    </cfRule>
  </conditionalFormatting>
  <conditionalFormatting sqref="B12:B111">
    <cfRule type="expression" priority="2" dxfId="0">
      <formula>AND($B12&lt;&gt;"",COUNTIF($B$12:$B$111,$B12)&gt;1)</formula>
    </cfRule>
  </conditionalFormatting>
  <conditionalFormatting sqref="A12:N111">
    <cfRule type="expression" priority="3" dxfId="4">
      <formula>AND($D12="Yes",OR($F12="",$I12="",$J12="",$K12=""))</formula>
    </cfRule>
  </conditionalFormatting>
  <conditionalFormatting sqref="G12:H111">
    <cfRule type="expression" priority="4" dxfId="4">
      <formula>OR(G12&lt;0,G12&gt;1)</formula>
    </cfRule>
  </conditionalFormatting>
  <conditionalFormatting sqref="M12:N111">
    <cfRule type="expression" priority="5" dxfId="4">
      <formula>OR(M12&lt;0,AND(COLUMN()=13,M12&gt;100),AND(COLUMN()=14,M12&gt;720))</formula>
    </cfRule>
  </conditionalFormatting>
  <dataValidations count="9">
    <dataValidation sqref="C12:C111" showDropDown="0" showInputMessage="0" showErrorMessage="1" allowBlank="0" errorTitle="Invalid category" error="Select a category from the list." promptTitle="Activity category" prompt="Select the most appropriate operating category." type="list" errorStyle="stop">
      <formula1>"Outdoor Adventure,Water Recreation,Sports,Family Activity,Wellness,Nature,Seasonal,Other"</formula1>
    </dataValidation>
    <dataValidation sqref="D12:D111 L12:L111" showDropDown="0" showInputMessage="0" showErrorMessage="1" allowBlank="0" errorTitle="Invalid selection" error="Select Yes or No." promptTitle="Select Yes or No" prompt="Choose a value from the list." type="list">
      <formula1>"Yes,No"</formula1>
    </dataValidation>
    <dataValidation sqref="E12:E111" showDropDown="0" showInputMessage="0" showErrorMessage="1" allowBlank="0" errorTitle="Invalid pricing basis" error="Select Per Person or Per Booking." type="list">
      <formula1>"Per Person,Per Booking"</formula1>
    </dataValidation>
    <dataValidation sqref="F12:F111" showDropDown="0" showInputMessage="0" showErrorMessage="1" allowBlank="0" error="Enter a value of zero or greater." type="decimal" operator="greaterThanOrEqual">
      <formula1>0</formula1>
    </dataValidation>
    <dataValidation sqref="G12:H111" showDropDown="0" showInputMessage="0" showErrorMessage="1" allowBlank="0" error="Enter a percentage from 0% through 100%." type="decimal" operator="between">
      <formula1>0</formula1>
      <formula2>1</formula2>
    </dataValidation>
    <dataValidation sqref="I12:I111" showDropDown="0" showInputMessage="0" showErrorMessage="1" allowBlank="0" error="Enter a whole number from 1 through 500." type="whole" operator="between">
      <formula1>1</formula1>
      <formula2>500</formula2>
    </dataValidation>
    <dataValidation sqref="J12:J111" showDropDown="0" showInputMessage="0" showErrorMessage="1" allowBlank="0" error="Enter duration from 0.25 through 24 hours." type="decimal" operator="between">
      <formula1>0.25</formula1>
      <formula2>24</formula2>
    </dataValidation>
    <dataValidation sqref="M12:M111" showDropDown="0" showInputMessage="0" showErrorMessage="1" allowBlank="0" error="Enter a whole number from 0 through 100." type="whole" operator="between">
      <formula1>0</formula1>
      <formula2>100</formula2>
    </dataValidation>
    <dataValidation sqref="N12:N111" showDropDown="0" showInputMessage="0" showErrorMessage="1" allowBlank="0" error="Enter a whole number from 0 through 720." type="whole" operator="between">
      <formula1>0</formula1>
      <formula2>720</formula2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2026-09-06T06:06:30Z</dcterms:created>
  <dcterms:modified xmlns:dcterms="http://purl.org/dc/terms/" xmlns:xsi="http://www.w3.org/2001/XMLSchema-instance" xsi:type="dcterms:W3CDTF">2026-09-06T06:06:32+00:00Z</dcterms:modified>
</cp:coreProperties>
</file>