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Calendar" sheetId="3" state="visible" r:id="rId3"/>
    <sheet xmlns:r="http://schemas.openxmlformats.org/officeDocument/2006/relationships" name="Setup &amp; Instructions" sheetId="4" state="visible" r:id="rId4"/>
  </sheets>
  <definedNames>
    <definedName name="_xlnm.Print_Area" localSheetId="0">'Dashboard'!$A$1:$R$55</definedName>
    <definedName name="_xlnm.Print_Area" localSheetId="2">'Calendar'!$A$1:$G$13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FFFFFF"/>
      <sz val="11"/>
    </font>
    <font>
      <name val="Calibri"/>
      <color rgb="0017324D"/>
      <sz val="10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7324D"/>
      <sz val="18"/>
    </font>
  </fonts>
  <fills count="10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CE8B2"/>
      </patternFill>
    </fill>
    <fill>
      <patternFill patternType="solid">
        <fgColor rgb="00E7ECEF"/>
      </patternFill>
    </fill>
    <fill>
      <patternFill patternType="solid">
        <fgColor rgb="00DDEFE9"/>
      </patternFill>
    </fill>
    <fill>
      <patternFill patternType="solid">
        <fgColor rgb="00F7D7D7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2" borderId="0" pivotButton="0" quotePrefix="0" xfId="0"/>
    <xf numFmtId="0" fontId="2" fillId="2" borderId="0" pivotButton="0" quotePrefix="0" xfId="0"/>
    <xf numFmtId="0" fontId="5" fillId="3" borderId="0" pivotButton="0" quotePrefix="0" xfId="0"/>
    <xf numFmtId="164" fontId="0" fillId="6" borderId="1" pivotButton="0" quotePrefix="0" xfId="0"/>
    <xf numFmtId="0" fontId="0" fillId="5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/>
    </xf>
    <xf numFmtId="0" fontId="0" fillId="0" borderId="1" pivotButton="0" quotePrefix="0" xfId="0"/>
    <xf numFmtId="1" fontId="6" fillId="9" borderId="1" applyAlignment="1" pivotButton="0" quotePrefix="0" xfId="0">
      <alignment horizontal="center" vertical="center"/>
    </xf>
    <xf numFmtId="165" fontId="6" fillId="9" borderId="1" applyAlignment="1" pivotButton="0" quotePrefix="0" xfId="0">
      <alignment horizontal="center" vertical="center"/>
    </xf>
    <xf numFmtId="166" fontId="6" fillId="9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2" fillId="3" borderId="0" pivotButton="0" quotePrefix="0" xfId="0"/>
    <xf numFmtId="0" fontId="0" fillId="6" borderId="1" pivotButton="0" quotePrefix="0" xfId="0"/>
    <xf numFmtId="164" fontId="0" fillId="6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6" borderId="1" pivotButton="0" quotePrefix="0" xfId="0"/>
    <xf numFmtId="164" fontId="3" fillId="6" borderId="1" pivotButton="0" quotePrefix="0" xfId="0"/>
    <xf numFmtId="166" fontId="3" fillId="6" borderId="1" pivotButton="0" quotePrefix="0" xfId="0"/>
    <xf numFmtId="0" fontId="3" fillId="9" borderId="1" applyAlignment="1" pivotButton="0" quotePrefix="0" xfId="0">
      <alignment horizontal="left" vertical="top" wrapText="1"/>
    </xf>
    <xf numFmtId="165" fontId="3" fillId="6" borderId="1" pivotButton="0" quotePrefix="0" xfId="0"/>
    <xf numFmtId="0" fontId="0" fillId="3" borderId="0" pivotButton="0" quotePrefix="0" xfId="0"/>
    <xf numFmtId="0" fontId="3" fillId="0" borderId="1" pivotButton="0" quotePrefix="0" xfId="0"/>
    <xf numFmtId="164" fontId="3" fillId="4" borderId="1" pivotButton="0" quotePrefix="0" xfId="0"/>
    <xf numFmtId="0" fontId="0" fillId="4" borderId="1" pivotButton="0" quotePrefix="0" xfId="0"/>
    <xf numFmtId="1" fontId="3" fillId="4" borderId="1" pivotButton="0" quotePrefix="0" xfId="0"/>
    <xf numFmtId="10" fontId="3" fillId="4" borderId="1" pivotButton="0" quotePrefix="0" xfId="0"/>
    <xf numFmtId="0" fontId="3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7" borderId="1" pivotButton="0" quotePrefix="0" xfId="0"/>
    <xf numFmtId="0" fontId="0" fillId="5" borderId="1" pivotButton="0" quotePrefix="0" xfId="0"/>
    <xf numFmtId="0" fontId="0" fillId="8" borderId="1" pivotButton="0" quotePrefix="0" xfId="0"/>
    <xf numFmtId="164" fontId="0" fillId="6" borderId="1" pivotButton="0" quotePrefix="0" xfId="0"/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5" fontId="6" fillId="9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4" fontId="3" fillId="4" borderId="1" applyAlignment="1" pivotButton="0" quotePrefix="0" xfId="0">
      <alignment horizontal="left" vertical="center"/>
    </xf>
    <xf numFmtId="164" fontId="0" fillId="6" borderId="0" pivotButton="0" quotePrefix="0" xfId="0"/>
    <xf numFmtId="164" fontId="3" fillId="6" borderId="1" pivotButton="0" quotePrefix="0" xfId="0"/>
    <xf numFmtId="165" fontId="3" fillId="6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dxfs count="6">
    <dxf>
      <fill>
        <patternFill patternType="solid">
          <fgColor rgb="00F7D7D7"/>
        </patternFill>
      </fill>
    </dxf>
    <dxf>
      <fill>
        <patternFill patternType="solid">
          <fgColor rgb="00DDEFE9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ill>
        <patternFill patternType="solid">
          <fgColor rgb="00FCE8B2"/>
        </patternFill>
      </fill>
    </dxf>
    <dxf>
      <font>
        <name val="Calibri"/>
        <color rgb="005F6B72"/>
        <sz val="10"/>
      </font>
      <fill>
        <patternFill patternType="solid">
          <fgColor rgb="00E7ECEF"/>
        </patternFill>
      </fill>
    </dxf>
    <dxf>
      <fill>
        <patternFill patternType="solid">
          <fgColor rgb="00D6A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Occupancy — Selected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'Dashboard'!U13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'Dashboard'!$T$14:$T$44</f>
            </numRef>
          </cat>
          <val>
            <numRef>
              <f>'Dashboard'!$U$14:$U$44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Reservations by Booking Source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'Dashboard'!U3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'Dashboard'!$T$4:$T$10</f>
            </numRef>
          </cat>
          <val>
            <numRef>
              <f>'Dashboard'!$U$4:$U$10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16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31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servations" displayName="Reservations" ref="A1:Z251" headerRowCount="1">
  <autoFilter ref="A1:Z251"/>
  <tableColumns count="26">
    <tableColumn id="1" name="Reservation ID"/>
    <tableColumn id="2" name="Confirmation Number"/>
    <tableColumn id="3" name="Guest Name"/>
    <tableColumn id="4" name="Guest Email"/>
    <tableColumn id="5" name="Guest Phone"/>
    <tableColumn id="6" name="Room"/>
    <tableColumn id="7" name="Adults"/>
    <tableColumn id="8" name="Children"/>
    <tableColumn id="9" name="Arrival Date"/>
    <tableColumn id="10" name="Departure Date"/>
    <tableColumn id="11" name="Nights"/>
    <tableColumn id="12" name="Status"/>
    <tableColumn id="13" name="Booking Source"/>
    <tableColumn id="14" name="Nightly Rate"/>
    <tableColumn id="15" name="Lodging Amount"/>
    <tableColumn id="16" name="Service Charge"/>
    <tableColumn id="17" name="Estimated Tax"/>
    <tableColumn id="18" name="Estimated Total"/>
    <tableColumn id="19" name="Deposit Paid"/>
    <tableColumn id="20" name="Balance Due"/>
    <tableColumn id="21" name="Payment Status"/>
    <tableColumn id="22" name="Special Requests"/>
    <tableColumn id="23" name="Assigned Team Member"/>
    <tableColumn id="24" name="Last Updated"/>
    <tableColumn id="25" name="Overlap Count"/>
    <tableColumn id="26" name="Operational Check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zoomScale="70" zoomScaleNormal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4" customWidth="1" min="5" max="5"/>
    <col width="25" customWidth="1" min="6" max="6"/>
    <col width="27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24" customWidth="1" min="20" max="20"/>
    <col width="18" customWidth="1" min="21" max="21"/>
  </cols>
  <sheetData>
    <row r="1">
      <c r="A1" s="1" t="inlineStr">
        <is>
          <t>Inn Reservation Calendar</t>
        </is>
      </c>
    </row>
    <row r="2">
      <c r="A2" s="2" t="inlineStr">
        <is>
          <t>Reservation, occupancy, and guest arrival overview</t>
        </is>
      </c>
    </row>
    <row r="3">
      <c r="T3" s="3" t="inlineStr">
        <is>
          <t>Booking Source</t>
        </is>
      </c>
      <c r="U3" s="3" t="inlineStr">
        <is>
          <t>Active Reservations</t>
        </is>
      </c>
    </row>
    <row r="4">
      <c r="A4" s="4" t="inlineStr">
        <is>
          <t>Selected Month</t>
        </is>
      </c>
      <c r="B4" s="43">
        <f>IFERROR('Setup &amp; Instructions'!$B$4,0)</f>
        <v/>
      </c>
      <c r="D4" s="6" t="inlineStr">
        <is>
          <t>Change the Selected Month and As-of Date on the Setup &amp; Instructions worksheet.</t>
        </is>
      </c>
      <c r="E4" s="44" t="n"/>
      <c r="F4" s="44" t="n"/>
      <c r="G4" s="44" t="n"/>
      <c r="H4" s="44" t="n"/>
      <c r="I4" s="45" t="n"/>
      <c r="T4" t="inlineStr">
        <is>
          <t>Direct Phone</t>
        </is>
      </c>
      <c r="U4">
        <f>IFERROR(COUNTIFS(Reservations!$M$2:$M$251,T4,Reservations!$L$2:$L$251,"&lt;&gt;Canceled"),0)</f>
        <v/>
      </c>
    </row>
    <row r="5">
      <c r="A5" s="4" t="inlineStr">
        <is>
          <t>As-of Date</t>
        </is>
      </c>
      <c r="B5" s="43">
        <f>IFERROR('Setup &amp; Instructions'!$B$5,0)</f>
        <v/>
      </c>
      <c r="D5" s="46" t="n"/>
      <c r="E5" s="47" t="n"/>
      <c r="F5" s="47" t="n"/>
      <c r="G5" s="47" t="n"/>
      <c r="H5" s="47" t="n"/>
      <c r="I5" s="48" t="n"/>
      <c r="T5" t="inlineStr">
        <is>
          <t>Direct Website</t>
        </is>
      </c>
      <c r="U5">
        <f>IFERROR(COUNTIFS(Reservations!$M$2:$M$251,T5,Reservations!$L$2:$L$251,"&lt;&gt;Canceled"),0)</f>
        <v/>
      </c>
    </row>
    <row r="6">
      <c r="A6" s="4" t="inlineStr">
        <is>
          <t>Last Refreshed</t>
        </is>
      </c>
      <c r="B6" s="43">
        <f>IFERROR(TODAY(),0)</f>
        <v/>
      </c>
      <c r="T6" t="inlineStr">
        <is>
          <t>Walk-In</t>
        </is>
      </c>
      <c r="U6">
        <f>IFERROR(COUNTIFS(Reservations!$M$2:$M$251,T6,Reservations!$L$2:$L$251,"&lt;&gt;Canceled"),0)</f>
        <v/>
      </c>
    </row>
    <row r="7">
      <c r="T7" t="inlineStr">
        <is>
          <t>Online Travel Agency</t>
        </is>
      </c>
      <c r="U7">
        <f>IFERROR(COUNTIFS(Reservations!$M$2:$M$251,T7,Reservations!$L$2:$L$251,"&lt;&gt;Canceled"),0)</f>
        <v/>
      </c>
    </row>
    <row r="8">
      <c r="A8" s="7" t="inlineStr">
        <is>
          <t>Active Reservations</t>
        </is>
      </c>
      <c r="B8" s="49" t="n"/>
      <c r="C8" s="50" t="n"/>
      <c r="D8" s="7" t="inlineStr">
        <is>
          <t>Occupied Room Nights</t>
        </is>
      </c>
      <c r="E8" s="49" t="n"/>
      <c r="F8" s="50" t="n"/>
      <c r="G8" s="7" t="inlineStr">
        <is>
          <t>Available Room Nights</t>
        </is>
      </c>
      <c r="H8" s="49" t="n"/>
      <c r="I8" s="50" t="n"/>
      <c r="J8" s="7" t="inlineStr">
        <is>
          <t>Monthly Occupancy</t>
        </is>
      </c>
      <c r="K8" s="49" t="n"/>
      <c r="L8" s="50" t="n"/>
      <c r="T8" t="inlineStr">
        <is>
          <t>Returning Guest</t>
        </is>
      </c>
      <c r="U8">
        <f>IFERROR(COUNTIFS(Reservations!$M$2:$M$251,T8,Reservations!$L$2:$L$251,"&lt;&gt;Canceled"),0)</f>
        <v/>
      </c>
    </row>
    <row r="9">
      <c r="A9" s="9">
        <f>IFERROR(SUMPRODUCT((Reservations!$I$2:$I$251&lt;($B$4-DAY($B$4)+32-DAY($B$4-DAY($B$4)+32)+1))*(Reservations!$J$2:$J$251&gt;($B$4-DAY($B$4)+1))*(Reservations!$L$2:$L$251&lt;&gt;"Canceled")*(Reservations!$A$2:$A$251&lt;&gt;"")),0)</f>
        <v/>
      </c>
      <c r="B9" s="44" t="n"/>
      <c r="C9" s="45" t="n"/>
      <c r="D9" s="9">
        <f>IFERROR(SUM(Calendar!$F$17:$F$47),0)</f>
        <v/>
      </c>
      <c r="E9" s="44" t="n"/>
      <c r="F9" s="45" t="n"/>
      <c r="G9" s="9">
        <f>IFERROR('Setup &amp; Instructions'!$B$7*DAY($B$4-DAY($B$4)+32-DAY($B$4-DAY($B$4)+32)),0)</f>
        <v/>
      </c>
      <c r="H9" s="44" t="n"/>
      <c r="I9" s="45" t="n"/>
      <c r="J9" s="51">
        <f>IFERROR(D9/G9,0)</f>
        <v/>
      </c>
      <c r="K9" s="44" t="n"/>
      <c r="L9" s="45" t="n"/>
      <c r="T9" t="inlineStr">
        <is>
          <t>Group or Event</t>
        </is>
      </c>
      <c r="U9">
        <f>IFERROR(COUNTIFS(Reservations!$M$2:$M$251,T9,Reservations!$L$2:$L$251,"&lt;&gt;Canceled"),0)</f>
        <v/>
      </c>
    </row>
    <row r="10">
      <c r="A10" s="46" t="n"/>
      <c r="B10" s="47" t="n"/>
      <c r="C10" s="48" t="n"/>
      <c r="D10" s="46" t="n"/>
      <c r="E10" s="47" t="n"/>
      <c r="F10" s="48" t="n"/>
      <c r="G10" s="46" t="n"/>
      <c r="H10" s="47" t="n"/>
      <c r="I10" s="48" t="n"/>
      <c r="J10" s="46" t="n"/>
      <c r="K10" s="47" t="n"/>
      <c r="L10" s="48" t="n"/>
      <c r="T10" t="inlineStr">
        <is>
          <t>Other</t>
        </is>
      </c>
      <c r="U10">
        <f>IFERROR(COUNTIFS(Reservations!$M$2:$M$251,T10,Reservations!$L$2:$L$251,"&lt;&gt;Canceled"),0)</f>
        <v/>
      </c>
    </row>
    <row r="11"/>
    <row r="12">
      <c r="A12" s="7" t="inlineStr">
        <is>
          <t>Arrivals Today</t>
        </is>
      </c>
      <c r="B12" s="49" t="n"/>
      <c r="C12" s="50" t="n"/>
      <c r="D12" s="7" t="inlineStr">
        <is>
          <t>Departures Today</t>
        </is>
      </c>
      <c r="E12" s="49" t="n"/>
      <c r="F12" s="50" t="n"/>
      <c r="G12" s="7" t="inlineStr">
        <is>
          <t>Outstanding Balance</t>
        </is>
      </c>
      <c r="H12" s="49" t="n"/>
      <c r="I12" s="50" t="n"/>
      <c r="J12" s="7" t="inlineStr">
        <is>
          <t>Open Alerts</t>
        </is>
      </c>
      <c r="K12" s="49" t="n"/>
      <c r="L12" s="50" t="n"/>
    </row>
    <row r="13">
      <c r="A13" s="9">
        <f>IFERROR(COUNTIFS(Reservations!$I$2:$I$251,$B$5,Reservations!$L$2:$L$251,"&lt;&gt;Canceled"),0)</f>
        <v/>
      </c>
      <c r="B13" s="44" t="n"/>
      <c r="C13" s="45" t="n"/>
      <c r="D13" s="9">
        <f>IFERROR(COUNTIFS(Reservations!$J$2:$J$251,$B$5,Reservations!$L$2:$L$251,"&lt;&gt;Canceled"),0)</f>
        <v/>
      </c>
      <c r="E13" s="44" t="n"/>
      <c r="F13" s="45" t="n"/>
      <c r="G13" s="11">
        <f>IFERROR(SUMIFS(Reservations!$T$2:$T$251,Reservations!$L$2:$L$251,"&lt;&gt;Canceled",Reservations!$J$2:$J$251,"&gt;="&amp;$B$5),0)</f>
        <v/>
      </c>
      <c r="H13" s="44" t="n"/>
      <c r="I13" s="45" t="n"/>
      <c r="J13" s="9">
        <f>IFERROR(COUNTIFS(Reservations!$Z$2:$Z$251,"&lt;&gt;",Reservations!$Z$2:$Z$251,"&lt;&gt;OK"),0)</f>
        <v/>
      </c>
      <c r="K13" s="44" t="n"/>
      <c r="L13" s="45" t="n"/>
      <c r="T13" s="3" t="inlineStr">
        <is>
          <t>Date</t>
        </is>
      </c>
      <c r="U13" s="3" t="inlineStr">
        <is>
          <t>Occupancy</t>
        </is>
      </c>
    </row>
    <row r="14">
      <c r="A14" s="46" t="n"/>
      <c r="B14" s="47" t="n"/>
      <c r="C14" s="48" t="n"/>
      <c r="D14" s="46" t="n"/>
      <c r="E14" s="47" t="n"/>
      <c r="F14" s="48" t="n"/>
      <c r="G14" s="46" t="n"/>
      <c r="H14" s="47" t="n"/>
      <c r="I14" s="48" t="n"/>
      <c r="J14" s="46" t="n"/>
      <c r="K14" s="47" t="n"/>
      <c r="L14" s="48" t="n"/>
      <c r="T14" s="52">
        <f>IFERROR(IF(Calendar!$C17="Yes",Calendar!$A17,""),"")</f>
        <v/>
      </c>
      <c r="U14" s="53">
        <f>IFERROR(IF(T14="","",Calendar!$H17),"")</f>
        <v/>
      </c>
    </row>
    <row r="15">
      <c r="T15" s="52">
        <f>IFERROR(IF(Calendar!$C18="Yes",Calendar!$A18,""),"")</f>
        <v/>
      </c>
      <c r="U15" s="53">
        <f>IFERROR(IF(T15="","",Calendar!$H18),"")</f>
        <v/>
      </c>
    </row>
    <row r="16">
      <c r="T16" s="52">
        <f>IFERROR(IF(Calendar!$C19="Yes",Calendar!$A19,""),"")</f>
        <v/>
      </c>
      <c r="U16" s="53">
        <f>IFERROR(IF(T16="","",Calendar!$H19),"")</f>
        <v/>
      </c>
    </row>
    <row r="17">
      <c r="A17" s="3" t="inlineStr">
        <is>
          <t>Arrivals Today</t>
        </is>
      </c>
      <c r="T17" s="52">
        <f>IFERROR(IF(Calendar!$C20="Yes",Calendar!$A20,""),"")</f>
        <v/>
      </c>
      <c r="U17" s="53">
        <f>IFERROR(IF(T17="","",Calendar!$H20),"")</f>
        <v/>
      </c>
    </row>
    <row r="18">
      <c r="A18" s="4" t="inlineStr">
        <is>
          <t>Guest Name</t>
        </is>
      </c>
      <c r="B18" s="4" t="inlineStr">
        <is>
          <t>Room</t>
        </is>
      </c>
      <c r="C18" s="4" t="inlineStr">
        <is>
          <t>Arrival Date</t>
        </is>
      </c>
      <c r="D18" s="4" t="inlineStr">
        <is>
          <t>Nights</t>
        </is>
      </c>
      <c r="E18" s="4" t="inlineStr">
        <is>
          <t>Balance Due</t>
        </is>
      </c>
      <c r="F18" s="4" t="inlineStr">
        <is>
          <t>Assigned Team Member</t>
        </is>
      </c>
      <c r="G18" s="4" t="inlineStr">
        <is>
          <t>Operational Check</t>
        </is>
      </c>
      <c r="T18" s="52">
        <f>IFERROR(IF(Calendar!$C21="Yes",Calendar!$A21,""),"")</f>
        <v/>
      </c>
      <c r="U18" s="53">
        <f>IFERROR(IF(T18="","",Calendar!$H21),"")</f>
        <v/>
      </c>
    </row>
    <row r="19">
      <c r="A19" s="8">
        <f>IFERROR(IF(AND(Reservations!$I2=$B$5,Reservations!$L2&lt;&gt;"Canceled"),Reservations!$C2,""),"")</f>
        <v/>
      </c>
      <c r="B19" s="8">
        <f>IFERROR(IF(AND(Reservations!$I2=$B$5,Reservations!$L2&lt;&gt;"Canceled"),Reservations!$F2,""),"")</f>
        <v/>
      </c>
      <c r="C19" s="8">
        <f>IFERROR(IF(AND(Reservations!$I2=$B$5,Reservations!$L2&lt;&gt;"Canceled"),Reservations!$I2,""),"")</f>
        <v/>
      </c>
      <c r="D19" s="8">
        <f>IFERROR(IF(AND(Reservations!$I2=$B$5,Reservations!$L2&lt;&gt;"Canceled"),Reservations!$K2,""),"")</f>
        <v/>
      </c>
      <c r="E19" s="8">
        <f>IFERROR(IF(AND(Reservations!$I2=$B$5,Reservations!$L2&lt;&gt;"Canceled"),Reservations!$T2,""),"")</f>
        <v/>
      </c>
      <c r="F19" s="8">
        <f>IFERROR(IF(AND(Reservations!$I2=$B$5,Reservations!$L2&lt;&gt;"Canceled"),Reservations!$W2,""),"")</f>
        <v/>
      </c>
      <c r="G19" s="8">
        <f>IFERROR(IF(AND(Reservations!$I2=$B$5,Reservations!$L2&lt;&gt;"Canceled"),Reservations!$Z2,""),"")</f>
        <v/>
      </c>
      <c r="T19" s="52">
        <f>IFERROR(IF(Calendar!$C22="Yes",Calendar!$A22,""),"")</f>
        <v/>
      </c>
      <c r="U19" s="53">
        <f>IFERROR(IF(T19="","",Calendar!$H22),"")</f>
        <v/>
      </c>
    </row>
    <row r="20">
      <c r="A20" s="8">
        <f>IFERROR(IF(AND(Reservations!$I3=$B$5,Reservations!$L3&lt;&gt;"Canceled"),Reservations!$C3,""),"")</f>
        <v/>
      </c>
      <c r="B20" s="8">
        <f>IFERROR(IF(AND(Reservations!$I3=$B$5,Reservations!$L3&lt;&gt;"Canceled"),Reservations!$F3,""),"")</f>
        <v/>
      </c>
      <c r="C20" s="8">
        <f>IFERROR(IF(AND(Reservations!$I3=$B$5,Reservations!$L3&lt;&gt;"Canceled"),Reservations!$I3,""),"")</f>
        <v/>
      </c>
      <c r="D20" s="8">
        <f>IFERROR(IF(AND(Reservations!$I3=$B$5,Reservations!$L3&lt;&gt;"Canceled"),Reservations!$K3,""),"")</f>
        <v/>
      </c>
      <c r="E20" s="8">
        <f>IFERROR(IF(AND(Reservations!$I3=$B$5,Reservations!$L3&lt;&gt;"Canceled"),Reservations!$T3,""),"")</f>
        <v/>
      </c>
      <c r="F20" s="8">
        <f>IFERROR(IF(AND(Reservations!$I3=$B$5,Reservations!$L3&lt;&gt;"Canceled"),Reservations!$W3,""),"")</f>
        <v/>
      </c>
      <c r="G20" s="8">
        <f>IFERROR(IF(AND(Reservations!$I3=$B$5,Reservations!$L3&lt;&gt;"Canceled"),Reservations!$Z3,""),"")</f>
        <v/>
      </c>
      <c r="T20" s="52">
        <f>IFERROR(IF(Calendar!$C23="Yes",Calendar!$A23,""),"")</f>
        <v/>
      </c>
      <c r="U20" s="53">
        <f>IFERROR(IF(T20="","",Calendar!$H23),"")</f>
        <v/>
      </c>
    </row>
    <row r="21">
      <c r="A21" s="8">
        <f>IFERROR(IF(AND(Reservations!$I4=$B$5,Reservations!$L4&lt;&gt;"Canceled"),Reservations!$C4,""),"")</f>
        <v/>
      </c>
      <c r="B21" s="8">
        <f>IFERROR(IF(AND(Reservations!$I4=$B$5,Reservations!$L4&lt;&gt;"Canceled"),Reservations!$F4,""),"")</f>
        <v/>
      </c>
      <c r="C21" s="8">
        <f>IFERROR(IF(AND(Reservations!$I4=$B$5,Reservations!$L4&lt;&gt;"Canceled"),Reservations!$I4,""),"")</f>
        <v/>
      </c>
      <c r="D21" s="8">
        <f>IFERROR(IF(AND(Reservations!$I4=$B$5,Reservations!$L4&lt;&gt;"Canceled"),Reservations!$K4,""),"")</f>
        <v/>
      </c>
      <c r="E21" s="8">
        <f>IFERROR(IF(AND(Reservations!$I4=$B$5,Reservations!$L4&lt;&gt;"Canceled"),Reservations!$T4,""),"")</f>
        <v/>
      </c>
      <c r="F21" s="8">
        <f>IFERROR(IF(AND(Reservations!$I4=$B$5,Reservations!$L4&lt;&gt;"Canceled"),Reservations!$W4,""),"")</f>
        <v/>
      </c>
      <c r="G21" s="8">
        <f>IFERROR(IF(AND(Reservations!$I4=$B$5,Reservations!$L4&lt;&gt;"Canceled"),Reservations!$Z4,""),"")</f>
        <v/>
      </c>
      <c r="T21" s="52">
        <f>IFERROR(IF(Calendar!$C24="Yes",Calendar!$A24,""),"")</f>
        <v/>
      </c>
      <c r="U21" s="53">
        <f>IFERROR(IF(T21="","",Calendar!$H24),"")</f>
        <v/>
      </c>
    </row>
    <row r="22">
      <c r="A22" s="8">
        <f>IFERROR(IF(AND(Reservations!$I5=$B$5,Reservations!$L5&lt;&gt;"Canceled"),Reservations!$C5,""),"")</f>
        <v/>
      </c>
      <c r="B22" s="8">
        <f>IFERROR(IF(AND(Reservations!$I5=$B$5,Reservations!$L5&lt;&gt;"Canceled"),Reservations!$F5,""),"")</f>
        <v/>
      </c>
      <c r="C22" s="8">
        <f>IFERROR(IF(AND(Reservations!$I5=$B$5,Reservations!$L5&lt;&gt;"Canceled"),Reservations!$I5,""),"")</f>
        <v/>
      </c>
      <c r="D22" s="8">
        <f>IFERROR(IF(AND(Reservations!$I5=$B$5,Reservations!$L5&lt;&gt;"Canceled"),Reservations!$K5,""),"")</f>
        <v/>
      </c>
      <c r="E22" s="8">
        <f>IFERROR(IF(AND(Reservations!$I5=$B$5,Reservations!$L5&lt;&gt;"Canceled"),Reservations!$T5,""),"")</f>
        <v/>
      </c>
      <c r="F22" s="8">
        <f>IFERROR(IF(AND(Reservations!$I5=$B$5,Reservations!$L5&lt;&gt;"Canceled"),Reservations!$W5,""),"")</f>
        <v/>
      </c>
      <c r="G22" s="8">
        <f>IFERROR(IF(AND(Reservations!$I5=$B$5,Reservations!$L5&lt;&gt;"Canceled"),Reservations!$Z5,""),"")</f>
        <v/>
      </c>
      <c r="T22" s="52">
        <f>IFERROR(IF(Calendar!$C25="Yes",Calendar!$A25,""),"")</f>
        <v/>
      </c>
      <c r="U22" s="53">
        <f>IFERROR(IF(T22="","",Calendar!$H25),"")</f>
        <v/>
      </c>
    </row>
    <row r="23">
      <c r="A23" s="8">
        <f>IFERROR(IF(AND(Reservations!$I6=$B$5,Reservations!$L6&lt;&gt;"Canceled"),Reservations!$C6,""),"")</f>
        <v/>
      </c>
      <c r="B23" s="8">
        <f>IFERROR(IF(AND(Reservations!$I6=$B$5,Reservations!$L6&lt;&gt;"Canceled"),Reservations!$F6,""),"")</f>
        <v/>
      </c>
      <c r="C23" s="8">
        <f>IFERROR(IF(AND(Reservations!$I6=$B$5,Reservations!$L6&lt;&gt;"Canceled"),Reservations!$I6,""),"")</f>
        <v/>
      </c>
      <c r="D23" s="8">
        <f>IFERROR(IF(AND(Reservations!$I6=$B$5,Reservations!$L6&lt;&gt;"Canceled"),Reservations!$K6,""),"")</f>
        <v/>
      </c>
      <c r="E23" s="8">
        <f>IFERROR(IF(AND(Reservations!$I6=$B$5,Reservations!$L6&lt;&gt;"Canceled"),Reservations!$T6,""),"")</f>
        <v/>
      </c>
      <c r="F23" s="8">
        <f>IFERROR(IF(AND(Reservations!$I6=$B$5,Reservations!$L6&lt;&gt;"Canceled"),Reservations!$W6,""),"")</f>
        <v/>
      </c>
      <c r="G23" s="8">
        <f>IFERROR(IF(AND(Reservations!$I6=$B$5,Reservations!$L6&lt;&gt;"Canceled"),Reservations!$Z6,""),"")</f>
        <v/>
      </c>
      <c r="T23" s="52">
        <f>IFERROR(IF(Calendar!$C26="Yes",Calendar!$A26,""),"")</f>
        <v/>
      </c>
      <c r="U23" s="53">
        <f>IFERROR(IF(T23="","",Calendar!$H26),"")</f>
        <v/>
      </c>
    </row>
    <row r="24">
      <c r="A24" s="8">
        <f>IFERROR(IF(AND(Reservations!$I7=$B$5,Reservations!$L7&lt;&gt;"Canceled"),Reservations!$C7,""),"")</f>
        <v/>
      </c>
      <c r="B24" s="8">
        <f>IFERROR(IF(AND(Reservations!$I7=$B$5,Reservations!$L7&lt;&gt;"Canceled"),Reservations!$F7,""),"")</f>
        <v/>
      </c>
      <c r="C24" s="8">
        <f>IFERROR(IF(AND(Reservations!$I7=$B$5,Reservations!$L7&lt;&gt;"Canceled"),Reservations!$I7,""),"")</f>
        <v/>
      </c>
      <c r="D24" s="8">
        <f>IFERROR(IF(AND(Reservations!$I7=$B$5,Reservations!$L7&lt;&gt;"Canceled"),Reservations!$K7,""),"")</f>
        <v/>
      </c>
      <c r="E24" s="8">
        <f>IFERROR(IF(AND(Reservations!$I7=$B$5,Reservations!$L7&lt;&gt;"Canceled"),Reservations!$T7,""),"")</f>
        <v/>
      </c>
      <c r="F24" s="8">
        <f>IFERROR(IF(AND(Reservations!$I7=$B$5,Reservations!$L7&lt;&gt;"Canceled"),Reservations!$W7,""),"")</f>
        <v/>
      </c>
      <c r="G24" s="8">
        <f>IFERROR(IF(AND(Reservations!$I7=$B$5,Reservations!$L7&lt;&gt;"Canceled"),Reservations!$Z7,""),"")</f>
        <v/>
      </c>
      <c r="T24" s="52">
        <f>IFERROR(IF(Calendar!$C27="Yes",Calendar!$A27,""),"")</f>
        <v/>
      </c>
      <c r="U24" s="53">
        <f>IFERROR(IF(T24="","",Calendar!$H27),"")</f>
        <v/>
      </c>
    </row>
    <row r="25">
      <c r="A25" s="8">
        <f>IFERROR(IF(AND(Reservations!$I8=$B$5,Reservations!$L8&lt;&gt;"Canceled"),Reservations!$C8,""),"")</f>
        <v/>
      </c>
      <c r="B25" s="8">
        <f>IFERROR(IF(AND(Reservations!$I8=$B$5,Reservations!$L8&lt;&gt;"Canceled"),Reservations!$F8,""),"")</f>
        <v/>
      </c>
      <c r="C25" s="8">
        <f>IFERROR(IF(AND(Reservations!$I8=$B$5,Reservations!$L8&lt;&gt;"Canceled"),Reservations!$I8,""),"")</f>
        <v/>
      </c>
      <c r="D25" s="8">
        <f>IFERROR(IF(AND(Reservations!$I8=$B$5,Reservations!$L8&lt;&gt;"Canceled"),Reservations!$K8,""),"")</f>
        <v/>
      </c>
      <c r="E25" s="8">
        <f>IFERROR(IF(AND(Reservations!$I8=$B$5,Reservations!$L8&lt;&gt;"Canceled"),Reservations!$T8,""),"")</f>
        <v/>
      </c>
      <c r="F25" s="8">
        <f>IFERROR(IF(AND(Reservations!$I8=$B$5,Reservations!$L8&lt;&gt;"Canceled"),Reservations!$W8,""),"")</f>
        <v/>
      </c>
      <c r="G25" s="8">
        <f>IFERROR(IF(AND(Reservations!$I8=$B$5,Reservations!$L8&lt;&gt;"Canceled"),Reservations!$Z8,""),"")</f>
        <v/>
      </c>
      <c r="T25" s="52">
        <f>IFERROR(IF(Calendar!$C28="Yes",Calendar!$A28,""),"")</f>
        <v/>
      </c>
      <c r="U25" s="53">
        <f>IFERROR(IF(T25="","",Calendar!$H28),"")</f>
        <v/>
      </c>
    </row>
    <row r="26">
      <c r="A26" s="8">
        <f>IFERROR(IF(AND(Reservations!$I9=$B$5,Reservations!$L9&lt;&gt;"Canceled"),Reservations!$C9,""),"")</f>
        <v/>
      </c>
      <c r="B26" s="8">
        <f>IFERROR(IF(AND(Reservations!$I9=$B$5,Reservations!$L9&lt;&gt;"Canceled"),Reservations!$F9,""),"")</f>
        <v/>
      </c>
      <c r="C26" s="8">
        <f>IFERROR(IF(AND(Reservations!$I9=$B$5,Reservations!$L9&lt;&gt;"Canceled"),Reservations!$I9,""),"")</f>
        <v/>
      </c>
      <c r="D26" s="8">
        <f>IFERROR(IF(AND(Reservations!$I9=$B$5,Reservations!$L9&lt;&gt;"Canceled"),Reservations!$K9,""),"")</f>
        <v/>
      </c>
      <c r="E26" s="8">
        <f>IFERROR(IF(AND(Reservations!$I9=$B$5,Reservations!$L9&lt;&gt;"Canceled"),Reservations!$T9,""),"")</f>
        <v/>
      </c>
      <c r="F26" s="8">
        <f>IFERROR(IF(AND(Reservations!$I9=$B$5,Reservations!$L9&lt;&gt;"Canceled"),Reservations!$W9,""),"")</f>
        <v/>
      </c>
      <c r="G26" s="8">
        <f>IFERROR(IF(AND(Reservations!$I9=$B$5,Reservations!$L9&lt;&gt;"Canceled"),Reservations!$Z9,""),"")</f>
        <v/>
      </c>
      <c r="T26" s="52">
        <f>IFERROR(IF(Calendar!$C29="Yes",Calendar!$A29,""),"")</f>
        <v/>
      </c>
      <c r="U26" s="53">
        <f>IFERROR(IF(T26="","",Calendar!$H29),"")</f>
        <v/>
      </c>
    </row>
    <row r="27">
      <c r="A27" s="8">
        <f>IFERROR(IF(AND(Reservations!$I10=$B$5,Reservations!$L10&lt;&gt;"Canceled"),Reservations!$C10,""),"")</f>
        <v/>
      </c>
      <c r="B27" s="8">
        <f>IFERROR(IF(AND(Reservations!$I10=$B$5,Reservations!$L10&lt;&gt;"Canceled"),Reservations!$F10,""),"")</f>
        <v/>
      </c>
      <c r="C27" s="8">
        <f>IFERROR(IF(AND(Reservations!$I10=$B$5,Reservations!$L10&lt;&gt;"Canceled"),Reservations!$I10,""),"")</f>
        <v/>
      </c>
      <c r="D27" s="8">
        <f>IFERROR(IF(AND(Reservations!$I10=$B$5,Reservations!$L10&lt;&gt;"Canceled"),Reservations!$K10,""),"")</f>
        <v/>
      </c>
      <c r="E27" s="8">
        <f>IFERROR(IF(AND(Reservations!$I10=$B$5,Reservations!$L10&lt;&gt;"Canceled"),Reservations!$T10,""),"")</f>
        <v/>
      </c>
      <c r="F27" s="8">
        <f>IFERROR(IF(AND(Reservations!$I10=$B$5,Reservations!$L10&lt;&gt;"Canceled"),Reservations!$W10,""),"")</f>
        <v/>
      </c>
      <c r="G27" s="8">
        <f>IFERROR(IF(AND(Reservations!$I10=$B$5,Reservations!$L10&lt;&gt;"Canceled"),Reservations!$Z10,""),"")</f>
        <v/>
      </c>
      <c r="T27" s="52">
        <f>IFERROR(IF(Calendar!$C30="Yes",Calendar!$A30,""),"")</f>
        <v/>
      </c>
      <c r="U27" s="53">
        <f>IFERROR(IF(T27="","",Calendar!$H30),"")</f>
        <v/>
      </c>
    </row>
    <row r="28">
      <c r="A28" s="8">
        <f>IFERROR(IF(AND(Reservations!$I11=$B$5,Reservations!$L11&lt;&gt;"Canceled"),Reservations!$C11,""),"")</f>
        <v/>
      </c>
      <c r="B28" s="8">
        <f>IFERROR(IF(AND(Reservations!$I11=$B$5,Reservations!$L11&lt;&gt;"Canceled"),Reservations!$F11,""),"")</f>
        <v/>
      </c>
      <c r="C28" s="8">
        <f>IFERROR(IF(AND(Reservations!$I11=$B$5,Reservations!$L11&lt;&gt;"Canceled"),Reservations!$I11,""),"")</f>
        <v/>
      </c>
      <c r="D28" s="8">
        <f>IFERROR(IF(AND(Reservations!$I11=$B$5,Reservations!$L11&lt;&gt;"Canceled"),Reservations!$K11,""),"")</f>
        <v/>
      </c>
      <c r="E28" s="8">
        <f>IFERROR(IF(AND(Reservations!$I11=$B$5,Reservations!$L11&lt;&gt;"Canceled"),Reservations!$T11,""),"")</f>
        <v/>
      </c>
      <c r="F28" s="8">
        <f>IFERROR(IF(AND(Reservations!$I11=$B$5,Reservations!$L11&lt;&gt;"Canceled"),Reservations!$W11,""),"")</f>
        <v/>
      </c>
      <c r="G28" s="8">
        <f>IFERROR(IF(AND(Reservations!$I11=$B$5,Reservations!$L11&lt;&gt;"Canceled"),Reservations!$Z11,""),"")</f>
        <v/>
      </c>
      <c r="T28" s="52">
        <f>IFERROR(IF(Calendar!$C31="Yes",Calendar!$A31,""),"")</f>
        <v/>
      </c>
      <c r="U28" s="53">
        <f>IFERROR(IF(T28="","",Calendar!$H31),"")</f>
        <v/>
      </c>
    </row>
    <row r="29">
      <c r="T29" s="52">
        <f>IFERROR(IF(Calendar!$C32="Yes",Calendar!$A32,""),"")</f>
        <v/>
      </c>
      <c r="U29" s="53">
        <f>IFERROR(IF(T29="","",Calendar!$H32),"")</f>
        <v/>
      </c>
    </row>
    <row r="30">
      <c r="A30" s="3" t="inlineStr">
        <is>
          <t>Departures Today</t>
        </is>
      </c>
      <c r="T30" s="52">
        <f>IFERROR(IF(Calendar!$C33="Yes",Calendar!$A33,""),"")</f>
        <v/>
      </c>
      <c r="U30" s="53">
        <f>IFERROR(IF(T30="","",Calendar!$H33),"")</f>
        <v/>
      </c>
    </row>
    <row r="31">
      <c r="A31" s="4" t="inlineStr">
        <is>
          <t>Guest Name</t>
        </is>
      </c>
      <c r="B31" s="4" t="inlineStr">
        <is>
          <t>Room</t>
        </is>
      </c>
      <c r="C31" s="4" t="inlineStr">
        <is>
          <t>Departure Date</t>
        </is>
      </c>
      <c r="D31" s="4" t="inlineStr">
        <is>
          <t>Balance Due</t>
        </is>
      </c>
      <c r="E31" s="4" t="inlineStr">
        <is>
          <t>Payment Status</t>
        </is>
      </c>
      <c r="F31" s="4" t="inlineStr">
        <is>
          <t>Special Requests</t>
        </is>
      </c>
      <c r="T31" s="52">
        <f>IFERROR(IF(Calendar!$C34="Yes",Calendar!$A34,""),"")</f>
        <v/>
      </c>
      <c r="U31" s="53">
        <f>IFERROR(IF(T31="","",Calendar!$H34),"")</f>
        <v/>
      </c>
    </row>
    <row r="32">
      <c r="A32" s="8">
        <f>IFERROR(IF(AND(Reservations!$J2=$B$5,Reservations!$L2&lt;&gt;"Canceled"),Reservations!$C2,""),"")</f>
        <v/>
      </c>
      <c r="B32" s="8">
        <f>IFERROR(IF(AND(Reservations!$J2=$B$5,Reservations!$L2&lt;&gt;"Canceled"),Reservations!$F2,""),"")</f>
        <v/>
      </c>
      <c r="C32" s="8">
        <f>IFERROR(IF(AND(Reservations!$J2=$B$5,Reservations!$L2&lt;&gt;"Canceled"),Reservations!$J2,""),"")</f>
        <v/>
      </c>
      <c r="D32" s="8">
        <f>IFERROR(IF(AND(Reservations!$J2=$B$5,Reservations!$L2&lt;&gt;"Canceled"),Reservations!$T2,""),"")</f>
        <v/>
      </c>
      <c r="E32" s="8">
        <f>IFERROR(IF(AND(Reservations!$J2=$B$5,Reservations!$L2&lt;&gt;"Canceled"),Reservations!$U2,""),"")</f>
        <v/>
      </c>
      <c r="F32" s="8">
        <f>IFERROR(IF(AND(Reservations!$J2=$B$5,Reservations!$L2&lt;&gt;"Canceled"),Reservations!$V2,""),"")</f>
        <v/>
      </c>
      <c r="T32" s="52">
        <f>IFERROR(IF(Calendar!$C35="Yes",Calendar!$A35,""),"")</f>
        <v/>
      </c>
      <c r="U32" s="53">
        <f>IFERROR(IF(T32="","",Calendar!$H35),"")</f>
        <v/>
      </c>
    </row>
    <row r="33">
      <c r="A33" s="8">
        <f>IFERROR(IF(AND(Reservations!$J3=$B$5,Reservations!$L3&lt;&gt;"Canceled"),Reservations!$C3,""),"")</f>
        <v/>
      </c>
      <c r="B33" s="8">
        <f>IFERROR(IF(AND(Reservations!$J3=$B$5,Reservations!$L3&lt;&gt;"Canceled"),Reservations!$F3,""),"")</f>
        <v/>
      </c>
      <c r="C33" s="8">
        <f>IFERROR(IF(AND(Reservations!$J3=$B$5,Reservations!$L3&lt;&gt;"Canceled"),Reservations!$J3,""),"")</f>
        <v/>
      </c>
      <c r="D33" s="8">
        <f>IFERROR(IF(AND(Reservations!$J3=$B$5,Reservations!$L3&lt;&gt;"Canceled"),Reservations!$T3,""),"")</f>
        <v/>
      </c>
      <c r="E33" s="8">
        <f>IFERROR(IF(AND(Reservations!$J3=$B$5,Reservations!$L3&lt;&gt;"Canceled"),Reservations!$U3,""),"")</f>
        <v/>
      </c>
      <c r="F33" s="8">
        <f>IFERROR(IF(AND(Reservations!$J3=$B$5,Reservations!$L3&lt;&gt;"Canceled"),Reservations!$V3,""),"")</f>
        <v/>
      </c>
      <c r="T33" s="52">
        <f>IFERROR(IF(Calendar!$C36="Yes",Calendar!$A36,""),"")</f>
        <v/>
      </c>
      <c r="U33" s="53">
        <f>IFERROR(IF(T33="","",Calendar!$H36),"")</f>
        <v/>
      </c>
    </row>
    <row r="34">
      <c r="A34" s="8">
        <f>IFERROR(IF(AND(Reservations!$J4=$B$5,Reservations!$L4&lt;&gt;"Canceled"),Reservations!$C4,""),"")</f>
        <v/>
      </c>
      <c r="B34" s="8">
        <f>IFERROR(IF(AND(Reservations!$J4=$B$5,Reservations!$L4&lt;&gt;"Canceled"),Reservations!$F4,""),"")</f>
        <v/>
      </c>
      <c r="C34" s="8">
        <f>IFERROR(IF(AND(Reservations!$J4=$B$5,Reservations!$L4&lt;&gt;"Canceled"),Reservations!$J4,""),"")</f>
        <v/>
      </c>
      <c r="D34" s="8">
        <f>IFERROR(IF(AND(Reservations!$J4=$B$5,Reservations!$L4&lt;&gt;"Canceled"),Reservations!$T4,""),"")</f>
        <v/>
      </c>
      <c r="E34" s="8">
        <f>IFERROR(IF(AND(Reservations!$J4=$B$5,Reservations!$L4&lt;&gt;"Canceled"),Reservations!$U4,""),"")</f>
        <v/>
      </c>
      <c r="F34" s="8">
        <f>IFERROR(IF(AND(Reservations!$J4=$B$5,Reservations!$L4&lt;&gt;"Canceled"),Reservations!$V4,""),"")</f>
        <v/>
      </c>
      <c r="T34" s="52">
        <f>IFERROR(IF(Calendar!$C37="Yes",Calendar!$A37,""),"")</f>
        <v/>
      </c>
      <c r="U34" s="53">
        <f>IFERROR(IF(T34="","",Calendar!$H37),"")</f>
        <v/>
      </c>
    </row>
    <row r="35">
      <c r="A35" s="8">
        <f>IFERROR(IF(AND(Reservations!$J5=$B$5,Reservations!$L5&lt;&gt;"Canceled"),Reservations!$C5,""),"")</f>
        <v/>
      </c>
      <c r="B35" s="8">
        <f>IFERROR(IF(AND(Reservations!$J5=$B$5,Reservations!$L5&lt;&gt;"Canceled"),Reservations!$F5,""),"")</f>
        <v/>
      </c>
      <c r="C35" s="8">
        <f>IFERROR(IF(AND(Reservations!$J5=$B$5,Reservations!$L5&lt;&gt;"Canceled"),Reservations!$J5,""),"")</f>
        <v/>
      </c>
      <c r="D35" s="8">
        <f>IFERROR(IF(AND(Reservations!$J5=$B$5,Reservations!$L5&lt;&gt;"Canceled"),Reservations!$T5,""),"")</f>
        <v/>
      </c>
      <c r="E35" s="8">
        <f>IFERROR(IF(AND(Reservations!$J5=$B$5,Reservations!$L5&lt;&gt;"Canceled"),Reservations!$U5,""),"")</f>
        <v/>
      </c>
      <c r="F35" s="8">
        <f>IFERROR(IF(AND(Reservations!$J5=$B$5,Reservations!$L5&lt;&gt;"Canceled"),Reservations!$V5,""),"")</f>
        <v/>
      </c>
      <c r="T35" s="52">
        <f>IFERROR(IF(Calendar!$C38="Yes",Calendar!$A38,""),"")</f>
        <v/>
      </c>
      <c r="U35" s="53">
        <f>IFERROR(IF(T35="","",Calendar!$H38),"")</f>
        <v/>
      </c>
    </row>
    <row r="36">
      <c r="A36" s="8">
        <f>IFERROR(IF(AND(Reservations!$J6=$B$5,Reservations!$L6&lt;&gt;"Canceled"),Reservations!$C6,""),"")</f>
        <v/>
      </c>
      <c r="B36" s="8">
        <f>IFERROR(IF(AND(Reservations!$J6=$B$5,Reservations!$L6&lt;&gt;"Canceled"),Reservations!$F6,""),"")</f>
        <v/>
      </c>
      <c r="C36" s="8">
        <f>IFERROR(IF(AND(Reservations!$J6=$B$5,Reservations!$L6&lt;&gt;"Canceled"),Reservations!$J6,""),"")</f>
        <v/>
      </c>
      <c r="D36" s="8">
        <f>IFERROR(IF(AND(Reservations!$J6=$B$5,Reservations!$L6&lt;&gt;"Canceled"),Reservations!$T6,""),"")</f>
        <v/>
      </c>
      <c r="E36" s="8">
        <f>IFERROR(IF(AND(Reservations!$J6=$B$5,Reservations!$L6&lt;&gt;"Canceled"),Reservations!$U6,""),"")</f>
        <v/>
      </c>
      <c r="F36" s="8">
        <f>IFERROR(IF(AND(Reservations!$J6=$B$5,Reservations!$L6&lt;&gt;"Canceled"),Reservations!$V6,""),"")</f>
        <v/>
      </c>
      <c r="T36" s="52">
        <f>IFERROR(IF(Calendar!$C39="Yes",Calendar!$A39,""),"")</f>
        <v/>
      </c>
      <c r="U36" s="53">
        <f>IFERROR(IF(T36="","",Calendar!$H39),"")</f>
        <v/>
      </c>
    </row>
    <row r="37">
      <c r="A37" s="8">
        <f>IFERROR(IF(AND(Reservations!$J7=$B$5,Reservations!$L7&lt;&gt;"Canceled"),Reservations!$C7,""),"")</f>
        <v/>
      </c>
      <c r="B37" s="8">
        <f>IFERROR(IF(AND(Reservations!$J7=$B$5,Reservations!$L7&lt;&gt;"Canceled"),Reservations!$F7,""),"")</f>
        <v/>
      </c>
      <c r="C37" s="8">
        <f>IFERROR(IF(AND(Reservations!$J7=$B$5,Reservations!$L7&lt;&gt;"Canceled"),Reservations!$J7,""),"")</f>
        <v/>
      </c>
      <c r="D37" s="8">
        <f>IFERROR(IF(AND(Reservations!$J7=$B$5,Reservations!$L7&lt;&gt;"Canceled"),Reservations!$T7,""),"")</f>
        <v/>
      </c>
      <c r="E37" s="8">
        <f>IFERROR(IF(AND(Reservations!$J7=$B$5,Reservations!$L7&lt;&gt;"Canceled"),Reservations!$U7,""),"")</f>
        <v/>
      </c>
      <c r="F37" s="8">
        <f>IFERROR(IF(AND(Reservations!$J7=$B$5,Reservations!$L7&lt;&gt;"Canceled"),Reservations!$V7,""),"")</f>
        <v/>
      </c>
      <c r="T37" s="52">
        <f>IFERROR(IF(Calendar!$C40="Yes",Calendar!$A40,""),"")</f>
        <v/>
      </c>
      <c r="U37" s="53">
        <f>IFERROR(IF(T37="","",Calendar!$H40),"")</f>
        <v/>
      </c>
    </row>
    <row r="38">
      <c r="A38" s="8">
        <f>IFERROR(IF(AND(Reservations!$J8=$B$5,Reservations!$L8&lt;&gt;"Canceled"),Reservations!$C8,""),"")</f>
        <v/>
      </c>
      <c r="B38" s="8">
        <f>IFERROR(IF(AND(Reservations!$J8=$B$5,Reservations!$L8&lt;&gt;"Canceled"),Reservations!$F8,""),"")</f>
        <v/>
      </c>
      <c r="C38" s="8">
        <f>IFERROR(IF(AND(Reservations!$J8=$B$5,Reservations!$L8&lt;&gt;"Canceled"),Reservations!$J8,""),"")</f>
        <v/>
      </c>
      <c r="D38" s="8">
        <f>IFERROR(IF(AND(Reservations!$J8=$B$5,Reservations!$L8&lt;&gt;"Canceled"),Reservations!$T8,""),"")</f>
        <v/>
      </c>
      <c r="E38" s="8">
        <f>IFERROR(IF(AND(Reservations!$J8=$B$5,Reservations!$L8&lt;&gt;"Canceled"),Reservations!$U8,""),"")</f>
        <v/>
      </c>
      <c r="F38" s="8">
        <f>IFERROR(IF(AND(Reservations!$J8=$B$5,Reservations!$L8&lt;&gt;"Canceled"),Reservations!$V8,""),"")</f>
        <v/>
      </c>
      <c r="T38" s="52">
        <f>IFERROR(IF(Calendar!$C41="Yes",Calendar!$A41,""),"")</f>
        <v/>
      </c>
      <c r="U38" s="53">
        <f>IFERROR(IF(T38="","",Calendar!$H41),"")</f>
        <v/>
      </c>
    </row>
    <row r="39">
      <c r="A39" s="8">
        <f>IFERROR(IF(AND(Reservations!$J9=$B$5,Reservations!$L9&lt;&gt;"Canceled"),Reservations!$C9,""),"")</f>
        <v/>
      </c>
      <c r="B39" s="8">
        <f>IFERROR(IF(AND(Reservations!$J9=$B$5,Reservations!$L9&lt;&gt;"Canceled"),Reservations!$F9,""),"")</f>
        <v/>
      </c>
      <c r="C39" s="8">
        <f>IFERROR(IF(AND(Reservations!$J9=$B$5,Reservations!$L9&lt;&gt;"Canceled"),Reservations!$J9,""),"")</f>
        <v/>
      </c>
      <c r="D39" s="8">
        <f>IFERROR(IF(AND(Reservations!$J9=$B$5,Reservations!$L9&lt;&gt;"Canceled"),Reservations!$T9,""),"")</f>
        <v/>
      </c>
      <c r="E39" s="8">
        <f>IFERROR(IF(AND(Reservations!$J9=$B$5,Reservations!$L9&lt;&gt;"Canceled"),Reservations!$U9,""),"")</f>
        <v/>
      </c>
      <c r="F39" s="8">
        <f>IFERROR(IF(AND(Reservations!$J9=$B$5,Reservations!$L9&lt;&gt;"Canceled"),Reservations!$V9,""),"")</f>
        <v/>
      </c>
      <c r="T39" s="52">
        <f>IFERROR(IF(Calendar!$C42="Yes",Calendar!$A42,""),"")</f>
        <v/>
      </c>
      <c r="U39" s="53">
        <f>IFERROR(IF(T39="","",Calendar!$H42),"")</f>
        <v/>
      </c>
    </row>
    <row r="40">
      <c r="A40" s="8">
        <f>IFERROR(IF(AND(Reservations!$J10=$B$5,Reservations!$L10&lt;&gt;"Canceled"),Reservations!$C10,""),"")</f>
        <v/>
      </c>
      <c r="B40" s="8">
        <f>IFERROR(IF(AND(Reservations!$J10=$B$5,Reservations!$L10&lt;&gt;"Canceled"),Reservations!$F10,""),"")</f>
        <v/>
      </c>
      <c r="C40" s="8">
        <f>IFERROR(IF(AND(Reservations!$J10=$B$5,Reservations!$L10&lt;&gt;"Canceled"),Reservations!$J10,""),"")</f>
        <v/>
      </c>
      <c r="D40" s="8">
        <f>IFERROR(IF(AND(Reservations!$J10=$B$5,Reservations!$L10&lt;&gt;"Canceled"),Reservations!$T10,""),"")</f>
        <v/>
      </c>
      <c r="E40" s="8">
        <f>IFERROR(IF(AND(Reservations!$J10=$B$5,Reservations!$L10&lt;&gt;"Canceled"),Reservations!$U10,""),"")</f>
        <v/>
      </c>
      <c r="F40" s="8">
        <f>IFERROR(IF(AND(Reservations!$J10=$B$5,Reservations!$L10&lt;&gt;"Canceled"),Reservations!$V10,""),"")</f>
        <v/>
      </c>
      <c r="T40" s="52">
        <f>IFERROR(IF(Calendar!$C43="Yes",Calendar!$A43,""),"")</f>
        <v/>
      </c>
      <c r="U40" s="53">
        <f>IFERROR(IF(T40="","",Calendar!$H43),"")</f>
        <v/>
      </c>
    </row>
    <row r="41">
      <c r="A41" s="8">
        <f>IFERROR(IF(AND(Reservations!$J11=$B$5,Reservations!$L11&lt;&gt;"Canceled"),Reservations!$C11,""),"")</f>
        <v/>
      </c>
      <c r="B41" s="8">
        <f>IFERROR(IF(AND(Reservations!$J11=$B$5,Reservations!$L11&lt;&gt;"Canceled"),Reservations!$F11,""),"")</f>
        <v/>
      </c>
      <c r="C41" s="8">
        <f>IFERROR(IF(AND(Reservations!$J11=$B$5,Reservations!$L11&lt;&gt;"Canceled"),Reservations!$J11,""),"")</f>
        <v/>
      </c>
      <c r="D41" s="8">
        <f>IFERROR(IF(AND(Reservations!$J11=$B$5,Reservations!$L11&lt;&gt;"Canceled"),Reservations!$T11,""),"")</f>
        <v/>
      </c>
      <c r="E41" s="8">
        <f>IFERROR(IF(AND(Reservations!$J11=$B$5,Reservations!$L11&lt;&gt;"Canceled"),Reservations!$U11,""),"")</f>
        <v/>
      </c>
      <c r="F41" s="8">
        <f>IFERROR(IF(AND(Reservations!$J11=$B$5,Reservations!$L11&lt;&gt;"Canceled"),Reservations!$V11,""),"")</f>
        <v/>
      </c>
      <c r="T41" s="52">
        <f>IFERROR(IF(Calendar!$C44="Yes",Calendar!$A44,""),"")</f>
        <v/>
      </c>
      <c r="U41" s="53">
        <f>IFERROR(IF(T41="","",Calendar!$H44),"")</f>
        <v/>
      </c>
    </row>
    <row r="42">
      <c r="T42" s="52">
        <f>IFERROR(IF(Calendar!$C45="Yes",Calendar!$A45,""),"")</f>
        <v/>
      </c>
      <c r="U42" s="53">
        <f>IFERROR(IF(T42="","",Calendar!$H45),"")</f>
        <v/>
      </c>
    </row>
    <row r="43">
      <c r="A43" s="3" t="inlineStr">
        <is>
          <t>Priority Alerts</t>
        </is>
      </c>
      <c r="T43" s="52">
        <f>IFERROR(IF(Calendar!$C46="Yes",Calendar!$A46,""),"")</f>
        <v/>
      </c>
      <c r="U43" s="53">
        <f>IFERROR(IF(T43="","",Calendar!$H46),"")</f>
        <v/>
      </c>
    </row>
    <row r="44">
      <c r="A44" s="4" t="inlineStr">
        <is>
          <t>Reservation ID</t>
        </is>
      </c>
      <c r="B44" s="4" t="inlineStr">
        <is>
          <t>Guest Name</t>
        </is>
      </c>
      <c r="C44" s="4" t="inlineStr">
        <is>
          <t>Room</t>
        </is>
      </c>
      <c r="D44" s="4" t="inlineStr">
        <is>
          <t>Arrival Date</t>
        </is>
      </c>
      <c r="E44" s="4" t="inlineStr">
        <is>
          <t>Status</t>
        </is>
      </c>
      <c r="F44" s="4" t="inlineStr">
        <is>
          <t>Balance Due</t>
        </is>
      </c>
      <c r="G44" s="4" t="inlineStr">
        <is>
          <t>Operational Check</t>
        </is>
      </c>
      <c r="T44" s="52">
        <f>IFERROR(IF(Calendar!$C47="Yes",Calendar!$A47,""),"")</f>
        <v/>
      </c>
      <c r="U44" s="53">
        <f>IFERROR(IF(T44="","",Calendar!$H47),"")</f>
        <v/>
      </c>
    </row>
    <row r="45">
      <c r="A45" s="8">
        <f>IFERROR(IF(AND(Reservations!$Z2&lt;&gt;"",Reservations!$Z2&lt;&gt;"OK"),Reservations!$A2,""),"")</f>
        <v/>
      </c>
      <c r="B45" s="8">
        <f>IFERROR(IF(AND(Reservations!$Z2&lt;&gt;"",Reservations!$Z2&lt;&gt;"OK"),Reservations!$C2,""),"")</f>
        <v/>
      </c>
      <c r="C45" s="8">
        <f>IFERROR(IF(AND(Reservations!$Z2&lt;&gt;"",Reservations!$Z2&lt;&gt;"OK"),Reservations!$F2,""),"")</f>
        <v/>
      </c>
      <c r="D45" s="8">
        <f>IFERROR(IF(AND(Reservations!$Z2&lt;&gt;"",Reservations!$Z2&lt;&gt;"OK"),Reservations!$I2,""),"")</f>
        <v/>
      </c>
      <c r="E45" s="8">
        <f>IFERROR(IF(AND(Reservations!$Z2&lt;&gt;"",Reservations!$Z2&lt;&gt;"OK"),Reservations!$L2,""),"")</f>
        <v/>
      </c>
      <c r="F45" s="8">
        <f>IFERROR(IF(AND(Reservations!$Z2&lt;&gt;"",Reservations!$Z2&lt;&gt;"OK"),Reservations!$T2,""),"")</f>
        <v/>
      </c>
      <c r="G45" s="8">
        <f>IFERROR(IF(AND(Reservations!$Z2&lt;&gt;"",Reservations!$Z2&lt;&gt;"OK"),Reservations!$Z2,""),"")</f>
        <v/>
      </c>
      <c r="T45">
        <f>""</f>
        <v/>
      </c>
      <c r="U45">
        <f>""</f>
        <v/>
      </c>
    </row>
    <row r="46">
      <c r="A46" s="8">
        <f>IFERROR(IF(AND(Reservations!$Z3&lt;&gt;"",Reservations!$Z3&lt;&gt;"OK"),Reservations!$A3,""),"")</f>
        <v/>
      </c>
      <c r="B46" s="8">
        <f>IFERROR(IF(AND(Reservations!$Z3&lt;&gt;"",Reservations!$Z3&lt;&gt;"OK"),Reservations!$C3,""),"")</f>
        <v/>
      </c>
      <c r="C46" s="8">
        <f>IFERROR(IF(AND(Reservations!$Z3&lt;&gt;"",Reservations!$Z3&lt;&gt;"OK"),Reservations!$F3,""),"")</f>
        <v/>
      </c>
      <c r="D46" s="8">
        <f>IFERROR(IF(AND(Reservations!$Z3&lt;&gt;"",Reservations!$Z3&lt;&gt;"OK"),Reservations!$I3,""),"")</f>
        <v/>
      </c>
      <c r="E46" s="8">
        <f>IFERROR(IF(AND(Reservations!$Z3&lt;&gt;"",Reservations!$Z3&lt;&gt;"OK"),Reservations!$L3,""),"")</f>
        <v/>
      </c>
      <c r="F46" s="8">
        <f>IFERROR(IF(AND(Reservations!$Z3&lt;&gt;"",Reservations!$Z3&lt;&gt;"OK"),Reservations!$T3,""),"")</f>
        <v/>
      </c>
      <c r="G46" s="8">
        <f>IFERROR(IF(AND(Reservations!$Z3&lt;&gt;"",Reservations!$Z3&lt;&gt;"OK"),Reservations!$Z3,""),"")</f>
        <v/>
      </c>
      <c r="T46">
        <f>""</f>
        <v/>
      </c>
      <c r="U46">
        <f>""</f>
        <v/>
      </c>
    </row>
    <row r="47">
      <c r="A47" s="8">
        <f>IFERROR(IF(AND(Reservations!$Z4&lt;&gt;"",Reservations!$Z4&lt;&gt;"OK"),Reservations!$A4,""),"")</f>
        <v/>
      </c>
      <c r="B47" s="8">
        <f>IFERROR(IF(AND(Reservations!$Z4&lt;&gt;"",Reservations!$Z4&lt;&gt;"OK"),Reservations!$C4,""),"")</f>
        <v/>
      </c>
      <c r="C47" s="8">
        <f>IFERROR(IF(AND(Reservations!$Z4&lt;&gt;"",Reservations!$Z4&lt;&gt;"OK"),Reservations!$F4,""),"")</f>
        <v/>
      </c>
      <c r="D47" s="8">
        <f>IFERROR(IF(AND(Reservations!$Z4&lt;&gt;"",Reservations!$Z4&lt;&gt;"OK"),Reservations!$I4,""),"")</f>
        <v/>
      </c>
      <c r="E47" s="8">
        <f>IFERROR(IF(AND(Reservations!$Z4&lt;&gt;"",Reservations!$Z4&lt;&gt;"OK"),Reservations!$L4,""),"")</f>
        <v/>
      </c>
      <c r="F47" s="8">
        <f>IFERROR(IF(AND(Reservations!$Z4&lt;&gt;"",Reservations!$Z4&lt;&gt;"OK"),Reservations!$T4,""),"")</f>
        <v/>
      </c>
      <c r="G47" s="8">
        <f>IFERROR(IF(AND(Reservations!$Z4&lt;&gt;"",Reservations!$Z4&lt;&gt;"OK"),Reservations!$Z4,""),"")</f>
        <v/>
      </c>
      <c r="T47">
        <f>""</f>
        <v/>
      </c>
      <c r="U47">
        <f>""</f>
        <v/>
      </c>
    </row>
    <row r="48">
      <c r="A48" s="8">
        <f>IFERROR(IF(AND(Reservations!$Z5&lt;&gt;"",Reservations!$Z5&lt;&gt;"OK"),Reservations!$A5,""),"")</f>
        <v/>
      </c>
      <c r="B48" s="8">
        <f>IFERROR(IF(AND(Reservations!$Z5&lt;&gt;"",Reservations!$Z5&lt;&gt;"OK"),Reservations!$C5,""),"")</f>
        <v/>
      </c>
      <c r="C48" s="8">
        <f>IFERROR(IF(AND(Reservations!$Z5&lt;&gt;"",Reservations!$Z5&lt;&gt;"OK"),Reservations!$F5,""),"")</f>
        <v/>
      </c>
      <c r="D48" s="8">
        <f>IFERROR(IF(AND(Reservations!$Z5&lt;&gt;"",Reservations!$Z5&lt;&gt;"OK"),Reservations!$I5,""),"")</f>
        <v/>
      </c>
      <c r="E48" s="8">
        <f>IFERROR(IF(AND(Reservations!$Z5&lt;&gt;"",Reservations!$Z5&lt;&gt;"OK"),Reservations!$L5,""),"")</f>
        <v/>
      </c>
      <c r="F48" s="8">
        <f>IFERROR(IF(AND(Reservations!$Z5&lt;&gt;"",Reservations!$Z5&lt;&gt;"OK"),Reservations!$T5,""),"")</f>
        <v/>
      </c>
      <c r="G48" s="8">
        <f>IFERROR(IF(AND(Reservations!$Z5&lt;&gt;"",Reservations!$Z5&lt;&gt;"OK"),Reservations!$Z5,""),"")</f>
        <v/>
      </c>
      <c r="T48">
        <f>""</f>
        <v/>
      </c>
      <c r="U48">
        <f>""</f>
        <v/>
      </c>
    </row>
    <row r="49">
      <c r="A49" s="8">
        <f>IFERROR(IF(AND(Reservations!$Z6&lt;&gt;"",Reservations!$Z6&lt;&gt;"OK"),Reservations!$A6,""),"")</f>
        <v/>
      </c>
      <c r="B49" s="8">
        <f>IFERROR(IF(AND(Reservations!$Z6&lt;&gt;"",Reservations!$Z6&lt;&gt;"OK"),Reservations!$C6,""),"")</f>
        <v/>
      </c>
      <c r="C49" s="8">
        <f>IFERROR(IF(AND(Reservations!$Z6&lt;&gt;"",Reservations!$Z6&lt;&gt;"OK"),Reservations!$F6,""),"")</f>
        <v/>
      </c>
      <c r="D49" s="8">
        <f>IFERROR(IF(AND(Reservations!$Z6&lt;&gt;"",Reservations!$Z6&lt;&gt;"OK"),Reservations!$I6,""),"")</f>
        <v/>
      </c>
      <c r="E49" s="8">
        <f>IFERROR(IF(AND(Reservations!$Z6&lt;&gt;"",Reservations!$Z6&lt;&gt;"OK"),Reservations!$L6,""),"")</f>
        <v/>
      </c>
      <c r="F49" s="8">
        <f>IFERROR(IF(AND(Reservations!$Z6&lt;&gt;"",Reservations!$Z6&lt;&gt;"OK"),Reservations!$T6,""),"")</f>
        <v/>
      </c>
      <c r="G49" s="8">
        <f>IFERROR(IF(AND(Reservations!$Z6&lt;&gt;"",Reservations!$Z6&lt;&gt;"OK"),Reservations!$Z6,""),"")</f>
        <v/>
      </c>
      <c r="T49">
        <f>""</f>
        <v/>
      </c>
      <c r="U49">
        <f>""</f>
        <v/>
      </c>
    </row>
    <row r="50">
      <c r="A50" s="8">
        <f>IFERROR(IF(AND(Reservations!$Z7&lt;&gt;"",Reservations!$Z7&lt;&gt;"OK"),Reservations!$A7,""),"")</f>
        <v/>
      </c>
      <c r="B50" s="8">
        <f>IFERROR(IF(AND(Reservations!$Z7&lt;&gt;"",Reservations!$Z7&lt;&gt;"OK"),Reservations!$C7,""),"")</f>
        <v/>
      </c>
      <c r="C50" s="8">
        <f>IFERROR(IF(AND(Reservations!$Z7&lt;&gt;"",Reservations!$Z7&lt;&gt;"OK"),Reservations!$F7,""),"")</f>
        <v/>
      </c>
      <c r="D50" s="8">
        <f>IFERROR(IF(AND(Reservations!$Z7&lt;&gt;"",Reservations!$Z7&lt;&gt;"OK"),Reservations!$I7,""),"")</f>
        <v/>
      </c>
      <c r="E50" s="8">
        <f>IFERROR(IF(AND(Reservations!$Z7&lt;&gt;"",Reservations!$Z7&lt;&gt;"OK"),Reservations!$L7,""),"")</f>
        <v/>
      </c>
      <c r="F50" s="8">
        <f>IFERROR(IF(AND(Reservations!$Z7&lt;&gt;"",Reservations!$Z7&lt;&gt;"OK"),Reservations!$T7,""),"")</f>
        <v/>
      </c>
      <c r="G50" s="8">
        <f>IFERROR(IF(AND(Reservations!$Z7&lt;&gt;"",Reservations!$Z7&lt;&gt;"OK"),Reservations!$Z7,""),"")</f>
        <v/>
      </c>
      <c r="T50">
        <f>""</f>
        <v/>
      </c>
      <c r="U50">
        <f>""</f>
        <v/>
      </c>
    </row>
    <row r="51">
      <c r="A51" s="8">
        <f>IFERROR(IF(AND(Reservations!$Z8&lt;&gt;"",Reservations!$Z8&lt;&gt;"OK"),Reservations!$A8,""),"")</f>
        <v/>
      </c>
      <c r="B51" s="8">
        <f>IFERROR(IF(AND(Reservations!$Z8&lt;&gt;"",Reservations!$Z8&lt;&gt;"OK"),Reservations!$C8,""),"")</f>
        <v/>
      </c>
      <c r="C51" s="8">
        <f>IFERROR(IF(AND(Reservations!$Z8&lt;&gt;"",Reservations!$Z8&lt;&gt;"OK"),Reservations!$F8,""),"")</f>
        <v/>
      </c>
      <c r="D51" s="8">
        <f>IFERROR(IF(AND(Reservations!$Z8&lt;&gt;"",Reservations!$Z8&lt;&gt;"OK"),Reservations!$I8,""),"")</f>
        <v/>
      </c>
      <c r="E51" s="8">
        <f>IFERROR(IF(AND(Reservations!$Z8&lt;&gt;"",Reservations!$Z8&lt;&gt;"OK"),Reservations!$L8,""),"")</f>
        <v/>
      </c>
      <c r="F51" s="8">
        <f>IFERROR(IF(AND(Reservations!$Z8&lt;&gt;"",Reservations!$Z8&lt;&gt;"OK"),Reservations!$T8,""),"")</f>
        <v/>
      </c>
      <c r="G51" s="8">
        <f>IFERROR(IF(AND(Reservations!$Z8&lt;&gt;"",Reservations!$Z8&lt;&gt;"OK"),Reservations!$Z8,""),"")</f>
        <v/>
      </c>
      <c r="T51">
        <f>""</f>
        <v/>
      </c>
      <c r="U51">
        <f>""</f>
        <v/>
      </c>
    </row>
    <row r="52">
      <c r="A52" s="8">
        <f>IFERROR(IF(AND(Reservations!$Z9&lt;&gt;"",Reservations!$Z9&lt;&gt;"OK"),Reservations!$A9,""),"")</f>
        <v/>
      </c>
      <c r="B52" s="8">
        <f>IFERROR(IF(AND(Reservations!$Z9&lt;&gt;"",Reservations!$Z9&lt;&gt;"OK"),Reservations!$C9,""),"")</f>
        <v/>
      </c>
      <c r="C52" s="8">
        <f>IFERROR(IF(AND(Reservations!$Z9&lt;&gt;"",Reservations!$Z9&lt;&gt;"OK"),Reservations!$F9,""),"")</f>
        <v/>
      </c>
      <c r="D52" s="8">
        <f>IFERROR(IF(AND(Reservations!$Z9&lt;&gt;"",Reservations!$Z9&lt;&gt;"OK"),Reservations!$I9,""),"")</f>
        <v/>
      </c>
      <c r="E52" s="8">
        <f>IFERROR(IF(AND(Reservations!$Z9&lt;&gt;"",Reservations!$Z9&lt;&gt;"OK"),Reservations!$L9,""),"")</f>
        <v/>
      </c>
      <c r="F52" s="8">
        <f>IFERROR(IF(AND(Reservations!$Z9&lt;&gt;"",Reservations!$Z9&lt;&gt;"OK"),Reservations!$T9,""),"")</f>
        <v/>
      </c>
      <c r="G52" s="8">
        <f>IFERROR(IF(AND(Reservations!$Z9&lt;&gt;"",Reservations!$Z9&lt;&gt;"OK"),Reservations!$Z9,""),"")</f>
        <v/>
      </c>
      <c r="T52">
        <f>""</f>
        <v/>
      </c>
      <c r="U52">
        <f>""</f>
        <v/>
      </c>
    </row>
    <row r="53">
      <c r="A53" s="8">
        <f>IFERROR(IF(AND(Reservations!$Z10&lt;&gt;"",Reservations!$Z10&lt;&gt;"OK"),Reservations!$A10,""),"")</f>
        <v/>
      </c>
      <c r="B53" s="8">
        <f>IFERROR(IF(AND(Reservations!$Z10&lt;&gt;"",Reservations!$Z10&lt;&gt;"OK"),Reservations!$C10,""),"")</f>
        <v/>
      </c>
      <c r="C53" s="8">
        <f>IFERROR(IF(AND(Reservations!$Z10&lt;&gt;"",Reservations!$Z10&lt;&gt;"OK"),Reservations!$F10,""),"")</f>
        <v/>
      </c>
      <c r="D53" s="8">
        <f>IFERROR(IF(AND(Reservations!$Z10&lt;&gt;"",Reservations!$Z10&lt;&gt;"OK"),Reservations!$I10,""),"")</f>
        <v/>
      </c>
      <c r="E53" s="8">
        <f>IFERROR(IF(AND(Reservations!$Z10&lt;&gt;"",Reservations!$Z10&lt;&gt;"OK"),Reservations!$L10,""),"")</f>
        <v/>
      </c>
      <c r="F53" s="8">
        <f>IFERROR(IF(AND(Reservations!$Z10&lt;&gt;"",Reservations!$Z10&lt;&gt;"OK"),Reservations!$T10,""),"")</f>
        <v/>
      </c>
      <c r="G53" s="8">
        <f>IFERROR(IF(AND(Reservations!$Z10&lt;&gt;"",Reservations!$Z10&lt;&gt;"OK"),Reservations!$Z10,""),"")</f>
        <v/>
      </c>
      <c r="T53">
        <f>""</f>
        <v/>
      </c>
      <c r="U53">
        <f>""</f>
        <v/>
      </c>
    </row>
    <row r="54">
      <c r="A54" s="8">
        <f>IFERROR(IF(AND(Reservations!$Z11&lt;&gt;"",Reservations!$Z11&lt;&gt;"OK"),Reservations!$A11,""),"")</f>
        <v/>
      </c>
      <c r="B54" s="8">
        <f>IFERROR(IF(AND(Reservations!$Z11&lt;&gt;"",Reservations!$Z11&lt;&gt;"OK"),Reservations!$C11,""),"")</f>
        <v/>
      </c>
      <c r="C54" s="8">
        <f>IFERROR(IF(AND(Reservations!$Z11&lt;&gt;"",Reservations!$Z11&lt;&gt;"OK"),Reservations!$F11,""),"")</f>
        <v/>
      </c>
      <c r="D54" s="8">
        <f>IFERROR(IF(AND(Reservations!$Z11&lt;&gt;"",Reservations!$Z11&lt;&gt;"OK"),Reservations!$I11,""),"")</f>
        <v/>
      </c>
      <c r="E54" s="8">
        <f>IFERROR(IF(AND(Reservations!$Z11&lt;&gt;"",Reservations!$Z11&lt;&gt;"OK"),Reservations!$L11,""),"")</f>
        <v/>
      </c>
      <c r="F54" s="8">
        <f>IFERROR(IF(AND(Reservations!$Z11&lt;&gt;"",Reservations!$Z11&lt;&gt;"OK"),Reservations!$T11,""),"")</f>
        <v/>
      </c>
      <c r="G54" s="8">
        <f>IFERROR(IF(AND(Reservations!$Z11&lt;&gt;"",Reservations!$Z11&lt;&gt;"OK"),Reservations!$Z11,""),"")</f>
        <v/>
      </c>
      <c r="T54">
        <f>""</f>
        <v/>
      </c>
      <c r="U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T55">
        <f>""</f>
        <v/>
      </c>
      <c r="U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T56">
        <f>""</f>
        <v/>
      </c>
      <c r="U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T57">
        <f>""</f>
        <v/>
      </c>
      <c r="U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T58">
        <f>""</f>
        <v/>
      </c>
      <c r="U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T59">
        <f>""</f>
        <v/>
      </c>
      <c r="U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T60">
        <f>""</f>
        <v/>
      </c>
      <c r="U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T61">
        <f>""</f>
        <v/>
      </c>
      <c r="U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T62">
        <f>""</f>
        <v/>
      </c>
      <c r="U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T63">
        <f>""</f>
        <v/>
      </c>
      <c r="U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T64">
        <f>""</f>
        <v/>
      </c>
      <c r="U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T65">
        <f>""</f>
        <v/>
      </c>
      <c r="U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T66">
        <f>""</f>
        <v/>
      </c>
      <c r="U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T67">
        <f>""</f>
        <v/>
      </c>
      <c r="U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T68">
        <f>""</f>
        <v/>
      </c>
      <c r="U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T69">
        <f>""</f>
        <v/>
      </c>
      <c r="U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T70">
        <f>""</f>
        <v/>
      </c>
      <c r="U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T71">
        <f>""</f>
        <v/>
      </c>
      <c r="U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T72">
        <f>""</f>
        <v/>
      </c>
      <c r="U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T73">
        <f>""</f>
        <v/>
      </c>
      <c r="U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T74">
        <f>""</f>
        <v/>
      </c>
      <c r="U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T75">
        <f>""</f>
        <v/>
      </c>
      <c r="U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T76">
        <f>""</f>
        <v/>
      </c>
      <c r="U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T77">
        <f>""</f>
        <v/>
      </c>
      <c r="U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T78">
        <f>""</f>
        <v/>
      </c>
      <c r="U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T79">
        <f>""</f>
        <v/>
      </c>
      <c r="U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T80">
        <f>""</f>
        <v/>
      </c>
      <c r="U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T81">
        <f>""</f>
        <v/>
      </c>
      <c r="U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T82">
        <f>""</f>
        <v/>
      </c>
      <c r="U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T83">
        <f>""</f>
        <v/>
      </c>
      <c r="U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T84">
        <f>""</f>
        <v/>
      </c>
      <c r="U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T85">
        <f>""</f>
        <v/>
      </c>
      <c r="U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T86">
        <f>""</f>
        <v/>
      </c>
      <c r="U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T87">
        <f>""</f>
        <v/>
      </c>
      <c r="U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T88">
        <f>""</f>
        <v/>
      </c>
      <c r="U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T89">
        <f>""</f>
        <v/>
      </c>
      <c r="U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T90">
        <f>""</f>
        <v/>
      </c>
      <c r="U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T91">
        <f>""</f>
        <v/>
      </c>
      <c r="U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T92">
        <f>""</f>
        <v/>
      </c>
      <c r="U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T93">
        <f>""</f>
        <v/>
      </c>
      <c r="U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T94">
        <f>""</f>
        <v/>
      </c>
      <c r="U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T95">
        <f>""</f>
        <v/>
      </c>
      <c r="U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T96">
        <f>""</f>
        <v/>
      </c>
      <c r="U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T97">
        <f>""</f>
        <v/>
      </c>
      <c r="U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T98">
        <f>""</f>
        <v/>
      </c>
      <c r="U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T99">
        <f>""</f>
        <v/>
      </c>
      <c r="U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T100">
        <f>""</f>
        <v/>
      </c>
      <c r="U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T101">
        <f>""</f>
        <v/>
      </c>
      <c r="U101">
        <f>""</f>
        <v/>
      </c>
    </row>
  </sheetData>
  <mergeCells count="19">
    <mergeCell ref="G9:I10"/>
    <mergeCell ref="A9:C10"/>
    <mergeCell ref="A12:C12"/>
    <mergeCell ref="A2:R2"/>
    <mergeCell ref="A8:C8"/>
    <mergeCell ref="J13:L14"/>
    <mergeCell ref="D12:F12"/>
    <mergeCell ref="J9:L10"/>
    <mergeCell ref="J12:L12"/>
    <mergeCell ref="D8:F8"/>
    <mergeCell ref="G13:I14"/>
    <mergeCell ref="J8:L8"/>
    <mergeCell ref="G12:I12"/>
    <mergeCell ref="D13:F14"/>
    <mergeCell ref="D4:I5"/>
    <mergeCell ref="G8:I8"/>
    <mergeCell ref="A1:R1"/>
    <mergeCell ref="D9:F10"/>
    <mergeCell ref="A13:C14"/>
  </mergeCells>
  <conditionalFormatting sqref="G45:G54">
    <cfRule type="expression" priority="1" dxfId="0">
      <formula>AND($G45&lt;&gt;"",$G45&lt;&gt;"OK")</formula>
    </cfRule>
  </conditionalFormatting>
  <conditionalFormatting sqref="E19:E28">
    <cfRule type="cellIs" priority="2" operator="lessThan" dxfId="0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51"/>
  <sheetViews>
    <sheetView showGridLines="0" zoomScale="70" zoomScaleNormal="70"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9" customWidth="1" min="2" max="2"/>
    <col width="20" customWidth="1" min="3" max="3"/>
    <col width="28" customWidth="1" min="4" max="4"/>
    <col width="16" customWidth="1" min="5" max="5"/>
    <col width="20" customWidth="1" min="6" max="6"/>
    <col width="9" customWidth="1" min="7" max="7"/>
    <col width="9" customWidth="1" min="8" max="8"/>
    <col width="14" customWidth="1" min="9" max="9"/>
    <col width="14" customWidth="1" min="10" max="10"/>
    <col width="9" customWidth="1" min="11" max="11"/>
    <col width="16" customWidth="1" min="12" max="12"/>
    <col width="24" customWidth="1" min="13" max="13"/>
    <col width="14" customWidth="1" min="14" max="14"/>
    <col width="16" customWidth="1" min="15" max="15"/>
    <col width="16" customWidth="1" min="16" max="16"/>
    <col width="15" customWidth="1" min="17" max="17"/>
    <col width="16" customWidth="1" min="18" max="18"/>
    <col width="15" customWidth="1" min="19" max="19"/>
    <col width="16" customWidth="1" min="20" max="20"/>
    <col width="20" customWidth="1" min="21" max="21"/>
    <col width="28" customWidth="1" min="22" max="22"/>
    <col width="20" customWidth="1" min="23" max="23"/>
    <col width="14" customWidth="1" min="24" max="24"/>
    <col width="14" customWidth="1" min="25" max="25"/>
    <col width="28" customWidth="1" min="26" max="26"/>
  </cols>
  <sheetData>
    <row r="1" ht="38" customHeight="1">
      <c r="A1" s="14" t="inlineStr">
        <is>
          <t>Reservation ID</t>
        </is>
      </c>
      <c r="B1" s="14" t="inlineStr">
        <is>
          <t>Confirmation Number</t>
        </is>
      </c>
      <c r="C1" s="14" t="inlineStr">
        <is>
          <t>Guest Name</t>
        </is>
      </c>
      <c r="D1" s="14" t="inlineStr">
        <is>
          <t>Guest Email</t>
        </is>
      </c>
      <c r="E1" s="14" t="inlineStr">
        <is>
          <t>Guest Phone</t>
        </is>
      </c>
      <c r="F1" s="14" t="inlineStr">
        <is>
          <t>Room</t>
        </is>
      </c>
      <c r="G1" s="14" t="inlineStr">
        <is>
          <t>Adults</t>
        </is>
      </c>
      <c r="H1" s="14" t="inlineStr">
        <is>
          <t>Children</t>
        </is>
      </c>
      <c r="I1" s="14" t="inlineStr">
        <is>
          <t>Arrival Date</t>
        </is>
      </c>
      <c r="J1" s="14" t="inlineStr">
        <is>
          <t>Departure Date</t>
        </is>
      </c>
      <c r="K1" s="14" t="inlineStr">
        <is>
          <t>Nights</t>
        </is>
      </c>
      <c r="L1" s="14" t="inlineStr">
        <is>
          <t>Status</t>
        </is>
      </c>
      <c r="M1" s="14" t="inlineStr">
        <is>
          <t>Booking Source</t>
        </is>
      </c>
      <c r="N1" s="14" t="inlineStr">
        <is>
          <t>Nightly Rate</t>
        </is>
      </c>
      <c r="O1" s="14" t="inlineStr">
        <is>
          <t>Lodging Amount</t>
        </is>
      </c>
      <c r="P1" s="14" t="inlineStr">
        <is>
          <t>Service Charge</t>
        </is>
      </c>
      <c r="Q1" s="14" t="inlineStr">
        <is>
          <t>Estimated Tax</t>
        </is>
      </c>
      <c r="R1" s="14" t="inlineStr">
        <is>
          <t>Estimated Total</t>
        </is>
      </c>
      <c r="S1" s="14" t="inlineStr">
        <is>
          <t>Deposit Paid</t>
        </is>
      </c>
      <c r="T1" s="14" t="inlineStr">
        <is>
          <t>Balance Due</t>
        </is>
      </c>
      <c r="U1" s="14" t="inlineStr">
        <is>
          <t>Payment Status</t>
        </is>
      </c>
      <c r="V1" s="14" t="inlineStr">
        <is>
          <t>Special Requests</t>
        </is>
      </c>
      <c r="W1" s="14" t="inlineStr">
        <is>
          <t>Assigned Team Member</t>
        </is>
      </c>
      <c r="X1" s="14" t="inlineStr">
        <is>
          <t>Last Updated</t>
        </is>
      </c>
      <c r="Y1" s="14" t="inlineStr">
        <is>
          <t>Overlap Count</t>
        </is>
      </c>
      <c r="Z1" s="14" t="inlineStr">
        <is>
          <t>Operational Check</t>
        </is>
      </c>
    </row>
    <row r="2">
      <c r="A2" s="15" t="inlineStr">
        <is>
          <t>RSV-26001</t>
        </is>
      </c>
      <c r="B2" s="15" t="inlineStr">
        <is>
          <t>DIR-71401</t>
        </is>
      </c>
      <c r="C2" s="15" t="inlineStr">
        <is>
          <t>Emma Carter</t>
        </is>
      </c>
      <c r="D2" s="15" t="inlineStr">
        <is>
          <t>emma.carter@example.com</t>
        </is>
      </c>
      <c r="E2" s="15" t="inlineStr">
        <is>
          <t>202-555-0101</t>
        </is>
      </c>
      <c r="F2" s="15" t="inlineStr">
        <is>
          <t>Garden Room</t>
        </is>
      </c>
      <c r="G2" s="15" t="n">
        <v>2</v>
      </c>
      <c r="H2" s="15" t="n">
        <v>0</v>
      </c>
      <c r="I2" s="54" t="n">
        <v>46217</v>
      </c>
      <c r="J2" s="54" t="n">
        <v>46220</v>
      </c>
      <c r="K2" s="17">
        <f>IFERROR(IF(OR(I2="",J2=""),"",J2-I2),"")</f>
        <v/>
      </c>
      <c r="L2" s="15" t="inlineStr">
        <is>
          <t>Checked In</t>
        </is>
      </c>
      <c r="M2" s="15" t="inlineStr">
        <is>
          <t>Direct Website</t>
        </is>
      </c>
      <c r="N2" s="18" t="n">
        <v>189</v>
      </c>
      <c r="O2" s="19">
        <f>IFERROR(IF(OR(K2="",N2=""),"",K2*N2),"")</f>
        <v/>
      </c>
      <c r="P2" s="19">
        <f>IFERROR(IF(O2="","",O2*'Setup &amp; Instructions'!$B$9),"")</f>
        <v/>
      </c>
      <c r="Q2" s="19">
        <f>IFERROR(IF(O2="","",(O2+P2)*'Setup &amp; Instructions'!$B$8),"")</f>
        <v/>
      </c>
      <c r="R2" s="19">
        <f>IFERROR(IF(O2="","",O2+P2+Q2),"")</f>
        <v/>
      </c>
      <c r="S2" s="18" t="n">
        <v>300</v>
      </c>
      <c r="T2" s="19">
        <f>IFERROR(IF(R2="","",IF(L2="Canceled",0,R2-S2)),"")</f>
        <v/>
      </c>
      <c r="U2" s="17">
        <f>IFERROR(IF(A2="","",IF(L2="Canceled","Canceled",IF(T2&lt;0,"Credit Balance",IF(T2=0,"Paid in Full",IF(S2&gt;0,"Deposit Paid","No Payment Recorded"))))),"")</f>
        <v/>
      </c>
      <c r="V2" s="20" t="inlineStr">
        <is>
          <t>Anniversary stay</t>
        </is>
      </c>
      <c r="W2" s="15" t="inlineStr">
        <is>
          <t>Mia</t>
        </is>
      </c>
      <c r="X2" s="54" t="n">
        <v>46218</v>
      </c>
      <c r="Y2" s="17">
        <f>IFERROR(IF(OR(F2="",I2="",J2="",L2="Canceled"),"",SUMPRODUCT(($F$2:$F$251=F2)*($I$2:$I$251&lt;J2)*($J$2:$J$251&gt;I2)*($L$2:$L$251&lt;&gt;"Canceled")*($A$2:$A$251&lt;&gt;A2)*($A$2:$A$251&lt;&gt;""))),"")</f>
        <v/>
      </c>
      <c r="Z2" s="21">
        <f>IFERROR(IF(COUNTA(B2:X2)=0,"",IF(A2="","Missing reservation ID",IF(C2="","Missing guest name",IF(OR(I2="",J2="",J2&lt;=I2),"Review stay dates",IF(Y2&gt;0,"Room overlap",IF(AND(I2&lt;'Setup &amp; Instructions'!$B$5,OR(L2="Confirmed",L2="Hold")),"Arrival status overdue",IF(AND(L2="Confirmed",I2&gt;='Setup &amp; Instructions'!$B$5,IFERROR(S2/R2,0)&lt;'Setup &amp; Instructions'!$B$10),"Deposit below target",IF(AND(J2&lt;'Setup &amp; Instructions'!$B$5,T2&gt;0),"Balance due after departure","OK")))))))),"")</f>
        <v/>
      </c>
    </row>
    <row r="3">
      <c r="A3" s="15" t="inlineStr">
        <is>
          <t>RSV-26002</t>
        </is>
      </c>
      <c r="B3" s="15" t="inlineStr">
        <is>
          <t>OTA-77192</t>
        </is>
      </c>
      <c r="C3" s="15" t="inlineStr">
        <is>
          <t>Daniel Brooks</t>
        </is>
      </c>
      <c r="D3" s="15" t="inlineStr">
        <is>
          <t>daniel.brooks@example.com</t>
        </is>
      </c>
      <c r="E3" s="15" t="inlineStr">
        <is>
          <t>202-555-0102</t>
        </is>
      </c>
      <c r="F3" s="15" t="inlineStr">
        <is>
          <t>Harbor Room</t>
        </is>
      </c>
      <c r="G3" s="15" t="n">
        <v>2</v>
      </c>
      <c r="H3" s="15" t="n">
        <v>1</v>
      </c>
      <c r="I3" s="54" t="n">
        <v>46220</v>
      </c>
      <c r="J3" s="54" t="n">
        <v>46223</v>
      </c>
      <c r="K3" s="17">
        <f>IFERROR(IF(OR(I3="",J3=""),"",J3-I3),"")</f>
        <v/>
      </c>
      <c r="L3" s="15" t="inlineStr">
        <is>
          <t>Confirmed</t>
        </is>
      </c>
      <c r="M3" s="15" t="inlineStr">
        <is>
          <t>Online Travel Agency</t>
        </is>
      </c>
      <c r="N3" s="18" t="n">
        <v>219</v>
      </c>
      <c r="O3" s="19">
        <f>IFERROR(IF(OR(K3="",N3=""),"",K3*N3),"")</f>
        <v/>
      </c>
      <c r="P3" s="19">
        <f>IFERROR(IF(O3="","",O3*'Setup &amp; Instructions'!$B$9),"")</f>
        <v/>
      </c>
      <c r="Q3" s="19">
        <f>IFERROR(IF(O3="","",(O3+P3)*'Setup &amp; Instructions'!$B$8),"")</f>
        <v/>
      </c>
      <c r="R3" s="19">
        <f>IFERROR(IF(O3="","",O3+P3+Q3),"")</f>
        <v/>
      </c>
      <c r="S3" s="18" t="n">
        <v>250</v>
      </c>
      <c r="T3" s="19">
        <f>IFERROR(IF(R3="","",IF(L3="Canceled",0,R3-S3)),"")</f>
        <v/>
      </c>
      <c r="U3" s="17">
        <f>IFERROR(IF(A3="","",IF(L3="Canceled","Canceled",IF(T3&lt;0,"Credit Balance",IF(T3=0,"Paid in Full",IF(S3&gt;0,"Deposit Paid","No Payment Recorded"))))),"")</f>
        <v/>
      </c>
      <c r="V3" s="20" t="inlineStr">
        <is>
          <t>Crib requested</t>
        </is>
      </c>
      <c r="W3" s="15" t="inlineStr">
        <is>
          <t>Noah</t>
        </is>
      </c>
      <c r="X3" s="54" t="n">
        <v>46217</v>
      </c>
      <c r="Y3" s="17">
        <f>IFERROR(IF(OR(F3="",I3="",J3="",L3="Canceled"),"",SUMPRODUCT(($F$2:$F$251=F3)*($I$2:$I$251&lt;J3)*($J$2:$J$251&gt;I3)*($L$2:$L$251&lt;&gt;"Canceled")*($A$2:$A$251&lt;&gt;A3)*($A$2:$A$251&lt;&gt;""))),"")</f>
        <v/>
      </c>
      <c r="Z3" s="21">
        <f>IFERROR(IF(COUNTA(B3:X3)=0,"",IF(A3="","Missing reservation ID",IF(C3="","Missing guest name",IF(OR(I3="",J3="",J3&lt;=I3),"Review stay dates",IF(Y3&gt;0,"Room overlap",IF(AND(I3&lt;'Setup &amp; Instructions'!$B$5,OR(L3="Confirmed",L3="Hold")),"Arrival status overdue",IF(AND(L3="Confirmed",I3&gt;='Setup &amp; Instructions'!$B$5,IFERROR(S3/R3,0)&lt;'Setup &amp; Instructions'!$B$10),"Deposit below target",IF(AND(J3&lt;'Setup &amp; Instructions'!$B$5,T3&gt;0),"Balance due after departure","OK")))))))),"")</f>
        <v/>
      </c>
    </row>
    <row r="4">
      <c r="A4" s="15" t="inlineStr">
        <is>
          <t>RSV-26003</t>
        </is>
      </c>
      <c r="B4" s="15" t="inlineStr">
        <is>
          <t>PHN-55310</t>
        </is>
      </c>
      <c r="C4" s="15" t="inlineStr">
        <is>
          <t>Linda Nguyen</t>
        </is>
      </c>
      <c r="D4" s="15" t="inlineStr">
        <is>
          <t>linda.nguyen@example.com</t>
        </is>
      </c>
      <c r="E4" s="15" t="inlineStr">
        <is>
          <t>202-555-0103</t>
        </is>
      </c>
      <c r="F4" s="15" t="inlineStr">
        <is>
          <t>Maple Room</t>
        </is>
      </c>
      <c r="G4" s="15" t="n">
        <v>1</v>
      </c>
      <c r="H4" s="15" t="n">
        <v>0</v>
      </c>
      <c r="I4" s="54" t="n">
        <v>46216</v>
      </c>
      <c r="J4" s="54" t="n">
        <v>46219</v>
      </c>
      <c r="K4" s="17">
        <f>IFERROR(IF(OR(I4="",J4=""),"",J4-I4),"")</f>
        <v/>
      </c>
      <c r="L4" s="15" t="inlineStr">
        <is>
          <t>Confirmed</t>
        </is>
      </c>
      <c r="M4" s="15" t="inlineStr">
        <is>
          <t>Direct Phone</t>
        </is>
      </c>
      <c r="N4" s="18" t="n">
        <v>165</v>
      </c>
      <c r="O4" s="19">
        <f>IFERROR(IF(OR(K4="",N4=""),"",K4*N4),"")</f>
        <v/>
      </c>
      <c r="P4" s="19">
        <f>IFERROR(IF(O4="","",O4*'Setup &amp; Instructions'!$B$9),"")</f>
        <v/>
      </c>
      <c r="Q4" s="19">
        <f>IFERROR(IF(O4="","",(O4+P4)*'Setup &amp; Instructions'!$B$8),"")</f>
        <v/>
      </c>
      <c r="R4" s="19">
        <f>IFERROR(IF(O4="","",O4+P4+Q4),"")</f>
        <v/>
      </c>
      <c r="S4" s="18" t="n">
        <v>0</v>
      </c>
      <c r="T4" s="19">
        <f>IFERROR(IF(R4="","",IF(L4="Canceled",0,R4-S4)),"")</f>
        <v/>
      </c>
      <c r="U4" s="17">
        <f>IFERROR(IF(A4="","",IF(L4="Canceled","Canceled",IF(T4&lt;0,"Credit Balance",IF(T4=0,"Paid in Full",IF(S4&gt;0,"Deposit Paid","No Payment Recorded"))))),"")</f>
        <v/>
      </c>
      <c r="V4" s="20" t="inlineStr">
        <is>
          <t>Late arrival after 9 PM</t>
        </is>
      </c>
      <c r="W4" s="15" t="inlineStr">
        <is>
          <t>Ava</t>
        </is>
      </c>
      <c r="X4" s="54" t="n">
        <v>46216</v>
      </c>
      <c r="Y4" s="17">
        <f>IFERROR(IF(OR(F4="",I4="",J4="",L4="Canceled"),"",SUMPRODUCT(($F$2:$F$251=F4)*($I$2:$I$251&lt;J4)*($J$2:$J$251&gt;I4)*($L$2:$L$251&lt;&gt;"Canceled")*($A$2:$A$251&lt;&gt;A4)*($A$2:$A$251&lt;&gt;""))),"")</f>
        <v/>
      </c>
      <c r="Z4" s="21">
        <f>IFERROR(IF(COUNTA(B4:X4)=0,"",IF(A4="","Missing reservation ID",IF(C4="","Missing guest name",IF(OR(I4="",J4="",J4&lt;=I4),"Review stay dates",IF(Y4&gt;0,"Room overlap",IF(AND(I4&lt;'Setup &amp; Instructions'!$B$5,OR(L4="Confirmed",L4="Hold")),"Arrival status overdue",IF(AND(L4="Confirmed",I4&gt;='Setup &amp; Instructions'!$B$5,IFERROR(S4/R4,0)&lt;'Setup &amp; Instructions'!$B$10),"Deposit below target",IF(AND(J4&lt;'Setup &amp; Instructions'!$B$5,T4&gt;0),"Balance due after departure","OK")))))))),"")</f>
        <v/>
      </c>
    </row>
    <row r="5">
      <c r="A5" s="15" t="inlineStr">
        <is>
          <t>RSV-26004</t>
        </is>
      </c>
      <c r="B5" s="15" t="inlineStr">
        <is>
          <t>RET-22018</t>
        </is>
      </c>
      <c r="C5" s="15" t="inlineStr">
        <is>
          <t>Marcus Green</t>
        </is>
      </c>
      <c r="D5" s="15" t="inlineStr">
        <is>
          <t>marcus.green@example.com</t>
        </is>
      </c>
      <c r="E5" s="15" t="inlineStr">
        <is>
          <t>202-555-0104</t>
        </is>
      </c>
      <c r="F5" s="15" t="inlineStr">
        <is>
          <t>Sunrise Suite</t>
        </is>
      </c>
      <c r="G5" s="15" t="n">
        <v>2</v>
      </c>
      <c r="H5" s="15" t="n">
        <v>0</v>
      </c>
      <c r="I5" s="54" t="n">
        <v>46213</v>
      </c>
      <c r="J5" s="54" t="n">
        <v>46217</v>
      </c>
      <c r="K5" s="17">
        <f>IFERROR(IF(OR(I5="",J5=""),"",J5-I5),"")</f>
        <v/>
      </c>
      <c r="L5" s="15" t="inlineStr">
        <is>
          <t>Checked Out</t>
        </is>
      </c>
      <c r="M5" s="15" t="inlineStr">
        <is>
          <t>Returning Guest</t>
        </is>
      </c>
      <c r="N5" s="18" t="n">
        <v>289</v>
      </c>
      <c r="O5" s="19">
        <f>IFERROR(IF(OR(K5="",N5=""),"",K5*N5),"")</f>
        <v/>
      </c>
      <c r="P5" s="19">
        <f>IFERROR(IF(O5="","",O5*'Setup &amp; Instructions'!$B$9),"")</f>
        <v/>
      </c>
      <c r="Q5" s="19">
        <f>IFERROR(IF(O5="","",(O5+P5)*'Setup &amp; Instructions'!$B$8),"")</f>
        <v/>
      </c>
      <c r="R5" s="19">
        <f>IFERROR(IF(O5="","",O5+P5+Q5),"")</f>
        <v/>
      </c>
      <c r="S5" s="18" t="n">
        <v>1200</v>
      </c>
      <c r="T5" s="19">
        <f>IFERROR(IF(R5="","",IF(L5="Canceled",0,R5-S5)),"")</f>
        <v/>
      </c>
      <c r="U5" s="17">
        <f>IFERROR(IF(A5="","",IF(L5="Canceled","Canceled",IF(T5&lt;0,"Credit Balance",IF(T5=0,"Paid in Full",IF(S5&gt;0,"Deposit Paid","No Payment Recorded"))))),"")</f>
        <v/>
      </c>
      <c r="V5" s="20" t="inlineStr"/>
      <c r="W5" s="15" t="inlineStr">
        <is>
          <t>Liam</t>
        </is>
      </c>
      <c r="X5" s="54" t="n">
        <v>46217</v>
      </c>
      <c r="Y5" s="17">
        <f>IFERROR(IF(OR(F5="",I5="",J5="",L5="Canceled"),"",SUMPRODUCT(($F$2:$F$251=F5)*($I$2:$I$251&lt;J5)*($J$2:$J$251&gt;I5)*($L$2:$L$251&lt;&gt;"Canceled")*($A$2:$A$251&lt;&gt;A5)*($A$2:$A$251&lt;&gt;""))),"")</f>
        <v/>
      </c>
      <c r="Z5" s="21">
        <f>IFERROR(IF(COUNTA(B5:X5)=0,"",IF(A5="","Missing reservation ID",IF(C5="","Missing guest name",IF(OR(I5="",J5="",J5&lt;=I5),"Review stay dates",IF(Y5&gt;0,"Room overlap",IF(AND(I5&lt;'Setup &amp; Instructions'!$B$5,OR(L5="Confirmed",L5="Hold")),"Arrival status overdue",IF(AND(L5="Confirmed",I5&gt;='Setup &amp; Instructions'!$B$5,IFERROR(S5/R5,0)&lt;'Setup &amp; Instructions'!$B$10),"Deposit below target",IF(AND(J5&lt;'Setup &amp; Instructions'!$B$5,T5&gt;0),"Balance due after departure","OK")))))))),"")</f>
        <v/>
      </c>
    </row>
    <row r="6">
      <c r="A6" s="15" t="inlineStr">
        <is>
          <t>RSV-26005</t>
        </is>
      </c>
      <c r="B6" s="15" t="inlineStr">
        <is>
          <t>WEB-81820</t>
        </is>
      </c>
      <c r="C6" s="15" t="inlineStr">
        <is>
          <t>Sophia Patel</t>
        </is>
      </c>
      <c r="D6" s="15" t="inlineStr">
        <is>
          <t>sophia.patel@example.com</t>
        </is>
      </c>
      <c r="E6" s="15" t="inlineStr">
        <is>
          <t>202-555-0105</t>
        </is>
      </c>
      <c r="F6" s="15" t="inlineStr">
        <is>
          <t>Rose Room</t>
        </is>
      </c>
      <c r="G6" s="15" t="n">
        <v>2</v>
      </c>
      <c r="H6" s="15" t="n">
        <v>0</v>
      </c>
      <c r="I6" s="54" t="n">
        <v>46224</v>
      </c>
      <c r="J6" s="54" t="n">
        <v>46227</v>
      </c>
      <c r="K6" s="17">
        <f>IFERROR(IF(OR(I6="",J6=""),"",J6-I6),"")</f>
        <v/>
      </c>
      <c r="L6" s="15" t="inlineStr">
        <is>
          <t>Confirmed</t>
        </is>
      </c>
      <c r="M6" s="15" t="inlineStr">
        <is>
          <t>Direct Website</t>
        </is>
      </c>
      <c r="N6" s="18" t="n">
        <v>179</v>
      </c>
      <c r="O6" s="19">
        <f>IFERROR(IF(OR(K6="",N6=""),"",K6*N6),"")</f>
        <v/>
      </c>
      <c r="P6" s="19">
        <f>IFERROR(IF(O6="","",O6*'Setup &amp; Instructions'!$B$9),"")</f>
        <v/>
      </c>
      <c r="Q6" s="19">
        <f>IFERROR(IF(O6="","",(O6+P6)*'Setup &amp; Instructions'!$B$8),"")</f>
        <v/>
      </c>
      <c r="R6" s="19">
        <f>IFERROR(IF(O6="","",O6+P6+Q6),"")</f>
        <v/>
      </c>
      <c r="S6" s="18" t="n">
        <v>200</v>
      </c>
      <c r="T6" s="19">
        <f>IFERROR(IF(R6="","",IF(L6="Canceled",0,R6-S6)),"")</f>
        <v/>
      </c>
      <c r="U6" s="17">
        <f>IFERROR(IF(A6="","",IF(L6="Canceled","Canceled",IF(T6&lt;0,"Credit Balance",IF(T6=0,"Paid in Full",IF(S6&gt;0,"Deposit Paid","No Payment Recorded"))))),"")</f>
        <v/>
      </c>
      <c r="V6" s="20" t="inlineStr">
        <is>
          <t>Gluten-free breakfast</t>
        </is>
      </c>
      <c r="W6" s="15" t="inlineStr">
        <is>
          <t>Mia</t>
        </is>
      </c>
      <c r="X6" s="54" t="n">
        <v>46218</v>
      </c>
      <c r="Y6" s="17">
        <f>IFERROR(IF(OR(F6="",I6="",J6="",L6="Canceled"),"",SUMPRODUCT(($F$2:$F$251=F6)*($I$2:$I$251&lt;J6)*($J$2:$J$251&gt;I6)*($L$2:$L$251&lt;&gt;"Canceled")*($A$2:$A$251&lt;&gt;A6)*($A$2:$A$251&lt;&gt;""))),"")</f>
        <v/>
      </c>
      <c r="Z6" s="21">
        <f>IFERROR(IF(COUNTA(B6:X6)=0,"",IF(A6="","Missing reservation ID",IF(C6="","Missing guest name",IF(OR(I6="",J6="",J6&lt;=I6),"Review stay dates",IF(Y6&gt;0,"Room overlap",IF(AND(I6&lt;'Setup &amp; Instructions'!$B$5,OR(L6="Confirmed",L6="Hold")),"Arrival status overdue",IF(AND(L6="Confirmed",I6&gt;='Setup &amp; Instructions'!$B$5,IFERROR(S6/R6,0)&lt;'Setup &amp; Instructions'!$B$10),"Deposit below target",IF(AND(J6&lt;'Setup &amp; Instructions'!$B$5,T6&gt;0),"Balance due after departure","OK")))))))),"")</f>
        <v/>
      </c>
    </row>
    <row r="7">
      <c r="A7" s="15" t="inlineStr">
        <is>
          <t>RSV-26006</t>
        </is>
      </c>
      <c r="B7" s="15" t="inlineStr">
        <is>
          <t>WALK-7201</t>
        </is>
      </c>
      <c r="C7" s="15" t="inlineStr">
        <is>
          <t>James Wilson</t>
        </is>
      </c>
      <c r="D7" s="15" t="inlineStr">
        <is>
          <t>james.wilson@example.com</t>
        </is>
      </c>
      <c r="E7" s="15" t="inlineStr">
        <is>
          <t>202-555-0106</t>
        </is>
      </c>
      <c r="F7" s="15" t="inlineStr">
        <is>
          <t>Pine Room</t>
        </is>
      </c>
      <c r="G7" s="15" t="n">
        <v>1</v>
      </c>
      <c r="H7" s="15" t="n">
        <v>0</v>
      </c>
      <c r="I7" s="54" t="n">
        <v>46218</v>
      </c>
      <c r="J7" s="54" t="n">
        <v>46219</v>
      </c>
      <c r="K7" s="17">
        <f>IFERROR(IF(OR(I7="",J7=""),"",J7-I7),"")</f>
        <v/>
      </c>
      <c r="L7" s="15" t="inlineStr">
        <is>
          <t>Checked In</t>
        </is>
      </c>
      <c r="M7" s="15" t="inlineStr">
        <is>
          <t>Walk-In</t>
        </is>
      </c>
      <c r="N7" s="18" t="n">
        <v>149</v>
      </c>
      <c r="O7" s="19">
        <f>IFERROR(IF(OR(K7="",N7=""),"",K7*N7),"")</f>
        <v/>
      </c>
      <c r="P7" s="19">
        <f>IFERROR(IF(O7="","",O7*'Setup &amp; Instructions'!$B$9),"")</f>
        <v/>
      </c>
      <c r="Q7" s="19">
        <f>IFERROR(IF(O7="","",(O7+P7)*'Setup &amp; Instructions'!$B$8),"")</f>
        <v/>
      </c>
      <c r="R7" s="19">
        <f>IFERROR(IF(O7="","",O7+P7+Q7),"")</f>
        <v/>
      </c>
      <c r="S7" s="18" t="n">
        <v>162.41</v>
      </c>
      <c r="T7" s="19">
        <f>IFERROR(IF(R7="","",IF(L7="Canceled",0,R7-S7)),"")</f>
        <v/>
      </c>
      <c r="U7" s="17">
        <f>IFERROR(IF(A7="","",IF(L7="Canceled","Canceled",IF(T7&lt;0,"Credit Balance",IF(T7=0,"Paid in Full",IF(S7&gt;0,"Deposit Paid","No Payment Recorded"))))),"")</f>
        <v/>
      </c>
      <c r="V7" s="20" t="inlineStr"/>
      <c r="W7" s="15" t="inlineStr">
        <is>
          <t>Noah</t>
        </is>
      </c>
      <c r="X7" s="54" t="n">
        <v>46218</v>
      </c>
      <c r="Y7" s="17">
        <f>IFERROR(IF(OR(F7="",I7="",J7="",L7="Canceled"),"",SUMPRODUCT(($F$2:$F$251=F7)*($I$2:$I$251&lt;J7)*($J$2:$J$251&gt;I7)*($L$2:$L$251&lt;&gt;"Canceled")*($A$2:$A$251&lt;&gt;A7)*($A$2:$A$251&lt;&gt;""))),"")</f>
        <v/>
      </c>
      <c r="Z7" s="21">
        <f>IFERROR(IF(COUNTA(B7:X7)=0,"",IF(A7="","Missing reservation ID",IF(C7="","Missing guest name",IF(OR(I7="",J7="",J7&lt;=I7),"Review stay dates",IF(Y7&gt;0,"Room overlap",IF(AND(I7&lt;'Setup &amp; Instructions'!$B$5,OR(L7="Confirmed",L7="Hold")),"Arrival status overdue",IF(AND(L7="Confirmed",I7&gt;='Setup &amp; Instructions'!$B$5,IFERROR(S7/R7,0)&lt;'Setup &amp; Instructions'!$B$10),"Deposit below target",IF(AND(J7&lt;'Setup &amp; Instructions'!$B$5,T7&gt;0),"Balance due after departure","OK")))))))),"")</f>
        <v/>
      </c>
    </row>
    <row r="8">
      <c r="A8" s="15" t="inlineStr">
        <is>
          <t>RSV-26007</t>
        </is>
      </c>
      <c r="B8" s="15" t="inlineStr">
        <is>
          <t>GRP-0914</t>
        </is>
      </c>
      <c r="C8" s="15" t="inlineStr">
        <is>
          <t>Olivia Martinez</t>
        </is>
      </c>
      <c r="D8" s="15" t="inlineStr">
        <is>
          <t>olivia.martinez@example.com</t>
        </is>
      </c>
      <c r="E8" s="15" t="inlineStr">
        <is>
          <t>202-555-0107</t>
        </is>
      </c>
      <c r="F8" s="15" t="inlineStr">
        <is>
          <t>Carriage House</t>
        </is>
      </c>
      <c r="G8" s="15" t="n">
        <v>4</v>
      </c>
      <c r="H8" s="15" t="n">
        <v>2</v>
      </c>
      <c r="I8" s="54" t="n">
        <v>46228</v>
      </c>
      <c r="J8" s="54" t="n">
        <v>46231</v>
      </c>
      <c r="K8" s="17">
        <f>IFERROR(IF(OR(I8="",J8=""),"",J8-I8),"")</f>
        <v/>
      </c>
      <c r="L8" s="15" t="inlineStr">
        <is>
          <t>Hold</t>
        </is>
      </c>
      <c r="M8" s="15" t="inlineStr">
        <is>
          <t>Group or Event</t>
        </is>
      </c>
      <c r="N8" s="18" t="n">
        <v>375</v>
      </c>
      <c r="O8" s="19">
        <f>IFERROR(IF(OR(K8="",N8=""),"",K8*N8),"")</f>
        <v/>
      </c>
      <c r="P8" s="19">
        <f>IFERROR(IF(O8="","",O8*'Setup &amp; Instructions'!$B$9),"")</f>
        <v/>
      </c>
      <c r="Q8" s="19">
        <f>IFERROR(IF(O8="","",(O8+P8)*'Setup &amp; Instructions'!$B$8),"")</f>
        <v/>
      </c>
      <c r="R8" s="19">
        <f>IFERROR(IF(O8="","",O8+P8+Q8),"")</f>
        <v/>
      </c>
      <c r="S8" s="18" t="n">
        <v>0</v>
      </c>
      <c r="T8" s="19">
        <f>IFERROR(IF(R8="","",IF(L8="Canceled",0,R8-S8)),"")</f>
        <v/>
      </c>
      <c r="U8" s="17">
        <f>IFERROR(IF(A8="","",IF(L8="Canceled","Canceled",IF(T8&lt;0,"Credit Balance",IF(T8=0,"Paid in Full",IF(S8&gt;0,"Deposit Paid","No Payment Recorded"))))),"")</f>
        <v/>
      </c>
      <c r="V8" s="20" t="inlineStr">
        <is>
          <t>Family reunion</t>
        </is>
      </c>
      <c r="W8" s="15" t="inlineStr">
        <is>
          <t>Ava</t>
        </is>
      </c>
      <c r="X8" s="54" t="n">
        <v>46217</v>
      </c>
      <c r="Y8" s="17">
        <f>IFERROR(IF(OR(F8="",I8="",J8="",L8="Canceled"),"",SUMPRODUCT(($F$2:$F$251=F8)*($I$2:$I$251&lt;J8)*($J$2:$J$251&gt;I8)*($L$2:$L$251&lt;&gt;"Canceled")*($A$2:$A$251&lt;&gt;A8)*($A$2:$A$251&lt;&gt;""))),"")</f>
        <v/>
      </c>
      <c r="Z8" s="21">
        <f>IFERROR(IF(COUNTA(B8:X8)=0,"",IF(A8="","Missing reservation ID",IF(C8="","Missing guest name",IF(OR(I8="",J8="",J8&lt;=I8),"Review stay dates",IF(Y8&gt;0,"Room overlap",IF(AND(I8&lt;'Setup &amp; Instructions'!$B$5,OR(L8="Confirmed",L8="Hold")),"Arrival status overdue",IF(AND(L8="Confirmed",I8&gt;='Setup &amp; Instructions'!$B$5,IFERROR(S8/R8,0)&lt;'Setup &amp; Instructions'!$B$10),"Deposit below target",IF(AND(J8&lt;'Setup &amp; Instructions'!$B$5,T8&gt;0),"Balance due after departure","OK")))))))),"")</f>
        <v/>
      </c>
    </row>
    <row r="9">
      <c r="A9" s="15" t="inlineStr">
        <is>
          <t>RSV-26008</t>
        </is>
      </c>
      <c r="B9" s="15" t="inlineStr">
        <is>
          <t>OTA-88241</t>
        </is>
      </c>
      <c r="C9" s="15" t="inlineStr">
        <is>
          <t>Robert King</t>
        </is>
      </c>
      <c r="D9" s="15" t="inlineStr">
        <is>
          <t>robert.king@example.com</t>
        </is>
      </c>
      <c r="E9" s="15" t="inlineStr">
        <is>
          <t>202-555-0108</t>
        </is>
      </c>
      <c r="F9" s="15" t="inlineStr">
        <is>
          <t>Library Suite</t>
        </is>
      </c>
      <c r="G9" s="15" t="n">
        <v>2</v>
      </c>
      <c r="H9" s="15" t="n">
        <v>0</v>
      </c>
      <c r="I9" s="54" t="n">
        <v>46208</v>
      </c>
      <c r="J9" s="54" t="n">
        <v>46211</v>
      </c>
      <c r="K9" s="17">
        <f>IFERROR(IF(OR(I9="",J9=""),"",J9-I9),"")</f>
        <v/>
      </c>
      <c r="L9" s="15" t="inlineStr">
        <is>
          <t>Canceled</t>
        </is>
      </c>
      <c r="M9" s="15" t="inlineStr">
        <is>
          <t>Online Travel Agency</t>
        </is>
      </c>
      <c r="N9" s="18" t="n">
        <v>245</v>
      </c>
      <c r="O9" s="19">
        <f>IFERROR(IF(OR(K9="",N9=""),"",K9*N9),"")</f>
        <v/>
      </c>
      <c r="P9" s="19">
        <f>IFERROR(IF(O9="","",O9*'Setup &amp; Instructions'!$B$9),"")</f>
        <v/>
      </c>
      <c r="Q9" s="19">
        <f>IFERROR(IF(O9="","",(O9+P9)*'Setup &amp; Instructions'!$B$8),"")</f>
        <v/>
      </c>
      <c r="R9" s="19">
        <f>IFERROR(IF(O9="","",O9+P9+Q9),"")</f>
        <v/>
      </c>
      <c r="S9" s="18" t="n">
        <v>0</v>
      </c>
      <c r="T9" s="19">
        <f>IFERROR(IF(R9="","",IF(L9="Canceled",0,R9-S9)),"")</f>
        <v/>
      </c>
      <c r="U9" s="17">
        <f>IFERROR(IF(A9="","",IF(L9="Canceled","Canceled",IF(T9&lt;0,"Credit Balance",IF(T9=0,"Paid in Full",IF(S9&gt;0,"Deposit Paid","No Payment Recorded"))))),"")</f>
        <v/>
      </c>
      <c r="V9" s="20" t="inlineStr"/>
      <c r="W9" s="15" t="inlineStr">
        <is>
          <t>Liam</t>
        </is>
      </c>
      <c r="X9" s="54" t="n">
        <v>46209</v>
      </c>
      <c r="Y9" s="17">
        <f>IFERROR(IF(OR(F9="",I9="",J9="",L9="Canceled"),"",SUMPRODUCT(($F$2:$F$251=F9)*($I$2:$I$251&lt;J9)*($J$2:$J$251&gt;I9)*($L$2:$L$251&lt;&gt;"Canceled")*($A$2:$A$251&lt;&gt;A9)*($A$2:$A$251&lt;&gt;""))),"")</f>
        <v/>
      </c>
      <c r="Z9" s="21">
        <f>IFERROR(IF(COUNTA(B9:X9)=0,"",IF(A9="","Missing reservation ID",IF(C9="","Missing guest name",IF(OR(I9="",J9="",J9&lt;=I9),"Review stay dates",IF(Y9&gt;0,"Room overlap",IF(AND(I9&lt;'Setup &amp; Instructions'!$B$5,OR(L9="Confirmed",L9="Hold")),"Arrival status overdue",IF(AND(L9="Confirmed",I9&gt;='Setup &amp; Instructions'!$B$5,IFERROR(S9/R9,0)&lt;'Setup &amp; Instructions'!$B$10),"Deposit below target",IF(AND(J9&lt;'Setup &amp; Instructions'!$B$5,T9&gt;0),"Balance due after departure","OK")))))))),"")</f>
        <v/>
      </c>
    </row>
    <row r="10">
      <c r="A10" s="15" t="inlineStr">
        <is>
          <t>RSV-26009</t>
        </is>
      </c>
      <c r="B10" s="15" t="inlineStr">
        <is>
          <t>PHN-44007</t>
        </is>
      </c>
      <c r="C10" s="15" t="inlineStr">
        <is>
          <t>Hannah Reed</t>
        </is>
      </c>
      <c r="D10" s="15" t="inlineStr">
        <is>
          <t>hannah.reed@example.com</t>
        </is>
      </c>
      <c r="E10" s="15" t="inlineStr">
        <is>
          <t>202-555-0109</t>
        </is>
      </c>
      <c r="F10" s="15" t="inlineStr">
        <is>
          <t>Harbor Room</t>
        </is>
      </c>
      <c r="G10" s="15" t="n">
        <v>2</v>
      </c>
      <c r="H10" s="15" t="n">
        <v>0</v>
      </c>
      <c r="I10" s="54" t="n">
        <v>46221</v>
      </c>
      <c r="J10" s="54" t="n">
        <v>46223</v>
      </c>
      <c r="K10" s="17">
        <f>IFERROR(IF(OR(I10="",J10=""),"",J10-I10),"")</f>
        <v/>
      </c>
      <c r="L10" s="15" t="inlineStr">
        <is>
          <t>Hold</t>
        </is>
      </c>
      <c r="M10" s="15" t="inlineStr">
        <is>
          <t>Direct Phone</t>
        </is>
      </c>
      <c r="N10" s="18" t="n">
        <v>225</v>
      </c>
      <c r="O10" s="19">
        <f>IFERROR(IF(OR(K10="",N10=""),"",K10*N10),"")</f>
        <v/>
      </c>
      <c r="P10" s="19">
        <f>IFERROR(IF(O10="","",O10*'Setup &amp; Instructions'!$B$9),"")</f>
        <v/>
      </c>
      <c r="Q10" s="19">
        <f>IFERROR(IF(O10="","",(O10+P10)*'Setup &amp; Instructions'!$B$8),"")</f>
        <v/>
      </c>
      <c r="R10" s="19">
        <f>IFERROR(IF(O10="","",O10+P10+Q10),"")</f>
        <v/>
      </c>
      <c r="S10" s="18" t="n">
        <v>0</v>
      </c>
      <c r="T10" s="19">
        <f>IFERROR(IF(R10="","",IF(L10="Canceled",0,R10-S10)),"")</f>
        <v/>
      </c>
      <c r="U10" s="17">
        <f>IFERROR(IF(A10="","",IF(L10="Canceled","Canceled",IF(T10&lt;0,"Credit Balance",IF(T10=0,"Paid in Full",IF(S10&gt;0,"Deposit Paid","No Payment Recorded"))))),"")</f>
        <v/>
      </c>
      <c r="V10" s="20" t="inlineStr">
        <is>
          <t>Quiet room requested</t>
        </is>
      </c>
      <c r="W10" s="15" t="inlineStr">
        <is>
          <t>Mia</t>
        </is>
      </c>
      <c r="X10" s="54" t="n">
        <v>46218</v>
      </c>
      <c r="Y10" s="17">
        <f>IFERROR(IF(OR(F10="",I10="",J10="",L10="Canceled"),"",SUMPRODUCT(($F$2:$F$251=F10)*($I$2:$I$251&lt;J10)*($J$2:$J$251&gt;I10)*($L$2:$L$251&lt;&gt;"Canceled")*($A$2:$A$251&lt;&gt;A10)*($A$2:$A$251&lt;&gt;""))),"")</f>
        <v/>
      </c>
      <c r="Z10" s="21">
        <f>IFERROR(IF(COUNTA(B10:X10)=0,"",IF(A10="","Missing reservation ID",IF(C10="","Missing guest name",IF(OR(I10="",J10="",J10&lt;=I10),"Review stay dates",IF(Y10&gt;0,"Room overlap",IF(AND(I10&lt;'Setup &amp; Instructions'!$B$5,OR(L10="Confirmed",L10="Hold")),"Arrival status overdue",IF(AND(L10="Confirmed",I10&gt;='Setup &amp; Instructions'!$B$5,IFERROR(S10/R10,0)&lt;'Setup &amp; Instructions'!$B$10),"Deposit below target",IF(AND(J10&lt;'Setup &amp; Instructions'!$B$5,T10&gt;0),"Balance due after departure","OK")))))))),"")</f>
        <v/>
      </c>
    </row>
    <row r="11">
      <c r="A11" s="15" t="inlineStr">
        <is>
          <t>RSV-26010</t>
        </is>
      </c>
      <c r="B11" s="15" t="inlineStr">
        <is>
          <t>WEB-93752</t>
        </is>
      </c>
      <c r="C11" s="15" t="inlineStr">
        <is>
          <t>Andrew Scott</t>
        </is>
      </c>
      <c r="D11" s="15" t="inlineStr">
        <is>
          <t>andrew.scott@example.com</t>
        </is>
      </c>
      <c r="E11" s="15" t="inlineStr">
        <is>
          <t>202-555-0110</t>
        </is>
      </c>
      <c r="F11" s="15" t="inlineStr">
        <is>
          <t>Orchard Room</t>
        </is>
      </c>
      <c r="G11" s="15" t="n">
        <v>2</v>
      </c>
      <c r="H11" s="15" t="n">
        <v>0</v>
      </c>
      <c r="I11" s="54" t="n">
        <v>46236</v>
      </c>
      <c r="J11" s="54" t="n">
        <v>46239</v>
      </c>
      <c r="K11" s="17">
        <f>IFERROR(IF(OR(I11="",J11=""),"",J11-I11),"")</f>
        <v/>
      </c>
      <c r="L11" s="15" t="inlineStr">
        <is>
          <t>Confirmed</t>
        </is>
      </c>
      <c r="M11" s="15" t="inlineStr">
        <is>
          <t>Direct Website</t>
        </is>
      </c>
      <c r="N11" s="18" t="n">
        <v>199</v>
      </c>
      <c r="O11" s="19">
        <f>IFERROR(IF(OR(K11="",N11=""),"",K11*N11),"")</f>
        <v/>
      </c>
      <c r="P11" s="19">
        <f>IFERROR(IF(O11="","",O11*'Setup &amp; Instructions'!$B$9),"")</f>
        <v/>
      </c>
      <c r="Q11" s="19">
        <f>IFERROR(IF(O11="","",(O11+P11)*'Setup &amp; Instructions'!$B$8),"")</f>
        <v/>
      </c>
      <c r="R11" s="19">
        <f>IFERROR(IF(O11="","",O11+P11+Q11),"")</f>
        <v/>
      </c>
      <c r="S11" s="18" t="n">
        <v>0</v>
      </c>
      <c r="T11" s="19">
        <f>IFERROR(IF(R11="","",IF(L11="Canceled",0,R11-S11)),"")</f>
        <v/>
      </c>
      <c r="U11" s="17">
        <f>IFERROR(IF(A11="","",IF(L11="Canceled","Canceled",IF(T11&lt;0,"Credit Balance",IF(T11=0,"Paid in Full",IF(S11&gt;0,"Deposit Paid","No Payment Recorded"))))),"")</f>
        <v/>
      </c>
      <c r="V11" s="20" t="inlineStr"/>
      <c r="W11" s="15" t="inlineStr">
        <is>
          <t>Noah</t>
        </is>
      </c>
      <c r="X11" s="54" t="n">
        <v>46218</v>
      </c>
      <c r="Y11" s="17">
        <f>IFERROR(IF(OR(F11="",I11="",J11="",L11="Canceled"),"",SUMPRODUCT(($F$2:$F$251=F11)*($I$2:$I$251&lt;J11)*($J$2:$J$251&gt;I11)*($L$2:$L$251&lt;&gt;"Canceled")*($A$2:$A$251&lt;&gt;A11)*($A$2:$A$251&lt;&gt;""))),"")</f>
        <v/>
      </c>
      <c r="Z11" s="21">
        <f>IFERROR(IF(COUNTA(B11:X11)=0,"",IF(A11="","Missing reservation ID",IF(C11="","Missing guest name",IF(OR(I11="",J11="",J11&lt;=I11),"Review stay dates",IF(Y11&gt;0,"Room overlap",IF(AND(I11&lt;'Setup &amp; Instructions'!$B$5,OR(L11="Confirmed",L11="Hold")),"Arrival status overdue",IF(AND(L11="Confirmed",I11&gt;='Setup &amp; Instructions'!$B$5,IFERROR(S11/R11,0)&lt;'Setup &amp; Instructions'!$B$10),"Deposit below target",IF(AND(J11&lt;'Setup &amp; Instructions'!$B$5,T11&gt;0),"Balance due after departure","OK")))))))),"")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54" t="n"/>
      <c r="J12" s="54" t="n"/>
      <c r="K12" s="17">
        <f>IFERROR(IF(OR(I12="",J12=""),"",J12-I12),"")</f>
        <v/>
      </c>
      <c r="L12" s="15" t="n"/>
      <c r="M12" s="15" t="n"/>
      <c r="N12" s="18" t="n"/>
      <c r="O12" s="19">
        <f>IFERROR(IF(OR(K12="",N12=""),"",K12*N12),"")</f>
        <v/>
      </c>
      <c r="P12" s="19">
        <f>IFERROR(IF(O12="","",O12*'Setup &amp; Instructions'!$B$9),"")</f>
        <v/>
      </c>
      <c r="Q12" s="19">
        <f>IFERROR(IF(O12="","",(O12+P12)*'Setup &amp; Instructions'!$B$8),"")</f>
        <v/>
      </c>
      <c r="R12" s="19">
        <f>IFERROR(IF(O12="","",O12+P12+Q12),"")</f>
        <v/>
      </c>
      <c r="S12" s="18" t="n"/>
      <c r="T12" s="19">
        <f>IFERROR(IF(R12="","",IF(L12="Canceled",0,R12-S12)),"")</f>
        <v/>
      </c>
      <c r="U12" s="17">
        <f>IFERROR(IF(A12="","",IF(L12="Canceled","Canceled",IF(T12&lt;0,"Credit Balance",IF(T12=0,"Paid in Full",IF(S12&gt;0,"Deposit Paid","No Payment Recorded"))))),"")</f>
        <v/>
      </c>
      <c r="V12" s="20" t="n"/>
      <c r="W12" s="15" t="n"/>
      <c r="X12" s="54" t="n"/>
      <c r="Y12" s="17">
        <f>IFERROR(IF(OR(F12="",I12="",J12="",L12="Canceled"),"",SUMPRODUCT(($F$2:$F$251=F12)*($I$2:$I$251&lt;J12)*($J$2:$J$251&gt;I12)*($L$2:$L$251&lt;&gt;"Canceled")*($A$2:$A$251&lt;&gt;A12)*($A$2:$A$251&lt;&gt;""))),"")</f>
        <v/>
      </c>
      <c r="Z12" s="21">
        <f>IFERROR(IF(COUNTA(B12:X12)=0,"",IF(A12="","Missing reservation ID",IF(C12="","Missing guest name",IF(OR(I12="",J12="",J12&lt;=I12),"Review stay dates",IF(Y12&gt;0,"Room overlap",IF(AND(I12&lt;'Setup &amp; Instructions'!$B$5,OR(L12="Confirmed",L12="Hold")),"Arrival status overdue",IF(AND(L12="Confirmed",I12&gt;='Setup &amp; Instructions'!$B$5,IFERROR(S12/R12,0)&lt;'Setup &amp; Instructions'!$B$10),"Deposit below target",IF(AND(J12&lt;'Setup &amp; Instructions'!$B$5,T12&gt;0),"Balance due after departure","OK")))))))),"")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54" t="n"/>
      <c r="J13" s="54" t="n"/>
      <c r="K13" s="17">
        <f>IFERROR(IF(OR(I13="",J13=""),"",J13-I13),"")</f>
        <v/>
      </c>
      <c r="L13" s="15" t="n"/>
      <c r="M13" s="15" t="n"/>
      <c r="N13" s="18" t="n"/>
      <c r="O13" s="19">
        <f>IFERROR(IF(OR(K13="",N13=""),"",K13*N13),"")</f>
        <v/>
      </c>
      <c r="P13" s="19">
        <f>IFERROR(IF(O13="","",O13*'Setup &amp; Instructions'!$B$9),"")</f>
        <v/>
      </c>
      <c r="Q13" s="19">
        <f>IFERROR(IF(O13="","",(O13+P13)*'Setup &amp; Instructions'!$B$8),"")</f>
        <v/>
      </c>
      <c r="R13" s="19">
        <f>IFERROR(IF(O13="","",O13+P13+Q13),"")</f>
        <v/>
      </c>
      <c r="S13" s="18" t="n"/>
      <c r="T13" s="19">
        <f>IFERROR(IF(R13="","",IF(L13="Canceled",0,R13-S13)),"")</f>
        <v/>
      </c>
      <c r="U13" s="17">
        <f>IFERROR(IF(A13="","",IF(L13="Canceled","Canceled",IF(T13&lt;0,"Credit Balance",IF(T13=0,"Paid in Full",IF(S13&gt;0,"Deposit Paid","No Payment Recorded"))))),"")</f>
        <v/>
      </c>
      <c r="V13" s="20" t="n"/>
      <c r="W13" s="15" t="n"/>
      <c r="X13" s="54" t="n"/>
      <c r="Y13" s="17">
        <f>IFERROR(IF(OR(F13="",I13="",J13="",L13="Canceled"),"",SUMPRODUCT(($F$2:$F$251=F13)*($I$2:$I$251&lt;J13)*($J$2:$J$251&gt;I13)*($L$2:$L$251&lt;&gt;"Canceled")*($A$2:$A$251&lt;&gt;A13)*($A$2:$A$251&lt;&gt;""))),"")</f>
        <v/>
      </c>
      <c r="Z13" s="21">
        <f>IFERROR(IF(COUNTA(B13:X13)=0,"",IF(A13="","Missing reservation ID",IF(C13="","Missing guest name",IF(OR(I13="",J13="",J13&lt;=I13),"Review stay dates",IF(Y13&gt;0,"Room overlap",IF(AND(I13&lt;'Setup &amp; Instructions'!$B$5,OR(L13="Confirmed",L13="Hold")),"Arrival status overdue",IF(AND(L13="Confirmed",I13&gt;='Setup &amp; Instructions'!$B$5,IFERROR(S13/R13,0)&lt;'Setup &amp; Instructions'!$B$10),"Deposit below target",IF(AND(J13&lt;'Setup &amp; Instructions'!$B$5,T13&gt;0),"Balance due after departure","OK")))))))),"")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54" t="n"/>
      <c r="J14" s="54" t="n"/>
      <c r="K14" s="17">
        <f>IFERROR(IF(OR(I14="",J14=""),"",J14-I14),"")</f>
        <v/>
      </c>
      <c r="L14" s="15" t="n"/>
      <c r="M14" s="15" t="n"/>
      <c r="N14" s="18" t="n"/>
      <c r="O14" s="19">
        <f>IFERROR(IF(OR(K14="",N14=""),"",K14*N14),"")</f>
        <v/>
      </c>
      <c r="P14" s="19">
        <f>IFERROR(IF(O14="","",O14*'Setup &amp; Instructions'!$B$9),"")</f>
        <v/>
      </c>
      <c r="Q14" s="19">
        <f>IFERROR(IF(O14="","",(O14+P14)*'Setup &amp; Instructions'!$B$8),"")</f>
        <v/>
      </c>
      <c r="R14" s="19">
        <f>IFERROR(IF(O14="","",O14+P14+Q14),"")</f>
        <v/>
      </c>
      <c r="S14" s="18" t="n"/>
      <c r="T14" s="19">
        <f>IFERROR(IF(R14="","",IF(L14="Canceled",0,R14-S14)),"")</f>
        <v/>
      </c>
      <c r="U14" s="17">
        <f>IFERROR(IF(A14="","",IF(L14="Canceled","Canceled",IF(T14&lt;0,"Credit Balance",IF(T14=0,"Paid in Full",IF(S14&gt;0,"Deposit Paid","No Payment Recorded"))))),"")</f>
        <v/>
      </c>
      <c r="V14" s="20" t="n"/>
      <c r="W14" s="15" t="n"/>
      <c r="X14" s="54" t="n"/>
      <c r="Y14" s="17">
        <f>IFERROR(IF(OR(F14="",I14="",J14="",L14="Canceled"),"",SUMPRODUCT(($F$2:$F$251=F14)*($I$2:$I$251&lt;J14)*($J$2:$J$251&gt;I14)*($L$2:$L$251&lt;&gt;"Canceled")*($A$2:$A$251&lt;&gt;A14)*($A$2:$A$251&lt;&gt;""))),"")</f>
        <v/>
      </c>
      <c r="Z14" s="21">
        <f>IFERROR(IF(COUNTA(B14:X14)=0,"",IF(A14="","Missing reservation ID",IF(C14="","Missing guest name",IF(OR(I14="",J14="",J14&lt;=I14),"Review stay dates",IF(Y14&gt;0,"Room overlap",IF(AND(I14&lt;'Setup &amp; Instructions'!$B$5,OR(L14="Confirmed",L14="Hold")),"Arrival status overdue",IF(AND(L14="Confirmed",I14&gt;='Setup &amp; Instructions'!$B$5,IFERROR(S14/R14,0)&lt;'Setup &amp; Instructions'!$B$10),"Deposit below target",IF(AND(J14&lt;'Setup &amp; Instructions'!$B$5,T14&gt;0),"Balance due after departure","OK")))))))),"")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54" t="n"/>
      <c r="J15" s="54" t="n"/>
      <c r="K15" s="17">
        <f>IFERROR(IF(OR(I15="",J15=""),"",J15-I15),"")</f>
        <v/>
      </c>
      <c r="L15" s="15" t="n"/>
      <c r="M15" s="15" t="n"/>
      <c r="N15" s="18" t="n"/>
      <c r="O15" s="19">
        <f>IFERROR(IF(OR(K15="",N15=""),"",K15*N15),"")</f>
        <v/>
      </c>
      <c r="P15" s="19">
        <f>IFERROR(IF(O15="","",O15*'Setup &amp; Instructions'!$B$9),"")</f>
        <v/>
      </c>
      <c r="Q15" s="19">
        <f>IFERROR(IF(O15="","",(O15+P15)*'Setup &amp; Instructions'!$B$8),"")</f>
        <v/>
      </c>
      <c r="R15" s="19">
        <f>IFERROR(IF(O15="","",O15+P15+Q15),"")</f>
        <v/>
      </c>
      <c r="S15" s="18" t="n"/>
      <c r="T15" s="19">
        <f>IFERROR(IF(R15="","",IF(L15="Canceled",0,R15-S15)),"")</f>
        <v/>
      </c>
      <c r="U15" s="17">
        <f>IFERROR(IF(A15="","",IF(L15="Canceled","Canceled",IF(T15&lt;0,"Credit Balance",IF(T15=0,"Paid in Full",IF(S15&gt;0,"Deposit Paid","No Payment Recorded"))))),"")</f>
        <v/>
      </c>
      <c r="V15" s="20" t="n"/>
      <c r="W15" s="15" t="n"/>
      <c r="X15" s="54" t="n"/>
      <c r="Y15" s="17">
        <f>IFERROR(IF(OR(F15="",I15="",J15="",L15="Canceled"),"",SUMPRODUCT(($F$2:$F$251=F15)*($I$2:$I$251&lt;J15)*($J$2:$J$251&gt;I15)*($L$2:$L$251&lt;&gt;"Canceled")*($A$2:$A$251&lt;&gt;A15)*($A$2:$A$251&lt;&gt;""))),"")</f>
        <v/>
      </c>
      <c r="Z15" s="21">
        <f>IFERROR(IF(COUNTA(B15:X15)=0,"",IF(A15="","Missing reservation ID",IF(C15="","Missing guest name",IF(OR(I15="",J15="",J15&lt;=I15),"Review stay dates",IF(Y15&gt;0,"Room overlap",IF(AND(I15&lt;'Setup &amp; Instructions'!$B$5,OR(L15="Confirmed",L15="Hold")),"Arrival status overdue",IF(AND(L15="Confirmed",I15&gt;='Setup &amp; Instructions'!$B$5,IFERROR(S15/R15,0)&lt;'Setup &amp; Instructions'!$B$10),"Deposit below target",IF(AND(J15&lt;'Setup &amp; Instructions'!$B$5,T15&gt;0),"Balance due after departure","OK")))))))),"")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54" t="n"/>
      <c r="J16" s="54" t="n"/>
      <c r="K16" s="17">
        <f>IFERROR(IF(OR(I16="",J16=""),"",J16-I16),"")</f>
        <v/>
      </c>
      <c r="L16" s="15" t="n"/>
      <c r="M16" s="15" t="n"/>
      <c r="N16" s="18" t="n"/>
      <c r="O16" s="19">
        <f>IFERROR(IF(OR(K16="",N16=""),"",K16*N16),"")</f>
        <v/>
      </c>
      <c r="P16" s="19">
        <f>IFERROR(IF(O16="","",O16*'Setup &amp; Instructions'!$B$9),"")</f>
        <v/>
      </c>
      <c r="Q16" s="19">
        <f>IFERROR(IF(O16="","",(O16+P16)*'Setup &amp; Instructions'!$B$8),"")</f>
        <v/>
      </c>
      <c r="R16" s="19">
        <f>IFERROR(IF(O16="","",O16+P16+Q16),"")</f>
        <v/>
      </c>
      <c r="S16" s="18" t="n"/>
      <c r="T16" s="19">
        <f>IFERROR(IF(R16="","",IF(L16="Canceled",0,R16-S16)),"")</f>
        <v/>
      </c>
      <c r="U16" s="17">
        <f>IFERROR(IF(A16="","",IF(L16="Canceled","Canceled",IF(T16&lt;0,"Credit Balance",IF(T16=0,"Paid in Full",IF(S16&gt;0,"Deposit Paid","No Payment Recorded"))))),"")</f>
        <v/>
      </c>
      <c r="V16" s="20" t="n"/>
      <c r="W16" s="15" t="n"/>
      <c r="X16" s="54" t="n"/>
      <c r="Y16" s="17">
        <f>IFERROR(IF(OR(F16="",I16="",J16="",L16="Canceled"),"",SUMPRODUCT(($F$2:$F$251=F16)*($I$2:$I$251&lt;J16)*($J$2:$J$251&gt;I16)*($L$2:$L$251&lt;&gt;"Canceled")*($A$2:$A$251&lt;&gt;A16)*($A$2:$A$251&lt;&gt;""))),"")</f>
        <v/>
      </c>
      <c r="Z16" s="21">
        <f>IFERROR(IF(COUNTA(B16:X16)=0,"",IF(A16="","Missing reservation ID",IF(C16="","Missing guest name",IF(OR(I16="",J16="",J16&lt;=I16),"Review stay dates",IF(Y16&gt;0,"Room overlap",IF(AND(I16&lt;'Setup &amp; Instructions'!$B$5,OR(L16="Confirmed",L16="Hold")),"Arrival status overdue",IF(AND(L16="Confirmed",I16&gt;='Setup &amp; Instructions'!$B$5,IFERROR(S16/R16,0)&lt;'Setup &amp; Instructions'!$B$10),"Deposit below target",IF(AND(J16&lt;'Setup &amp; Instructions'!$B$5,T16&gt;0),"Balance due after departure","OK")))))))),"")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54" t="n"/>
      <c r="J17" s="54" t="n"/>
      <c r="K17" s="17">
        <f>IFERROR(IF(OR(I17="",J17=""),"",J17-I17),"")</f>
        <v/>
      </c>
      <c r="L17" s="15" t="n"/>
      <c r="M17" s="15" t="n"/>
      <c r="N17" s="18" t="n"/>
      <c r="O17" s="19">
        <f>IFERROR(IF(OR(K17="",N17=""),"",K17*N17),"")</f>
        <v/>
      </c>
      <c r="P17" s="19">
        <f>IFERROR(IF(O17="","",O17*'Setup &amp; Instructions'!$B$9),"")</f>
        <v/>
      </c>
      <c r="Q17" s="19">
        <f>IFERROR(IF(O17="","",(O17+P17)*'Setup &amp; Instructions'!$B$8),"")</f>
        <v/>
      </c>
      <c r="R17" s="19">
        <f>IFERROR(IF(O17="","",O17+P17+Q17),"")</f>
        <v/>
      </c>
      <c r="S17" s="18" t="n"/>
      <c r="T17" s="19">
        <f>IFERROR(IF(R17="","",IF(L17="Canceled",0,R17-S17)),"")</f>
        <v/>
      </c>
      <c r="U17" s="17">
        <f>IFERROR(IF(A17="","",IF(L17="Canceled","Canceled",IF(T17&lt;0,"Credit Balance",IF(T17=0,"Paid in Full",IF(S17&gt;0,"Deposit Paid","No Payment Recorded"))))),"")</f>
        <v/>
      </c>
      <c r="V17" s="20" t="n"/>
      <c r="W17" s="15" t="n"/>
      <c r="X17" s="54" t="n"/>
      <c r="Y17" s="17">
        <f>IFERROR(IF(OR(F17="",I17="",J17="",L17="Canceled"),"",SUMPRODUCT(($F$2:$F$251=F17)*($I$2:$I$251&lt;J17)*($J$2:$J$251&gt;I17)*($L$2:$L$251&lt;&gt;"Canceled")*($A$2:$A$251&lt;&gt;A17)*($A$2:$A$251&lt;&gt;""))),"")</f>
        <v/>
      </c>
      <c r="Z17" s="21">
        <f>IFERROR(IF(COUNTA(B17:X17)=0,"",IF(A17="","Missing reservation ID",IF(C17="","Missing guest name",IF(OR(I17="",J17="",J17&lt;=I17),"Review stay dates",IF(Y17&gt;0,"Room overlap",IF(AND(I17&lt;'Setup &amp; Instructions'!$B$5,OR(L17="Confirmed",L17="Hold")),"Arrival status overdue",IF(AND(L17="Confirmed",I17&gt;='Setup &amp; Instructions'!$B$5,IFERROR(S17/R17,0)&lt;'Setup &amp; Instructions'!$B$10),"Deposit below target",IF(AND(J17&lt;'Setup &amp; Instructions'!$B$5,T17&gt;0),"Balance due after departure","OK")))))))),"")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54" t="n"/>
      <c r="J18" s="54" t="n"/>
      <c r="K18" s="17">
        <f>IFERROR(IF(OR(I18="",J18=""),"",J18-I18),"")</f>
        <v/>
      </c>
      <c r="L18" s="15" t="n"/>
      <c r="M18" s="15" t="n"/>
      <c r="N18" s="18" t="n"/>
      <c r="O18" s="19">
        <f>IFERROR(IF(OR(K18="",N18=""),"",K18*N18),"")</f>
        <v/>
      </c>
      <c r="P18" s="19">
        <f>IFERROR(IF(O18="","",O18*'Setup &amp; Instructions'!$B$9),"")</f>
        <v/>
      </c>
      <c r="Q18" s="19">
        <f>IFERROR(IF(O18="","",(O18+P18)*'Setup &amp; Instructions'!$B$8),"")</f>
        <v/>
      </c>
      <c r="R18" s="19">
        <f>IFERROR(IF(O18="","",O18+P18+Q18),"")</f>
        <v/>
      </c>
      <c r="S18" s="18" t="n"/>
      <c r="T18" s="19">
        <f>IFERROR(IF(R18="","",IF(L18="Canceled",0,R18-S18)),"")</f>
        <v/>
      </c>
      <c r="U18" s="17">
        <f>IFERROR(IF(A18="","",IF(L18="Canceled","Canceled",IF(T18&lt;0,"Credit Balance",IF(T18=0,"Paid in Full",IF(S18&gt;0,"Deposit Paid","No Payment Recorded"))))),"")</f>
        <v/>
      </c>
      <c r="V18" s="20" t="n"/>
      <c r="W18" s="15" t="n"/>
      <c r="X18" s="54" t="n"/>
      <c r="Y18" s="17">
        <f>IFERROR(IF(OR(F18="",I18="",J18="",L18="Canceled"),"",SUMPRODUCT(($F$2:$F$251=F18)*($I$2:$I$251&lt;J18)*($J$2:$J$251&gt;I18)*($L$2:$L$251&lt;&gt;"Canceled")*($A$2:$A$251&lt;&gt;A18)*($A$2:$A$251&lt;&gt;""))),"")</f>
        <v/>
      </c>
      <c r="Z18" s="21">
        <f>IFERROR(IF(COUNTA(B18:X18)=0,"",IF(A18="","Missing reservation ID",IF(C18="","Missing guest name",IF(OR(I18="",J18="",J18&lt;=I18),"Review stay dates",IF(Y18&gt;0,"Room overlap",IF(AND(I18&lt;'Setup &amp; Instructions'!$B$5,OR(L18="Confirmed",L18="Hold")),"Arrival status overdue",IF(AND(L18="Confirmed",I18&gt;='Setup &amp; Instructions'!$B$5,IFERROR(S18/R18,0)&lt;'Setup &amp; Instructions'!$B$10),"Deposit below target",IF(AND(J18&lt;'Setup &amp; Instructions'!$B$5,T18&gt;0),"Balance due after departure","OK")))))))),"")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54" t="n"/>
      <c r="J19" s="54" t="n"/>
      <c r="K19" s="17">
        <f>IFERROR(IF(OR(I19="",J19=""),"",J19-I19),"")</f>
        <v/>
      </c>
      <c r="L19" s="15" t="n"/>
      <c r="M19" s="15" t="n"/>
      <c r="N19" s="18" t="n"/>
      <c r="O19" s="19">
        <f>IFERROR(IF(OR(K19="",N19=""),"",K19*N19),"")</f>
        <v/>
      </c>
      <c r="P19" s="19">
        <f>IFERROR(IF(O19="","",O19*'Setup &amp; Instructions'!$B$9),"")</f>
        <v/>
      </c>
      <c r="Q19" s="19">
        <f>IFERROR(IF(O19="","",(O19+P19)*'Setup &amp; Instructions'!$B$8),"")</f>
        <v/>
      </c>
      <c r="R19" s="19">
        <f>IFERROR(IF(O19="","",O19+P19+Q19),"")</f>
        <v/>
      </c>
      <c r="S19" s="18" t="n"/>
      <c r="T19" s="19">
        <f>IFERROR(IF(R19="","",IF(L19="Canceled",0,R19-S19)),"")</f>
        <v/>
      </c>
      <c r="U19" s="17">
        <f>IFERROR(IF(A19="","",IF(L19="Canceled","Canceled",IF(T19&lt;0,"Credit Balance",IF(T19=0,"Paid in Full",IF(S19&gt;0,"Deposit Paid","No Payment Recorded"))))),"")</f>
        <v/>
      </c>
      <c r="V19" s="20" t="n"/>
      <c r="W19" s="15" t="n"/>
      <c r="X19" s="54" t="n"/>
      <c r="Y19" s="17">
        <f>IFERROR(IF(OR(F19="",I19="",J19="",L19="Canceled"),"",SUMPRODUCT(($F$2:$F$251=F19)*($I$2:$I$251&lt;J19)*($J$2:$J$251&gt;I19)*($L$2:$L$251&lt;&gt;"Canceled")*($A$2:$A$251&lt;&gt;A19)*($A$2:$A$251&lt;&gt;""))),"")</f>
        <v/>
      </c>
      <c r="Z19" s="21">
        <f>IFERROR(IF(COUNTA(B19:X19)=0,"",IF(A19="","Missing reservation ID",IF(C19="","Missing guest name",IF(OR(I19="",J19="",J19&lt;=I19),"Review stay dates",IF(Y19&gt;0,"Room overlap",IF(AND(I19&lt;'Setup &amp; Instructions'!$B$5,OR(L19="Confirmed",L19="Hold")),"Arrival status overdue",IF(AND(L19="Confirmed",I19&gt;='Setup &amp; Instructions'!$B$5,IFERROR(S19/R19,0)&lt;'Setup &amp; Instructions'!$B$10),"Deposit below target",IF(AND(J19&lt;'Setup &amp; Instructions'!$B$5,T19&gt;0),"Balance due after departure","OK")))))))),"")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54" t="n"/>
      <c r="J20" s="54" t="n"/>
      <c r="K20" s="17">
        <f>IFERROR(IF(OR(I20="",J20=""),"",J20-I20),"")</f>
        <v/>
      </c>
      <c r="L20" s="15" t="n"/>
      <c r="M20" s="15" t="n"/>
      <c r="N20" s="18" t="n"/>
      <c r="O20" s="19">
        <f>IFERROR(IF(OR(K20="",N20=""),"",K20*N20),"")</f>
        <v/>
      </c>
      <c r="P20" s="19">
        <f>IFERROR(IF(O20="","",O20*'Setup &amp; Instructions'!$B$9),"")</f>
        <v/>
      </c>
      <c r="Q20" s="19">
        <f>IFERROR(IF(O20="","",(O20+P20)*'Setup &amp; Instructions'!$B$8),"")</f>
        <v/>
      </c>
      <c r="R20" s="19">
        <f>IFERROR(IF(O20="","",O20+P20+Q20),"")</f>
        <v/>
      </c>
      <c r="S20" s="18" t="n"/>
      <c r="T20" s="19">
        <f>IFERROR(IF(R20="","",IF(L20="Canceled",0,R20-S20)),"")</f>
        <v/>
      </c>
      <c r="U20" s="17">
        <f>IFERROR(IF(A20="","",IF(L20="Canceled","Canceled",IF(T20&lt;0,"Credit Balance",IF(T20=0,"Paid in Full",IF(S20&gt;0,"Deposit Paid","No Payment Recorded"))))),"")</f>
        <v/>
      </c>
      <c r="V20" s="20" t="n"/>
      <c r="W20" s="15" t="n"/>
      <c r="X20" s="54" t="n"/>
      <c r="Y20" s="17">
        <f>IFERROR(IF(OR(F20="",I20="",J20="",L20="Canceled"),"",SUMPRODUCT(($F$2:$F$251=F20)*($I$2:$I$251&lt;J20)*($J$2:$J$251&gt;I20)*($L$2:$L$251&lt;&gt;"Canceled")*($A$2:$A$251&lt;&gt;A20)*($A$2:$A$251&lt;&gt;""))),"")</f>
        <v/>
      </c>
      <c r="Z20" s="21">
        <f>IFERROR(IF(COUNTA(B20:X20)=0,"",IF(A20="","Missing reservation ID",IF(C20="","Missing guest name",IF(OR(I20="",J20="",J20&lt;=I20),"Review stay dates",IF(Y20&gt;0,"Room overlap",IF(AND(I20&lt;'Setup &amp; Instructions'!$B$5,OR(L20="Confirmed",L20="Hold")),"Arrival status overdue",IF(AND(L20="Confirmed",I20&gt;='Setup &amp; Instructions'!$B$5,IFERROR(S20/R20,0)&lt;'Setup &amp; Instructions'!$B$10),"Deposit below target",IF(AND(J20&lt;'Setup &amp; Instructions'!$B$5,T20&gt;0),"Balance due after departure","OK")))))))),"")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54" t="n"/>
      <c r="J21" s="54" t="n"/>
      <c r="K21" s="17">
        <f>IFERROR(IF(OR(I21="",J21=""),"",J21-I21),"")</f>
        <v/>
      </c>
      <c r="L21" s="15" t="n"/>
      <c r="M21" s="15" t="n"/>
      <c r="N21" s="18" t="n"/>
      <c r="O21" s="19">
        <f>IFERROR(IF(OR(K21="",N21=""),"",K21*N21),"")</f>
        <v/>
      </c>
      <c r="P21" s="19">
        <f>IFERROR(IF(O21="","",O21*'Setup &amp; Instructions'!$B$9),"")</f>
        <v/>
      </c>
      <c r="Q21" s="19">
        <f>IFERROR(IF(O21="","",(O21+P21)*'Setup &amp; Instructions'!$B$8),"")</f>
        <v/>
      </c>
      <c r="R21" s="19">
        <f>IFERROR(IF(O21="","",O21+P21+Q21),"")</f>
        <v/>
      </c>
      <c r="S21" s="18" t="n"/>
      <c r="T21" s="19">
        <f>IFERROR(IF(R21="","",IF(L21="Canceled",0,R21-S21)),"")</f>
        <v/>
      </c>
      <c r="U21" s="17">
        <f>IFERROR(IF(A21="","",IF(L21="Canceled","Canceled",IF(T21&lt;0,"Credit Balance",IF(T21=0,"Paid in Full",IF(S21&gt;0,"Deposit Paid","No Payment Recorded"))))),"")</f>
        <v/>
      </c>
      <c r="V21" s="20" t="n"/>
      <c r="W21" s="15" t="n"/>
      <c r="X21" s="54" t="n"/>
      <c r="Y21" s="17">
        <f>IFERROR(IF(OR(F21="",I21="",J21="",L21="Canceled"),"",SUMPRODUCT(($F$2:$F$251=F21)*($I$2:$I$251&lt;J21)*($J$2:$J$251&gt;I21)*($L$2:$L$251&lt;&gt;"Canceled")*($A$2:$A$251&lt;&gt;A21)*($A$2:$A$251&lt;&gt;""))),"")</f>
        <v/>
      </c>
      <c r="Z21" s="21">
        <f>IFERROR(IF(COUNTA(B21:X21)=0,"",IF(A21="","Missing reservation ID",IF(C21="","Missing guest name",IF(OR(I21="",J21="",J21&lt;=I21),"Review stay dates",IF(Y21&gt;0,"Room overlap",IF(AND(I21&lt;'Setup &amp; Instructions'!$B$5,OR(L21="Confirmed",L21="Hold")),"Arrival status overdue",IF(AND(L21="Confirmed",I21&gt;='Setup &amp; Instructions'!$B$5,IFERROR(S21/R21,0)&lt;'Setup &amp; Instructions'!$B$10),"Deposit below target",IF(AND(J21&lt;'Setup &amp; Instructions'!$B$5,T21&gt;0),"Balance due after departure","OK")))))))),"")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54" t="n"/>
      <c r="J22" s="54" t="n"/>
      <c r="K22" s="17">
        <f>IFERROR(IF(OR(I22="",J22=""),"",J22-I22),"")</f>
        <v/>
      </c>
      <c r="L22" s="15" t="n"/>
      <c r="M22" s="15" t="n"/>
      <c r="N22" s="18" t="n"/>
      <c r="O22" s="19">
        <f>IFERROR(IF(OR(K22="",N22=""),"",K22*N22),"")</f>
        <v/>
      </c>
      <c r="P22" s="19">
        <f>IFERROR(IF(O22="","",O22*'Setup &amp; Instructions'!$B$9),"")</f>
        <v/>
      </c>
      <c r="Q22" s="19">
        <f>IFERROR(IF(O22="","",(O22+P22)*'Setup &amp; Instructions'!$B$8),"")</f>
        <v/>
      </c>
      <c r="R22" s="19">
        <f>IFERROR(IF(O22="","",O22+P22+Q22),"")</f>
        <v/>
      </c>
      <c r="S22" s="18" t="n"/>
      <c r="T22" s="19">
        <f>IFERROR(IF(R22="","",IF(L22="Canceled",0,R22-S22)),"")</f>
        <v/>
      </c>
      <c r="U22" s="17">
        <f>IFERROR(IF(A22="","",IF(L22="Canceled","Canceled",IF(T22&lt;0,"Credit Balance",IF(T22=0,"Paid in Full",IF(S22&gt;0,"Deposit Paid","No Payment Recorded"))))),"")</f>
        <v/>
      </c>
      <c r="V22" s="20" t="n"/>
      <c r="W22" s="15" t="n"/>
      <c r="X22" s="54" t="n"/>
      <c r="Y22" s="17">
        <f>IFERROR(IF(OR(F22="",I22="",J22="",L22="Canceled"),"",SUMPRODUCT(($F$2:$F$251=F22)*($I$2:$I$251&lt;J22)*($J$2:$J$251&gt;I22)*($L$2:$L$251&lt;&gt;"Canceled")*($A$2:$A$251&lt;&gt;A22)*($A$2:$A$251&lt;&gt;""))),"")</f>
        <v/>
      </c>
      <c r="Z22" s="21">
        <f>IFERROR(IF(COUNTA(B22:X22)=0,"",IF(A22="","Missing reservation ID",IF(C22="","Missing guest name",IF(OR(I22="",J22="",J22&lt;=I22),"Review stay dates",IF(Y22&gt;0,"Room overlap",IF(AND(I22&lt;'Setup &amp; Instructions'!$B$5,OR(L22="Confirmed",L22="Hold")),"Arrival status overdue",IF(AND(L22="Confirmed",I22&gt;='Setup &amp; Instructions'!$B$5,IFERROR(S22/R22,0)&lt;'Setup &amp; Instructions'!$B$10),"Deposit below target",IF(AND(J22&lt;'Setup &amp; Instructions'!$B$5,T22&gt;0),"Balance due after departure","OK")))))))),"")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54" t="n"/>
      <c r="J23" s="54" t="n"/>
      <c r="K23" s="17">
        <f>IFERROR(IF(OR(I23="",J23=""),"",J23-I23),"")</f>
        <v/>
      </c>
      <c r="L23" s="15" t="n"/>
      <c r="M23" s="15" t="n"/>
      <c r="N23" s="18" t="n"/>
      <c r="O23" s="19">
        <f>IFERROR(IF(OR(K23="",N23=""),"",K23*N23),"")</f>
        <v/>
      </c>
      <c r="P23" s="19">
        <f>IFERROR(IF(O23="","",O23*'Setup &amp; Instructions'!$B$9),"")</f>
        <v/>
      </c>
      <c r="Q23" s="19">
        <f>IFERROR(IF(O23="","",(O23+P23)*'Setup &amp; Instructions'!$B$8),"")</f>
        <v/>
      </c>
      <c r="R23" s="19">
        <f>IFERROR(IF(O23="","",O23+P23+Q23),"")</f>
        <v/>
      </c>
      <c r="S23" s="18" t="n"/>
      <c r="T23" s="19">
        <f>IFERROR(IF(R23="","",IF(L23="Canceled",0,R23-S23)),"")</f>
        <v/>
      </c>
      <c r="U23" s="17">
        <f>IFERROR(IF(A23="","",IF(L23="Canceled","Canceled",IF(T23&lt;0,"Credit Balance",IF(T23=0,"Paid in Full",IF(S23&gt;0,"Deposit Paid","No Payment Recorded"))))),"")</f>
        <v/>
      </c>
      <c r="V23" s="20" t="n"/>
      <c r="W23" s="15" t="n"/>
      <c r="X23" s="54" t="n"/>
      <c r="Y23" s="17">
        <f>IFERROR(IF(OR(F23="",I23="",J23="",L23="Canceled"),"",SUMPRODUCT(($F$2:$F$251=F23)*($I$2:$I$251&lt;J23)*($J$2:$J$251&gt;I23)*($L$2:$L$251&lt;&gt;"Canceled")*($A$2:$A$251&lt;&gt;A23)*($A$2:$A$251&lt;&gt;""))),"")</f>
        <v/>
      </c>
      <c r="Z23" s="21">
        <f>IFERROR(IF(COUNTA(B23:X23)=0,"",IF(A23="","Missing reservation ID",IF(C23="","Missing guest name",IF(OR(I23="",J23="",J23&lt;=I23),"Review stay dates",IF(Y23&gt;0,"Room overlap",IF(AND(I23&lt;'Setup &amp; Instructions'!$B$5,OR(L23="Confirmed",L23="Hold")),"Arrival status overdue",IF(AND(L23="Confirmed",I23&gt;='Setup &amp; Instructions'!$B$5,IFERROR(S23/R23,0)&lt;'Setup &amp; Instructions'!$B$10),"Deposit below target",IF(AND(J23&lt;'Setup &amp; Instructions'!$B$5,T23&gt;0),"Balance due after departure","OK")))))))),"")</f>
        <v/>
      </c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54" t="n"/>
      <c r="J24" s="54" t="n"/>
      <c r="K24" s="17">
        <f>IFERROR(IF(OR(I24="",J24=""),"",J24-I24),"")</f>
        <v/>
      </c>
      <c r="L24" s="15" t="n"/>
      <c r="M24" s="15" t="n"/>
      <c r="N24" s="18" t="n"/>
      <c r="O24" s="19">
        <f>IFERROR(IF(OR(K24="",N24=""),"",K24*N24),"")</f>
        <v/>
      </c>
      <c r="P24" s="19">
        <f>IFERROR(IF(O24="","",O24*'Setup &amp; Instructions'!$B$9),"")</f>
        <v/>
      </c>
      <c r="Q24" s="19">
        <f>IFERROR(IF(O24="","",(O24+P24)*'Setup &amp; Instructions'!$B$8),"")</f>
        <v/>
      </c>
      <c r="R24" s="19">
        <f>IFERROR(IF(O24="","",O24+P24+Q24),"")</f>
        <v/>
      </c>
      <c r="S24" s="18" t="n"/>
      <c r="T24" s="19">
        <f>IFERROR(IF(R24="","",IF(L24="Canceled",0,R24-S24)),"")</f>
        <v/>
      </c>
      <c r="U24" s="17">
        <f>IFERROR(IF(A24="","",IF(L24="Canceled","Canceled",IF(T24&lt;0,"Credit Balance",IF(T24=0,"Paid in Full",IF(S24&gt;0,"Deposit Paid","No Payment Recorded"))))),"")</f>
        <v/>
      </c>
      <c r="V24" s="20" t="n"/>
      <c r="W24" s="15" t="n"/>
      <c r="X24" s="54" t="n"/>
      <c r="Y24" s="17">
        <f>IFERROR(IF(OR(F24="",I24="",J24="",L24="Canceled"),"",SUMPRODUCT(($F$2:$F$251=F24)*($I$2:$I$251&lt;J24)*($J$2:$J$251&gt;I24)*($L$2:$L$251&lt;&gt;"Canceled")*($A$2:$A$251&lt;&gt;A24)*($A$2:$A$251&lt;&gt;""))),"")</f>
        <v/>
      </c>
      <c r="Z24" s="21">
        <f>IFERROR(IF(COUNTA(B24:X24)=0,"",IF(A24="","Missing reservation ID",IF(C24="","Missing guest name",IF(OR(I24="",J24="",J24&lt;=I24),"Review stay dates",IF(Y24&gt;0,"Room overlap",IF(AND(I24&lt;'Setup &amp; Instructions'!$B$5,OR(L24="Confirmed",L24="Hold")),"Arrival status overdue",IF(AND(L24="Confirmed",I24&gt;='Setup &amp; Instructions'!$B$5,IFERROR(S24/R24,0)&lt;'Setup &amp; Instructions'!$B$10),"Deposit below target",IF(AND(J24&lt;'Setup &amp; Instructions'!$B$5,T24&gt;0),"Balance due after departure","OK")))))))),"")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54" t="n"/>
      <c r="J25" s="54" t="n"/>
      <c r="K25" s="17">
        <f>IFERROR(IF(OR(I25="",J25=""),"",J25-I25),"")</f>
        <v/>
      </c>
      <c r="L25" s="15" t="n"/>
      <c r="M25" s="15" t="n"/>
      <c r="N25" s="18" t="n"/>
      <c r="O25" s="19">
        <f>IFERROR(IF(OR(K25="",N25=""),"",K25*N25),"")</f>
        <v/>
      </c>
      <c r="P25" s="19">
        <f>IFERROR(IF(O25="","",O25*'Setup &amp; Instructions'!$B$9),"")</f>
        <v/>
      </c>
      <c r="Q25" s="19">
        <f>IFERROR(IF(O25="","",(O25+P25)*'Setup &amp; Instructions'!$B$8),"")</f>
        <v/>
      </c>
      <c r="R25" s="19">
        <f>IFERROR(IF(O25="","",O25+P25+Q25),"")</f>
        <v/>
      </c>
      <c r="S25" s="18" t="n"/>
      <c r="T25" s="19">
        <f>IFERROR(IF(R25="","",IF(L25="Canceled",0,R25-S25)),"")</f>
        <v/>
      </c>
      <c r="U25" s="17">
        <f>IFERROR(IF(A25="","",IF(L25="Canceled","Canceled",IF(T25&lt;0,"Credit Balance",IF(T25=0,"Paid in Full",IF(S25&gt;0,"Deposit Paid","No Payment Recorded"))))),"")</f>
        <v/>
      </c>
      <c r="V25" s="20" t="n"/>
      <c r="W25" s="15" t="n"/>
      <c r="X25" s="54" t="n"/>
      <c r="Y25" s="17">
        <f>IFERROR(IF(OR(F25="",I25="",J25="",L25="Canceled"),"",SUMPRODUCT(($F$2:$F$251=F25)*($I$2:$I$251&lt;J25)*($J$2:$J$251&gt;I25)*($L$2:$L$251&lt;&gt;"Canceled")*($A$2:$A$251&lt;&gt;A25)*($A$2:$A$251&lt;&gt;""))),"")</f>
        <v/>
      </c>
      <c r="Z25" s="21">
        <f>IFERROR(IF(COUNTA(B25:X25)=0,"",IF(A25="","Missing reservation ID",IF(C25="","Missing guest name",IF(OR(I25="",J25="",J25&lt;=I25),"Review stay dates",IF(Y25&gt;0,"Room overlap",IF(AND(I25&lt;'Setup &amp; Instructions'!$B$5,OR(L25="Confirmed",L25="Hold")),"Arrival status overdue",IF(AND(L25="Confirmed",I25&gt;='Setup &amp; Instructions'!$B$5,IFERROR(S25/R25,0)&lt;'Setup &amp; Instructions'!$B$10),"Deposit below target",IF(AND(J25&lt;'Setup &amp; Instructions'!$B$5,T25&gt;0),"Balance due after departure","OK")))))))),"")</f>
        <v/>
      </c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54" t="n"/>
      <c r="J26" s="54" t="n"/>
      <c r="K26" s="17">
        <f>IFERROR(IF(OR(I26="",J26=""),"",J26-I26),"")</f>
        <v/>
      </c>
      <c r="L26" s="15" t="n"/>
      <c r="M26" s="15" t="n"/>
      <c r="N26" s="18" t="n"/>
      <c r="O26" s="19">
        <f>IFERROR(IF(OR(K26="",N26=""),"",K26*N26),"")</f>
        <v/>
      </c>
      <c r="P26" s="19">
        <f>IFERROR(IF(O26="","",O26*'Setup &amp; Instructions'!$B$9),"")</f>
        <v/>
      </c>
      <c r="Q26" s="19">
        <f>IFERROR(IF(O26="","",(O26+P26)*'Setup &amp; Instructions'!$B$8),"")</f>
        <v/>
      </c>
      <c r="R26" s="19">
        <f>IFERROR(IF(O26="","",O26+P26+Q26),"")</f>
        <v/>
      </c>
      <c r="S26" s="18" t="n"/>
      <c r="T26" s="19">
        <f>IFERROR(IF(R26="","",IF(L26="Canceled",0,R26-S26)),"")</f>
        <v/>
      </c>
      <c r="U26" s="17">
        <f>IFERROR(IF(A26="","",IF(L26="Canceled","Canceled",IF(T26&lt;0,"Credit Balance",IF(T26=0,"Paid in Full",IF(S26&gt;0,"Deposit Paid","No Payment Recorded"))))),"")</f>
        <v/>
      </c>
      <c r="V26" s="20" t="n"/>
      <c r="W26" s="15" t="n"/>
      <c r="X26" s="54" t="n"/>
      <c r="Y26" s="17">
        <f>IFERROR(IF(OR(F26="",I26="",J26="",L26="Canceled"),"",SUMPRODUCT(($F$2:$F$251=F26)*($I$2:$I$251&lt;J26)*($J$2:$J$251&gt;I26)*($L$2:$L$251&lt;&gt;"Canceled")*($A$2:$A$251&lt;&gt;A26)*($A$2:$A$251&lt;&gt;""))),"")</f>
        <v/>
      </c>
      <c r="Z26" s="21">
        <f>IFERROR(IF(COUNTA(B26:X26)=0,"",IF(A26="","Missing reservation ID",IF(C26="","Missing guest name",IF(OR(I26="",J26="",J26&lt;=I26),"Review stay dates",IF(Y26&gt;0,"Room overlap",IF(AND(I26&lt;'Setup &amp; Instructions'!$B$5,OR(L26="Confirmed",L26="Hold")),"Arrival status overdue",IF(AND(L26="Confirmed",I26&gt;='Setup &amp; Instructions'!$B$5,IFERROR(S26/R26,0)&lt;'Setup &amp; Instructions'!$B$10),"Deposit below target",IF(AND(J26&lt;'Setup &amp; Instructions'!$B$5,T26&gt;0),"Balance due after departure","OK")))))))),"")</f>
        <v/>
      </c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54" t="n"/>
      <c r="J27" s="54" t="n"/>
      <c r="K27" s="17">
        <f>IFERROR(IF(OR(I27="",J27=""),"",J27-I27),"")</f>
        <v/>
      </c>
      <c r="L27" s="15" t="n"/>
      <c r="M27" s="15" t="n"/>
      <c r="N27" s="18" t="n"/>
      <c r="O27" s="19">
        <f>IFERROR(IF(OR(K27="",N27=""),"",K27*N27),"")</f>
        <v/>
      </c>
      <c r="P27" s="19">
        <f>IFERROR(IF(O27="","",O27*'Setup &amp; Instructions'!$B$9),"")</f>
        <v/>
      </c>
      <c r="Q27" s="19">
        <f>IFERROR(IF(O27="","",(O27+P27)*'Setup &amp; Instructions'!$B$8),"")</f>
        <v/>
      </c>
      <c r="R27" s="19">
        <f>IFERROR(IF(O27="","",O27+P27+Q27),"")</f>
        <v/>
      </c>
      <c r="S27" s="18" t="n"/>
      <c r="T27" s="19">
        <f>IFERROR(IF(R27="","",IF(L27="Canceled",0,R27-S27)),"")</f>
        <v/>
      </c>
      <c r="U27" s="17">
        <f>IFERROR(IF(A27="","",IF(L27="Canceled","Canceled",IF(T27&lt;0,"Credit Balance",IF(T27=0,"Paid in Full",IF(S27&gt;0,"Deposit Paid","No Payment Recorded"))))),"")</f>
        <v/>
      </c>
      <c r="V27" s="20" t="n"/>
      <c r="W27" s="15" t="n"/>
      <c r="X27" s="54" t="n"/>
      <c r="Y27" s="17">
        <f>IFERROR(IF(OR(F27="",I27="",J27="",L27="Canceled"),"",SUMPRODUCT(($F$2:$F$251=F27)*($I$2:$I$251&lt;J27)*($J$2:$J$251&gt;I27)*($L$2:$L$251&lt;&gt;"Canceled")*($A$2:$A$251&lt;&gt;A27)*($A$2:$A$251&lt;&gt;""))),"")</f>
        <v/>
      </c>
      <c r="Z27" s="21">
        <f>IFERROR(IF(COUNTA(B27:X27)=0,"",IF(A27="","Missing reservation ID",IF(C27="","Missing guest name",IF(OR(I27="",J27="",J27&lt;=I27),"Review stay dates",IF(Y27&gt;0,"Room overlap",IF(AND(I27&lt;'Setup &amp; Instructions'!$B$5,OR(L27="Confirmed",L27="Hold")),"Arrival status overdue",IF(AND(L27="Confirmed",I27&gt;='Setup &amp; Instructions'!$B$5,IFERROR(S27/R27,0)&lt;'Setup &amp; Instructions'!$B$10),"Deposit below target",IF(AND(J27&lt;'Setup &amp; Instructions'!$B$5,T27&gt;0),"Balance due after departure","OK")))))))),"")</f>
        <v/>
      </c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54" t="n"/>
      <c r="J28" s="54" t="n"/>
      <c r="K28" s="17">
        <f>IFERROR(IF(OR(I28="",J28=""),"",J28-I28),"")</f>
        <v/>
      </c>
      <c r="L28" s="15" t="n"/>
      <c r="M28" s="15" t="n"/>
      <c r="N28" s="18" t="n"/>
      <c r="O28" s="19">
        <f>IFERROR(IF(OR(K28="",N28=""),"",K28*N28),"")</f>
        <v/>
      </c>
      <c r="P28" s="19">
        <f>IFERROR(IF(O28="","",O28*'Setup &amp; Instructions'!$B$9),"")</f>
        <v/>
      </c>
      <c r="Q28" s="19">
        <f>IFERROR(IF(O28="","",(O28+P28)*'Setup &amp; Instructions'!$B$8),"")</f>
        <v/>
      </c>
      <c r="R28" s="19">
        <f>IFERROR(IF(O28="","",O28+P28+Q28),"")</f>
        <v/>
      </c>
      <c r="S28" s="18" t="n"/>
      <c r="T28" s="19">
        <f>IFERROR(IF(R28="","",IF(L28="Canceled",0,R28-S28)),"")</f>
        <v/>
      </c>
      <c r="U28" s="17">
        <f>IFERROR(IF(A28="","",IF(L28="Canceled","Canceled",IF(T28&lt;0,"Credit Balance",IF(T28=0,"Paid in Full",IF(S28&gt;0,"Deposit Paid","No Payment Recorded"))))),"")</f>
        <v/>
      </c>
      <c r="V28" s="20" t="n"/>
      <c r="W28" s="15" t="n"/>
      <c r="X28" s="54" t="n"/>
      <c r="Y28" s="17">
        <f>IFERROR(IF(OR(F28="",I28="",J28="",L28="Canceled"),"",SUMPRODUCT(($F$2:$F$251=F28)*($I$2:$I$251&lt;J28)*($J$2:$J$251&gt;I28)*($L$2:$L$251&lt;&gt;"Canceled")*($A$2:$A$251&lt;&gt;A28)*($A$2:$A$251&lt;&gt;""))),"")</f>
        <v/>
      </c>
      <c r="Z28" s="21">
        <f>IFERROR(IF(COUNTA(B28:X28)=0,"",IF(A28="","Missing reservation ID",IF(C28="","Missing guest name",IF(OR(I28="",J28="",J28&lt;=I28),"Review stay dates",IF(Y28&gt;0,"Room overlap",IF(AND(I28&lt;'Setup &amp; Instructions'!$B$5,OR(L28="Confirmed",L28="Hold")),"Arrival status overdue",IF(AND(L28="Confirmed",I28&gt;='Setup &amp; Instructions'!$B$5,IFERROR(S28/R28,0)&lt;'Setup &amp; Instructions'!$B$10),"Deposit below target",IF(AND(J28&lt;'Setup &amp; Instructions'!$B$5,T28&gt;0),"Balance due after departure","OK")))))))),"")</f>
        <v/>
      </c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54" t="n"/>
      <c r="J29" s="54" t="n"/>
      <c r="K29" s="17">
        <f>IFERROR(IF(OR(I29="",J29=""),"",J29-I29),"")</f>
        <v/>
      </c>
      <c r="L29" s="15" t="n"/>
      <c r="M29" s="15" t="n"/>
      <c r="N29" s="18" t="n"/>
      <c r="O29" s="19">
        <f>IFERROR(IF(OR(K29="",N29=""),"",K29*N29),"")</f>
        <v/>
      </c>
      <c r="P29" s="19">
        <f>IFERROR(IF(O29="","",O29*'Setup &amp; Instructions'!$B$9),"")</f>
        <v/>
      </c>
      <c r="Q29" s="19">
        <f>IFERROR(IF(O29="","",(O29+P29)*'Setup &amp; Instructions'!$B$8),"")</f>
        <v/>
      </c>
      <c r="R29" s="19">
        <f>IFERROR(IF(O29="","",O29+P29+Q29),"")</f>
        <v/>
      </c>
      <c r="S29" s="18" t="n"/>
      <c r="T29" s="19">
        <f>IFERROR(IF(R29="","",IF(L29="Canceled",0,R29-S29)),"")</f>
        <v/>
      </c>
      <c r="U29" s="17">
        <f>IFERROR(IF(A29="","",IF(L29="Canceled","Canceled",IF(T29&lt;0,"Credit Balance",IF(T29=0,"Paid in Full",IF(S29&gt;0,"Deposit Paid","No Payment Recorded"))))),"")</f>
        <v/>
      </c>
      <c r="V29" s="20" t="n"/>
      <c r="W29" s="15" t="n"/>
      <c r="X29" s="54" t="n"/>
      <c r="Y29" s="17">
        <f>IFERROR(IF(OR(F29="",I29="",J29="",L29="Canceled"),"",SUMPRODUCT(($F$2:$F$251=F29)*($I$2:$I$251&lt;J29)*($J$2:$J$251&gt;I29)*($L$2:$L$251&lt;&gt;"Canceled")*($A$2:$A$251&lt;&gt;A29)*($A$2:$A$251&lt;&gt;""))),"")</f>
        <v/>
      </c>
      <c r="Z29" s="21">
        <f>IFERROR(IF(COUNTA(B29:X29)=0,"",IF(A29="","Missing reservation ID",IF(C29="","Missing guest name",IF(OR(I29="",J29="",J29&lt;=I29),"Review stay dates",IF(Y29&gt;0,"Room overlap",IF(AND(I29&lt;'Setup &amp; Instructions'!$B$5,OR(L29="Confirmed",L29="Hold")),"Arrival status overdue",IF(AND(L29="Confirmed",I29&gt;='Setup &amp; Instructions'!$B$5,IFERROR(S29/R29,0)&lt;'Setup &amp; Instructions'!$B$10),"Deposit below target",IF(AND(J29&lt;'Setup &amp; Instructions'!$B$5,T29&gt;0),"Balance due after departure","OK")))))))),"")</f>
        <v/>
      </c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54" t="n"/>
      <c r="J30" s="54" t="n"/>
      <c r="K30" s="17">
        <f>IFERROR(IF(OR(I30="",J30=""),"",J30-I30),"")</f>
        <v/>
      </c>
      <c r="L30" s="15" t="n"/>
      <c r="M30" s="15" t="n"/>
      <c r="N30" s="18" t="n"/>
      <c r="O30" s="19">
        <f>IFERROR(IF(OR(K30="",N30=""),"",K30*N30),"")</f>
        <v/>
      </c>
      <c r="P30" s="19">
        <f>IFERROR(IF(O30="","",O30*'Setup &amp; Instructions'!$B$9),"")</f>
        <v/>
      </c>
      <c r="Q30" s="19">
        <f>IFERROR(IF(O30="","",(O30+P30)*'Setup &amp; Instructions'!$B$8),"")</f>
        <v/>
      </c>
      <c r="R30" s="19">
        <f>IFERROR(IF(O30="","",O30+P30+Q30),"")</f>
        <v/>
      </c>
      <c r="S30" s="18" t="n"/>
      <c r="T30" s="19">
        <f>IFERROR(IF(R30="","",IF(L30="Canceled",0,R30-S30)),"")</f>
        <v/>
      </c>
      <c r="U30" s="17">
        <f>IFERROR(IF(A30="","",IF(L30="Canceled","Canceled",IF(T30&lt;0,"Credit Balance",IF(T30=0,"Paid in Full",IF(S30&gt;0,"Deposit Paid","No Payment Recorded"))))),"")</f>
        <v/>
      </c>
      <c r="V30" s="20" t="n"/>
      <c r="W30" s="15" t="n"/>
      <c r="X30" s="54" t="n"/>
      <c r="Y30" s="17">
        <f>IFERROR(IF(OR(F30="",I30="",J30="",L30="Canceled"),"",SUMPRODUCT(($F$2:$F$251=F30)*($I$2:$I$251&lt;J30)*($J$2:$J$251&gt;I30)*($L$2:$L$251&lt;&gt;"Canceled")*($A$2:$A$251&lt;&gt;A30)*($A$2:$A$251&lt;&gt;""))),"")</f>
        <v/>
      </c>
      <c r="Z30" s="21">
        <f>IFERROR(IF(COUNTA(B30:X30)=0,"",IF(A30="","Missing reservation ID",IF(C30="","Missing guest name",IF(OR(I30="",J30="",J30&lt;=I30),"Review stay dates",IF(Y30&gt;0,"Room overlap",IF(AND(I30&lt;'Setup &amp; Instructions'!$B$5,OR(L30="Confirmed",L30="Hold")),"Arrival status overdue",IF(AND(L30="Confirmed",I30&gt;='Setup &amp; Instructions'!$B$5,IFERROR(S30/R30,0)&lt;'Setup &amp; Instructions'!$B$10),"Deposit below target",IF(AND(J30&lt;'Setup &amp; Instructions'!$B$5,T30&gt;0),"Balance due after departure","OK")))))))),"")</f>
        <v/>
      </c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54" t="n"/>
      <c r="J31" s="54" t="n"/>
      <c r="K31" s="17">
        <f>IFERROR(IF(OR(I31="",J31=""),"",J31-I31),"")</f>
        <v/>
      </c>
      <c r="L31" s="15" t="n"/>
      <c r="M31" s="15" t="n"/>
      <c r="N31" s="18" t="n"/>
      <c r="O31" s="19">
        <f>IFERROR(IF(OR(K31="",N31=""),"",K31*N31),"")</f>
        <v/>
      </c>
      <c r="P31" s="19">
        <f>IFERROR(IF(O31="","",O31*'Setup &amp; Instructions'!$B$9),"")</f>
        <v/>
      </c>
      <c r="Q31" s="19">
        <f>IFERROR(IF(O31="","",(O31+P31)*'Setup &amp; Instructions'!$B$8),"")</f>
        <v/>
      </c>
      <c r="R31" s="19">
        <f>IFERROR(IF(O31="","",O31+P31+Q31),"")</f>
        <v/>
      </c>
      <c r="S31" s="18" t="n"/>
      <c r="T31" s="19">
        <f>IFERROR(IF(R31="","",IF(L31="Canceled",0,R31-S31)),"")</f>
        <v/>
      </c>
      <c r="U31" s="17">
        <f>IFERROR(IF(A31="","",IF(L31="Canceled","Canceled",IF(T31&lt;0,"Credit Balance",IF(T31=0,"Paid in Full",IF(S31&gt;0,"Deposit Paid","No Payment Recorded"))))),"")</f>
        <v/>
      </c>
      <c r="V31" s="20" t="n"/>
      <c r="W31" s="15" t="n"/>
      <c r="X31" s="54" t="n"/>
      <c r="Y31" s="17">
        <f>IFERROR(IF(OR(F31="",I31="",J31="",L31="Canceled"),"",SUMPRODUCT(($F$2:$F$251=F31)*($I$2:$I$251&lt;J31)*($J$2:$J$251&gt;I31)*($L$2:$L$251&lt;&gt;"Canceled")*($A$2:$A$251&lt;&gt;A31)*($A$2:$A$251&lt;&gt;""))),"")</f>
        <v/>
      </c>
      <c r="Z31" s="21">
        <f>IFERROR(IF(COUNTA(B31:X31)=0,"",IF(A31="","Missing reservation ID",IF(C31="","Missing guest name",IF(OR(I31="",J31="",J31&lt;=I31),"Review stay dates",IF(Y31&gt;0,"Room overlap",IF(AND(I31&lt;'Setup &amp; Instructions'!$B$5,OR(L31="Confirmed",L31="Hold")),"Arrival status overdue",IF(AND(L31="Confirmed",I31&gt;='Setup &amp; Instructions'!$B$5,IFERROR(S31/R31,0)&lt;'Setup &amp; Instructions'!$B$10),"Deposit below target",IF(AND(J31&lt;'Setup &amp; Instructions'!$B$5,T31&gt;0),"Balance due after departure","OK")))))))),"")</f>
        <v/>
      </c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54" t="n"/>
      <c r="J32" s="54" t="n"/>
      <c r="K32" s="17">
        <f>IFERROR(IF(OR(I32="",J32=""),"",J32-I32),"")</f>
        <v/>
      </c>
      <c r="L32" s="15" t="n"/>
      <c r="M32" s="15" t="n"/>
      <c r="N32" s="18" t="n"/>
      <c r="O32" s="19">
        <f>IFERROR(IF(OR(K32="",N32=""),"",K32*N32),"")</f>
        <v/>
      </c>
      <c r="P32" s="19">
        <f>IFERROR(IF(O32="","",O32*'Setup &amp; Instructions'!$B$9),"")</f>
        <v/>
      </c>
      <c r="Q32" s="19">
        <f>IFERROR(IF(O32="","",(O32+P32)*'Setup &amp; Instructions'!$B$8),"")</f>
        <v/>
      </c>
      <c r="R32" s="19">
        <f>IFERROR(IF(O32="","",O32+P32+Q32),"")</f>
        <v/>
      </c>
      <c r="S32" s="18" t="n"/>
      <c r="T32" s="19">
        <f>IFERROR(IF(R32="","",IF(L32="Canceled",0,R32-S32)),"")</f>
        <v/>
      </c>
      <c r="U32" s="17">
        <f>IFERROR(IF(A32="","",IF(L32="Canceled","Canceled",IF(T32&lt;0,"Credit Balance",IF(T32=0,"Paid in Full",IF(S32&gt;0,"Deposit Paid","No Payment Recorded"))))),"")</f>
        <v/>
      </c>
      <c r="V32" s="20" t="n"/>
      <c r="W32" s="15" t="n"/>
      <c r="X32" s="54" t="n"/>
      <c r="Y32" s="17">
        <f>IFERROR(IF(OR(F32="",I32="",J32="",L32="Canceled"),"",SUMPRODUCT(($F$2:$F$251=F32)*($I$2:$I$251&lt;J32)*($J$2:$J$251&gt;I32)*($L$2:$L$251&lt;&gt;"Canceled")*($A$2:$A$251&lt;&gt;A32)*($A$2:$A$251&lt;&gt;""))),"")</f>
        <v/>
      </c>
      <c r="Z32" s="21">
        <f>IFERROR(IF(COUNTA(B32:X32)=0,"",IF(A32="","Missing reservation ID",IF(C32="","Missing guest name",IF(OR(I32="",J32="",J32&lt;=I32),"Review stay dates",IF(Y32&gt;0,"Room overlap",IF(AND(I32&lt;'Setup &amp; Instructions'!$B$5,OR(L32="Confirmed",L32="Hold")),"Arrival status overdue",IF(AND(L32="Confirmed",I32&gt;='Setup &amp; Instructions'!$B$5,IFERROR(S32/R32,0)&lt;'Setup &amp; Instructions'!$B$10),"Deposit below target",IF(AND(J32&lt;'Setup &amp; Instructions'!$B$5,T32&gt;0),"Balance due after departure","OK")))))))),"")</f>
        <v/>
      </c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54" t="n"/>
      <c r="J33" s="54" t="n"/>
      <c r="K33" s="17">
        <f>IFERROR(IF(OR(I33="",J33=""),"",J33-I33),"")</f>
        <v/>
      </c>
      <c r="L33" s="15" t="n"/>
      <c r="M33" s="15" t="n"/>
      <c r="N33" s="18" t="n"/>
      <c r="O33" s="19">
        <f>IFERROR(IF(OR(K33="",N33=""),"",K33*N33),"")</f>
        <v/>
      </c>
      <c r="P33" s="19">
        <f>IFERROR(IF(O33="","",O33*'Setup &amp; Instructions'!$B$9),"")</f>
        <v/>
      </c>
      <c r="Q33" s="19">
        <f>IFERROR(IF(O33="","",(O33+P33)*'Setup &amp; Instructions'!$B$8),"")</f>
        <v/>
      </c>
      <c r="R33" s="19">
        <f>IFERROR(IF(O33="","",O33+P33+Q33),"")</f>
        <v/>
      </c>
      <c r="S33" s="18" t="n"/>
      <c r="T33" s="19">
        <f>IFERROR(IF(R33="","",IF(L33="Canceled",0,R33-S33)),"")</f>
        <v/>
      </c>
      <c r="U33" s="17">
        <f>IFERROR(IF(A33="","",IF(L33="Canceled","Canceled",IF(T33&lt;0,"Credit Balance",IF(T33=0,"Paid in Full",IF(S33&gt;0,"Deposit Paid","No Payment Recorded"))))),"")</f>
        <v/>
      </c>
      <c r="V33" s="20" t="n"/>
      <c r="W33" s="15" t="n"/>
      <c r="X33" s="54" t="n"/>
      <c r="Y33" s="17">
        <f>IFERROR(IF(OR(F33="",I33="",J33="",L33="Canceled"),"",SUMPRODUCT(($F$2:$F$251=F33)*($I$2:$I$251&lt;J33)*($J$2:$J$251&gt;I33)*($L$2:$L$251&lt;&gt;"Canceled")*($A$2:$A$251&lt;&gt;A33)*($A$2:$A$251&lt;&gt;""))),"")</f>
        <v/>
      </c>
      <c r="Z33" s="21">
        <f>IFERROR(IF(COUNTA(B33:X33)=0,"",IF(A33="","Missing reservation ID",IF(C33="","Missing guest name",IF(OR(I33="",J33="",J33&lt;=I33),"Review stay dates",IF(Y33&gt;0,"Room overlap",IF(AND(I33&lt;'Setup &amp; Instructions'!$B$5,OR(L33="Confirmed",L33="Hold")),"Arrival status overdue",IF(AND(L33="Confirmed",I33&gt;='Setup &amp; Instructions'!$B$5,IFERROR(S33/R33,0)&lt;'Setup &amp; Instructions'!$B$10),"Deposit below target",IF(AND(J33&lt;'Setup &amp; Instructions'!$B$5,T33&gt;0),"Balance due after departure","OK")))))))),"")</f>
        <v/>
      </c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54" t="n"/>
      <c r="J34" s="54" t="n"/>
      <c r="K34" s="17">
        <f>IFERROR(IF(OR(I34="",J34=""),"",J34-I34),"")</f>
        <v/>
      </c>
      <c r="L34" s="15" t="n"/>
      <c r="M34" s="15" t="n"/>
      <c r="N34" s="18" t="n"/>
      <c r="O34" s="19">
        <f>IFERROR(IF(OR(K34="",N34=""),"",K34*N34),"")</f>
        <v/>
      </c>
      <c r="P34" s="19">
        <f>IFERROR(IF(O34="","",O34*'Setup &amp; Instructions'!$B$9),"")</f>
        <v/>
      </c>
      <c r="Q34" s="19">
        <f>IFERROR(IF(O34="","",(O34+P34)*'Setup &amp; Instructions'!$B$8),"")</f>
        <v/>
      </c>
      <c r="R34" s="19">
        <f>IFERROR(IF(O34="","",O34+P34+Q34),"")</f>
        <v/>
      </c>
      <c r="S34" s="18" t="n"/>
      <c r="T34" s="19">
        <f>IFERROR(IF(R34="","",IF(L34="Canceled",0,R34-S34)),"")</f>
        <v/>
      </c>
      <c r="U34" s="17">
        <f>IFERROR(IF(A34="","",IF(L34="Canceled","Canceled",IF(T34&lt;0,"Credit Balance",IF(T34=0,"Paid in Full",IF(S34&gt;0,"Deposit Paid","No Payment Recorded"))))),"")</f>
        <v/>
      </c>
      <c r="V34" s="20" t="n"/>
      <c r="W34" s="15" t="n"/>
      <c r="X34" s="54" t="n"/>
      <c r="Y34" s="17">
        <f>IFERROR(IF(OR(F34="",I34="",J34="",L34="Canceled"),"",SUMPRODUCT(($F$2:$F$251=F34)*($I$2:$I$251&lt;J34)*($J$2:$J$251&gt;I34)*($L$2:$L$251&lt;&gt;"Canceled")*($A$2:$A$251&lt;&gt;A34)*($A$2:$A$251&lt;&gt;""))),"")</f>
        <v/>
      </c>
      <c r="Z34" s="21">
        <f>IFERROR(IF(COUNTA(B34:X34)=0,"",IF(A34="","Missing reservation ID",IF(C34="","Missing guest name",IF(OR(I34="",J34="",J34&lt;=I34),"Review stay dates",IF(Y34&gt;0,"Room overlap",IF(AND(I34&lt;'Setup &amp; Instructions'!$B$5,OR(L34="Confirmed",L34="Hold")),"Arrival status overdue",IF(AND(L34="Confirmed",I34&gt;='Setup &amp; Instructions'!$B$5,IFERROR(S34/R34,0)&lt;'Setup &amp; Instructions'!$B$10),"Deposit below target",IF(AND(J34&lt;'Setup &amp; Instructions'!$B$5,T34&gt;0),"Balance due after departure","OK")))))))),"")</f>
        <v/>
      </c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54" t="n"/>
      <c r="J35" s="54" t="n"/>
      <c r="K35" s="17">
        <f>IFERROR(IF(OR(I35="",J35=""),"",J35-I35),"")</f>
        <v/>
      </c>
      <c r="L35" s="15" t="n"/>
      <c r="M35" s="15" t="n"/>
      <c r="N35" s="18" t="n"/>
      <c r="O35" s="19">
        <f>IFERROR(IF(OR(K35="",N35=""),"",K35*N35),"")</f>
        <v/>
      </c>
      <c r="P35" s="19">
        <f>IFERROR(IF(O35="","",O35*'Setup &amp; Instructions'!$B$9),"")</f>
        <v/>
      </c>
      <c r="Q35" s="19">
        <f>IFERROR(IF(O35="","",(O35+P35)*'Setup &amp; Instructions'!$B$8),"")</f>
        <v/>
      </c>
      <c r="R35" s="19">
        <f>IFERROR(IF(O35="","",O35+P35+Q35),"")</f>
        <v/>
      </c>
      <c r="S35" s="18" t="n"/>
      <c r="T35" s="19">
        <f>IFERROR(IF(R35="","",IF(L35="Canceled",0,R35-S35)),"")</f>
        <v/>
      </c>
      <c r="U35" s="17">
        <f>IFERROR(IF(A35="","",IF(L35="Canceled","Canceled",IF(T35&lt;0,"Credit Balance",IF(T35=0,"Paid in Full",IF(S35&gt;0,"Deposit Paid","No Payment Recorded"))))),"")</f>
        <v/>
      </c>
      <c r="V35" s="20" t="n"/>
      <c r="W35" s="15" t="n"/>
      <c r="X35" s="54" t="n"/>
      <c r="Y35" s="17">
        <f>IFERROR(IF(OR(F35="",I35="",J35="",L35="Canceled"),"",SUMPRODUCT(($F$2:$F$251=F35)*($I$2:$I$251&lt;J35)*($J$2:$J$251&gt;I35)*($L$2:$L$251&lt;&gt;"Canceled")*($A$2:$A$251&lt;&gt;A35)*($A$2:$A$251&lt;&gt;""))),"")</f>
        <v/>
      </c>
      <c r="Z35" s="21">
        <f>IFERROR(IF(COUNTA(B35:X35)=0,"",IF(A35="","Missing reservation ID",IF(C35="","Missing guest name",IF(OR(I35="",J35="",J35&lt;=I35),"Review stay dates",IF(Y35&gt;0,"Room overlap",IF(AND(I35&lt;'Setup &amp; Instructions'!$B$5,OR(L35="Confirmed",L35="Hold")),"Arrival status overdue",IF(AND(L35="Confirmed",I35&gt;='Setup &amp; Instructions'!$B$5,IFERROR(S35/R35,0)&lt;'Setup &amp; Instructions'!$B$10),"Deposit below target",IF(AND(J35&lt;'Setup &amp; Instructions'!$B$5,T35&gt;0),"Balance due after departure","OK")))))))),"")</f>
        <v/>
      </c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54" t="n"/>
      <c r="J36" s="54" t="n"/>
      <c r="K36" s="17">
        <f>IFERROR(IF(OR(I36="",J36=""),"",J36-I36),"")</f>
        <v/>
      </c>
      <c r="L36" s="15" t="n"/>
      <c r="M36" s="15" t="n"/>
      <c r="N36" s="18" t="n"/>
      <c r="O36" s="19">
        <f>IFERROR(IF(OR(K36="",N36=""),"",K36*N36),"")</f>
        <v/>
      </c>
      <c r="P36" s="19">
        <f>IFERROR(IF(O36="","",O36*'Setup &amp; Instructions'!$B$9),"")</f>
        <v/>
      </c>
      <c r="Q36" s="19">
        <f>IFERROR(IF(O36="","",(O36+P36)*'Setup &amp; Instructions'!$B$8),"")</f>
        <v/>
      </c>
      <c r="R36" s="19">
        <f>IFERROR(IF(O36="","",O36+P36+Q36),"")</f>
        <v/>
      </c>
      <c r="S36" s="18" t="n"/>
      <c r="T36" s="19">
        <f>IFERROR(IF(R36="","",IF(L36="Canceled",0,R36-S36)),"")</f>
        <v/>
      </c>
      <c r="U36" s="17">
        <f>IFERROR(IF(A36="","",IF(L36="Canceled","Canceled",IF(T36&lt;0,"Credit Balance",IF(T36=0,"Paid in Full",IF(S36&gt;0,"Deposit Paid","No Payment Recorded"))))),"")</f>
        <v/>
      </c>
      <c r="V36" s="20" t="n"/>
      <c r="W36" s="15" t="n"/>
      <c r="X36" s="54" t="n"/>
      <c r="Y36" s="17">
        <f>IFERROR(IF(OR(F36="",I36="",J36="",L36="Canceled"),"",SUMPRODUCT(($F$2:$F$251=F36)*($I$2:$I$251&lt;J36)*($J$2:$J$251&gt;I36)*($L$2:$L$251&lt;&gt;"Canceled")*($A$2:$A$251&lt;&gt;A36)*($A$2:$A$251&lt;&gt;""))),"")</f>
        <v/>
      </c>
      <c r="Z36" s="21">
        <f>IFERROR(IF(COUNTA(B36:X36)=0,"",IF(A36="","Missing reservation ID",IF(C36="","Missing guest name",IF(OR(I36="",J36="",J36&lt;=I36),"Review stay dates",IF(Y36&gt;0,"Room overlap",IF(AND(I36&lt;'Setup &amp; Instructions'!$B$5,OR(L36="Confirmed",L36="Hold")),"Arrival status overdue",IF(AND(L36="Confirmed",I36&gt;='Setup &amp; Instructions'!$B$5,IFERROR(S36/R36,0)&lt;'Setup &amp; Instructions'!$B$10),"Deposit below target",IF(AND(J36&lt;'Setup &amp; Instructions'!$B$5,T36&gt;0),"Balance due after departure","OK")))))))),"")</f>
        <v/>
      </c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54" t="n"/>
      <c r="J37" s="54" t="n"/>
      <c r="K37" s="17">
        <f>IFERROR(IF(OR(I37="",J37=""),"",J37-I37),"")</f>
        <v/>
      </c>
      <c r="L37" s="15" t="n"/>
      <c r="M37" s="15" t="n"/>
      <c r="N37" s="18" t="n"/>
      <c r="O37" s="19">
        <f>IFERROR(IF(OR(K37="",N37=""),"",K37*N37),"")</f>
        <v/>
      </c>
      <c r="P37" s="19">
        <f>IFERROR(IF(O37="","",O37*'Setup &amp; Instructions'!$B$9),"")</f>
        <v/>
      </c>
      <c r="Q37" s="19">
        <f>IFERROR(IF(O37="","",(O37+P37)*'Setup &amp; Instructions'!$B$8),"")</f>
        <v/>
      </c>
      <c r="R37" s="19">
        <f>IFERROR(IF(O37="","",O37+P37+Q37),"")</f>
        <v/>
      </c>
      <c r="S37" s="18" t="n"/>
      <c r="T37" s="19">
        <f>IFERROR(IF(R37="","",IF(L37="Canceled",0,R37-S37)),"")</f>
        <v/>
      </c>
      <c r="U37" s="17">
        <f>IFERROR(IF(A37="","",IF(L37="Canceled","Canceled",IF(T37&lt;0,"Credit Balance",IF(T37=0,"Paid in Full",IF(S37&gt;0,"Deposit Paid","No Payment Recorded"))))),"")</f>
        <v/>
      </c>
      <c r="V37" s="20" t="n"/>
      <c r="W37" s="15" t="n"/>
      <c r="X37" s="54" t="n"/>
      <c r="Y37" s="17">
        <f>IFERROR(IF(OR(F37="",I37="",J37="",L37="Canceled"),"",SUMPRODUCT(($F$2:$F$251=F37)*($I$2:$I$251&lt;J37)*($J$2:$J$251&gt;I37)*($L$2:$L$251&lt;&gt;"Canceled")*($A$2:$A$251&lt;&gt;A37)*($A$2:$A$251&lt;&gt;""))),"")</f>
        <v/>
      </c>
      <c r="Z37" s="21">
        <f>IFERROR(IF(COUNTA(B37:X37)=0,"",IF(A37="","Missing reservation ID",IF(C37="","Missing guest name",IF(OR(I37="",J37="",J37&lt;=I37),"Review stay dates",IF(Y37&gt;0,"Room overlap",IF(AND(I37&lt;'Setup &amp; Instructions'!$B$5,OR(L37="Confirmed",L37="Hold")),"Arrival status overdue",IF(AND(L37="Confirmed",I37&gt;='Setup &amp; Instructions'!$B$5,IFERROR(S37/R37,0)&lt;'Setup &amp; Instructions'!$B$10),"Deposit below target",IF(AND(J37&lt;'Setup &amp; Instructions'!$B$5,T37&gt;0),"Balance due after departure","OK")))))))),"")</f>
        <v/>
      </c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54" t="n"/>
      <c r="J38" s="54" t="n"/>
      <c r="K38" s="17">
        <f>IFERROR(IF(OR(I38="",J38=""),"",J38-I38),"")</f>
        <v/>
      </c>
      <c r="L38" s="15" t="n"/>
      <c r="M38" s="15" t="n"/>
      <c r="N38" s="18" t="n"/>
      <c r="O38" s="19">
        <f>IFERROR(IF(OR(K38="",N38=""),"",K38*N38),"")</f>
        <v/>
      </c>
      <c r="P38" s="19">
        <f>IFERROR(IF(O38="","",O38*'Setup &amp; Instructions'!$B$9),"")</f>
        <v/>
      </c>
      <c r="Q38" s="19">
        <f>IFERROR(IF(O38="","",(O38+P38)*'Setup &amp; Instructions'!$B$8),"")</f>
        <v/>
      </c>
      <c r="R38" s="19">
        <f>IFERROR(IF(O38="","",O38+P38+Q38),"")</f>
        <v/>
      </c>
      <c r="S38" s="18" t="n"/>
      <c r="T38" s="19">
        <f>IFERROR(IF(R38="","",IF(L38="Canceled",0,R38-S38)),"")</f>
        <v/>
      </c>
      <c r="U38" s="17">
        <f>IFERROR(IF(A38="","",IF(L38="Canceled","Canceled",IF(T38&lt;0,"Credit Balance",IF(T38=0,"Paid in Full",IF(S38&gt;0,"Deposit Paid","No Payment Recorded"))))),"")</f>
        <v/>
      </c>
      <c r="V38" s="20" t="n"/>
      <c r="W38" s="15" t="n"/>
      <c r="X38" s="54" t="n"/>
      <c r="Y38" s="17">
        <f>IFERROR(IF(OR(F38="",I38="",J38="",L38="Canceled"),"",SUMPRODUCT(($F$2:$F$251=F38)*($I$2:$I$251&lt;J38)*($J$2:$J$251&gt;I38)*($L$2:$L$251&lt;&gt;"Canceled")*($A$2:$A$251&lt;&gt;A38)*($A$2:$A$251&lt;&gt;""))),"")</f>
        <v/>
      </c>
      <c r="Z38" s="21">
        <f>IFERROR(IF(COUNTA(B38:X38)=0,"",IF(A38="","Missing reservation ID",IF(C38="","Missing guest name",IF(OR(I38="",J38="",J38&lt;=I38),"Review stay dates",IF(Y38&gt;0,"Room overlap",IF(AND(I38&lt;'Setup &amp; Instructions'!$B$5,OR(L38="Confirmed",L38="Hold")),"Arrival status overdue",IF(AND(L38="Confirmed",I38&gt;='Setup &amp; Instructions'!$B$5,IFERROR(S38/R38,0)&lt;'Setup &amp; Instructions'!$B$10),"Deposit below target",IF(AND(J38&lt;'Setup &amp; Instructions'!$B$5,T38&gt;0),"Balance due after departure","OK")))))))),"")</f>
        <v/>
      </c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54" t="n"/>
      <c r="J39" s="54" t="n"/>
      <c r="K39" s="17">
        <f>IFERROR(IF(OR(I39="",J39=""),"",J39-I39),"")</f>
        <v/>
      </c>
      <c r="L39" s="15" t="n"/>
      <c r="M39" s="15" t="n"/>
      <c r="N39" s="18" t="n"/>
      <c r="O39" s="19">
        <f>IFERROR(IF(OR(K39="",N39=""),"",K39*N39),"")</f>
        <v/>
      </c>
      <c r="P39" s="19">
        <f>IFERROR(IF(O39="","",O39*'Setup &amp; Instructions'!$B$9),"")</f>
        <v/>
      </c>
      <c r="Q39" s="19">
        <f>IFERROR(IF(O39="","",(O39+P39)*'Setup &amp; Instructions'!$B$8),"")</f>
        <v/>
      </c>
      <c r="R39" s="19">
        <f>IFERROR(IF(O39="","",O39+P39+Q39),"")</f>
        <v/>
      </c>
      <c r="S39" s="18" t="n"/>
      <c r="T39" s="19">
        <f>IFERROR(IF(R39="","",IF(L39="Canceled",0,R39-S39)),"")</f>
        <v/>
      </c>
      <c r="U39" s="17">
        <f>IFERROR(IF(A39="","",IF(L39="Canceled","Canceled",IF(T39&lt;0,"Credit Balance",IF(T39=0,"Paid in Full",IF(S39&gt;0,"Deposit Paid","No Payment Recorded"))))),"")</f>
        <v/>
      </c>
      <c r="V39" s="20" t="n"/>
      <c r="W39" s="15" t="n"/>
      <c r="X39" s="54" t="n"/>
      <c r="Y39" s="17">
        <f>IFERROR(IF(OR(F39="",I39="",J39="",L39="Canceled"),"",SUMPRODUCT(($F$2:$F$251=F39)*($I$2:$I$251&lt;J39)*($J$2:$J$251&gt;I39)*($L$2:$L$251&lt;&gt;"Canceled")*($A$2:$A$251&lt;&gt;A39)*($A$2:$A$251&lt;&gt;""))),"")</f>
        <v/>
      </c>
      <c r="Z39" s="21">
        <f>IFERROR(IF(COUNTA(B39:X39)=0,"",IF(A39="","Missing reservation ID",IF(C39="","Missing guest name",IF(OR(I39="",J39="",J39&lt;=I39),"Review stay dates",IF(Y39&gt;0,"Room overlap",IF(AND(I39&lt;'Setup &amp; Instructions'!$B$5,OR(L39="Confirmed",L39="Hold")),"Arrival status overdue",IF(AND(L39="Confirmed",I39&gt;='Setup &amp; Instructions'!$B$5,IFERROR(S39/R39,0)&lt;'Setup &amp; Instructions'!$B$10),"Deposit below target",IF(AND(J39&lt;'Setup &amp; Instructions'!$B$5,T39&gt;0),"Balance due after departure","OK")))))))),"")</f>
        <v/>
      </c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54" t="n"/>
      <c r="J40" s="54" t="n"/>
      <c r="K40" s="17">
        <f>IFERROR(IF(OR(I40="",J40=""),"",J40-I40),"")</f>
        <v/>
      </c>
      <c r="L40" s="15" t="n"/>
      <c r="M40" s="15" t="n"/>
      <c r="N40" s="18" t="n"/>
      <c r="O40" s="19">
        <f>IFERROR(IF(OR(K40="",N40=""),"",K40*N40),"")</f>
        <v/>
      </c>
      <c r="P40" s="19">
        <f>IFERROR(IF(O40="","",O40*'Setup &amp; Instructions'!$B$9),"")</f>
        <v/>
      </c>
      <c r="Q40" s="19">
        <f>IFERROR(IF(O40="","",(O40+P40)*'Setup &amp; Instructions'!$B$8),"")</f>
        <v/>
      </c>
      <c r="R40" s="19">
        <f>IFERROR(IF(O40="","",O40+P40+Q40),"")</f>
        <v/>
      </c>
      <c r="S40" s="18" t="n"/>
      <c r="T40" s="19">
        <f>IFERROR(IF(R40="","",IF(L40="Canceled",0,R40-S40)),"")</f>
        <v/>
      </c>
      <c r="U40" s="17">
        <f>IFERROR(IF(A40="","",IF(L40="Canceled","Canceled",IF(T40&lt;0,"Credit Balance",IF(T40=0,"Paid in Full",IF(S40&gt;0,"Deposit Paid","No Payment Recorded"))))),"")</f>
        <v/>
      </c>
      <c r="V40" s="20" t="n"/>
      <c r="W40" s="15" t="n"/>
      <c r="X40" s="54" t="n"/>
      <c r="Y40" s="17">
        <f>IFERROR(IF(OR(F40="",I40="",J40="",L40="Canceled"),"",SUMPRODUCT(($F$2:$F$251=F40)*($I$2:$I$251&lt;J40)*($J$2:$J$251&gt;I40)*($L$2:$L$251&lt;&gt;"Canceled")*($A$2:$A$251&lt;&gt;A40)*($A$2:$A$251&lt;&gt;""))),"")</f>
        <v/>
      </c>
      <c r="Z40" s="21">
        <f>IFERROR(IF(COUNTA(B40:X40)=0,"",IF(A40="","Missing reservation ID",IF(C40="","Missing guest name",IF(OR(I40="",J40="",J40&lt;=I40),"Review stay dates",IF(Y40&gt;0,"Room overlap",IF(AND(I40&lt;'Setup &amp; Instructions'!$B$5,OR(L40="Confirmed",L40="Hold")),"Arrival status overdue",IF(AND(L40="Confirmed",I40&gt;='Setup &amp; Instructions'!$B$5,IFERROR(S40/R40,0)&lt;'Setup &amp; Instructions'!$B$10),"Deposit below target",IF(AND(J40&lt;'Setup &amp; Instructions'!$B$5,T40&gt;0),"Balance due after departure","OK")))))))),"")</f>
        <v/>
      </c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54" t="n"/>
      <c r="J41" s="54" t="n"/>
      <c r="K41" s="17">
        <f>IFERROR(IF(OR(I41="",J41=""),"",J41-I41),"")</f>
        <v/>
      </c>
      <c r="L41" s="15" t="n"/>
      <c r="M41" s="15" t="n"/>
      <c r="N41" s="18" t="n"/>
      <c r="O41" s="19">
        <f>IFERROR(IF(OR(K41="",N41=""),"",K41*N41),"")</f>
        <v/>
      </c>
      <c r="P41" s="19">
        <f>IFERROR(IF(O41="","",O41*'Setup &amp; Instructions'!$B$9),"")</f>
        <v/>
      </c>
      <c r="Q41" s="19">
        <f>IFERROR(IF(O41="","",(O41+P41)*'Setup &amp; Instructions'!$B$8),"")</f>
        <v/>
      </c>
      <c r="R41" s="19">
        <f>IFERROR(IF(O41="","",O41+P41+Q41),"")</f>
        <v/>
      </c>
      <c r="S41" s="18" t="n"/>
      <c r="T41" s="19">
        <f>IFERROR(IF(R41="","",IF(L41="Canceled",0,R41-S41)),"")</f>
        <v/>
      </c>
      <c r="U41" s="17">
        <f>IFERROR(IF(A41="","",IF(L41="Canceled","Canceled",IF(T41&lt;0,"Credit Balance",IF(T41=0,"Paid in Full",IF(S41&gt;0,"Deposit Paid","No Payment Recorded"))))),"")</f>
        <v/>
      </c>
      <c r="V41" s="20" t="n"/>
      <c r="W41" s="15" t="n"/>
      <c r="X41" s="54" t="n"/>
      <c r="Y41" s="17">
        <f>IFERROR(IF(OR(F41="",I41="",J41="",L41="Canceled"),"",SUMPRODUCT(($F$2:$F$251=F41)*($I$2:$I$251&lt;J41)*($J$2:$J$251&gt;I41)*($L$2:$L$251&lt;&gt;"Canceled")*($A$2:$A$251&lt;&gt;A41)*($A$2:$A$251&lt;&gt;""))),"")</f>
        <v/>
      </c>
      <c r="Z41" s="21">
        <f>IFERROR(IF(COUNTA(B41:X41)=0,"",IF(A41="","Missing reservation ID",IF(C41="","Missing guest name",IF(OR(I41="",J41="",J41&lt;=I41),"Review stay dates",IF(Y41&gt;0,"Room overlap",IF(AND(I41&lt;'Setup &amp; Instructions'!$B$5,OR(L41="Confirmed",L41="Hold")),"Arrival status overdue",IF(AND(L41="Confirmed",I41&gt;='Setup &amp; Instructions'!$B$5,IFERROR(S41/R41,0)&lt;'Setup &amp; Instructions'!$B$10),"Deposit below target",IF(AND(J41&lt;'Setup &amp; Instructions'!$B$5,T41&gt;0),"Balance due after departure","OK")))))))),"")</f>
        <v/>
      </c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54" t="n"/>
      <c r="J42" s="54" t="n"/>
      <c r="K42" s="17">
        <f>IFERROR(IF(OR(I42="",J42=""),"",J42-I42),"")</f>
        <v/>
      </c>
      <c r="L42" s="15" t="n"/>
      <c r="M42" s="15" t="n"/>
      <c r="N42" s="18" t="n"/>
      <c r="O42" s="19">
        <f>IFERROR(IF(OR(K42="",N42=""),"",K42*N42),"")</f>
        <v/>
      </c>
      <c r="P42" s="19">
        <f>IFERROR(IF(O42="","",O42*'Setup &amp; Instructions'!$B$9),"")</f>
        <v/>
      </c>
      <c r="Q42" s="19">
        <f>IFERROR(IF(O42="","",(O42+P42)*'Setup &amp; Instructions'!$B$8),"")</f>
        <v/>
      </c>
      <c r="R42" s="19">
        <f>IFERROR(IF(O42="","",O42+P42+Q42),"")</f>
        <v/>
      </c>
      <c r="S42" s="18" t="n"/>
      <c r="T42" s="19">
        <f>IFERROR(IF(R42="","",IF(L42="Canceled",0,R42-S42)),"")</f>
        <v/>
      </c>
      <c r="U42" s="17">
        <f>IFERROR(IF(A42="","",IF(L42="Canceled","Canceled",IF(T42&lt;0,"Credit Balance",IF(T42=0,"Paid in Full",IF(S42&gt;0,"Deposit Paid","No Payment Recorded"))))),"")</f>
        <v/>
      </c>
      <c r="V42" s="20" t="n"/>
      <c r="W42" s="15" t="n"/>
      <c r="X42" s="54" t="n"/>
      <c r="Y42" s="17">
        <f>IFERROR(IF(OR(F42="",I42="",J42="",L42="Canceled"),"",SUMPRODUCT(($F$2:$F$251=F42)*($I$2:$I$251&lt;J42)*($J$2:$J$251&gt;I42)*($L$2:$L$251&lt;&gt;"Canceled")*($A$2:$A$251&lt;&gt;A42)*($A$2:$A$251&lt;&gt;""))),"")</f>
        <v/>
      </c>
      <c r="Z42" s="21">
        <f>IFERROR(IF(COUNTA(B42:X42)=0,"",IF(A42="","Missing reservation ID",IF(C42="","Missing guest name",IF(OR(I42="",J42="",J42&lt;=I42),"Review stay dates",IF(Y42&gt;0,"Room overlap",IF(AND(I42&lt;'Setup &amp; Instructions'!$B$5,OR(L42="Confirmed",L42="Hold")),"Arrival status overdue",IF(AND(L42="Confirmed",I42&gt;='Setup &amp; Instructions'!$B$5,IFERROR(S42/R42,0)&lt;'Setup &amp; Instructions'!$B$10),"Deposit below target",IF(AND(J42&lt;'Setup &amp; Instructions'!$B$5,T42&gt;0),"Balance due after departure","OK")))))))),"")</f>
        <v/>
      </c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54" t="n"/>
      <c r="J43" s="54" t="n"/>
      <c r="K43" s="17">
        <f>IFERROR(IF(OR(I43="",J43=""),"",J43-I43),"")</f>
        <v/>
      </c>
      <c r="L43" s="15" t="n"/>
      <c r="M43" s="15" t="n"/>
      <c r="N43" s="18" t="n"/>
      <c r="O43" s="19">
        <f>IFERROR(IF(OR(K43="",N43=""),"",K43*N43),"")</f>
        <v/>
      </c>
      <c r="P43" s="19">
        <f>IFERROR(IF(O43="","",O43*'Setup &amp; Instructions'!$B$9),"")</f>
        <v/>
      </c>
      <c r="Q43" s="19">
        <f>IFERROR(IF(O43="","",(O43+P43)*'Setup &amp; Instructions'!$B$8),"")</f>
        <v/>
      </c>
      <c r="R43" s="19">
        <f>IFERROR(IF(O43="","",O43+P43+Q43),"")</f>
        <v/>
      </c>
      <c r="S43" s="18" t="n"/>
      <c r="T43" s="19">
        <f>IFERROR(IF(R43="","",IF(L43="Canceled",0,R43-S43)),"")</f>
        <v/>
      </c>
      <c r="U43" s="17">
        <f>IFERROR(IF(A43="","",IF(L43="Canceled","Canceled",IF(T43&lt;0,"Credit Balance",IF(T43=0,"Paid in Full",IF(S43&gt;0,"Deposit Paid","No Payment Recorded"))))),"")</f>
        <v/>
      </c>
      <c r="V43" s="20" t="n"/>
      <c r="W43" s="15" t="n"/>
      <c r="X43" s="54" t="n"/>
      <c r="Y43" s="17">
        <f>IFERROR(IF(OR(F43="",I43="",J43="",L43="Canceled"),"",SUMPRODUCT(($F$2:$F$251=F43)*($I$2:$I$251&lt;J43)*($J$2:$J$251&gt;I43)*($L$2:$L$251&lt;&gt;"Canceled")*($A$2:$A$251&lt;&gt;A43)*($A$2:$A$251&lt;&gt;""))),"")</f>
        <v/>
      </c>
      <c r="Z43" s="21">
        <f>IFERROR(IF(COUNTA(B43:X43)=0,"",IF(A43="","Missing reservation ID",IF(C43="","Missing guest name",IF(OR(I43="",J43="",J43&lt;=I43),"Review stay dates",IF(Y43&gt;0,"Room overlap",IF(AND(I43&lt;'Setup &amp; Instructions'!$B$5,OR(L43="Confirmed",L43="Hold")),"Arrival status overdue",IF(AND(L43="Confirmed",I43&gt;='Setup &amp; Instructions'!$B$5,IFERROR(S43/R43,0)&lt;'Setup &amp; Instructions'!$B$10),"Deposit below target",IF(AND(J43&lt;'Setup &amp; Instructions'!$B$5,T43&gt;0),"Balance due after departure","OK")))))))),"")</f>
        <v/>
      </c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54" t="n"/>
      <c r="J44" s="54" t="n"/>
      <c r="K44" s="17">
        <f>IFERROR(IF(OR(I44="",J44=""),"",J44-I44),"")</f>
        <v/>
      </c>
      <c r="L44" s="15" t="n"/>
      <c r="M44" s="15" t="n"/>
      <c r="N44" s="18" t="n"/>
      <c r="O44" s="19">
        <f>IFERROR(IF(OR(K44="",N44=""),"",K44*N44),"")</f>
        <v/>
      </c>
      <c r="P44" s="19">
        <f>IFERROR(IF(O44="","",O44*'Setup &amp; Instructions'!$B$9),"")</f>
        <v/>
      </c>
      <c r="Q44" s="19">
        <f>IFERROR(IF(O44="","",(O44+P44)*'Setup &amp; Instructions'!$B$8),"")</f>
        <v/>
      </c>
      <c r="R44" s="19">
        <f>IFERROR(IF(O44="","",O44+P44+Q44),"")</f>
        <v/>
      </c>
      <c r="S44" s="18" t="n"/>
      <c r="T44" s="19">
        <f>IFERROR(IF(R44="","",IF(L44="Canceled",0,R44-S44)),"")</f>
        <v/>
      </c>
      <c r="U44" s="17">
        <f>IFERROR(IF(A44="","",IF(L44="Canceled","Canceled",IF(T44&lt;0,"Credit Balance",IF(T44=0,"Paid in Full",IF(S44&gt;0,"Deposit Paid","No Payment Recorded"))))),"")</f>
        <v/>
      </c>
      <c r="V44" s="20" t="n"/>
      <c r="W44" s="15" t="n"/>
      <c r="X44" s="54" t="n"/>
      <c r="Y44" s="17">
        <f>IFERROR(IF(OR(F44="",I44="",J44="",L44="Canceled"),"",SUMPRODUCT(($F$2:$F$251=F44)*($I$2:$I$251&lt;J44)*($J$2:$J$251&gt;I44)*($L$2:$L$251&lt;&gt;"Canceled")*($A$2:$A$251&lt;&gt;A44)*($A$2:$A$251&lt;&gt;""))),"")</f>
        <v/>
      </c>
      <c r="Z44" s="21">
        <f>IFERROR(IF(COUNTA(B44:X44)=0,"",IF(A44="","Missing reservation ID",IF(C44="","Missing guest name",IF(OR(I44="",J44="",J44&lt;=I44),"Review stay dates",IF(Y44&gt;0,"Room overlap",IF(AND(I44&lt;'Setup &amp; Instructions'!$B$5,OR(L44="Confirmed",L44="Hold")),"Arrival status overdue",IF(AND(L44="Confirmed",I44&gt;='Setup &amp; Instructions'!$B$5,IFERROR(S44/R44,0)&lt;'Setup &amp; Instructions'!$B$10),"Deposit below target",IF(AND(J44&lt;'Setup &amp; Instructions'!$B$5,T44&gt;0),"Balance due after departure","OK")))))))),"")</f>
        <v/>
      </c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54" t="n"/>
      <c r="J45" s="54" t="n"/>
      <c r="K45" s="17">
        <f>IFERROR(IF(OR(I45="",J45=""),"",J45-I45),"")</f>
        <v/>
      </c>
      <c r="L45" s="15" t="n"/>
      <c r="M45" s="15" t="n"/>
      <c r="N45" s="18" t="n"/>
      <c r="O45" s="19">
        <f>IFERROR(IF(OR(K45="",N45=""),"",K45*N45),"")</f>
        <v/>
      </c>
      <c r="P45" s="19">
        <f>IFERROR(IF(O45="","",O45*'Setup &amp; Instructions'!$B$9),"")</f>
        <v/>
      </c>
      <c r="Q45" s="19">
        <f>IFERROR(IF(O45="","",(O45+P45)*'Setup &amp; Instructions'!$B$8),"")</f>
        <v/>
      </c>
      <c r="R45" s="19">
        <f>IFERROR(IF(O45="","",O45+P45+Q45),"")</f>
        <v/>
      </c>
      <c r="S45" s="18" t="n"/>
      <c r="T45" s="19">
        <f>IFERROR(IF(R45="","",IF(L45="Canceled",0,R45-S45)),"")</f>
        <v/>
      </c>
      <c r="U45" s="17">
        <f>IFERROR(IF(A45="","",IF(L45="Canceled","Canceled",IF(T45&lt;0,"Credit Balance",IF(T45=0,"Paid in Full",IF(S45&gt;0,"Deposit Paid","No Payment Recorded"))))),"")</f>
        <v/>
      </c>
      <c r="V45" s="20" t="n"/>
      <c r="W45" s="15" t="n"/>
      <c r="X45" s="54" t="n"/>
      <c r="Y45" s="17">
        <f>IFERROR(IF(OR(F45="",I45="",J45="",L45="Canceled"),"",SUMPRODUCT(($F$2:$F$251=F45)*($I$2:$I$251&lt;J45)*($J$2:$J$251&gt;I45)*($L$2:$L$251&lt;&gt;"Canceled")*($A$2:$A$251&lt;&gt;A45)*($A$2:$A$251&lt;&gt;""))),"")</f>
        <v/>
      </c>
      <c r="Z45" s="21">
        <f>IFERROR(IF(COUNTA(B45:X45)=0,"",IF(A45="","Missing reservation ID",IF(C45="","Missing guest name",IF(OR(I45="",J45="",J45&lt;=I45),"Review stay dates",IF(Y45&gt;0,"Room overlap",IF(AND(I45&lt;'Setup &amp; Instructions'!$B$5,OR(L45="Confirmed",L45="Hold")),"Arrival status overdue",IF(AND(L45="Confirmed",I45&gt;='Setup &amp; Instructions'!$B$5,IFERROR(S45/R45,0)&lt;'Setup &amp; Instructions'!$B$10),"Deposit below target",IF(AND(J45&lt;'Setup &amp; Instructions'!$B$5,T45&gt;0),"Balance due after departure","OK")))))))),"")</f>
        <v/>
      </c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54" t="n"/>
      <c r="J46" s="54" t="n"/>
      <c r="K46" s="17">
        <f>IFERROR(IF(OR(I46="",J46=""),"",J46-I46),"")</f>
        <v/>
      </c>
      <c r="L46" s="15" t="n"/>
      <c r="M46" s="15" t="n"/>
      <c r="N46" s="18" t="n"/>
      <c r="O46" s="19">
        <f>IFERROR(IF(OR(K46="",N46=""),"",K46*N46),"")</f>
        <v/>
      </c>
      <c r="P46" s="19">
        <f>IFERROR(IF(O46="","",O46*'Setup &amp; Instructions'!$B$9),"")</f>
        <v/>
      </c>
      <c r="Q46" s="19">
        <f>IFERROR(IF(O46="","",(O46+P46)*'Setup &amp; Instructions'!$B$8),"")</f>
        <v/>
      </c>
      <c r="R46" s="19">
        <f>IFERROR(IF(O46="","",O46+P46+Q46),"")</f>
        <v/>
      </c>
      <c r="S46" s="18" t="n"/>
      <c r="T46" s="19">
        <f>IFERROR(IF(R46="","",IF(L46="Canceled",0,R46-S46)),"")</f>
        <v/>
      </c>
      <c r="U46" s="17">
        <f>IFERROR(IF(A46="","",IF(L46="Canceled","Canceled",IF(T46&lt;0,"Credit Balance",IF(T46=0,"Paid in Full",IF(S46&gt;0,"Deposit Paid","No Payment Recorded"))))),"")</f>
        <v/>
      </c>
      <c r="V46" s="20" t="n"/>
      <c r="W46" s="15" t="n"/>
      <c r="X46" s="54" t="n"/>
      <c r="Y46" s="17">
        <f>IFERROR(IF(OR(F46="",I46="",J46="",L46="Canceled"),"",SUMPRODUCT(($F$2:$F$251=F46)*($I$2:$I$251&lt;J46)*($J$2:$J$251&gt;I46)*($L$2:$L$251&lt;&gt;"Canceled")*($A$2:$A$251&lt;&gt;A46)*($A$2:$A$251&lt;&gt;""))),"")</f>
        <v/>
      </c>
      <c r="Z46" s="21">
        <f>IFERROR(IF(COUNTA(B46:X46)=0,"",IF(A46="","Missing reservation ID",IF(C46="","Missing guest name",IF(OR(I46="",J46="",J46&lt;=I46),"Review stay dates",IF(Y46&gt;0,"Room overlap",IF(AND(I46&lt;'Setup &amp; Instructions'!$B$5,OR(L46="Confirmed",L46="Hold")),"Arrival status overdue",IF(AND(L46="Confirmed",I46&gt;='Setup &amp; Instructions'!$B$5,IFERROR(S46/R46,0)&lt;'Setup &amp; Instructions'!$B$10),"Deposit below target",IF(AND(J46&lt;'Setup &amp; Instructions'!$B$5,T46&gt;0),"Balance due after departure","OK")))))))),"")</f>
        <v/>
      </c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54" t="n"/>
      <c r="J47" s="54" t="n"/>
      <c r="K47" s="17">
        <f>IFERROR(IF(OR(I47="",J47=""),"",J47-I47),"")</f>
        <v/>
      </c>
      <c r="L47" s="15" t="n"/>
      <c r="M47" s="15" t="n"/>
      <c r="N47" s="18" t="n"/>
      <c r="O47" s="19">
        <f>IFERROR(IF(OR(K47="",N47=""),"",K47*N47),"")</f>
        <v/>
      </c>
      <c r="P47" s="19">
        <f>IFERROR(IF(O47="","",O47*'Setup &amp; Instructions'!$B$9),"")</f>
        <v/>
      </c>
      <c r="Q47" s="19">
        <f>IFERROR(IF(O47="","",(O47+P47)*'Setup &amp; Instructions'!$B$8),"")</f>
        <v/>
      </c>
      <c r="R47" s="19">
        <f>IFERROR(IF(O47="","",O47+P47+Q47),"")</f>
        <v/>
      </c>
      <c r="S47" s="18" t="n"/>
      <c r="T47" s="19">
        <f>IFERROR(IF(R47="","",IF(L47="Canceled",0,R47-S47)),"")</f>
        <v/>
      </c>
      <c r="U47" s="17">
        <f>IFERROR(IF(A47="","",IF(L47="Canceled","Canceled",IF(T47&lt;0,"Credit Balance",IF(T47=0,"Paid in Full",IF(S47&gt;0,"Deposit Paid","No Payment Recorded"))))),"")</f>
        <v/>
      </c>
      <c r="V47" s="20" t="n"/>
      <c r="W47" s="15" t="n"/>
      <c r="X47" s="54" t="n"/>
      <c r="Y47" s="17">
        <f>IFERROR(IF(OR(F47="",I47="",J47="",L47="Canceled"),"",SUMPRODUCT(($F$2:$F$251=F47)*($I$2:$I$251&lt;J47)*($J$2:$J$251&gt;I47)*($L$2:$L$251&lt;&gt;"Canceled")*($A$2:$A$251&lt;&gt;A47)*($A$2:$A$251&lt;&gt;""))),"")</f>
        <v/>
      </c>
      <c r="Z47" s="21">
        <f>IFERROR(IF(COUNTA(B47:X47)=0,"",IF(A47="","Missing reservation ID",IF(C47="","Missing guest name",IF(OR(I47="",J47="",J47&lt;=I47),"Review stay dates",IF(Y47&gt;0,"Room overlap",IF(AND(I47&lt;'Setup &amp; Instructions'!$B$5,OR(L47="Confirmed",L47="Hold")),"Arrival status overdue",IF(AND(L47="Confirmed",I47&gt;='Setup &amp; Instructions'!$B$5,IFERROR(S47/R47,0)&lt;'Setup &amp; Instructions'!$B$10),"Deposit below target",IF(AND(J47&lt;'Setup &amp; Instructions'!$B$5,T47&gt;0),"Balance due after departure","OK")))))))),"")</f>
        <v/>
      </c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54" t="n"/>
      <c r="J48" s="54" t="n"/>
      <c r="K48" s="17">
        <f>IFERROR(IF(OR(I48="",J48=""),"",J48-I48),"")</f>
        <v/>
      </c>
      <c r="L48" s="15" t="n"/>
      <c r="M48" s="15" t="n"/>
      <c r="N48" s="18" t="n"/>
      <c r="O48" s="19">
        <f>IFERROR(IF(OR(K48="",N48=""),"",K48*N48),"")</f>
        <v/>
      </c>
      <c r="P48" s="19">
        <f>IFERROR(IF(O48="","",O48*'Setup &amp; Instructions'!$B$9),"")</f>
        <v/>
      </c>
      <c r="Q48" s="19">
        <f>IFERROR(IF(O48="","",(O48+P48)*'Setup &amp; Instructions'!$B$8),"")</f>
        <v/>
      </c>
      <c r="R48" s="19">
        <f>IFERROR(IF(O48="","",O48+P48+Q48),"")</f>
        <v/>
      </c>
      <c r="S48" s="18" t="n"/>
      <c r="T48" s="19">
        <f>IFERROR(IF(R48="","",IF(L48="Canceled",0,R48-S48)),"")</f>
        <v/>
      </c>
      <c r="U48" s="17">
        <f>IFERROR(IF(A48="","",IF(L48="Canceled","Canceled",IF(T48&lt;0,"Credit Balance",IF(T48=0,"Paid in Full",IF(S48&gt;0,"Deposit Paid","No Payment Recorded"))))),"")</f>
        <v/>
      </c>
      <c r="V48" s="20" t="n"/>
      <c r="W48" s="15" t="n"/>
      <c r="X48" s="54" t="n"/>
      <c r="Y48" s="17">
        <f>IFERROR(IF(OR(F48="",I48="",J48="",L48="Canceled"),"",SUMPRODUCT(($F$2:$F$251=F48)*($I$2:$I$251&lt;J48)*($J$2:$J$251&gt;I48)*($L$2:$L$251&lt;&gt;"Canceled")*($A$2:$A$251&lt;&gt;A48)*($A$2:$A$251&lt;&gt;""))),"")</f>
        <v/>
      </c>
      <c r="Z48" s="21">
        <f>IFERROR(IF(COUNTA(B48:X48)=0,"",IF(A48="","Missing reservation ID",IF(C48="","Missing guest name",IF(OR(I48="",J48="",J48&lt;=I48),"Review stay dates",IF(Y48&gt;0,"Room overlap",IF(AND(I48&lt;'Setup &amp; Instructions'!$B$5,OR(L48="Confirmed",L48="Hold")),"Arrival status overdue",IF(AND(L48="Confirmed",I48&gt;='Setup &amp; Instructions'!$B$5,IFERROR(S48/R48,0)&lt;'Setup &amp; Instructions'!$B$10),"Deposit below target",IF(AND(J48&lt;'Setup &amp; Instructions'!$B$5,T48&gt;0),"Balance due after departure","OK")))))))),"")</f>
        <v/>
      </c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54" t="n"/>
      <c r="J49" s="54" t="n"/>
      <c r="K49" s="17">
        <f>IFERROR(IF(OR(I49="",J49=""),"",J49-I49),"")</f>
        <v/>
      </c>
      <c r="L49" s="15" t="n"/>
      <c r="M49" s="15" t="n"/>
      <c r="N49" s="18" t="n"/>
      <c r="O49" s="19">
        <f>IFERROR(IF(OR(K49="",N49=""),"",K49*N49),"")</f>
        <v/>
      </c>
      <c r="P49" s="19">
        <f>IFERROR(IF(O49="","",O49*'Setup &amp; Instructions'!$B$9),"")</f>
        <v/>
      </c>
      <c r="Q49" s="19">
        <f>IFERROR(IF(O49="","",(O49+P49)*'Setup &amp; Instructions'!$B$8),"")</f>
        <v/>
      </c>
      <c r="R49" s="19">
        <f>IFERROR(IF(O49="","",O49+P49+Q49),"")</f>
        <v/>
      </c>
      <c r="S49" s="18" t="n"/>
      <c r="T49" s="19">
        <f>IFERROR(IF(R49="","",IF(L49="Canceled",0,R49-S49)),"")</f>
        <v/>
      </c>
      <c r="U49" s="17">
        <f>IFERROR(IF(A49="","",IF(L49="Canceled","Canceled",IF(T49&lt;0,"Credit Balance",IF(T49=0,"Paid in Full",IF(S49&gt;0,"Deposit Paid","No Payment Recorded"))))),"")</f>
        <v/>
      </c>
      <c r="V49" s="20" t="n"/>
      <c r="W49" s="15" t="n"/>
      <c r="X49" s="54" t="n"/>
      <c r="Y49" s="17">
        <f>IFERROR(IF(OR(F49="",I49="",J49="",L49="Canceled"),"",SUMPRODUCT(($F$2:$F$251=F49)*($I$2:$I$251&lt;J49)*($J$2:$J$251&gt;I49)*($L$2:$L$251&lt;&gt;"Canceled")*($A$2:$A$251&lt;&gt;A49)*($A$2:$A$251&lt;&gt;""))),"")</f>
        <v/>
      </c>
      <c r="Z49" s="21">
        <f>IFERROR(IF(COUNTA(B49:X49)=0,"",IF(A49="","Missing reservation ID",IF(C49="","Missing guest name",IF(OR(I49="",J49="",J49&lt;=I49),"Review stay dates",IF(Y49&gt;0,"Room overlap",IF(AND(I49&lt;'Setup &amp; Instructions'!$B$5,OR(L49="Confirmed",L49="Hold")),"Arrival status overdue",IF(AND(L49="Confirmed",I49&gt;='Setup &amp; Instructions'!$B$5,IFERROR(S49/R49,0)&lt;'Setup &amp; Instructions'!$B$10),"Deposit below target",IF(AND(J49&lt;'Setup &amp; Instructions'!$B$5,T49&gt;0),"Balance due after departure","OK")))))))),"")</f>
        <v/>
      </c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54" t="n"/>
      <c r="J50" s="54" t="n"/>
      <c r="K50" s="17">
        <f>IFERROR(IF(OR(I50="",J50=""),"",J50-I50),"")</f>
        <v/>
      </c>
      <c r="L50" s="15" t="n"/>
      <c r="M50" s="15" t="n"/>
      <c r="N50" s="18" t="n"/>
      <c r="O50" s="19">
        <f>IFERROR(IF(OR(K50="",N50=""),"",K50*N50),"")</f>
        <v/>
      </c>
      <c r="P50" s="19">
        <f>IFERROR(IF(O50="","",O50*'Setup &amp; Instructions'!$B$9),"")</f>
        <v/>
      </c>
      <c r="Q50" s="19">
        <f>IFERROR(IF(O50="","",(O50+P50)*'Setup &amp; Instructions'!$B$8),"")</f>
        <v/>
      </c>
      <c r="R50" s="19">
        <f>IFERROR(IF(O50="","",O50+P50+Q50),"")</f>
        <v/>
      </c>
      <c r="S50" s="18" t="n"/>
      <c r="T50" s="19">
        <f>IFERROR(IF(R50="","",IF(L50="Canceled",0,R50-S50)),"")</f>
        <v/>
      </c>
      <c r="U50" s="17">
        <f>IFERROR(IF(A50="","",IF(L50="Canceled","Canceled",IF(T50&lt;0,"Credit Balance",IF(T50=0,"Paid in Full",IF(S50&gt;0,"Deposit Paid","No Payment Recorded"))))),"")</f>
        <v/>
      </c>
      <c r="V50" s="20" t="n"/>
      <c r="W50" s="15" t="n"/>
      <c r="X50" s="54" t="n"/>
      <c r="Y50" s="17">
        <f>IFERROR(IF(OR(F50="",I50="",J50="",L50="Canceled"),"",SUMPRODUCT(($F$2:$F$251=F50)*($I$2:$I$251&lt;J50)*($J$2:$J$251&gt;I50)*($L$2:$L$251&lt;&gt;"Canceled")*($A$2:$A$251&lt;&gt;A50)*($A$2:$A$251&lt;&gt;""))),"")</f>
        <v/>
      </c>
      <c r="Z50" s="21">
        <f>IFERROR(IF(COUNTA(B50:X50)=0,"",IF(A50="","Missing reservation ID",IF(C50="","Missing guest name",IF(OR(I50="",J50="",J50&lt;=I50),"Review stay dates",IF(Y50&gt;0,"Room overlap",IF(AND(I50&lt;'Setup &amp; Instructions'!$B$5,OR(L50="Confirmed",L50="Hold")),"Arrival status overdue",IF(AND(L50="Confirmed",I50&gt;='Setup &amp; Instructions'!$B$5,IFERROR(S50/R50,0)&lt;'Setup &amp; Instructions'!$B$10),"Deposit below target",IF(AND(J50&lt;'Setup &amp; Instructions'!$B$5,T50&gt;0),"Balance due after departure","OK")))))))),"")</f>
        <v/>
      </c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54" t="n"/>
      <c r="J51" s="54" t="n"/>
      <c r="K51" s="17">
        <f>IFERROR(IF(OR(I51="",J51=""),"",J51-I51),"")</f>
        <v/>
      </c>
      <c r="L51" s="15" t="n"/>
      <c r="M51" s="15" t="n"/>
      <c r="N51" s="18" t="n"/>
      <c r="O51" s="19">
        <f>IFERROR(IF(OR(K51="",N51=""),"",K51*N51),"")</f>
        <v/>
      </c>
      <c r="P51" s="19">
        <f>IFERROR(IF(O51="","",O51*'Setup &amp; Instructions'!$B$9),"")</f>
        <v/>
      </c>
      <c r="Q51" s="19">
        <f>IFERROR(IF(O51="","",(O51+P51)*'Setup &amp; Instructions'!$B$8),"")</f>
        <v/>
      </c>
      <c r="R51" s="19">
        <f>IFERROR(IF(O51="","",O51+P51+Q51),"")</f>
        <v/>
      </c>
      <c r="S51" s="18" t="n"/>
      <c r="T51" s="19">
        <f>IFERROR(IF(R51="","",IF(L51="Canceled",0,R51-S51)),"")</f>
        <v/>
      </c>
      <c r="U51" s="17">
        <f>IFERROR(IF(A51="","",IF(L51="Canceled","Canceled",IF(T51&lt;0,"Credit Balance",IF(T51=0,"Paid in Full",IF(S51&gt;0,"Deposit Paid","No Payment Recorded"))))),"")</f>
        <v/>
      </c>
      <c r="V51" s="20" t="n"/>
      <c r="W51" s="15" t="n"/>
      <c r="X51" s="54" t="n"/>
      <c r="Y51" s="17">
        <f>IFERROR(IF(OR(F51="",I51="",J51="",L51="Canceled"),"",SUMPRODUCT(($F$2:$F$251=F51)*($I$2:$I$251&lt;J51)*($J$2:$J$251&gt;I51)*($L$2:$L$251&lt;&gt;"Canceled")*($A$2:$A$251&lt;&gt;A51)*($A$2:$A$251&lt;&gt;""))),"")</f>
        <v/>
      </c>
      <c r="Z51" s="21">
        <f>IFERROR(IF(COUNTA(B51:X51)=0,"",IF(A51="","Missing reservation ID",IF(C51="","Missing guest name",IF(OR(I51="",J51="",J51&lt;=I51),"Review stay dates",IF(Y51&gt;0,"Room overlap",IF(AND(I51&lt;'Setup &amp; Instructions'!$B$5,OR(L51="Confirmed",L51="Hold")),"Arrival status overdue",IF(AND(L51="Confirmed",I51&gt;='Setup &amp; Instructions'!$B$5,IFERROR(S51/R51,0)&lt;'Setup &amp; Instructions'!$B$10),"Deposit below target",IF(AND(J51&lt;'Setup &amp; Instructions'!$B$5,T51&gt;0),"Balance due after departure","OK")))))))),"")</f>
        <v/>
      </c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54" t="n"/>
      <c r="J52" s="54" t="n"/>
      <c r="K52" s="17">
        <f>IFERROR(IF(OR(I52="",J52=""),"",J52-I52),"")</f>
        <v/>
      </c>
      <c r="L52" s="15" t="n"/>
      <c r="M52" s="15" t="n"/>
      <c r="N52" s="18" t="n"/>
      <c r="O52" s="19">
        <f>IFERROR(IF(OR(K52="",N52=""),"",K52*N52),"")</f>
        <v/>
      </c>
      <c r="P52" s="19">
        <f>IFERROR(IF(O52="","",O52*'Setup &amp; Instructions'!$B$9),"")</f>
        <v/>
      </c>
      <c r="Q52" s="19">
        <f>IFERROR(IF(O52="","",(O52+P52)*'Setup &amp; Instructions'!$B$8),"")</f>
        <v/>
      </c>
      <c r="R52" s="19">
        <f>IFERROR(IF(O52="","",O52+P52+Q52),"")</f>
        <v/>
      </c>
      <c r="S52" s="18" t="n"/>
      <c r="T52" s="19">
        <f>IFERROR(IF(R52="","",IF(L52="Canceled",0,R52-S52)),"")</f>
        <v/>
      </c>
      <c r="U52" s="17">
        <f>IFERROR(IF(A52="","",IF(L52="Canceled","Canceled",IF(T52&lt;0,"Credit Balance",IF(T52=0,"Paid in Full",IF(S52&gt;0,"Deposit Paid","No Payment Recorded"))))),"")</f>
        <v/>
      </c>
      <c r="V52" s="20" t="n"/>
      <c r="W52" s="15" t="n"/>
      <c r="X52" s="54" t="n"/>
      <c r="Y52" s="17">
        <f>IFERROR(IF(OR(F52="",I52="",J52="",L52="Canceled"),"",SUMPRODUCT(($F$2:$F$251=F52)*($I$2:$I$251&lt;J52)*($J$2:$J$251&gt;I52)*($L$2:$L$251&lt;&gt;"Canceled")*($A$2:$A$251&lt;&gt;A52)*($A$2:$A$251&lt;&gt;""))),"")</f>
        <v/>
      </c>
      <c r="Z52" s="21">
        <f>IFERROR(IF(COUNTA(B52:X52)=0,"",IF(A52="","Missing reservation ID",IF(C52="","Missing guest name",IF(OR(I52="",J52="",J52&lt;=I52),"Review stay dates",IF(Y52&gt;0,"Room overlap",IF(AND(I52&lt;'Setup &amp; Instructions'!$B$5,OR(L52="Confirmed",L52="Hold")),"Arrival status overdue",IF(AND(L52="Confirmed",I52&gt;='Setup &amp; Instructions'!$B$5,IFERROR(S52/R52,0)&lt;'Setup &amp; Instructions'!$B$10),"Deposit below target",IF(AND(J52&lt;'Setup &amp; Instructions'!$B$5,T52&gt;0),"Balance due after departure","OK")))))))),"")</f>
        <v/>
      </c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54" t="n"/>
      <c r="J53" s="54" t="n"/>
      <c r="K53" s="17">
        <f>IFERROR(IF(OR(I53="",J53=""),"",J53-I53),"")</f>
        <v/>
      </c>
      <c r="L53" s="15" t="n"/>
      <c r="M53" s="15" t="n"/>
      <c r="N53" s="18" t="n"/>
      <c r="O53" s="19">
        <f>IFERROR(IF(OR(K53="",N53=""),"",K53*N53),"")</f>
        <v/>
      </c>
      <c r="P53" s="19">
        <f>IFERROR(IF(O53="","",O53*'Setup &amp; Instructions'!$B$9),"")</f>
        <v/>
      </c>
      <c r="Q53" s="19">
        <f>IFERROR(IF(O53="","",(O53+P53)*'Setup &amp; Instructions'!$B$8),"")</f>
        <v/>
      </c>
      <c r="R53" s="19">
        <f>IFERROR(IF(O53="","",O53+P53+Q53),"")</f>
        <v/>
      </c>
      <c r="S53" s="18" t="n"/>
      <c r="T53" s="19">
        <f>IFERROR(IF(R53="","",IF(L53="Canceled",0,R53-S53)),"")</f>
        <v/>
      </c>
      <c r="U53" s="17">
        <f>IFERROR(IF(A53="","",IF(L53="Canceled","Canceled",IF(T53&lt;0,"Credit Balance",IF(T53=0,"Paid in Full",IF(S53&gt;0,"Deposit Paid","No Payment Recorded"))))),"")</f>
        <v/>
      </c>
      <c r="V53" s="20" t="n"/>
      <c r="W53" s="15" t="n"/>
      <c r="X53" s="54" t="n"/>
      <c r="Y53" s="17">
        <f>IFERROR(IF(OR(F53="",I53="",J53="",L53="Canceled"),"",SUMPRODUCT(($F$2:$F$251=F53)*($I$2:$I$251&lt;J53)*($J$2:$J$251&gt;I53)*($L$2:$L$251&lt;&gt;"Canceled")*($A$2:$A$251&lt;&gt;A53)*($A$2:$A$251&lt;&gt;""))),"")</f>
        <v/>
      </c>
      <c r="Z53" s="21">
        <f>IFERROR(IF(COUNTA(B53:X53)=0,"",IF(A53="","Missing reservation ID",IF(C53="","Missing guest name",IF(OR(I53="",J53="",J53&lt;=I53),"Review stay dates",IF(Y53&gt;0,"Room overlap",IF(AND(I53&lt;'Setup &amp; Instructions'!$B$5,OR(L53="Confirmed",L53="Hold")),"Arrival status overdue",IF(AND(L53="Confirmed",I53&gt;='Setup &amp; Instructions'!$B$5,IFERROR(S53/R53,0)&lt;'Setup &amp; Instructions'!$B$10),"Deposit below target",IF(AND(J53&lt;'Setup &amp; Instructions'!$B$5,T53&gt;0),"Balance due after departure","OK")))))))),"")</f>
        <v/>
      </c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54" t="n"/>
      <c r="J54" s="54" t="n"/>
      <c r="K54" s="17">
        <f>IFERROR(IF(OR(I54="",J54=""),"",J54-I54),"")</f>
        <v/>
      </c>
      <c r="L54" s="15" t="n"/>
      <c r="M54" s="15" t="n"/>
      <c r="N54" s="18" t="n"/>
      <c r="O54" s="19">
        <f>IFERROR(IF(OR(K54="",N54=""),"",K54*N54),"")</f>
        <v/>
      </c>
      <c r="P54" s="19">
        <f>IFERROR(IF(O54="","",O54*'Setup &amp; Instructions'!$B$9),"")</f>
        <v/>
      </c>
      <c r="Q54" s="19">
        <f>IFERROR(IF(O54="","",(O54+P54)*'Setup &amp; Instructions'!$B$8),"")</f>
        <v/>
      </c>
      <c r="R54" s="19">
        <f>IFERROR(IF(O54="","",O54+P54+Q54),"")</f>
        <v/>
      </c>
      <c r="S54" s="18" t="n"/>
      <c r="T54" s="19">
        <f>IFERROR(IF(R54="","",IF(L54="Canceled",0,R54-S54)),"")</f>
        <v/>
      </c>
      <c r="U54" s="17">
        <f>IFERROR(IF(A54="","",IF(L54="Canceled","Canceled",IF(T54&lt;0,"Credit Balance",IF(T54=0,"Paid in Full",IF(S54&gt;0,"Deposit Paid","No Payment Recorded"))))),"")</f>
        <v/>
      </c>
      <c r="V54" s="20" t="n"/>
      <c r="W54" s="15" t="n"/>
      <c r="X54" s="54" t="n"/>
      <c r="Y54" s="17">
        <f>IFERROR(IF(OR(F54="",I54="",J54="",L54="Canceled"),"",SUMPRODUCT(($F$2:$F$251=F54)*($I$2:$I$251&lt;J54)*($J$2:$J$251&gt;I54)*($L$2:$L$251&lt;&gt;"Canceled")*($A$2:$A$251&lt;&gt;A54)*($A$2:$A$251&lt;&gt;""))),"")</f>
        <v/>
      </c>
      <c r="Z54" s="21">
        <f>IFERROR(IF(COUNTA(B54:X54)=0,"",IF(A54="","Missing reservation ID",IF(C54="","Missing guest name",IF(OR(I54="",J54="",J54&lt;=I54),"Review stay dates",IF(Y54&gt;0,"Room overlap",IF(AND(I54&lt;'Setup &amp; Instructions'!$B$5,OR(L54="Confirmed",L54="Hold")),"Arrival status overdue",IF(AND(L54="Confirmed",I54&gt;='Setup &amp; Instructions'!$B$5,IFERROR(S54/R54,0)&lt;'Setup &amp; Instructions'!$B$10),"Deposit below target",IF(AND(J54&lt;'Setup &amp; Instructions'!$B$5,T54&gt;0),"Balance due after departure","OK")))))))),"")</f>
        <v/>
      </c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54" t="n"/>
      <c r="J55" s="54" t="n"/>
      <c r="K55" s="17">
        <f>IFERROR(IF(OR(I55="",J55=""),"",J55-I55),"")</f>
        <v/>
      </c>
      <c r="L55" s="15" t="n"/>
      <c r="M55" s="15" t="n"/>
      <c r="N55" s="18" t="n"/>
      <c r="O55" s="19">
        <f>IFERROR(IF(OR(K55="",N55=""),"",K55*N55),"")</f>
        <v/>
      </c>
      <c r="P55" s="19">
        <f>IFERROR(IF(O55="","",O55*'Setup &amp; Instructions'!$B$9),"")</f>
        <v/>
      </c>
      <c r="Q55" s="19">
        <f>IFERROR(IF(O55="","",(O55+P55)*'Setup &amp; Instructions'!$B$8),"")</f>
        <v/>
      </c>
      <c r="R55" s="19">
        <f>IFERROR(IF(O55="","",O55+P55+Q55),"")</f>
        <v/>
      </c>
      <c r="S55" s="18" t="n"/>
      <c r="T55" s="19">
        <f>IFERROR(IF(R55="","",IF(L55="Canceled",0,R55-S55)),"")</f>
        <v/>
      </c>
      <c r="U55" s="17">
        <f>IFERROR(IF(A55="","",IF(L55="Canceled","Canceled",IF(T55&lt;0,"Credit Balance",IF(T55=0,"Paid in Full",IF(S55&gt;0,"Deposit Paid","No Payment Recorded"))))),"")</f>
        <v/>
      </c>
      <c r="V55" s="20" t="n"/>
      <c r="W55" s="15" t="n"/>
      <c r="X55" s="54" t="n"/>
      <c r="Y55" s="17">
        <f>IFERROR(IF(OR(F55="",I55="",J55="",L55="Canceled"),"",SUMPRODUCT(($F$2:$F$251=F55)*($I$2:$I$251&lt;J55)*($J$2:$J$251&gt;I55)*($L$2:$L$251&lt;&gt;"Canceled")*($A$2:$A$251&lt;&gt;A55)*($A$2:$A$251&lt;&gt;""))),"")</f>
        <v/>
      </c>
      <c r="Z55" s="21">
        <f>IFERROR(IF(COUNTA(B55:X55)=0,"",IF(A55="","Missing reservation ID",IF(C55="","Missing guest name",IF(OR(I55="",J55="",J55&lt;=I55),"Review stay dates",IF(Y55&gt;0,"Room overlap",IF(AND(I55&lt;'Setup &amp; Instructions'!$B$5,OR(L55="Confirmed",L55="Hold")),"Arrival status overdue",IF(AND(L55="Confirmed",I55&gt;='Setup &amp; Instructions'!$B$5,IFERROR(S55/R55,0)&lt;'Setup &amp; Instructions'!$B$10),"Deposit below target",IF(AND(J55&lt;'Setup &amp; Instructions'!$B$5,T55&gt;0),"Balance due after departure","OK")))))))),"")</f>
        <v/>
      </c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54" t="n"/>
      <c r="J56" s="54" t="n"/>
      <c r="K56" s="17">
        <f>IFERROR(IF(OR(I56="",J56=""),"",J56-I56),"")</f>
        <v/>
      </c>
      <c r="L56" s="15" t="n"/>
      <c r="M56" s="15" t="n"/>
      <c r="N56" s="18" t="n"/>
      <c r="O56" s="19">
        <f>IFERROR(IF(OR(K56="",N56=""),"",K56*N56),"")</f>
        <v/>
      </c>
      <c r="P56" s="19">
        <f>IFERROR(IF(O56="","",O56*'Setup &amp; Instructions'!$B$9),"")</f>
        <v/>
      </c>
      <c r="Q56" s="19">
        <f>IFERROR(IF(O56="","",(O56+P56)*'Setup &amp; Instructions'!$B$8),"")</f>
        <v/>
      </c>
      <c r="R56" s="19">
        <f>IFERROR(IF(O56="","",O56+P56+Q56),"")</f>
        <v/>
      </c>
      <c r="S56" s="18" t="n"/>
      <c r="T56" s="19">
        <f>IFERROR(IF(R56="","",IF(L56="Canceled",0,R56-S56)),"")</f>
        <v/>
      </c>
      <c r="U56" s="17">
        <f>IFERROR(IF(A56="","",IF(L56="Canceled","Canceled",IF(T56&lt;0,"Credit Balance",IF(T56=0,"Paid in Full",IF(S56&gt;0,"Deposit Paid","No Payment Recorded"))))),"")</f>
        <v/>
      </c>
      <c r="V56" s="20" t="n"/>
      <c r="W56" s="15" t="n"/>
      <c r="X56" s="54" t="n"/>
      <c r="Y56" s="17">
        <f>IFERROR(IF(OR(F56="",I56="",J56="",L56="Canceled"),"",SUMPRODUCT(($F$2:$F$251=F56)*($I$2:$I$251&lt;J56)*($J$2:$J$251&gt;I56)*($L$2:$L$251&lt;&gt;"Canceled")*($A$2:$A$251&lt;&gt;A56)*($A$2:$A$251&lt;&gt;""))),"")</f>
        <v/>
      </c>
      <c r="Z56" s="21">
        <f>IFERROR(IF(COUNTA(B56:X56)=0,"",IF(A56="","Missing reservation ID",IF(C56="","Missing guest name",IF(OR(I56="",J56="",J56&lt;=I56),"Review stay dates",IF(Y56&gt;0,"Room overlap",IF(AND(I56&lt;'Setup &amp; Instructions'!$B$5,OR(L56="Confirmed",L56="Hold")),"Arrival status overdue",IF(AND(L56="Confirmed",I56&gt;='Setup &amp; Instructions'!$B$5,IFERROR(S56/R56,0)&lt;'Setup &amp; Instructions'!$B$10),"Deposit below target",IF(AND(J56&lt;'Setup &amp; Instructions'!$B$5,T56&gt;0),"Balance due after departure","OK")))))))),"")</f>
        <v/>
      </c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54" t="n"/>
      <c r="J57" s="54" t="n"/>
      <c r="K57" s="17">
        <f>IFERROR(IF(OR(I57="",J57=""),"",J57-I57),"")</f>
        <v/>
      </c>
      <c r="L57" s="15" t="n"/>
      <c r="M57" s="15" t="n"/>
      <c r="N57" s="18" t="n"/>
      <c r="O57" s="19">
        <f>IFERROR(IF(OR(K57="",N57=""),"",K57*N57),"")</f>
        <v/>
      </c>
      <c r="P57" s="19">
        <f>IFERROR(IF(O57="","",O57*'Setup &amp; Instructions'!$B$9),"")</f>
        <v/>
      </c>
      <c r="Q57" s="19">
        <f>IFERROR(IF(O57="","",(O57+P57)*'Setup &amp; Instructions'!$B$8),"")</f>
        <v/>
      </c>
      <c r="R57" s="19">
        <f>IFERROR(IF(O57="","",O57+P57+Q57),"")</f>
        <v/>
      </c>
      <c r="S57" s="18" t="n"/>
      <c r="T57" s="19">
        <f>IFERROR(IF(R57="","",IF(L57="Canceled",0,R57-S57)),"")</f>
        <v/>
      </c>
      <c r="U57" s="17">
        <f>IFERROR(IF(A57="","",IF(L57="Canceled","Canceled",IF(T57&lt;0,"Credit Balance",IF(T57=0,"Paid in Full",IF(S57&gt;0,"Deposit Paid","No Payment Recorded"))))),"")</f>
        <v/>
      </c>
      <c r="V57" s="20" t="n"/>
      <c r="W57" s="15" t="n"/>
      <c r="X57" s="54" t="n"/>
      <c r="Y57" s="17">
        <f>IFERROR(IF(OR(F57="",I57="",J57="",L57="Canceled"),"",SUMPRODUCT(($F$2:$F$251=F57)*($I$2:$I$251&lt;J57)*($J$2:$J$251&gt;I57)*($L$2:$L$251&lt;&gt;"Canceled")*($A$2:$A$251&lt;&gt;A57)*($A$2:$A$251&lt;&gt;""))),"")</f>
        <v/>
      </c>
      <c r="Z57" s="21">
        <f>IFERROR(IF(COUNTA(B57:X57)=0,"",IF(A57="","Missing reservation ID",IF(C57="","Missing guest name",IF(OR(I57="",J57="",J57&lt;=I57),"Review stay dates",IF(Y57&gt;0,"Room overlap",IF(AND(I57&lt;'Setup &amp; Instructions'!$B$5,OR(L57="Confirmed",L57="Hold")),"Arrival status overdue",IF(AND(L57="Confirmed",I57&gt;='Setup &amp; Instructions'!$B$5,IFERROR(S57/R57,0)&lt;'Setup &amp; Instructions'!$B$10),"Deposit below target",IF(AND(J57&lt;'Setup &amp; Instructions'!$B$5,T57&gt;0),"Balance due after departure","OK")))))))),"")</f>
        <v/>
      </c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54" t="n"/>
      <c r="J58" s="54" t="n"/>
      <c r="K58" s="17">
        <f>IFERROR(IF(OR(I58="",J58=""),"",J58-I58),"")</f>
        <v/>
      </c>
      <c r="L58" s="15" t="n"/>
      <c r="M58" s="15" t="n"/>
      <c r="N58" s="18" t="n"/>
      <c r="O58" s="19">
        <f>IFERROR(IF(OR(K58="",N58=""),"",K58*N58),"")</f>
        <v/>
      </c>
      <c r="P58" s="19">
        <f>IFERROR(IF(O58="","",O58*'Setup &amp; Instructions'!$B$9),"")</f>
        <v/>
      </c>
      <c r="Q58" s="19">
        <f>IFERROR(IF(O58="","",(O58+P58)*'Setup &amp; Instructions'!$B$8),"")</f>
        <v/>
      </c>
      <c r="R58" s="19">
        <f>IFERROR(IF(O58="","",O58+P58+Q58),"")</f>
        <v/>
      </c>
      <c r="S58" s="18" t="n"/>
      <c r="T58" s="19">
        <f>IFERROR(IF(R58="","",IF(L58="Canceled",0,R58-S58)),"")</f>
        <v/>
      </c>
      <c r="U58" s="17">
        <f>IFERROR(IF(A58="","",IF(L58="Canceled","Canceled",IF(T58&lt;0,"Credit Balance",IF(T58=0,"Paid in Full",IF(S58&gt;0,"Deposit Paid","No Payment Recorded"))))),"")</f>
        <v/>
      </c>
      <c r="V58" s="20" t="n"/>
      <c r="W58" s="15" t="n"/>
      <c r="X58" s="54" t="n"/>
      <c r="Y58" s="17">
        <f>IFERROR(IF(OR(F58="",I58="",J58="",L58="Canceled"),"",SUMPRODUCT(($F$2:$F$251=F58)*($I$2:$I$251&lt;J58)*($J$2:$J$251&gt;I58)*($L$2:$L$251&lt;&gt;"Canceled")*($A$2:$A$251&lt;&gt;A58)*($A$2:$A$251&lt;&gt;""))),"")</f>
        <v/>
      </c>
      <c r="Z58" s="21">
        <f>IFERROR(IF(COUNTA(B58:X58)=0,"",IF(A58="","Missing reservation ID",IF(C58="","Missing guest name",IF(OR(I58="",J58="",J58&lt;=I58),"Review stay dates",IF(Y58&gt;0,"Room overlap",IF(AND(I58&lt;'Setup &amp; Instructions'!$B$5,OR(L58="Confirmed",L58="Hold")),"Arrival status overdue",IF(AND(L58="Confirmed",I58&gt;='Setup &amp; Instructions'!$B$5,IFERROR(S58/R58,0)&lt;'Setup &amp; Instructions'!$B$10),"Deposit below target",IF(AND(J58&lt;'Setup &amp; Instructions'!$B$5,T58&gt;0),"Balance due after departure","OK")))))))),"")</f>
        <v/>
      </c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54" t="n"/>
      <c r="J59" s="54" t="n"/>
      <c r="K59" s="17">
        <f>IFERROR(IF(OR(I59="",J59=""),"",J59-I59),"")</f>
        <v/>
      </c>
      <c r="L59" s="15" t="n"/>
      <c r="M59" s="15" t="n"/>
      <c r="N59" s="18" t="n"/>
      <c r="O59" s="19">
        <f>IFERROR(IF(OR(K59="",N59=""),"",K59*N59),"")</f>
        <v/>
      </c>
      <c r="P59" s="19">
        <f>IFERROR(IF(O59="","",O59*'Setup &amp; Instructions'!$B$9),"")</f>
        <v/>
      </c>
      <c r="Q59" s="19">
        <f>IFERROR(IF(O59="","",(O59+P59)*'Setup &amp; Instructions'!$B$8),"")</f>
        <v/>
      </c>
      <c r="R59" s="19">
        <f>IFERROR(IF(O59="","",O59+P59+Q59),"")</f>
        <v/>
      </c>
      <c r="S59" s="18" t="n"/>
      <c r="T59" s="19">
        <f>IFERROR(IF(R59="","",IF(L59="Canceled",0,R59-S59)),"")</f>
        <v/>
      </c>
      <c r="U59" s="17">
        <f>IFERROR(IF(A59="","",IF(L59="Canceled","Canceled",IF(T59&lt;0,"Credit Balance",IF(T59=0,"Paid in Full",IF(S59&gt;0,"Deposit Paid","No Payment Recorded"))))),"")</f>
        <v/>
      </c>
      <c r="V59" s="20" t="n"/>
      <c r="W59" s="15" t="n"/>
      <c r="X59" s="54" t="n"/>
      <c r="Y59" s="17">
        <f>IFERROR(IF(OR(F59="",I59="",J59="",L59="Canceled"),"",SUMPRODUCT(($F$2:$F$251=F59)*($I$2:$I$251&lt;J59)*($J$2:$J$251&gt;I59)*($L$2:$L$251&lt;&gt;"Canceled")*($A$2:$A$251&lt;&gt;A59)*($A$2:$A$251&lt;&gt;""))),"")</f>
        <v/>
      </c>
      <c r="Z59" s="21">
        <f>IFERROR(IF(COUNTA(B59:X59)=0,"",IF(A59="","Missing reservation ID",IF(C59="","Missing guest name",IF(OR(I59="",J59="",J59&lt;=I59),"Review stay dates",IF(Y59&gt;0,"Room overlap",IF(AND(I59&lt;'Setup &amp; Instructions'!$B$5,OR(L59="Confirmed",L59="Hold")),"Arrival status overdue",IF(AND(L59="Confirmed",I59&gt;='Setup &amp; Instructions'!$B$5,IFERROR(S59/R59,0)&lt;'Setup &amp; Instructions'!$B$10),"Deposit below target",IF(AND(J59&lt;'Setup &amp; Instructions'!$B$5,T59&gt;0),"Balance due after departure","OK")))))))),"")</f>
        <v/>
      </c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54" t="n"/>
      <c r="J60" s="54" t="n"/>
      <c r="K60" s="17">
        <f>IFERROR(IF(OR(I60="",J60=""),"",J60-I60),"")</f>
        <v/>
      </c>
      <c r="L60" s="15" t="n"/>
      <c r="M60" s="15" t="n"/>
      <c r="N60" s="18" t="n"/>
      <c r="O60" s="19">
        <f>IFERROR(IF(OR(K60="",N60=""),"",K60*N60),"")</f>
        <v/>
      </c>
      <c r="P60" s="19">
        <f>IFERROR(IF(O60="","",O60*'Setup &amp; Instructions'!$B$9),"")</f>
        <v/>
      </c>
      <c r="Q60" s="19">
        <f>IFERROR(IF(O60="","",(O60+P60)*'Setup &amp; Instructions'!$B$8),"")</f>
        <v/>
      </c>
      <c r="R60" s="19">
        <f>IFERROR(IF(O60="","",O60+P60+Q60),"")</f>
        <v/>
      </c>
      <c r="S60" s="18" t="n"/>
      <c r="T60" s="19">
        <f>IFERROR(IF(R60="","",IF(L60="Canceled",0,R60-S60)),"")</f>
        <v/>
      </c>
      <c r="U60" s="17">
        <f>IFERROR(IF(A60="","",IF(L60="Canceled","Canceled",IF(T60&lt;0,"Credit Balance",IF(T60=0,"Paid in Full",IF(S60&gt;0,"Deposit Paid","No Payment Recorded"))))),"")</f>
        <v/>
      </c>
      <c r="V60" s="20" t="n"/>
      <c r="W60" s="15" t="n"/>
      <c r="X60" s="54" t="n"/>
      <c r="Y60" s="17">
        <f>IFERROR(IF(OR(F60="",I60="",J60="",L60="Canceled"),"",SUMPRODUCT(($F$2:$F$251=F60)*($I$2:$I$251&lt;J60)*($J$2:$J$251&gt;I60)*($L$2:$L$251&lt;&gt;"Canceled")*($A$2:$A$251&lt;&gt;A60)*($A$2:$A$251&lt;&gt;""))),"")</f>
        <v/>
      </c>
      <c r="Z60" s="21">
        <f>IFERROR(IF(COUNTA(B60:X60)=0,"",IF(A60="","Missing reservation ID",IF(C60="","Missing guest name",IF(OR(I60="",J60="",J60&lt;=I60),"Review stay dates",IF(Y60&gt;0,"Room overlap",IF(AND(I60&lt;'Setup &amp; Instructions'!$B$5,OR(L60="Confirmed",L60="Hold")),"Arrival status overdue",IF(AND(L60="Confirmed",I60&gt;='Setup &amp; Instructions'!$B$5,IFERROR(S60/R60,0)&lt;'Setup &amp; Instructions'!$B$10),"Deposit below target",IF(AND(J60&lt;'Setup &amp; Instructions'!$B$5,T60&gt;0),"Balance due after departure","OK")))))))),"")</f>
        <v/>
      </c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54" t="n"/>
      <c r="J61" s="54" t="n"/>
      <c r="K61" s="17">
        <f>IFERROR(IF(OR(I61="",J61=""),"",J61-I61),"")</f>
        <v/>
      </c>
      <c r="L61" s="15" t="n"/>
      <c r="M61" s="15" t="n"/>
      <c r="N61" s="18" t="n"/>
      <c r="O61" s="19">
        <f>IFERROR(IF(OR(K61="",N61=""),"",K61*N61),"")</f>
        <v/>
      </c>
      <c r="P61" s="19">
        <f>IFERROR(IF(O61="","",O61*'Setup &amp; Instructions'!$B$9),"")</f>
        <v/>
      </c>
      <c r="Q61" s="19">
        <f>IFERROR(IF(O61="","",(O61+P61)*'Setup &amp; Instructions'!$B$8),"")</f>
        <v/>
      </c>
      <c r="R61" s="19">
        <f>IFERROR(IF(O61="","",O61+P61+Q61),"")</f>
        <v/>
      </c>
      <c r="S61" s="18" t="n"/>
      <c r="T61" s="19">
        <f>IFERROR(IF(R61="","",IF(L61="Canceled",0,R61-S61)),"")</f>
        <v/>
      </c>
      <c r="U61" s="17">
        <f>IFERROR(IF(A61="","",IF(L61="Canceled","Canceled",IF(T61&lt;0,"Credit Balance",IF(T61=0,"Paid in Full",IF(S61&gt;0,"Deposit Paid","No Payment Recorded"))))),"")</f>
        <v/>
      </c>
      <c r="V61" s="20" t="n"/>
      <c r="W61" s="15" t="n"/>
      <c r="X61" s="54" t="n"/>
      <c r="Y61" s="17">
        <f>IFERROR(IF(OR(F61="",I61="",J61="",L61="Canceled"),"",SUMPRODUCT(($F$2:$F$251=F61)*($I$2:$I$251&lt;J61)*($J$2:$J$251&gt;I61)*($L$2:$L$251&lt;&gt;"Canceled")*($A$2:$A$251&lt;&gt;A61)*($A$2:$A$251&lt;&gt;""))),"")</f>
        <v/>
      </c>
      <c r="Z61" s="21">
        <f>IFERROR(IF(COUNTA(B61:X61)=0,"",IF(A61="","Missing reservation ID",IF(C61="","Missing guest name",IF(OR(I61="",J61="",J61&lt;=I61),"Review stay dates",IF(Y61&gt;0,"Room overlap",IF(AND(I61&lt;'Setup &amp; Instructions'!$B$5,OR(L61="Confirmed",L61="Hold")),"Arrival status overdue",IF(AND(L61="Confirmed",I61&gt;='Setup &amp; Instructions'!$B$5,IFERROR(S61/R61,0)&lt;'Setup &amp; Instructions'!$B$10),"Deposit below target",IF(AND(J61&lt;'Setup &amp; Instructions'!$B$5,T61&gt;0),"Balance due after departure","OK")))))))),"")</f>
        <v/>
      </c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54" t="n"/>
      <c r="J62" s="54" t="n"/>
      <c r="K62" s="17">
        <f>IFERROR(IF(OR(I62="",J62=""),"",J62-I62),"")</f>
        <v/>
      </c>
      <c r="L62" s="15" t="n"/>
      <c r="M62" s="15" t="n"/>
      <c r="N62" s="18" t="n"/>
      <c r="O62" s="19">
        <f>IFERROR(IF(OR(K62="",N62=""),"",K62*N62),"")</f>
        <v/>
      </c>
      <c r="P62" s="19">
        <f>IFERROR(IF(O62="","",O62*'Setup &amp; Instructions'!$B$9),"")</f>
        <v/>
      </c>
      <c r="Q62" s="19">
        <f>IFERROR(IF(O62="","",(O62+P62)*'Setup &amp; Instructions'!$B$8),"")</f>
        <v/>
      </c>
      <c r="R62" s="19">
        <f>IFERROR(IF(O62="","",O62+P62+Q62),"")</f>
        <v/>
      </c>
      <c r="S62" s="18" t="n"/>
      <c r="T62" s="19">
        <f>IFERROR(IF(R62="","",IF(L62="Canceled",0,R62-S62)),"")</f>
        <v/>
      </c>
      <c r="U62" s="17">
        <f>IFERROR(IF(A62="","",IF(L62="Canceled","Canceled",IF(T62&lt;0,"Credit Balance",IF(T62=0,"Paid in Full",IF(S62&gt;0,"Deposit Paid","No Payment Recorded"))))),"")</f>
        <v/>
      </c>
      <c r="V62" s="20" t="n"/>
      <c r="W62" s="15" t="n"/>
      <c r="X62" s="54" t="n"/>
      <c r="Y62" s="17">
        <f>IFERROR(IF(OR(F62="",I62="",J62="",L62="Canceled"),"",SUMPRODUCT(($F$2:$F$251=F62)*($I$2:$I$251&lt;J62)*($J$2:$J$251&gt;I62)*($L$2:$L$251&lt;&gt;"Canceled")*($A$2:$A$251&lt;&gt;A62)*($A$2:$A$251&lt;&gt;""))),"")</f>
        <v/>
      </c>
      <c r="Z62" s="21">
        <f>IFERROR(IF(COUNTA(B62:X62)=0,"",IF(A62="","Missing reservation ID",IF(C62="","Missing guest name",IF(OR(I62="",J62="",J62&lt;=I62),"Review stay dates",IF(Y62&gt;0,"Room overlap",IF(AND(I62&lt;'Setup &amp; Instructions'!$B$5,OR(L62="Confirmed",L62="Hold")),"Arrival status overdue",IF(AND(L62="Confirmed",I62&gt;='Setup &amp; Instructions'!$B$5,IFERROR(S62/R62,0)&lt;'Setup &amp; Instructions'!$B$10),"Deposit below target",IF(AND(J62&lt;'Setup &amp; Instructions'!$B$5,T62&gt;0),"Balance due after departure","OK")))))))),"")</f>
        <v/>
      </c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54" t="n"/>
      <c r="J63" s="54" t="n"/>
      <c r="K63" s="17">
        <f>IFERROR(IF(OR(I63="",J63=""),"",J63-I63),"")</f>
        <v/>
      </c>
      <c r="L63" s="15" t="n"/>
      <c r="M63" s="15" t="n"/>
      <c r="N63" s="18" t="n"/>
      <c r="O63" s="19">
        <f>IFERROR(IF(OR(K63="",N63=""),"",K63*N63),"")</f>
        <v/>
      </c>
      <c r="P63" s="19">
        <f>IFERROR(IF(O63="","",O63*'Setup &amp; Instructions'!$B$9),"")</f>
        <v/>
      </c>
      <c r="Q63" s="19">
        <f>IFERROR(IF(O63="","",(O63+P63)*'Setup &amp; Instructions'!$B$8),"")</f>
        <v/>
      </c>
      <c r="R63" s="19">
        <f>IFERROR(IF(O63="","",O63+P63+Q63),"")</f>
        <v/>
      </c>
      <c r="S63" s="18" t="n"/>
      <c r="T63" s="19">
        <f>IFERROR(IF(R63="","",IF(L63="Canceled",0,R63-S63)),"")</f>
        <v/>
      </c>
      <c r="U63" s="17">
        <f>IFERROR(IF(A63="","",IF(L63="Canceled","Canceled",IF(T63&lt;0,"Credit Balance",IF(T63=0,"Paid in Full",IF(S63&gt;0,"Deposit Paid","No Payment Recorded"))))),"")</f>
        <v/>
      </c>
      <c r="V63" s="20" t="n"/>
      <c r="W63" s="15" t="n"/>
      <c r="X63" s="54" t="n"/>
      <c r="Y63" s="17">
        <f>IFERROR(IF(OR(F63="",I63="",J63="",L63="Canceled"),"",SUMPRODUCT(($F$2:$F$251=F63)*($I$2:$I$251&lt;J63)*($J$2:$J$251&gt;I63)*($L$2:$L$251&lt;&gt;"Canceled")*($A$2:$A$251&lt;&gt;A63)*($A$2:$A$251&lt;&gt;""))),"")</f>
        <v/>
      </c>
      <c r="Z63" s="21">
        <f>IFERROR(IF(COUNTA(B63:X63)=0,"",IF(A63="","Missing reservation ID",IF(C63="","Missing guest name",IF(OR(I63="",J63="",J63&lt;=I63),"Review stay dates",IF(Y63&gt;0,"Room overlap",IF(AND(I63&lt;'Setup &amp; Instructions'!$B$5,OR(L63="Confirmed",L63="Hold")),"Arrival status overdue",IF(AND(L63="Confirmed",I63&gt;='Setup &amp; Instructions'!$B$5,IFERROR(S63/R63,0)&lt;'Setup &amp; Instructions'!$B$10),"Deposit below target",IF(AND(J63&lt;'Setup &amp; Instructions'!$B$5,T63&gt;0),"Balance due after departure","OK")))))))),"")</f>
        <v/>
      </c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54" t="n"/>
      <c r="J64" s="54" t="n"/>
      <c r="K64" s="17">
        <f>IFERROR(IF(OR(I64="",J64=""),"",J64-I64),"")</f>
        <v/>
      </c>
      <c r="L64" s="15" t="n"/>
      <c r="M64" s="15" t="n"/>
      <c r="N64" s="18" t="n"/>
      <c r="O64" s="19">
        <f>IFERROR(IF(OR(K64="",N64=""),"",K64*N64),"")</f>
        <v/>
      </c>
      <c r="P64" s="19">
        <f>IFERROR(IF(O64="","",O64*'Setup &amp; Instructions'!$B$9),"")</f>
        <v/>
      </c>
      <c r="Q64" s="19">
        <f>IFERROR(IF(O64="","",(O64+P64)*'Setup &amp; Instructions'!$B$8),"")</f>
        <v/>
      </c>
      <c r="R64" s="19">
        <f>IFERROR(IF(O64="","",O64+P64+Q64),"")</f>
        <v/>
      </c>
      <c r="S64" s="18" t="n"/>
      <c r="T64" s="19">
        <f>IFERROR(IF(R64="","",IF(L64="Canceled",0,R64-S64)),"")</f>
        <v/>
      </c>
      <c r="U64" s="17">
        <f>IFERROR(IF(A64="","",IF(L64="Canceled","Canceled",IF(T64&lt;0,"Credit Balance",IF(T64=0,"Paid in Full",IF(S64&gt;0,"Deposit Paid","No Payment Recorded"))))),"")</f>
        <v/>
      </c>
      <c r="V64" s="20" t="n"/>
      <c r="W64" s="15" t="n"/>
      <c r="X64" s="54" t="n"/>
      <c r="Y64" s="17">
        <f>IFERROR(IF(OR(F64="",I64="",J64="",L64="Canceled"),"",SUMPRODUCT(($F$2:$F$251=F64)*($I$2:$I$251&lt;J64)*($J$2:$J$251&gt;I64)*($L$2:$L$251&lt;&gt;"Canceled")*($A$2:$A$251&lt;&gt;A64)*($A$2:$A$251&lt;&gt;""))),"")</f>
        <v/>
      </c>
      <c r="Z64" s="21">
        <f>IFERROR(IF(COUNTA(B64:X64)=0,"",IF(A64="","Missing reservation ID",IF(C64="","Missing guest name",IF(OR(I64="",J64="",J64&lt;=I64),"Review stay dates",IF(Y64&gt;0,"Room overlap",IF(AND(I64&lt;'Setup &amp; Instructions'!$B$5,OR(L64="Confirmed",L64="Hold")),"Arrival status overdue",IF(AND(L64="Confirmed",I64&gt;='Setup &amp; Instructions'!$B$5,IFERROR(S64/R64,0)&lt;'Setup &amp; Instructions'!$B$10),"Deposit below target",IF(AND(J64&lt;'Setup &amp; Instructions'!$B$5,T64&gt;0),"Balance due after departure","OK")))))))),"")</f>
        <v/>
      </c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54" t="n"/>
      <c r="J65" s="54" t="n"/>
      <c r="K65" s="17">
        <f>IFERROR(IF(OR(I65="",J65=""),"",J65-I65),"")</f>
        <v/>
      </c>
      <c r="L65" s="15" t="n"/>
      <c r="M65" s="15" t="n"/>
      <c r="N65" s="18" t="n"/>
      <c r="O65" s="19">
        <f>IFERROR(IF(OR(K65="",N65=""),"",K65*N65),"")</f>
        <v/>
      </c>
      <c r="P65" s="19">
        <f>IFERROR(IF(O65="","",O65*'Setup &amp; Instructions'!$B$9),"")</f>
        <v/>
      </c>
      <c r="Q65" s="19">
        <f>IFERROR(IF(O65="","",(O65+P65)*'Setup &amp; Instructions'!$B$8),"")</f>
        <v/>
      </c>
      <c r="R65" s="19">
        <f>IFERROR(IF(O65="","",O65+P65+Q65),"")</f>
        <v/>
      </c>
      <c r="S65" s="18" t="n"/>
      <c r="T65" s="19">
        <f>IFERROR(IF(R65="","",IF(L65="Canceled",0,R65-S65)),"")</f>
        <v/>
      </c>
      <c r="U65" s="17">
        <f>IFERROR(IF(A65="","",IF(L65="Canceled","Canceled",IF(T65&lt;0,"Credit Balance",IF(T65=0,"Paid in Full",IF(S65&gt;0,"Deposit Paid","No Payment Recorded"))))),"")</f>
        <v/>
      </c>
      <c r="V65" s="20" t="n"/>
      <c r="W65" s="15" t="n"/>
      <c r="X65" s="54" t="n"/>
      <c r="Y65" s="17">
        <f>IFERROR(IF(OR(F65="",I65="",J65="",L65="Canceled"),"",SUMPRODUCT(($F$2:$F$251=F65)*($I$2:$I$251&lt;J65)*($J$2:$J$251&gt;I65)*($L$2:$L$251&lt;&gt;"Canceled")*($A$2:$A$251&lt;&gt;A65)*($A$2:$A$251&lt;&gt;""))),"")</f>
        <v/>
      </c>
      <c r="Z65" s="21">
        <f>IFERROR(IF(COUNTA(B65:X65)=0,"",IF(A65="","Missing reservation ID",IF(C65="","Missing guest name",IF(OR(I65="",J65="",J65&lt;=I65),"Review stay dates",IF(Y65&gt;0,"Room overlap",IF(AND(I65&lt;'Setup &amp; Instructions'!$B$5,OR(L65="Confirmed",L65="Hold")),"Arrival status overdue",IF(AND(L65="Confirmed",I65&gt;='Setup &amp; Instructions'!$B$5,IFERROR(S65/R65,0)&lt;'Setup &amp; Instructions'!$B$10),"Deposit below target",IF(AND(J65&lt;'Setup &amp; Instructions'!$B$5,T65&gt;0),"Balance due after departure","OK")))))))),"")</f>
        <v/>
      </c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54" t="n"/>
      <c r="J66" s="54" t="n"/>
      <c r="K66" s="17">
        <f>IFERROR(IF(OR(I66="",J66=""),"",J66-I66),"")</f>
        <v/>
      </c>
      <c r="L66" s="15" t="n"/>
      <c r="M66" s="15" t="n"/>
      <c r="N66" s="18" t="n"/>
      <c r="O66" s="19">
        <f>IFERROR(IF(OR(K66="",N66=""),"",K66*N66),"")</f>
        <v/>
      </c>
      <c r="P66" s="19">
        <f>IFERROR(IF(O66="","",O66*'Setup &amp; Instructions'!$B$9),"")</f>
        <v/>
      </c>
      <c r="Q66" s="19">
        <f>IFERROR(IF(O66="","",(O66+P66)*'Setup &amp; Instructions'!$B$8),"")</f>
        <v/>
      </c>
      <c r="R66" s="19">
        <f>IFERROR(IF(O66="","",O66+P66+Q66),"")</f>
        <v/>
      </c>
      <c r="S66" s="18" t="n"/>
      <c r="T66" s="19">
        <f>IFERROR(IF(R66="","",IF(L66="Canceled",0,R66-S66)),"")</f>
        <v/>
      </c>
      <c r="U66" s="17">
        <f>IFERROR(IF(A66="","",IF(L66="Canceled","Canceled",IF(T66&lt;0,"Credit Balance",IF(T66=0,"Paid in Full",IF(S66&gt;0,"Deposit Paid","No Payment Recorded"))))),"")</f>
        <v/>
      </c>
      <c r="V66" s="20" t="n"/>
      <c r="W66" s="15" t="n"/>
      <c r="X66" s="54" t="n"/>
      <c r="Y66" s="17">
        <f>IFERROR(IF(OR(F66="",I66="",J66="",L66="Canceled"),"",SUMPRODUCT(($F$2:$F$251=F66)*($I$2:$I$251&lt;J66)*($J$2:$J$251&gt;I66)*($L$2:$L$251&lt;&gt;"Canceled")*($A$2:$A$251&lt;&gt;A66)*($A$2:$A$251&lt;&gt;""))),"")</f>
        <v/>
      </c>
      <c r="Z66" s="21">
        <f>IFERROR(IF(COUNTA(B66:X66)=0,"",IF(A66="","Missing reservation ID",IF(C66="","Missing guest name",IF(OR(I66="",J66="",J66&lt;=I66),"Review stay dates",IF(Y66&gt;0,"Room overlap",IF(AND(I66&lt;'Setup &amp; Instructions'!$B$5,OR(L66="Confirmed",L66="Hold")),"Arrival status overdue",IF(AND(L66="Confirmed",I66&gt;='Setup &amp; Instructions'!$B$5,IFERROR(S66/R66,0)&lt;'Setup &amp; Instructions'!$B$10),"Deposit below target",IF(AND(J66&lt;'Setup &amp; Instructions'!$B$5,T66&gt;0),"Balance due after departure","OK")))))))),"")</f>
        <v/>
      </c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54" t="n"/>
      <c r="J67" s="54" t="n"/>
      <c r="K67" s="17">
        <f>IFERROR(IF(OR(I67="",J67=""),"",J67-I67),"")</f>
        <v/>
      </c>
      <c r="L67" s="15" t="n"/>
      <c r="M67" s="15" t="n"/>
      <c r="N67" s="18" t="n"/>
      <c r="O67" s="19">
        <f>IFERROR(IF(OR(K67="",N67=""),"",K67*N67),"")</f>
        <v/>
      </c>
      <c r="P67" s="19">
        <f>IFERROR(IF(O67="","",O67*'Setup &amp; Instructions'!$B$9),"")</f>
        <v/>
      </c>
      <c r="Q67" s="19">
        <f>IFERROR(IF(O67="","",(O67+P67)*'Setup &amp; Instructions'!$B$8),"")</f>
        <v/>
      </c>
      <c r="R67" s="19">
        <f>IFERROR(IF(O67="","",O67+P67+Q67),"")</f>
        <v/>
      </c>
      <c r="S67" s="18" t="n"/>
      <c r="T67" s="19">
        <f>IFERROR(IF(R67="","",IF(L67="Canceled",0,R67-S67)),"")</f>
        <v/>
      </c>
      <c r="U67" s="17">
        <f>IFERROR(IF(A67="","",IF(L67="Canceled","Canceled",IF(T67&lt;0,"Credit Balance",IF(T67=0,"Paid in Full",IF(S67&gt;0,"Deposit Paid","No Payment Recorded"))))),"")</f>
        <v/>
      </c>
      <c r="V67" s="20" t="n"/>
      <c r="W67" s="15" t="n"/>
      <c r="X67" s="54" t="n"/>
      <c r="Y67" s="17">
        <f>IFERROR(IF(OR(F67="",I67="",J67="",L67="Canceled"),"",SUMPRODUCT(($F$2:$F$251=F67)*($I$2:$I$251&lt;J67)*($J$2:$J$251&gt;I67)*($L$2:$L$251&lt;&gt;"Canceled")*($A$2:$A$251&lt;&gt;A67)*($A$2:$A$251&lt;&gt;""))),"")</f>
        <v/>
      </c>
      <c r="Z67" s="21">
        <f>IFERROR(IF(COUNTA(B67:X67)=0,"",IF(A67="","Missing reservation ID",IF(C67="","Missing guest name",IF(OR(I67="",J67="",J67&lt;=I67),"Review stay dates",IF(Y67&gt;0,"Room overlap",IF(AND(I67&lt;'Setup &amp; Instructions'!$B$5,OR(L67="Confirmed",L67="Hold")),"Arrival status overdue",IF(AND(L67="Confirmed",I67&gt;='Setup &amp; Instructions'!$B$5,IFERROR(S67/R67,0)&lt;'Setup &amp; Instructions'!$B$10),"Deposit below target",IF(AND(J67&lt;'Setup &amp; Instructions'!$B$5,T67&gt;0),"Balance due after departure","OK")))))))),"")</f>
        <v/>
      </c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54" t="n"/>
      <c r="J68" s="54" t="n"/>
      <c r="K68" s="17">
        <f>IFERROR(IF(OR(I68="",J68=""),"",J68-I68),"")</f>
        <v/>
      </c>
      <c r="L68" s="15" t="n"/>
      <c r="M68" s="15" t="n"/>
      <c r="N68" s="18" t="n"/>
      <c r="O68" s="19">
        <f>IFERROR(IF(OR(K68="",N68=""),"",K68*N68),"")</f>
        <v/>
      </c>
      <c r="P68" s="19">
        <f>IFERROR(IF(O68="","",O68*'Setup &amp; Instructions'!$B$9),"")</f>
        <v/>
      </c>
      <c r="Q68" s="19">
        <f>IFERROR(IF(O68="","",(O68+P68)*'Setup &amp; Instructions'!$B$8),"")</f>
        <v/>
      </c>
      <c r="R68" s="19">
        <f>IFERROR(IF(O68="","",O68+P68+Q68),"")</f>
        <v/>
      </c>
      <c r="S68" s="18" t="n"/>
      <c r="T68" s="19">
        <f>IFERROR(IF(R68="","",IF(L68="Canceled",0,R68-S68)),"")</f>
        <v/>
      </c>
      <c r="U68" s="17">
        <f>IFERROR(IF(A68="","",IF(L68="Canceled","Canceled",IF(T68&lt;0,"Credit Balance",IF(T68=0,"Paid in Full",IF(S68&gt;0,"Deposit Paid","No Payment Recorded"))))),"")</f>
        <v/>
      </c>
      <c r="V68" s="20" t="n"/>
      <c r="W68" s="15" t="n"/>
      <c r="X68" s="54" t="n"/>
      <c r="Y68" s="17">
        <f>IFERROR(IF(OR(F68="",I68="",J68="",L68="Canceled"),"",SUMPRODUCT(($F$2:$F$251=F68)*($I$2:$I$251&lt;J68)*($J$2:$J$251&gt;I68)*($L$2:$L$251&lt;&gt;"Canceled")*($A$2:$A$251&lt;&gt;A68)*($A$2:$A$251&lt;&gt;""))),"")</f>
        <v/>
      </c>
      <c r="Z68" s="21">
        <f>IFERROR(IF(COUNTA(B68:X68)=0,"",IF(A68="","Missing reservation ID",IF(C68="","Missing guest name",IF(OR(I68="",J68="",J68&lt;=I68),"Review stay dates",IF(Y68&gt;0,"Room overlap",IF(AND(I68&lt;'Setup &amp; Instructions'!$B$5,OR(L68="Confirmed",L68="Hold")),"Arrival status overdue",IF(AND(L68="Confirmed",I68&gt;='Setup &amp; Instructions'!$B$5,IFERROR(S68/R68,0)&lt;'Setup &amp; Instructions'!$B$10),"Deposit below target",IF(AND(J68&lt;'Setup &amp; Instructions'!$B$5,T68&gt;0),"Balance due after departure","OK")))))))),"")</f>
        <v/>
      </c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54" t="n"/>
      <c r="J69" s="54" t="n"/>
      <c r="K69" s="17">
        <f>IFERROR(IF(OR(I69="",J69=""),"",J69-I69),"")</f>
        <v/>
      </c>
      <c r="L69" s="15" t="n"/>
      <c r="M69" s="15" t="n"/>
      <c r="N69" s="18" t="n"/>
      <c r="O69" s="19">
        <f>IFERROR(IF(OR(K69="",N69=""),"",K69*N69),"")</f>
        <v/>
      </c>
      <c r="P69" s="19">
        <f>IFERROR(IF(O69="","",O69*'Setup &amp; Instructions'!$B$9),"")</f>
        <v/>
      </c>
      <c r="Q69" s="19">
        <f>IFERROR(IF(O69="","",(O69+P69)*'Setup &amp; Instructions'!$B$8),"")</f>
        <v/>
      </c>
      <c r="R69" s="19">
        <f>IFERROR(IF(O69="","",O69+P69+Q69),"")</f>
        <v/>
      </c>
      <c r="S69" s="18" t="n"/>
      <c r="T69" s="19">
        <f>IFERROR(IF(R69="","",IF(L69="Canceled",0,R69-S69)),"")</f>
        <v/>
      </c>
      <c r="U69" s="17">
        <f>IFERROR(IF(A69="","",IF(L69="Canceled","Canceled",IF(T69&lt;0,"Credit Balance",IF(T69=0,"Paid in Full",IF(S69&gt;0,"Deposit Paid","No Payment Recorded"))))),"")</f>
        <v/>
      </c>
      <c r="V69" s="20" t="n"/>
      <c r="W69" s="15" t="n"/>
      <c r="X69" s="54" t="n"/>
      <c r="Y69" s="17">
        <f>IFERROR(IF(OR(F69="",I69="",J69="",L69="Canceled"),"",SUMPRODUCT(($F$2:$F$251=F69)*($I$2:$I$251&lt;J69)*($J$2:$J$251&gt;I69)*($L$2:$L$251&lt;&gt;"Canceled")*($A$2:$A$251&lt;&gt;A69)*($A$2:$A$251&lt;&gt;""))),"")</f>
        <v/>
      </c>
      <c r="Z69" s="21">
        <f>IFERROR(IF(COUNTA(B69:X69)=0,"",IF(A69="","Missing reservation ID",IF(C69="","Missing guest name",IF(OR(I69="",J69="",J69&lt;=I69),"Review stay dates",IF(Y69&gt;0,"Room overlap",IF(AND(I69&lt;'Setup &amp; Instructions'!$B$5,OR(L69="Confirmed",L69="Hold")),"Arrival status overdue",IF(AND(L69="Confirmed",I69&gt;='Setup &amp; Instructions'!$B$5,IFERROR(S69/R69,0)&lt;'Setup &amp; Instructions'!$B$10),"Deposit below target",IF(AND(J69&lt;'Setup &amp; Instructions'!$B$5,T69&gt;0),"Balance due after departure","OK")))))))),"")</f>
        <v/>
      </c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54" t="n"/>
      <c r="J70" s="54" t="n"/>
      <c r="K70" s="17">
        <f>IFERROR(IF(OR(I70="",J70=""),"",J70-I70),"")</f>
        <v/>
      </c>
      <c r="L70" s="15" t="n"/>
      <c r="M70" s="15" t="n"/>
      <c r="N70" s="18" t="n"/>
      <c r="O70" s="19">
        <f>IFERROR(IF(OR(K70="",N70=""),"",K70*N70),"")</f>
        <v/>
      </c>
      <c r="P70" s="19">
        <f>IFERROR(IF(O70="","",O70*'Setup &amp; Instructions'!$B$9),"")</f>
        <v/>
      </c>
      <c r="Q70" s="19">
        <f>IFERROR(IF(O70="","",(O70+P70)*'Setup &amp; Instructions'!$B$8),"")</f>
        <v/>
      </c>
      <c r="R70" s="19">
        <f>IFERROR(IF(O70="","",O70+P70+Q70),"")</f>
        <v/>
      </c>
      <c r="S70" s="18" t="n"/>
      <c r="T70" s="19">
        <f>IFERROR(IF(R70="","",IF(L70="Canceled",0,R70-S70)),"")</f>
        <v/>
      </c>
      <c r="U70" s="17">
        <f>IFERROR(IF(A70="","",IF(L70="Canceled","Canceled",IF(T70&lt;0,"Credit Balance",IF(T70=0,"Paid in Full",IF(S70&gt;0,"Deposit Paid","No Payment Recorded"))))),"")</f>
        <v/>
      </c>
      <c r="V70" s="20" t="n"/>
      <c r="W70" s="15" t="n"/>
      <c r="X70" s="54" t="n"/>
      <c r="Y70" s="17">
        <f>IFERROR(IF(OR(F70="",I70="",J70="",L70="Canceled"),"",SUMPRODUCT(($F$2:$F$251=F70)*($I$2:$I$251&lt;J70)*($J$2:$J$251&gt;I70)*($L$2:$L$251&lt;&gt;"Canceled")*($A$2:$A$251&lt;&gt;A70)*($A$2:$A$251&lt;&gt;""))),"")</f>
        <v/>
      </c>
      <c r="Z70" s="21">
        <f>IFERROR(IF(COUNTA(B70:X70)=0,"",IF(A70="","Missing reservation ID",IF(C70="","Missing guest name",IF(OR(I70="",J70="",J70&lt;=I70),"Review stay dates",IF(Y70&gt;0,"Room overlap",IF(AND(I70&lt;'Setup &amp; Instructions'!$B$5,OR(L70="Confirmed",L70="Hold")),"Arrival status overdue",IF(AND(L70="Confirmed",I70&gt;='Setup &amp; Instructions'!$B$5,IFERROR(S70/R70,0)&lt;'Setup &amp; Instructions'!$B$10),"Deposit below target",IF(AND(J70&lt;'Setup &amp; Instructions'!$B$5,T70&gt;0),"Balance due after departure","OK")))))))),"")</f>
        <v/>
      </c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54" t="n"/>
      <c r="J71" s="54" t="n"/>
      <c r="K71" s="17">
        <f>IFERROR(IF(OR(I71="",J71=""),"",J71-I71),"")</f>
        <v/>
      </c>
      <c r="L71" s="15" t="n"/>
      <c r="M71" s="15" t="n"/>
      <c r="N71" s="18" t="n"/>
      <c r="O71" s="19">
        <f>IFERROR(IF(OR(K71="",N71=""),"",K71*N71),"")</f>
        <v/>
      </c>
      <c r="P71" s="19">
        <f>IFERROR(IF(O71="","",O71*'Setup &amp; Instructions'!$B$9),"")</f>
        <v/>
      </c>
      <c r="Q71" s="19">
        <f>IFERROR(IF(O71="","",(O71+P71)*'Setup &amp; Instructions'!$B$8),"")</f>
        <v/>
      </c>
      <c r="R71" s="19">
        <f>IFERROR(IF(O71="","",O71+P71+Q71),"")</f>
        <v/>
      </c>
      <c r="S71" s="18" t="n"/>
      <c r="T71" s="19">
        <f>IFERROR(IF(R71="","",IF(L71="Canceled",0,R71-S71)),"")</f>
        <v/>
      </c>
      <c r="U71" s="17">
        <f>IFERROR(IF(A71="","",IF(L71="Canceled","Canceled",IF(T71&lt;0,"Credit Balance",IF(T71=0,"Paid in Full",IF(S71&gt;0,"Deposit Paid","No Payment Recorded"))))),"")</f>
        <v/>
      </c>
      <c r="V71" s="20" t="n"/>
      <c r="W71" s="15" t="n"/>
      <c r="X71" s="54" t="n"/>
      <c r="Y71" s="17">
        <f>IFERROR(IF(OR(F71="",I71="",J71="",L71="Canceled"),"",SUMPRODUCT(($F$2:$F$251=F71)*($I$2:$I$251&lt;J71)*($J$2:$J$251&gt;I71)*($L$2:$L$251&lt;&gt;"Canceled")*($A$2:$A$251&lt;&gt;A71)*($A$2:$A$251&lt;&gt;""))),"")</f>
        <v/>
      </c>
      <c r="Z71" s="21">
        <f>IFERROR(IF(COUNTA(B71:X71)=0,"",IF(A71="","Missing reservation ID",IF(C71="","Missing guest name",IF(OR(I71="",J71="",J71&lt;=I71),"Review stay dates",IF(Y71&gt;0,"Room overlap",IF(AND(I71&lt;'Setup &amp; Instructions'!$B$5,OR(L71="Confirmed",L71="Hold")),"Arrival status overdue",IF(AND(L71="Confirmed",I71&gt;='Setup &amp; Instructions'!$B$5,IFERROR(S71/R71,0)&lt;'Setup &amp; Instructions'!$B$10),"Deposit below target",IF(AND(J71&lt;'Setup &amp; Instructions'!$B$5,T71&gt;0),"Balance due after departure","OK")))))))),"")</f>
        <v/>
      </c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54" t="n"/>
      <c r="J72" s="54" t="n"/>
      <c r="K72" s="17">
        <f>IFERROR(IF(OR(I72="",J72=""),"",J72-I72),"")</f>
        <v/>
      </c>
      <c r="L72" s="15" t="n"/>
      <c r="M72" s="15" t="n"/>
      <c r="N72" s="18" t="n"/>
      <c r="O72" s="19">
        <f>IFERROR(IF(OR(K72="",N72=""),"",K72*N72),"")</f>
        <v/>
      </c>
      <c r="P72" s="19">
        <f>IFERROR(IF(O72="","",O72*'Setup &amp; Instructions'!$B$9),"")</f>
        <v/>
      </c>
      <c r="Q72" s="19">
        <f>IFERROR(IF(O72="","",(O72+P72)*'Setup &amp; Instructions'!$B$8),"")</f>
        <v/>
      </c>
      <c r="R72" s="19">
        <f>IFERROR(IF(O72="","",O72+P72+Q72),"")</f>
        <v/>
      </c>
      <c r="S72" s="18" t="n"/>
      <c r="T72" s="19">
        <f>IFERROR(IF(R72="","",IF(L72="Canceled",0,R72-S72)),"")</f>
        <v/>
      </c>
      <c r="U72" s="17">
        <f>IFERROR(IF(A72="","",IF(L72="Canceled","Canceled",IF(T72&lt;0,"Credit Balance",IF(T72=0,"Paid in Full",IF(S72&gt;0,"Deposit Paid","No Payment Recorded"))))),"")</f>
        <v/>
      </c>
      <c r="V72" s="20" t="n"/>
      <c r="W72" s="15" t="n"/>
      <c r="X72" s="54" t="n"/>
      <c r="Y72" s="17">
        <f>IFERROR(IF(OR(F72="",I72="",J72="",L72="Canceled"),"",SUMPRODUCT(($F$2:$F$251=F72)*($I$2:$I$251&lt;J72)*($J$2:$J$251&gt;I72)*($L$2:$L$251&lt;&gt;"Canceled")*($A$2:$A$251&lt;&gt;A72)*($A$2:$A$251&lt;&gt;""))),"")</f>
        <v/>
      </c>
      <c r="Z72" s="21">
        <f>IFERROR(IF(COUNTA(B72:X72)=0,"",IF(A72="","Missing reservation ID",IF(C72="","Missing guest name",IF(OR(I72="",J72="",J72&lt;=I72),"Review stay dates",IF(Y72&gt;0,"Room overlap",IF(AND(I72&lt;'Setup &amp; Instructions'!$B$5,OR(L72="Confirmed",L72="Hold")),"Arrival status overdue",IF(AND(L72="Confirmed",I72&gt;='Setup &amp; Instructions'!$B$5,IFERROR(S72/R72,0)&lt;'Setup &amp; Instructions'!$B$10),"Deposit below target",IF(AND(J72&lt;'Setup &amp; Instructions'!$B$5,T72&gt;0),"Balance due after departure","OK")))))))),"")</f>
        <v/>
      </c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54" t="n"/>
      <c r="J73" s="54" t="n"/>
      <c r="K73" s="17">
        <f>IFERROR(IF(OR(I73="",J73=""),"",J73-I73),"")</f>
        <v/>
      </c>
      <c r="L73" s="15" t="n"/>
      <c r="M73" s="15" t="n"/>
      <c r="N73" s="18" t="n"/>
      <c r="O73" s="19">
        <f>IFERROR(IF(OR(K73="",N73=""),"",K73*N73),"")</f>
        <v/>
      </c>
      <c r="P73" s="19">
        <f>IFERROR(IF(O73="","",O73*'Setup &amp; Instructions'!$B$9),"")</f>
        <v/>
      </c>
      <c r="Q73" s="19">
        <f>IFERROR(IF(O73="","",(O73+P73)*'Setup &amp; Instructions'!$B$8),"")</f>
        <v/>
      </c>
      <c r="R73" s="19">
        <f>IFERROR(IF(O73="","",O73+P73+Q73),"")</f>
        <v/>
      </c>
      <c r="S73" s="18" t="n"/>
      <c r="T73" s="19">
        <f>IFERROR(IF(R73="","",IF(L73="Canceled",0,R73-S73)),"")</f>
        <v/>
      </c>
      <c r="U73" s="17">
        <f>IFERROR(IF(A73="","",IF(L73="Canceled","Canceled",IF(T73&lt;0,"Credit Balance",IF(T73=0,"Paid in Full",IF(S73&gt;0,"Deposit Paid","No Payment Recorded"))))),"")</f>
        <v/>
      </c>
      <c r="V73" s="20" t="n"/>
      <c r="W73" s="15" t="n"/>
      <c r="X73" s="54" t="n"/>
      <c r="Y73" s="17">
        <f>IFERROR(IF(OR(F73="",I73="",J73="",L73="Canceled"),"",SUMPRODUCT(($F$2:$F$251=F73)*($I$2:$I$251&lt;J73)*($J$2:$J$251&gt;I73)*($L$2:$L$251&lt;&gt;"Canceled")*($A$2:$A$251&lt;&gt;A73)*($A$2:$A$251&lt;&gt;""))),"")</f>
        <v/>
      </c>
      <c r="Z73" s="21">
        <f>IFERROR(IF(COUNTA(B73:X73)=0,"",IF(A73="","Missing reservation ID",IF(C73="","Missing guest name",IF(OR(I73="",J73="",J73&lt;=I73),"Review stay dates",IF(Y73&gt;0,"Room overlap",IF(AND(I73&lt;'Setup &amp; Instructions'!$B$5,OR(L73="Confirmed",L73="Hold")),"Arrival status overdue",IF(AND(L73="Confirmed",I73&gt;='Setup &amp; Instructions'!$B$5,IFERROR(S73/R73,0)&lt;'Setup &amp; Instructions'!$B$10),"Deposit below target",IF(AND(J73&lt;'Setup &amp; Instructions'!$B$5,T73&gt;0),"Balance due after departure","OK")))))))),"")</f>
        <v/>
      </c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54" t="n"/>
      <c r="J74" s="54" t="n"/>
      <c r="K74" s="17">
        <f>IFERROR(IF(OR(I74="",J74=""),"",J74-I74),"")</f>
        <v/>
      </c>
      <c r="L74" s="15" t="n"/>
      <c r="M74" s="15" t="n"/>
      <c r="N74" s="18" t="n"/>
      <c r="O74" s="19">
        <f>IFERROR(IF(OR(K74="",N74=""),"",K74*N74),"")</f>
        <v/>
      </c>
      <c r="P74" s="19">
        <f>IFERROR(IF(O74="","",O74*'Setup &amp; Instructions'!$B$9),"")</f>
        <v/>
      </c>
      <c r="Q74" s="19">
        <f>IFERROR(IF(O74="","",(O74+P74)*'Setup &amp; Instructions'!$B$8),"")</f>
        <v/>
      </c>
      <c r="R74" s="19">
        <f>IFERROR(IF(O74="","",O74+P74+Q74),"")</f>
        <v/>
      </c>
      <c r="S74" s="18" t="n"/>
      <c r="T74" s="19">
        <f>IFERROR(IF(R74="","",IF(L74="Canceled",0,R74-S74)),"")</f>
        <v/>
      </c>
      <c r="U74" s="17">
        <f>IFERROR(IF(A74="","",IF(L74="Canceled","Canceled",IF(T74&lt;0,"Credit Balance",IF(T74=0,"Paid in Full",IF(S74&gt;0,"Deposit Paid","No Payment Recorded"))))),"")</f>
        <v/>
      </c>
      <c r="V74" s="20" t="n"/>
      <c r="W74" s="15" t="n"/>
      <c r="X74" s="54" t="n"/>
      <c r="Y74" s="17">
        <f>IFERROR(IF(OR(F74="",I74="",J74="",L74="Canceled"),"",SUMPRODUCT(($F$2:$F$251=F74)*($I$2:$I$251&lt;J74)*($J$2:$J$251&gt;I74)*($L$2:$L$251&lt;&gt;"Canceled")*($A$2:$A$251&lt;&gt;A74)*($A$2:$A$251&lt;&gt;""))),"")</f>
        <v/>
      </c>
      <c r="Z74" s="21">
        <f>IFERROR(IF(COUNTA(B74:X74)=0,"",IF(A74="","Missing reservation ID",IF(C74="","Missing guest name",IF(OR(I74="",J74="",J74&lt;=I74),"Review stay dates",IF(Y74&gt;0,"Room overlap",IF(AND(I74&lt;'Setup &amp; Instructions'!$B$5,OR(L74="Confirmed",L74="Hold")),"Arrival status overdue",IF(AND(L74="Confirmed",I74&gt;='Setup &amp; Instructions'!$B$5,IFERROR(S74/R74,0)&lt;'Setup &amp; Instructions'!$B$10),"Deposit below target",IF(AND(J74&lt;'Setup &amp; Instructions'!$B$5,T74&gt;0),"Balance due after departure","OK")))))))),"")</f>
        <v/>
      </c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54" t="n"/>
      <c r="J75" s="54" t="n"/>
      <c r="K75" s="17">
        <f>IFERROR(IF(OR(I75="",J75=""),"",J75-I75),"")</f>
        <v/>
      </c>
      <c r="L75" s="15" t="n"/>
      <c r="M75" s="15" t="n"/>
      <c r="N75" s="18" t="n"/>
      <c r="O75" s="19">
        <f>IFERROR(IF(OR(K75="",N75=""),"",K75*N75),"")</f>
        <v/>
      </c>
      <c r="P75" s="19">
        <f>IFERROR(IF(O75="","",O75*'Setup &amp; Instructions'!$B$9),"")</f>
        <v/>
      </c>
      <c r="Q75" s="19">
        <f>IFERROR(IF(O75="","",(O75+P75)*'Setup &amp; Instructions'!$B$8),"")</f>
        <v/>
      </c>
      <c r="R75" s="19">
        <f>IFERROR(IF(O75="","",O75+P75+Q75),"")</f>
        <v/>
      </c>
      <c r="S75" s="18" t="n"/>
      <c r="T75" s="19">
        <f>IFERROR(IF(R75="","",IF(L75="Canceled",0,R75-S75)),"")</f>
        <v/>
      </c>
      <c r="U75" s="17">
        <f>IFERROR(IF(A75="","",IF(L75="Canceled","Canceled",IF(T75&lt;0,"Credit Balance",IF(T75=0,"Paid in Full",IF(S75&gt;0,"Deposit Paid","No Payment Recorded"))))),"")</f>
        <v/>
      </c>
      <c r="V75" s="20" t="n"/>
      <c r="W75" s="15" t="n"/>
      <c r="X75" s="54" t="n"/>
      <c r="Y75" s="17">
        <f>IFERROR(IF(OR(F75="",I75="",J75="",L75="Canceled"),"",SUMPRODUCT(($F$2:$F$251=F75)*($I$2:$I$251&lt;J75)*($J$2:$J$251&gt;I75)*($L$2:$L$251&lt;&gt;"Canceled")*($A$2:$A$251&lt;&gt;A75)*($A$2:$A$251&lt;&gt;""))),"")</f>
        <v/>
      </c>
      <c r="Z75" s="21">
        <f>IFERROR(IF(COUNTA(B75:X75)=0,"",IF(A75="","Missing reservation ID",IF(C75="","Missing guest name",IF(OR(I75="",J75="",J75&lt;=I75),"Review stay dates",IF(Y75&gt;0,"Room overlap",IF(AND(I75&lt;'Setup &amp; Instructions'!$B$5,OR(L75="Confirmed",L75="Hold")),"Arrival status overdue",IF(AND(L75="Confirmed",I75&gt;='Setup &amp; Instructions'!$B$5,IFERROR(S75/R75,0)&lt;'Setup &amp; Instructions'!$B$10),"Deposit below target",IF(AND(J75&lt;'Setup &amp; Instructions'!$B$5,T75&gt;0),"Balance due after departure","OK")))))))),"")</f>
        <v/>
      </c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54" t="n"/>
      <c r="J76" s="54" t="n"/>
      <c r="K76" s="17">
        <f>IFERROR(IF(OR(I76="",J76=""),"",J76-I76),"")</f>
        <v/>
      </c>
      <c r="L76" s="15" t="n"/>
      <c r="M76" s="15" t="n"/>
      <c r="N76" s="18" t="n"/>
      <c r="O76" s="19">
        <f>IFERROR(IF(OR(K76="",N76=""),"",K76*N76),"")</f>
        <v/>
      </c>
      <c r="P76" s="19">
        <f>IFERROR(IF(O76="","",O76*'Setup &amp; Instructions'!$B$9),"")</f>
        <v/>
      </c>
      <c r="Q76" s="19">
        <f>IFERROR(IF(O76="","",(O76+P76)*'Setup &amp; Instructions'!$B$8),"")</f>
        <v/>
      </c>
      <c r="R76" s="19">
        <f>IFERROR(IF(O76="","",O76+P76+Q76),"")</f>
        <v/>
      </c>
      <c r="S76" s="18" t="n"/>
      <c r="T76" s="19">
        <f>IFERROR(IF(R76="","",IF(L76="Canceled",0,R76-S76)),"")</f>
        <v/>
      </c>
      <c r="U76" s="17">
        <f>IFERROR(IF(A76="","",IF(L76="Canceled","Canceled",IF(T76&lt;0,"Credit Balance",IF(T76=0,"Paid in Full",IF(S76&gt;0,"Deposit Paid","No Payment Recorded"))))),"")</f>
        <v/>
      </c>
      <c r="V76" s="20" t="n"/>
      <c r="W76" s="15" t="n"/>
      <c r="X76" s="54" t="n"/>
      <c r="Y76" s="17">
        <f>IFERROR(IF(OR(F76="",I76="",J76="",L76="Canceled"),"",SUMPRODUCT(($F$2:$F$251=F76)*($I$2:$I$251&lt;J76)*($J$2:$J$251&gt;I76)*($L$2:$L$251&lt;&gt;"Canceled")*($A$2:$A$251&lt;&gt;A76)*($A$2:$A$251&lt;&gt;""))),"")</f>
        <v/>
      </c>
      <c r="Z76" s="21">
        <f>IFERROR(IF(COUNTA(B76:X76)=0,"",IF(A76="","Missing reservation ID",IF(C76="","Missing guest name",IF(OR(I76="",J76="",J76&lt;=I76),"Review stay dates",IF(Y76&gt;0,"Room overlap",IF(AND(I76&lt;'Setup &amp; Instructions'!$B$5,OR(L76="Confirmed",L76="Hold")),"Arrival status overdue",IF(AND(L76="Confirmed",I76&gt;='Setup &amp; Instructions'!$B$5,IFERROR(S76/R76,0)&lt;'Setup &amp; Instructions'!$B$10),"Deposit below target",IF(AND(J76&lt;'Setup &amp; Instructions'!$B$5,T76&gt;0),"Balance due after departure","OK")))))))),"")</f>
        <v/>
      </c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54" t="n"/>
      <c r="J77" s="54" t="n"/>
      <c r="K77" s="17">
        <f>IFERROR(IF(OR(I77="",J77=""),"",J77-I77),"")</f>
        <v/>
      </c>
      <c r="L77" s="15" t="n"/>
      <c r="M77" s="15" t="n"/>
      <c r="N77" s="18" t="n"/>
      <c r="O77" s="19">
        <f>IFERROR(IF(OR(K77="",N77=""),"",K77*N77),"")</f>
        <v/>
      </c>
      <c r="P77" s="19">
        <f>IFERROR(IF(O77="","",O77*'Setup &amp; Instructions'!$B$9),"")</f>
        <v/>
      </c>
      <c r="Q77" s="19">
        <f>IFERROR(IF(O77="","",(O77+P77)*'Setup &amp; Instructions'!$B$8),"")</f>
        <v/>
      </c>
      <c r="R77" s="19">
        <f>IFERROR(IF(O77="","",O77+P77+Q77),"")</f>
        <v/>
      </c>
      <c r="S77" s="18" t="n"/>
      <c r="T77" s="19">
        <f>IFERROR(IF(R77="","",IF(L77="Canceled",0,R77-S77)),"")</f>
        <v/>
      </c>
      <c r="U77" s="17">
        <f>IFERROR(IF(A77="","",IF(L77="Canceled","Canceled",IF(T77&lt;0,"Credit Balance",IF(T77=0,"Paid in Full",IF(S77&gt;0,"Deposit Paid","No Payment Recorded"))))),"")</f>
        <v/>
      </c>
      <c r="V77" s="20" t="n"/>
      <c r="W77" s="15" t="n"/>
      <c r="X77" s="54" t="n"/>
      <c r="Y77" s="17">
        <f>IFERROR(IF(OR(F77="",I77="",J77="",L77="Canceled"),"",SUMPRODUCT(($F$2:$F$251=F77)*($I$2:$I$251&lt;J77)*($J$2:$J$251&gt;I77)*($L$2:$L$251&lt;&gt;"Canceled")*($A$2:$A$251&lt;&gt;A77)*($A$2:$A$251&lt;&gt;""))),"")</f>
        <v/>
      </c>
      <c r="Z77" s="21">
        <f>IFERROR(IF(COUNTA(B77:X77)=0,"",IF(A77="","Missing reservation ID",IF(C77="","Missing guest name",IF(OR(I77="",J77="",J77&lt;=I77),"Review stay dates",IF(Y77&gt;0,"Room overlap",IF(AND(I77&lt;'Setup &amp; Instructions'!$B$5,OR(L77="Confirmed",L77="Hold")),"Arrival status overdue",IF(AND(L77="Confirmed",I77&gt;='Setup &amp; Instructions'!$B$5,IFERROR(S77/R77,0)&lt;'Setup &amp; Instructions'!$B$10),"Deposit below target",IF(AND(J77&lt;'Setup &amp; Instructions'!$B$5,T77&gt;0),"Balance due after departure","OK")))))))),"")</f>
        <v/>
      </c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54" t="n"/>
      <c r="J78" s="54" t="n"/>
      <c r="K78" s="17">
        <f>IFERROR(IF(OR(I78="",J78=""),"",J78-I78),"")</f>
        <v/>
      </c>
      <c r="L78" s="15" t="n"/>
      <c r="M78" s="15" t="n"/>
      <c r="N78" s="18" t="n"/>
      <c r="O78" s="19">
        <f>IFERROR(IF(OR(K78="",N78=""),"",K78*N78),"")</f>
        <v/>
      </c>
      <c r="P78" s="19">
        <f>IFERROR(IF(O78="","",O78*'Setup &amp; Instructions'!$B$9),"")</f>
        <v/>
      </c>
      <c r="Q78" s="19">
        <f>IFERROR(IF(O78="","",(O78+P78)*'Setup &amp; Instructions'!$B$8),"")</f>
        <v/>
      </c>
      <c r="R78" s="19">
        <f>IFERROR(IF(O78="","",O78+P78+Q78),"")</f>
        <v/>
      </c>
      <c r="S78" s="18" t="n"/>
      <c r="T78" s="19">
        <f>IFERROR(IF(R78="","",IF(L78="Canceled",0,R78-S78)),"")</f>
        <v/>
      </c>
      <c r="U78" s="17">
        <f>IFERROR(IF(A78="","",IF(L78="Canceled","Canceled",IF(T78&lt;0,"Credit Balance",IF(T78=0,"Paid in Full",IF(S78&gt;0,"Deposit Paid","No Payment Recorded"))))),"")</f>
        <v/>
      </c>
      <c r="V78" s="20" t="n"/>
      <c r="W78" s="15" t="n"/>
      <c r="X78" s="54" t="n"/>
      <c r="Y78" s="17">
        <f>IFERROR(IF(OR(F78="",I78="",J78="",L78="Canceled"),"",SUMPRODUCT(($F$2:$F$251=F78)*($I$2:$I$251&lt;J78)*($J$2:$J$251&gt;I78)*($L$2:$L$251&lt;&gt;"Canceled")*($A$2:$A$251&lt;&gt;A78)*($A$2:$A$251&lt;&gt;""))),"")</f>
        <v/>
      </c>
      <c r="Z78" s="21">
        <f>IFERROR(IF(COUNTA(B78:X78)=0,"",IF(A78="","Missing reservation ID",IF(C78="","Missing guest name",IF(OR(I78="",J78="",J78&lt;=I78),"Review stay dates",IF(Y78&gt;0,"Room overlap",IF(AND(I78&lt;'Setup &amp; Instructions'!$B$5,OR(L78="Confirmed",L78="Hold")),"Arrival status overdue",IF(AND(L78="Confirmed",I78&gt;='Setup &amp; Instructions'!$B$5,IFERROR(S78/R78,0)&lt;'Setup &amp; Instructions'!$B$10),"Deposit below target",IF(AND(J78&lt;'Setup &amp; Instructions'!$B$5,T78&gt;0),"Balance due after departure","OK")))))))),"")</f>
        <v/>
      </c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54" t="n"/>
      <c r="J79" s="54" t="n"/>
      <c r="K79" s="17">
        <f>IFERROR(IF(OR(I79="",J79=""),"",J79-I79),"")</f>
        <v/>
      </c>
      <c r="L79" s="15" t="n"/>
      <c r="M79" s="15" t="n"/>
      <c r="N79" s="18" t="n"/>
      <c r="O79" s="19">
        <f>IFERROR(IF(OR(K79="",N79=""),"",K79*N79),"")</f>
        <v/>
      </c>
      <c r="P79" s="19">
        <f>IFERROR(IF(O79="","",O79*'Setup &amp; Instructions'!$B$9),"")</f>
        <v/>
      </c>
      <c r="Q79" s="19">
        <f>IFERROR(IF(O79="","",(O79+P79)*'Setup &amp; Instructions'!$B$8),"")</f>
        <v/>
      </c>
      <c r="R79" s="19">
        <f>IFERROR(IF(O79="","",O79+P79+Q79),"")</f>
        <v/>
      </c>
      <c r="S79" s="18" t="n"/>
      <c r="T79" s="19">
        <f>IFERROR(IF(R79="","",IF(L79="Canceled",0,R79-S79)),"")</f>
        <v/>
      </c>
      <c r="U79" s="17">
        <f>IFERROR(IF(A79="","",IF(L79="Canceled","Canceled",IF(T79&lt;0,"Credit Balance",IF(T79=0,"Paid in Full",IF(S79&gt;0,"Deposit Paid","No Payment Recorded"))))),"")</f>
        <v/>
      </c>
      <c r="V79" s="20" t="n"/>
      <c r="W79" s="15" t="n"/>
      <c r="X79" s="54" t="n"/>
      <c r="Y79" s="17">
        <f>IFERROR(IF(OR(F79="",I79="",J79="",L79="Canceled"),"",SUMPRODUCT(($F$2:$F$251=F79)*($I$2:$I$251&lt;J79)*($J$2:$J$251&gt;I79)*($L$2:$L$251&lt;&gt;"Canceled")*($A$2:$A$251&lt;&gt;A79)*($A$2:$A$251&lt;&gt;""))),"")</f>
        <v/>
      </c>
      <c r="Z79" s="21">
        <f>IFERROR(IF(COUNTA(B79:X79)=0,"",IF(A79="","Missing reservation ID",IF(C79="","Missing guest name",IF(OR(I79="",J79="",J79&lt;=I79),"Review stay dates",IF(Y79&gt;0,"Room overlap",IF(AND(I79&lt;'Setup &amp; Instructions'!$B$5,OR(L79="Confirmed",L79="Hold")),"Arrival status overdue",IF(AND(L79="Confirmed",I79&gt;='Setup &amp; Instructions'!$B$5,IFERROR(S79/R79,0)&lt;'Setup &amp; Instructions'!$B$10),"Deposit below target",IF(AND(J79&lt;'Setup &amp; Instructions'!$B$5,T79&gt;0),"Balance due after departure","OK")))))))),"")</f>
        <v/>
      </c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54" t="n"/>
      <c r="J80" s="54" t="n"/>
      <c r="K80" s="17">
        <f>IFERROR(IF(OR(I80="",J80=""),"",J80-I80),"")</f>
        <v/>
      </c>
      <c r="L80" s="15" t="n"/>
      <c r="M80" s="15" t="n"/>
      <c r="N80" s="18" t="n"/>
      <c r="O80" s="19">
        <f>IFERROR(IF(OR(K80="",N80=""),"",K80*N80),"")</f>
        <v/>
      </c>
      <c r="P80" s="19">
        <f>IFERROR(IF(O80="","",O80*'Setup &amp; Instructions'!$B$9),"")</f>
        <v/>
      </c>
      <c r="Q80" s="19">
        <f>IFERROR(IF(O80="","",(O80+P80)*'Setup &amp; Instructions'!$B$8),"")</f>
        <v/>
      </c>
      <c r="R80" s="19">
        <f>IFERROR(IF(O80="","",O80+P80+Q80),"")</f>
        <v/>
      </c>
      <c r="S80" s="18" t="n"/>
      <c r="T80" s="19">
        <f>IFERROR(IF(R80="","",IF(L80="Canceled",0,R80-S80)),"")</f>
        <v/>
      </c>
      <c r="U80" s="17">
        <f>IFERROR(IF(A80="","",IF(L80="Canceled","Canceled",IF(T80&lt;0,"Credit Balance",IF(T80=0,"Paid in Full",IF(S80&gt;0,"Deposit Paid","No Payment Recorded"))))),"")</f>
        <v/>
      </c>
      <c r="V80" s="20" t="n"/>
      <c r="W80" s="15" t="n"/>
      <c r="X80" s="54" t="n"/>
      <c r="Y80" s="17">
        <f>IFERROR(IF(OR(F80="",I80="",J80="",L80="Canceled"),"",SUMPRODUCT(($F$2:$F$251=F80)*($I$2:$I$251&lt;J80)*($J$2:$J$251&gt;I80)*($L$2:$L$251&lt;&gt;"Canceled")*($A$2:$A$251&lt;&gt;A80)*($A$2:$A$251&lt;&gt;""))),"")</f>
        <v/>
      </c>
      <c r="Z80" s="21">
        <f>IFERROR(IF(COUNTA(B80:X80)=0,"",IF(A80="","Missing reservation ID",IF(C80="","Missing guest name",IF(OR(I80="",J80="",J80&lt;=I80),"Review stay dates",IF(Y80&gt;0,"Room overlap",IF(AND(I80&lt;'Setup &amp; Instructions'!$B$5,OR(L80="Confirmed",L80="Hold")),"Arrival status overdue",IF(AND(L80="Confirmed",I80&gt;='Setup &amp; Instructions'!$B$5,IFERROR(S80/R80,0)&lt;'Setup &amp; Instructions'!$B$10),"Deposit below target",IF(AND(J80&lt;'Setup &amp; Instructions'!$B$5,T80&gt;0),"Balance due after departure","OK")))))))),"")</f>
        <v/>
      </c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54" t="n"/>
      <c r="J81" s="54" t="n"/>
      <c r="K81" s="17">
        <f>IFERROR(IF(OR(I81="",J81=""),"",J81-I81),"")</f>
        <v/>
      </c>
      <c r="L81" s="15" t="n"/>
      <c r="M81" s="15" t="n"/>
      <c r="N81" s="18" t="n"/>
      <c r="O81" s="19">
        <f>IFERROR(IF(OR(K81="",N81=""),"",K81*N81),"")</f>
        <v/>
      </c>
      <c r="P81" s="19">
        <f>IFERROR(IF(O81="","",O81*'Setup &amp; Instructions'!$B$9),"")</f>
        <v/>
      </c>
      <c r="Q81" s="19">
        <f>IFERROR(IF(O81="","",(O81+P81)*'Setup &amp; Instructions'!$B$8),"")</f>
        <v/>
      </c>
      <c r="R81" s="19">
        <f>IFERROR(IF(O81="","",O81+P81+Q81),"")</f>
        <v/>
      </c>
      <c r="S81" s="18" t="n"/>
      <c r="T81" s="19">
        <f>IFERROR(IF(R81="","",IF(L81="Canceled",0,R81-S81)),"")</f>
        <v/>
      </c>
      <c r="U81" s="17">
        <f>IFERROR(IF(A81="","",IF(L81="Canceled","Canceled",IF(T81&lt;0,"Credit Balance",IF(T81=0,"Paid in Full",IF(S81&gt;0,"Deposit Paid","No Payment Recorded"))))),"")</f>
        <v/>
      </c>
      <c r="V81" s="20" t="n"/>
      <c r="W81" s="15" t="n"/>
      <c r="X81" s="54" t="n"/>
      <c r="Y81" s="17">
        <f>IFERROR(IF(OR(F81="",I81="",J81="",L81="Canceled"),"",SUMPRODUCT(($F$2:$F$251=F81)*($I$2:$I$251&lt;J81)*($J$2:$J$251&gt;I81)*($L$2:$L$251&lt;&gt;"Canceled")*($A$2:$A$251&lt;&gt;A81)*($A$2:$A$251&lt;&gt;""))),"")</f>
        <v/>
      </c>
      <c r="Z81" s="21">
        <f>IFERROR(IF(COUNTA(B81:X81)=0,"",IF(A81="","Missing reservation ID",IF(C81="","Missing guest name",IF(OR(I81="",J81="",J81&lt;=I81),"Review stay dates",IF(Y81&gt;0,"Room overlap",IF(AND(I81&lt;'Setup &amp; Instructions'!$B$5,OR(L81="Confirmed",L81="Hold")),"Arrival status overdue",IF(AND(L81="Confirmed",I81&gt;='Setup &amp; Instructions'!$B$5,IFERROR(S81/R81,0)&lt;'Setup &amp; Instructions'!$B$10),"Deposit below target",IF(AND(J81&lt;'Setup &amp; Instructions'!$B$5,T81&gt;0),"Balance due after departure","OK")))))))),"")</f>
        <v/>
      </c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54" t="n"/>
      <c r="J82" s="54" t="n"/>
      <c r="K82" s="17">
        <f>IFERROR(IF(OR(I82="",J82=""),"",J82-I82),"")</f>
        <v/>
      </c>
      <c r="L82" s="15" t="n"/>
      <c r="M82" s="15" t="n"/>
      <c r="N82" s="18" t="n"/>
      <c r="O82" s="19">
        <f>IFERROR(IF(OR(K82="",N82=""),"",K82*N82),"")</f>
        <v/>
      </c>
      <c r="P82" s="19">
        <f>IFERROR(IF(O82="","",O82*'Setup &amp; Instructions'!$B$9),"")</f>
        <v/>
      </c>
      <c r="Q82" s="19">
        <f>IFERROR(IF(O82="","",(O82+P82)*'Setup &amp; Instructions'!$B$8),"")</f>
        <v/>
      </c>
      <c r="R82" s="19">
        <f>IFERROR(IF(O82="","",O82+P82+Q82),"")</f>
        <v/>
      </c>
      <c r="S82" s="18" t="n"/>
      <c r="T82" s="19">
        <f>IFERROR(IF(R82="","",IF(L82="Canceled",0,R82-S82)),"")</f>
        <v/>
      </c>
      <c r="U82" s="17">
        <f>IFERROR(IF(A82="","",IF(L82="Canceled","Canceled",IF(T82&lt;0,"Credit Balance",IF(T82=0,"Paid in Full",IF(S82&gt;0,"Deposit Paid","No Payment Recorded"))))),"")</f>
        <v/>
      </c>
      <c r="V82" s="20" t="n"/>
      <c r="W82" s="15" t="n"/>
      <c r="X82" s="54" t="n"/>
      <c r="Y82" s="17">
        <f>IFERROR(IF(OR(F82="",I82="",J82="",L82="Canceled"),"",SUMPRODUCT(($F$2:$F$251=F82)*($I$2:$I$251&lt;J82)*($J$2:$J$251&gt;I82)*($L$2:$L$251&lt;&gt;"Canceled")*($A$2:$A$251&lt;&gt;A82)*($A$2:$A$251&lt;&gt;""))),"")</f>
        <v/>
      </c>
      <c r="Z82" s="21">
        <f>IFERROR(IF(COUNTA(B82:X82)=0,"",IF(A82="","Missing reservation ID",IF(C82="","Missing guest name",IF(OR(I82="",J82="",J82&lt;=I82),"Review stay dates",IF(Y82&gt;0,"Room overlap",IF(AND(I82&lt;'Setup &amp; Instructions'!$B$5,OR(L82="Confirmed",L82="Hold")),"Arrival status overdue",IF(AND(L82="Confirmed",I82&gt;='Setup &amp; Instructions'!$B$5,IFERROR(S82/R82,0)&lt;'Setup &amp; Instructions'!$B$10),"Deposit below target",IF(AND(J82&lt;'Setup &amp; Instructions'!$B$5,T82&gt;0),"Balance due after departure","OK")))))))),"")</f>
        <v/>
      </c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54" t="n"/>
      <c r="J83" s="54" t="n"/>
      <c r="K83" s="17">
        <f>IFERROR(IF(OR(I83="",J83=""),"",J83-I83),"")</f>
        <v/>
      </c>
      <c r="L83" s="15" t="n"/>
      <c r="M83" s="15" t="n"/>
      <c r="N83" s="18" t="n"/>
      <c r="O83" s="19">
        <f>IFERROR(IF(OR(K83="",N83=""),"",K83*N83),"")</f>
        <v/>
      </c>
      <c r="P83" s="19">
        <f>IFERROR(IF(O83="","",O83*'Setup &amp; Instructions'!$B$9),"")</f>
        <v/>
      </c>
      <c r="Q83" s="19">
        <f>IFERROR(IF(O83="","",(O83+P83)*'Setup &amp; Instructions'!$B$8),"")</f>
        <v/>
      </c>
      <c r="R83" s="19">
        <f>IFERROR(IF(O83="","",O83+P83+Q83),"")</f>
        <v/>
      </c>
      <c r="S83" s="18" t="n"/>
      <c r="T83" s="19">
        <f>IFERROR(IF(R83="","",IF(L83="Canceled",0,R83-S83)),"")</f>
        <v/>
      </c>
      <c r="U83" s="17">
        <f>IFERROR(IF(A83="","",IF(L83="Canceled","Canceled",IF(T83&lt;0,"Credit Balance",IF(T83=0,"Paid in Full",IF(S83&gt;0,"Deposit Paid","No Payment Recorded"))))),"")</f>
        <v/>
      </c>
      <c r="V83" s="20" t="n"/>
      <c r="W83" s="15" t="n"/>
      <c r="X83" s="54" t="n"/>
      <c r="Y83" s="17">
        <f>IFERROR(IF(OR(F83="",I83="",J83="",L83="Canceled"),"",SUMPRODUCT(($F$2:$F$251=F83)*($I$2:$I$251&lt;J83)*($J$2:$J$251&gt;I83)*($L$2:$L$251&lt;&gt;"Canceled")*($A$2:$A$251&lt;&gt;A83)*($A$2:$A$251&lt;&gt;""))),"")</f>
        <v/>
      </c>
      <c r="Z83" s="21">
        <f>IFERROR(IF(COUNTA(B83:X83)=0,"",IF(A83="","Missing reservation ID",IF(C83="","Missing guest name",IF(OR(I83="",J83="",J83&lt;=I83),"Review stay dates",IF(Y83&gt;0,"Room overlap",IF(AND(I83&lt;'Setup &amp; Instructions'!$B$5,OR(L83="Confirmed",L83="Hold")),"Arrival status overdue",IF(AND(L83="Confirmed",I83&gt;='Setup &amp; Instructions'!$B$5,IFERROR(S83/R83,0)&lt;'Setup &amp; Instructions'!$B$10),"Deposit below target",IF(AND(J83&lt;'Setup &amp; Instructions'!$B$5,T83&gt;0),"Balance due after departure","OK")))))))),"")</f>
        <v/>
      </c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54" t="n"/>
      <c r="J84" s="54" t="n"/>
      <c r="K84" s="17">
        <f>IFERROR(IF(OR(I84="",J84=""),"",J84-I84),"")</f>
        <v/>
      </c>
      <c r="L84" s="15" t="n"/>
      <c r="M84" s="15" t="n"/>
      <c r="N84" s="18" t="n"/>
      <c r="O84" s="19">
        <f>IFERROR(IF(OR(K84="",N84=""),"",K84*N84),"")</f>
        <v/>
      </c>
      <c r="P84" s="19">
        <f>IFERROR(IF(O84="","",O84*'Setup &amp; Instructions'!$B$9),"")</f>
        <v/>
      </c>
      <c r="Q84" s="19">
        <f>IFERROR(IF(O84="","",(O84+P84)*'Setup &amp; Instructions'!$B$8),"")</f>
        <v/>
      </c>
      <c r="R84" s="19">
        <f>IFERROR(IF(O84="","",O84+P84+Q84),"")</f>
        <v/>
      </c>
      <c r="S84" s="18" t="n"/>
      <c r="T84" s="19">
        <f>IFERROR(IF(R84="","",IF(L84="Canceled",0,R84-S84)),"")</f>
        <v/>
      </c>
      <c r="U84" s="17">
        <f>IFERROR(IF(A84="","",IF(L84="Canceled","Canceled",IF(T84&lt;0,"Credit Balance",IF(T84=0,"Paid in Full",IF(S84&gt;0,"Deposit Paid","No Payment Recorded"))))),"")</f>
        <v/>
      </c>
      <c r="V84" s="20" t="n"/>
      <c r="W84" s="15" t="n"/>
      <c r="X84" s="54" t="n"/>
      <c r="Y84" s="17">
        <f>IFERROR(IF(OR(F84="",I84="",J84="",L84="Canceled"),"",SUMPRODUCT(($F$2:$F$251=F84)*($I$2:$I$251&lt;J84)*($J$2:$J$251&gt;I84)*($L$2:$L$251&lt;&gt;"Canceled")*($A$2:$A$251&lt;&gt;A84)*($A$2:$A$251&lt;&gt;""))),"")</f>
        <v/>
      </c>
      <c r="Z84" s="21">
        <f>IFERROR(IF(COUNTA(B84:X84)=0,"",IF(A84="","Missing reservation ID",IF(C84="","Missing guest name",IF(OR(I84="",J84="",J84&lt;=I84),"Review stay dates",IF(Y84&gt;0,"Room overlap",IF(AND(I84&lt;'Setup &amp; Instructions'!$B$5,OR(L84="Confirmed",L84="Hold")),"Arrival status overdue",IF(AND(L84="Confirmed",I84&gt;='Setup &amp; Instructions'!$B$5,IFERROR(S84/R84,0)&lt;'Setup &amp; Instructions'!$B$10),"Deposit below target",IF(AND(J84&lt;'Setup &amp; Instructions'!$B$5,T84&gt;0),"Balance due after departure","OK")))))))),"")</f>
        <v/>
      </c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54" t="n"/>
      <c r="J85" s="54" t="n"/>
      <c r="K85" s="17">
        <f>IFERROR(IF(OR(I85="",J85=""),"",J85-I85),"")</f>
        <v/>
      </c>
      <c r="L85" s="15" t="n"/>
      <c r="M85" s="15" t="n"/>
      <c r="N85" s="18" t="n"/>
      <c r="O85" s="19">
        <f>IFERROR(IF(OR(K85="",N85=""),"",K85*N85),"")</f>
        <v/>
      </c>
      <c r="P85" s="19">
        <f>IFERROR(IF(O85="","",O85*'Setup &amp; Instructions'!$B$9),"")</f>
        <v/>
      </c>
      <c r="Q85" s="19">
        <f>IFERROR(IF(O85="","",(O85+P85)*'Setup &amp; Instructions'!$B$8),"")</f>
        <v/>
      </c>
      <c r="R85" s="19">
        <f>IFERROR(IF(O85="","",O85+P85+Q85),"")</f>
        <v/>
      </c>
      <c r="S85" s="18" t="n"/>
      <c r="T85" s="19">
        <f>IFERROR(IF(R85="","",IF(L85="Canceled",0,R85-S85)),"")</f>
        <v/>
      </c>
      <c r="U85" s="17">
        <f>IFERROR(IF(A85="","",IF(L85="Canceled","Canceled",IF(T85&lt;0,"Credit Balance",IF(T85=0,"Paid in Full",IF(S85&gt;0,"Deposit Paid","No Payment Recorded"))))),"")</f>
        <v/>
      </c>
      <c r="V85" s="20" t="n"/>
      <c r="W85" s="15" t="n"/>
      <c r="X85" s="54" t="n"/>
      <c r="Y85" s="17">
        <f>IFERROR(IF(OR(F85="",I85="",J85="",L85="Canceled"),"",SUMPRODUCT(($F$2:$F$251=F85)*($I$2:$I$251&lt;J85)*($J$2:$J$251&gt;I85)*($L$2:$L$251&lt;&gt;"Canceled")*($A$2:$A$251&lt;&gt;A85)*($A$2:$A$251&lt;&gt;""))),"")</f>
        <v/>
      </c>
      <c r="Z85" s="21">
        <f>IFERROR(IF(COUNTA(B85:X85)=0,"",IF(A85="","Missing reservation ID",IF(C85="","Missing guest name",IF(OR(I85="",J85="",J85&lt;=I85),"Review stay dates",IF(Y85&gt;0,"Room overlap",IF(AND(I85&lt;'Setup &amp; Instructions'!$B$5,OR(L85="Confirmed",L85="Hold")),"Arrival status overdue",IF(AND(L85="Confirmed",I85&gt;='Setup &amp; Instructions'!$B$5,IFERROR(S85/R85,0)&lt;'Setup &amp; Instructions'!$B$10),"Deposit below target",IF(AND(J85&lt;'Setup &amp; Instructions'!$B$5,T85&gt;0),"Balance due after departure","OK")))))))),"")</f>
        <v/>
      </c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54" t="n"/>
      <c r="J86" s="54" t="n"/>
      <c r="K86" s="17">
        <f>IFERROR(IF(OR(I86="",J86=""),"",J86-I86),"")</f>
        <v/>
      </c>
      <c r="L86" s="15" t="n"/>
      <c r="M86" s="15" t="n"/>
      <c r="N86" s="18" t="n"/>
      <c r="O86" s="19">
        <f>IFERROR(IF(OR(K86="",N86=""),"",K86*N86),"")</f>
        <v/>
      </c>
      <c r="P86" s="19">
        <f>IFERROR(IF(O86="","",O86*'Setup &amp; Instructions'!$B$9),"")</f>
        <v/>
      </c>
      <c r="Q86" s="19">
        <f>IFERROR(IF(O86="","",(O86+P86)*'Setup &amp; Instructions'!$B$8),"")</f>
        <v/>
      </c>
      <c r="R86" s="19">
        <f>IFERROR(IF(O86="","",O86+P86+Q86),"")</f>
        <v/>
      </c>
      <c r="S86" s="18" t="n"/>
      <c r="T86" s="19">
        <f>IFERROR(IF(R86="","",IF(L86="Canceled",0,R86-S86)),"")</f>
        <v/>
      </c>
      <c r="U86" s="17">
        <f>IFERROR(IF(A86="","",IF(L86="Canceled","Canceled",IF(T86&lt;0,"Credit Balance",IF(T86=0,"Paid in Full",IF(S86&gt;0,"Deposit Paid","No Payment Recorded"))))),"")</f>
        <v/>
      </c>
      <c r="V86" s="20" t="n"/>
      <c r="W86" s="15" t="n"/>
      <c r="X86" s="54" t="n"/>
      <c r="Y86" s="17">
        <f>IFERROR(IF(OR(F86="",I86="",J86="",L86="Canceled"),"",SUMPRODUCT(($F$2:$F$251=F86)*($I$2:$I$251&lt;J86)*($J$2:$J$251&gt;I86)*($L$2:$L$251&lt;&gt;"Canceled")*($A$2:$A$251&lt;&gt;A86)*($A$2:$A$251&lt;&gt;""))),"")</f>
        <v/>
      </c>
      <c r="Z86" s="21">
        <f>IFERROR(IF(COUNTA(B86:X86)=0,"",IF(A86="","Missing reservation ID",IF(C86="","Missing guest name",IF(OR(I86="",J86="",J86&lt;=I86),"Review stay dates",IF(Y86&gt;0,"Room overlap",IF(AND(I86&lt;'Setup &amp; Instructions'!$B$5,OR(L86="Confirmed",L86="Hold")),"Arrival status overdue",IF(AND(L86="Confirmed",I86&gt;='Setup &amp; Instructions'!$B$5,IFERROR(S86/R86,0)&lt;'Setup &amp; Instructions'!$B$10),"Deposit below target",IF(AND(J86&lt;'Setup &amp; Instructions'!$B$5,T86&gt;0),"Balance due after departure","OK")))))))),"")</f>
        <v/>
      </c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54" t="n"/>
      <c r="J87" s="54" t="n"/>
      <c r="K87" s="17">
        <f>IFERROR(IF(OR(I87="",J87=""),"",J87-I87),"")</f>
        <v/>
      </c>
      <c r="L87" s="15" t="n"/>
      <c r="M87" s="15" t="n"/>
      <c r="N87" s="18" t="n"/>
      <c r="O87" s="19">
        <f>IFERROR(IF(OR(K87="",N87=""),"",K87*N87),"")</f>
        <v/>
      </c>
      <c r="P87" s="19">
        <f>IFERROR(IF(O87="","",O87*'Setup &amp; Instructions'!$B$9),"")</f>
        <v/>
      </c>
      <c r="Q87" s="19">
        <f>IFERROR(IF(O87="","",(O87+P87)*'Setup &amp; Instructions'!$B$8),"")</f>
        <v/>
      </c>
      <c r="R87" s="19">
        <f>IFERROR(IF(O87="","",O87+P87+Q87),"")</f>
        <v/>
      </c>
      <c r="S87" s="18" t="n"/>
      <c r="T87" s="19">
        <f>IFERROR(IF(R87="","",IF(L87="Canceled",0,R87-S87)),"")</f>
        <v/>
      </c>
      <c r="U87" s="17">
        <f>IFERROR(IF(A87="","",IF(L87="Canceled","Canceled",IF(T87&lt;0,"Credit Balance",IF(T87=0,"Paid in Full",IF(S87&gt;0,"Deposit Paid","No Payment Recorded"))))),"")</f>
        <v/>
      </c>
      <c r="V87" s="20" t="n"/>
      <c r="W87" s="15" t="n"/>
      <c r="X87" s="54" t="n"/>
      <c r="Y87" s="17">
        <f>IFERROR(IF(OR(F87="",I87="",J87="",L87="Canceled"),"",SUMPRODUCT(($F$2:$F$251=F87)*($I$2:$I$251&lt;J87)*($J$2:$J$251&gt;I87)*($L$2:$L$251&lt;&gt;"Canceled")*($A$2:$A$251&lt;&gt;A87)*($A$2:$A$251&lt;&gt;""))),"")</f>
        <v/>
      </c>
      <c r="Z87" s="21">
        <f>IFERROR(IF(COUNTA(B87:X87)=0,"",IF(A87="","Missing reservation ID",IF(C87="","Missing guest name",IF(OR(I87="",J87="",J87&lt;=I87),"Review stay dates",IF(Y87&gt;0,"Room overlap",IF(AND(I87&lt;'Setup &amp; Instructions'!$B$5,OR(L87="Confirmed",L87="Hold")),"Arrival status overdue",IF(AND(L87="Confirmed",I87&gt;='Setup &amp; Instructions'!$B$5,IFERROR(S87/R87,0)&lt;'Setup &amp; Instructions'!$B$10),"Deposit below target",IF(AND(J87&lt;'Setup &amp; Instructions'!$B$5,T87&gt;0),"Balance due after departure","OK")))))))),"")</f>
        <v/>
      </c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54" t="n"/>
      <c r="J88" s="54" t="n"/>
      <c r="K88" s="17">
        <f>IFERROR(IF(OR(I88="",J88=""),"",J88-I88),"")</f>
        <v/>
      </c>
      <c r="L88" s="15" t="n"/>
      <c r="M88" s="15" t="n"/>
      <c r="N88" s="18" t="n"/>
      <c r="O88" s="19">
        <f>IFERROR(IF(OR(K88="",N88=""),"",K88*N88),"")</f>
        <v/>
      </c>
      <c r="P88" s="19">
        <f>IFERROR(IF(O88="","",O88*'Setup &amp; Instructions'!$B$9),"")</f>
        <v/>
      </c>
      <c r="Q88" s="19">
        <f>IFERROR(IF(O88="","",(O88+P88)*'Setup &amp; Instructions'!$B$8),"")</f>
        <v/>
      </c>
      <c r="R88" s="19">
        <f>IFERROR(IF(O88="","",O88+P88+Q88),"")</f>
        <v/>
      </c>
      <c r="S88" s="18" t="n"/>
      <c r="T88" s="19">
        <f>IFERROR(IF(R88="","",IF(L88="Canceled",0,R88-S88)),"")</f>
        <v/>
      </c>
      <c r="U88" s="17">
        <f>IFERROR(IF(A88="","",IF(L88="Canceled","Canceled",IF(T88&lt;0,"Credit Balance",IF(T88=0,"Paid in Full",IF(S88&gt;0,"Deposit Paid","No Payment Recorded"))))),"")</f>
        <v/>
      </c>
      <c r="V88" s="20" t="n"/>
      <c r="W88" s="15" t="n"/>
      <c r="X88" s="54" t="n"/>
      <c r="Y88" s="17">
        <f>IFERROR(IF(OR(F88="",I88="",J88="",L88="Canceled"),"",SUMPRODUCT(($F$2:$F$251=F88)*($I$2:$I$251&lt;J88)*($J$2:$J$251&gt;I88)*($L$2:$L$251&lt;&gt;"Canceled")*($A$2:$A$251&lt;&gt;A88)*($A$2:$A$251&lt;&gt;""))),"")</f>
        <v/>
      </c>
      <c r="Z88" s="21">
        <f>IFERROR(IF(COUNTA(B88:X88)=0,"",IF(A88="","Missing reservation ID",IF(C88="","Missing guest name",IF(OR(I88="",J88="",J88&lt;=I88),"Review stay dates",IF(Y88&gt;0,"Room overlap",IF(AND(I88&lt;'Setup &amp; Instructions'!$B$5,OR(L88="Confirmed",L88="Hold")),"Arrival status overdue",IF(AND(L88="Confirmed",I88&gt;='Setup &amp; Instructions'!$B$5,IFERROR(S88/R88,0)&lt;'Setup &amp; Instructions'!$B$10),"Deposit below target",IF(AND(J88&lt;'Setup &amp; Instructions'!$B$5,T88&gt;0),"Balance due after departure","OK")))))))),"")</f>
        <v/>
      </c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54" t="n"/>
      <c r="J89" s="54" t="n"/>
      <c r="K89" s="17">
        <f>IFERROR(IF(OR(I89="",J89=""),"",J89-I89),"")</f>
        <v/>
      </c>
      <c r="L89" s="15" t="n"/>
      <c r="M89" s="15" t="n"/>
      <c r="N89" s="18" t="n"/>
      <c r="O89" s="19">
        <f>IFERROR(IF(OR(K89="",N89=""),"",K89*N89),"")</f>
        <v/>
      </c>
      <c r="P89" s="19">
        <f>IFERROR(IF(O89="","",O89*'Setup &amp; Instructions'!$B$9),"")</f>
        <v/>
      </c>
      <c r="Q89" s="19">
        <f>IFERROR(IF(O89="","",(O89+P89)*'Setup &amp; Instructions'!$B$8),"")</f>
        <v/>
      </c>
      <c r="R89" s="19">
        <f>IFERROR(IF(O89="","",O89+P89+Q89),"")</f>
        <v/>
      </c>
      <c r="S89" s="18" t="n"/>
      <c r="T89" s="19">
        <f>IFERROR(IF(R89="","",IF(L89="Canceled",0,R89-S89)),"")</f>
        <v/>
      </c>
      <c r="U89" s="17">
        <f>IFERROR(IF(A89="","",IF(L89="Canceled","Canceled",IF(T89&lt;0,"Credit Balance",IF(T89=0,"Paid in Full",IF(S89&gt;0,"Deposit Paid","No Payment Recorded"))))),"")</f>
        <v/>
      </c>
      <c r="V89" s="20" t="n"/>
      <c r="W89" s="15" t="n"/>
      <c r="X89" s="54" t="n"/>
      <c r="Y89" s="17">
        <f>IFERROR(IF(OR(F89="",I89="",J89="",L89="Canceled"),"",SUMPRODUCT(($F$2:$F$251=F89)*($I$2:$I$251&lt;J89)*($J$2:$J$251&gt;I89)*($L$2:$L$251&lt;&gt;"Canceled")*($A$2:$A$251&lt;&gt;A89)*($A$2:$A$251&lt;&gt;""))),"")</f>
        <v/>
      </c>
      <c r="Z89" s="21">
        <f>IFERROR(IF(COUNTA(B89:X89)=0,"",IF(A89="","Missing reservation ID",IF(C89="","Missing guest name",IF(OR(I89="",J89="",J89&lt;=I89),"Review stay dates",IF(Y89&gt;0,"Room overlap",IF(AND(I89&lt;'Setup &amp; Instructions'!$B$5,OR(L89="Confirmed",L89="Hold")),"Arrival status overdue",IF(AND(L89="Confirmed",I89&gt;='Setup &amp; Instructions'!$B$5,IFERROR(S89/R89,0)&lt;'Setup &amp; Instructions'!$B$10),"Deposit below target",IF(AND(J89&lt;'Setup &amp; Instructions'!$B$5,T89&gt;0),"Balance due after departure","OK")))))))),"")</f>
        <v/>
      </c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54" t="n"/>
      <c r="J90" s="54" t="n"/>
      <c r="K90" s="17">
        <f>IFERROR(IF(OR(I90="",J90=""),"",J90-I90),"")</f>
        <v/>
      </c>
      <c r="L90" s="15" t="n"/>
      <c r="M90" s="15" t="n"/>
      <c r="N90" s="18" t="n"/>
      <c r="O90" s="19">
        <f>IFERROR(IF(OR(K90="",N90=""),"",K90*N90),"")</f>
        <v/>
      </c>
      <c r="P90" s="19">
        <f>IFERROR(IF(O90="","",O90*'Setup &amp; Instructions'!$B$9),"")</f>
        <v/>
      </c>
      <c r="Q90" s="19">
        <f>IFERROR(IF(O90="","",(O90+P90)*'Setup &amp; Instructions'!$B$8),"")</f>
        <v/>
      </c>
      <c r="R90" s="19">
        <f>IFERROR(IF(O90="","",O90+P90+Q90),"")</f>
        <v/>
      </c>
      <c r="S90" s="18" t="n"/>
      <c r="T90" s="19">
        <f>IFERROR(IF(R90="","",IF(L90="Canceled",0,R90-S90)),"")</f>
        <v/>
      </c>
      <c r="U90" s="17">
        <f>IFERROR(IF(A90="","",IF(L90="Canceled","Canceled",IF(T90&lt;0,"Credit Balance",IF(T90=0,"Paid in Full",IF(S90&gt;0,"Deposit Paid","No Payment Recorded"))))),"")</f>
        <v/>
      </c>
      <c r="V90" s="20" t="n"/>
      <c r="W90" s="15" t="n"/>
      <c r="X90" s="54" t="n"/>
      <c r="Y90" s="17">
        <f>IFERROR(IF(OR(F90="",I90="",J90="",L90="Canceled"),"",SUMPRODUCT(($F$2:$F$251=F90)*($I$2:$I$251&lt;J90)*($J$2:$J$251&gt;I90)*($L$2:$L$251&lt;&gt;"Canceled")*($A$2:$A$251&lt;&gt;A90)*($A$2:$A$251&lt;&gt;""))),"")</f>
        <v/>
      </c>
      <c r="Z90" s="21">
        <f>IFERROR(IF(COUNTA(B90:X90)=0,"",IF(A90="","Missing reservation ID",IF(C90="","Missing guest name",IF(OR(I90="",J90="",J90&lt;=I90),"Review stay dates",IF(Y90&gt;0,"Room overlap",IF(AND(I90&lt;'Setup &amp; Instructions'!$B$5,OR(L90="Confirmed",L90="Hold")),"Arrival status overdue",IF(AND(L90="Confirmed",I90&gt;='Setup &amp; Instructions'!$B$5,IFERROR(S90/R90,0)&lt;'Setup &amp; Instructions'!$B$10),"Deposit below target",IF(AND(J90&lt;'Setup &amp; Instructions'!$B$5,T90&gt;0),"Balance due after departure","OK")))))))),"")</f>
        <v/>
      </c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54" t="n"/>
      <c r="J91" s="54" t="n"/>
      <c r="K91" s="17">
        <f>IFERROR(IF(OR(I91="",J91=""),"",J91-I91),"")</f>
        <v/>
      </c>
      <c r="L91" s="15" t="n"/>
      <c r="M91" s="15" t="n"/>
      <c r="N91" s="18" t="n"/>
      <c r="O91" s="19">
        <f>IFERROR(IF(OR(K91="",N91=""),"",K91*N91),"")</f>
        <v/>
      </c>
      <c r="P91" s="19">
        <f>IFERROR(IF(O91="","",O91*'Setup &amp; Instructions'!$B$9),"")</f>
        <v/>
      </c>
      <c r="Q91" s="19">
        <f>IFERROR(IF(O91="","",(O91+P91)*'Setup &amp; Instructions'!$B$8),"")</f>
        <v/>
      </c>
      <c r="R91" s="19">
        <f>IFERROR(IF(O91="","",O91+P91+Q91),"")</f>
        <v/>
      </c>
      <c r="S91" s="18" t="n"/>
      <c r="T91" s="19">
        <f>IFERROR(IF(R91="","",IF(L91="Canceled",0,R91-S91)),"")</f>
        <v/>
      </c>
      <c r="U91" s="17">
        <f>IFERROR(IF(A91="","",IF(L91="Canceled","Canceled",IF(T91&lt;0,"Credit Balance",IF(T91=0,"Paid in Full",IF(S91&gt;0,"Deposit Paid","No Payment Recorded"))))),"")</f>
        <v/>
      </c>
      <c r="V91" s="20" t="n"/>
      <c r="W91" s="15" t="n"/>
      <c r="X91" s="54" t="n"/>
      <c r="Y91" s="17">
        <f>IFERROR(IF(OR(F91="",I91="",J91="",L91="Canceled"),"",SUMPRODUCT(($F$2:$F$251=F91)*($I$2:$I$251&lt;J91)*($J$2:$J$251&gt;I91)*($L$2:$L$251&lt;&gt;"Canceled")*($A$2:$A$251&lt;&gt;A91)*($A$2:$A$251&lt;&gt;""))),"")</f>
        <v/>
      </c>
      <c r="Z91" s="21">
        <f>IFERROR(IF(COUNTA(B91:X91)=0,"",IF(A91="","Missing reservation ID",IF(C91="","Missing guest name",IF(OR(I91="",J91="",J91&lt;=I91),"Review stay dates",IF(Y91&gt;0,"Room overlap",IF(AND(I91&lt;'Setup &amp; Instructions'!$B$5,OR(L91="Confirmed",L91="Hold")),"Arrival status overdue",IF(AND(L91="Confirmed",I91&gt;='Setup &amp; Instructions'!$B$5,IFERROR(S91/R91,0)&lt;'Setup &amp; Instructions'!$B$10),"Deposit below target",IF(AND(J91&lt;'Setup &amp; Instructions'!$B$5,T91&gt;0),"Balance due after departure","OK")))))))),"")</f>
        <v/>
      </c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54" t="n"/>
      <c r="J92" s="54" t="n"/>
      <c r="K92" s="17">
        <f>IFERROR(IF(OR(I92="",J92=""),"",J92-I92),"")</f>
        <v/>
      </c>
      <c r="L92" s="15" t="n"/>
      <c r="M92" s="15" t="n"/>
      <c r="N92" s="18" t="n"/>
      <c r="O92" s="19">
        <f>IFERROR(IF(OR(K92="",N92=""),"",K92*N92),"")</f>
        <v/>
      </c>
      <c r="P92" s="19">
        <f>IFERROR(IF(O92="","",O92*'Setup &amp; Instructions'!$B$9),"")</f>
        <v/>
      </c>
      <c r="Q92" s="19">
        <f>IFERROR(IF(O92="","",(O92+P92)*'Setup &amp; Instructions'!$B$8),"")</f>
        <v/>
      </c>
      <c r="R92" s="19">
        <f>IFERROR(IF(O92="","",O92+P92+Q92),"")</f>
        <v/>
      </c>
      <c r="S92" s="18" t="n"/>
      <c r="T92" s="19">
        <f>IFERROR(IF(R92="","",IF(L92="Canceled",0,R92-S92)),"")</f>
        <v/>
      </c>
      <c r="U92" s="17">
        <f>IFERROR(IF(A92="","",IF(L92="Canceled","Canceled",IF(T92&lt;0,"Credit Balance",IF(T92=0,"Paid in Full",IF(S92&gt;0,"Deposit Paid","No Payment Recorded"))))),"")</f>
        <v/>
      </c>
      <c r="V92" s="20" t="n"/>
      <c r="W92" s="15" t="n"/>
      <c r="X92" s="54" t="n"/>
      <c r="Y92" s="17">
        <f>IFERROR(IF(OR(F92="",I92="",J92="",L92="Canceled"),"",SUMPRODUCT(($F$2:$F$251=F92)*($I$2:$I$251&lt;J92)*($J$2:$J$251&gt;I92)*($L$2:$L$251&lt;&gt;"Canceled")*($A$2:$A$251&lt;&gt;A92)*($A$2:$A$251&lt;&gt;""))),"")</f>
        <v/>
      </c>
      <c r="Z92" s="21">
        <f>IFERROR(IF(COUNTA(B92:X92)=0,"",IF(A92="","Missing reservation ID",IF(C92="","Missing guest name",IF(OR(I92="",J92="",J92&lt;=I92),"Review stay dates",IF(Y92&gt;0,"Room overlap",IF(AND(I92&lt;'Setup &amp; Instructions'!$B$5,OR(L92="Confirmed",L92="Hold")),"Arrival status overdue",IF(AND(L92="Confirmed",I92&gt;='Setup &amp; Instructions'!$B$5,IFERROR(S92/R92,0)&lt;'Setup &amp; Instructions'!$B$10),"Deposit below target",IF(AND(J92&lt;'Setup &amp; Instructions'!$B$5,T92&gt;0),"Balance due after departure","OK")))))))),"")</f>
        <v/>
      </c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54" t="n"/>
      <c r="J93" s="54" t="n"/>
      <c r="K93" s="17">
        <f>IFERROR(IF(OR(I93="",J93=""),"",J93-I93),"")</f>
        <v/>
      </c>
      <c r="L93" s="15" t="n"/>
      <c r="M93" s="15" t="n"/>
      <c r="N93" s="18" t="n"/>
      <c r="O93" s="19">
        <f>IFERROR(IF(OR(K93="",N93=""),"",K93*N93),"")</f>
        <v/>
      </c>
      <c r="P93" s="19">
        <f>IFERROR(IF(O93="","",O93*'Setup &amp; Instructions'!$B$9),"")</f>
        <v/>
      </c>
      <c r="Q93" s="19">
        <f>IFERROR(IF(O93="","",(O93+P93)*'Setup &amp; Instructions'!$B$8),"")</f>
        <v/>
      </c>
      <c r="R93" s="19">
        <f>IFERROR(IF(O93="","",O93+P93+Q93),"")</f>
        <v/>
      </c>
      <c r="S93" s="18" t="n"/>
      <c r="T93" s="19">
        <f>IFERROR(IF(R93="","",IF(L93="Canceled",0,R93-S93)),"")</f>
        <v/>
      </c>
      <c r="U93" s="17">
        <f>IFERROR(IF(A93="","",IF(L93="Canceled","Canceled",IF(T93&lt;0,"Credit Balance",IF(T93=0,"Paid in Full",IF(S93&gt;0,"Deposit Paid","No Payment Recorded"))))),"")</f>
        <v/>
      </c>
      <c r="V93" s="20" t="n"/>
      <c r="W93" s="15" t="n"/>
      <c r="X93" s="54" t="n"/>
      <c r="Y93" s="17">
        <f>IFERROR(IF(OR(F93="",I93="",J93="",L93="Canceled"),"",SUMPRODUCT(($F$2:$F$251=F93)*($I$2:$I$251&lt;J93)*($J$2:$J$251&gt;I93)*($L$2:$L$251&lt;&gt;"Canceled")*($A$2:$A$251&lt;&gt;A93)*($A$2:$A$251&lt;&gt;""))),"")</f>
        <v/>
      </c>
      <c r="Z93" s="21">
        <f>IFERROR(IF(COUNTA(B93:X93)=0,"",IF(A93="","Missing reservation ID",IF(C93="","Missing guest name",IF(OR(I93="",J93="",J93&lt;=I93),"Review stay dates",IF(Y93&gt;0,"Room overlap",IF(AND(I93&lt;'Setup &amp; Instructions'!$B$5,OR(L93="Confirmed",L93="Hold")),"Arrival status overdue",IF(AND(L93="Confirmed",I93&gt;='Setup &amp; Instructions'!$B$5,IFERROR(S93/R93,0)&lt;'Setup &amp; Instructions'!$B$10),"Deposit below target",IF(AND(J93&lt;'Setup &amp; Instructions'!$B$5,T93&gt;0),"Balance due after departure","OK")))))))),"")</f>
        <v/>
      </c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54" t="n"/>
      <c r="J94" s="54" t="n"/>
      <c r="K94" s="17">
        <f>IFERROR(IF(OR(I94="",J94=""),"",J94-I94),"")</f>
        <v/>
      </c>
      <c r="L94" s="15" t="n"/>
      <c r="M94" s="15" t="n"/>
      <c r="N94" s="18" t="n"/>
      <c r="O94" s="19">
        <f>IFERROR(IF(OR(K94="",N94=""),"",K94*N94),"")</f>
        <v/>
      </c>
      <c r="P94" s="19">
        <f>IFERROR(IF(O94="","",O94*'Setup &amp; Instructions'!$B$9),"")</f>
        <v/>
      </c>
      <c r="Q94" s="19">
        <f>IFERROR(IF(O94="","",(O94+P94)*'Setup &amp; Instructions'!$B$8),"")</f>
        <v/>
      </c>
      <c r="R94" s="19">
        <f>IFERROR(IF(O94="","",O94+P94+Q94),"")</f>
        <v/>
      </c>
      <c r="S94" s="18" t="n"/>
      <c r="T94" s="19">
        <f>IFERROR(IF(R94="","",IF(L94="Canceled",0,R94-S94)),"")</f>
        <v/>
      </c>
      <c r="U94" s="17">
        <f>IFERROR(IF(A94="","",IF(L94="Canceled","Canceled",IF(T94&lt;0,"Credit Balance",IF(T94=0,"Paid in Full",IF(S94&gt;0,"Deposit Paid","No Payment Recorded"))))),"")</f>
        <v/>
      </c>
      <c r="V94" s="20" t="n"/>
      <c r="W94" s="15" t="n"/>
      <c r="X94" s="54" t="n"/>
      <c r="Y94" s="17">
        <f>IFERROR(IF(OR(F94="",I94="",J94="",L94="Canceled"),"",SUMPRODUCT(($F$2:$F$251=F94)*($I$2:$I$251&lt;J94)*($J$2:$J$251&gt;I94)*($L$2:$L$251&lt;&gt;"Canceled")*($A$2:$A$251&lt;&gt;A94)*($A$2:$A$251&lt;&gt;""))),"")</f>
        <v/>
      </c>
      <c r="Z94" s="21">
        <f>IFERROR(IF(COUNTA(B94:X94)=0,"",IF(A94="","Missing reservation ID",IF(C94="","Missing guest name",IF(OR(I94="",J94="",J94&lt;=I94),"Review stay dates",IF(Y94&gt;0,"Room overlap",IF(AND(I94&lt;'Setup &amp; Instructions'!$B$5,OR(L94="Confirmed",L94="Hold")),"Arrival status overdue",IF(AND(L94="Confirmed",I94&gt;='Setup &amp; Instructions'!$B$5,IFERROR(S94/R94,0)&lt;'Setup &amp; Instructions'!$B$10),"Deposit below target",IF(AND(J94&lt;'Setup &amp; Instructions'!$B$5,T94&gt;0),"Balance due after departure","OK")))))))),"")</f>
        <v/>
      </c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54" t="n"/>
      <c r="J95" s="54" t="n"/>
      <c r="K95" s="17">
        <f>IFERROR(IF(OR(I95="",J95=""),"",J95-I95),"")</f>
        <v/>
      </c>
      <c r="L95" s="15" t="n"/>
      <c r="M95" s="15" t="n"/>
      <c r="N95" s="18" t="n"/>
      <c r="O95" s="19">
        <f>IFERROR(IF(OR(K95="",N95=""),"",K95*N95),"")</f>
        <v/>
      </c>
      <c r="P95" s="19">
        <f>IFERROR(IF(O95="","",O95*'Setup &amp; Instructions'!$B$9),"")</f>
        <v/>
      </c>
      <c r="Q95" s="19">
        <f>IFERROR(IF(O95="","",(O95+P95)*'Setup &amp; Instructions'!$B$8),"")</f>
        <v/>
      </c>
      <c r="R95" s="19">
        <f>IFERROR(IF(O95="","",O95+P95+Q95),"")</f>
        <v/>
      </c>
      <c r="S95" s="18" t="n"/>
      <c r="T95" s="19">
        <f>IFERROR(IF(R95="","",IF(L95="Canceled",0,R95-S95)),"")</f>
        <v/>
      </c>
      <c r="U95" s="17">
        <f>IFERROR(IF(A95="","",IF(L95="Canceled","Canceled",IF(T95&lt;0,"Credit Balance",IF(T95=0,"Paid in Full",IF(S95&gt;0,"Deposit Paid","No Payment Recorded"))))),"")</f>
        <v/>
      </c>
      <c r="V95" s="20" t="n"/>
      <c r="W95" s="15" t="n"/>
      <c r="X95" s="54" t="n"/>
      <c r="Y95" s="17">
        <f>IFERROR(IF(OR(F95="",I95="",J95="",L95="Canceled"),"",SUMPRODUCT(($F$2:$F$251=F95)*($I$2:$I$251&lt;J95)*($J$2:$J$251&gt;I95)*($L$2:$L$251&lt;&gt;"Canceled")*($A$2:$A$251&lt;&gt;A95)*($A$2:$A$251&lt;&gt;""))),"")</f>
        <v/>
      </c>
      <c r="Z95" s="21">
        <f>IFERROR(IF(COUNTA(B95:X95)=0,"",IF(A95="","Missing reservation ID",IF(C95="","Missing guest name",IF(OR(I95="",J95="",J95&lt;=I95),"Review stay dates",IF(Y95&gt;0,"Room overlap",IF(AND(I95&lt;'Setup &amp; Instructions'!$B$5,OR(L95="Confirmed",L95="Hold")),"Arrival status overdue",IF(AND(L95="Confirmed",I95&gt;='Setup &amp; Instructions'!$B$5,IFERROR(S95/R95,0)&lt;'Setup &amp; Instructions'!$B$10),"Deposit below target",IF(AND(J95&lt;'Setup &amp; Instructions'!$B$5,T95&gt;0),"Balance due after departure","OK")))))))),"")</f>
        <v/>
      </c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54" t="n"/>
      <c r="J96" s="54" t="n"/>
      <c r="K96" s="17">
        <f>IFERROR(IF(OR(I96="",J96=""),"",J96-I96),"")</f>
        <v/>
      </c>
      <c r="L96" s="15" t="n"/>
      <c r="M96" s="15" t="n"/>
      <c r="N96" s="18" t="n"/>
      <c r="O96" s="19">
        <f>IFERROR(IF(OR(K96="",N96=""),"",K96*N96),"")</f>
        <v/>
      </c>
      <c r="P96" s="19">
        <f>IFERROR(IF(O96="","",O96*'Setup &amp; Instructions'!$B$9),"")</f>
        <v/>
      </c>
      <c r="Q96" s="19">
        <f>IFERROR(IF(O96="","",(O96+P96)*'Setup &amp; Instructions'!$B$8),"")</f>
        <v/>
      </c>
      <c r="R96" s="19">
        <f>IFERROR(IF(O96="","",O96+P96+Q96),"")</f>
        <v/>
      </c>
      <c r="S96" s="18" t="n"/>
      <c r="T96" s="19">
        <f>IFERROR(IF(R96="","",IF(L96="Canceled",0,R96-S96)),"")</f>
        <v/>
      </c>
      <c r="U96" s="17">
        <f>IFERROR(IF(A96="","",IF(L96="Canceled","Canceled",IF(T96&lt;0,"Credit Balance",IF(T96=0,"Paid in Full",IF(S96&gt;0,"Deposit Paid","No Payment Recorded"))))),"")</f>
        <v/>
      </c>
      <c r="V96" s="20" t="n"/>
      <c r="W96" s="15" t="n"/>
      <c r="X96" s="54" t="n"/>
      <c r="Y96" s="17">
        <f>IFERROR(IF(OR(F96="",I96="",J96="",L96="Canceled"),"",SUMPRODUCT(($F$2:$F$251=F96)*($I$2:$I$251&lt;J96)*($J$2:$J$251&gt;I96)*($L$2:$L$251&lt;&gt;"Canceled")*($A$2:$A$251&lt;&gt;A96)*($A$2:$A$251&lt;&gt;""))),"")</f>
        <v/>
      </c>
      <c r="Z96" s="21">
        <f>IFERROR(IF(COUNTA(B96:X96)=0,"",IF(A96="","Missing reservation ID",IF(C96="","Missing guest name",IF(OR(I96="",J96="",J96&lt;=I96),"Review stay dates",IF(Y96&gt;0,"Room overlap",IF(AND(I96&lt;'Setup &amp; Instructions'!$B$5,OR(L96="Confirmed",L96="Hold")),"Arrival status overdue",IF(AND(L96="Confirmed",I96&gt;='Setup &amp; Instructions'!$B$5,IFERROR(S96/R96,0)&lt;'Setup &amp; Instructions'!$B$10),"Deposit below target",IF(AND(J96&lt;'Setup &amp; Instructions'!$B$5,T96&gt;0),"Balance due after departure","OK")))))))),"")</f>
        <v/>
      </c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54" t="n"/>
      <c r="J97" s="54" t="n"/>
      <c r="K97" s="17">
        <f>IFERROR(IF(OR(I97="",J97=""),"",J97-I97),"")</f>
        <v/>
      </c>
      <c r="L97" s="15" t="n"/>
      <c r="M97" s="15" t="n"/>
      <c r="N97" s="18" t="n"/>
      <c r="O97" s="19">
        <f>IFERROR(IF(OR(K97="",N97=""),"",K97*N97),"")</f>
        <v/>
      </c>
      <c r="P97" s="19">
        <f>IFERROR(IF(O97="","",O97*'Setup &amp; Instructions'!$B$9),"")</f>
        <v/>
      </c>
      <c r="Q97" s="19">
        <f>IFERROR(IF(O97="","",(O97+P97)*'Setup &amp; Instructions'!$B$8),"")</f>
        <v/>
      </c>
      <c r="R97" s="19">
        <f>IFERROR(IF(O97="","",O97+P97+Q97),"")</f>
        <v/>
      </c>
      <c r="S97" s="18" t="n"/>
      <c r="T97" s="19">
        <f>IFERROR(IF(R97="","",IF(L97="Canceled",0,R97-S97)),"")</f>
        <v/>
      </c>
      <c r="U97" s="17">
        <f>IFERROR(IF(A97="","",IF(L97="Canceled","Canceled",IF(T97&lt;0,"Credit Balance",IF(T97=0,"Paid in Full",IF(S97&gt;0,"Deposit Paid","No Payment Recorded"))))),"")</f>
        <v/>
      </c>
      <c r="V97" s="20" t="n"/>
      <c r="W97" s="15" t="n"/>
      <c r="X97" s="54" t="n"/>
      <c r="Y97" s="17">
        <f>IFERROR(IF(OR(F97="",I97="",J97="",L97="Canceled"),"",SUMPRODUCT(($F$2:$F$251=F97)*($I$2:$I$251&lt;J97)*($J$2:$J$251&gt;I97)*($L$2:$L$251&lt;&gt;"Canceled")*($A$2:$A$251&lt;&gt;A97)*($A$2:$A$251&lt;&gt;""))),"")</f>
        <v/>
      </c>
      <c r="Z97" s="21">
        <f>IFERROR(IF(COUNTA(B97:X97)=0,"",IF(A97="","Missing reservation ID",IF(C97="","Missing guest name",IF(OR(I97="",J97="",J97&lt;=I97),"Review stay dates",IF(Y97&gt;0,"Room overlap",IF(AND(I97&lt;'Setup &amp; Instructions'!$B$5,OR(L97="Confirmed",L97="Hold")),"Arrival status overdue",IF(AND(L97="Confirmed",I97&gt;='Setup &amp; Instructions'!$B$5,IFERROR(S97/R97,0)&lt;'Setup &amp; Instructions'!$B$10),"Deposit below target",IF(AND(J97&lt;'Setup &amp; Instructions'!$B$5,T97&gt;0),"Balance due after departure","OK")))))))),"")</f>
        <v/>
      </c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54" t="n"/>
      <c r="J98" s="54" t="n"/>
      <c r="K98" s="17">
        <f>IFERROR(IF(OR(I98="",J98=""),"",J98-I98),"")</f>
        <v/>
      </c>
      <c r="L98" s="15" t="n"/>
      <c r="M98" s="15" t="n"/>
      <c r="N98" s="18" t="n"/>
      <c r="O98" s="19">
        <f>IFERROR(IF(OR(K98="",N98=""),"",K98*N98),"")</f>
        <v/>
      </c>
      <c r="P98" s="19">
        <f>IFERROR(IF(O98="","",O98*'Setup &amp; Instructions'!$B$9),"")</f>
        <v/>
      </c>
      <c r="Q98" s="19">
        <f>IFERROR(IF(O98="","",(O98+P98)*'Setup &amp; Instructions'!$B$8),"")</f>
        <v/>
      </c>
      <c r="R98" s="19">
        <f>IFERROR(IF(O98="","",O98+P98+Q98),"")</f>
        <v/>
      </c>
      <c r="S98" s="18" t="n"/>
      <c r="T98" s="19">
        <f>IFERROR(IF(R98="","",IF(L98="Canceled",0,R98-S98)),"")</f>
        <v/>
      </c>
      <c r="U98" s="17">
        <f>IFERROR(IF(A98="","",IF(L98="Canceled","Canceled",IF(T98&lt;0,"Credit Balance",IF(T98=0,"Paid in Full",IF(S98&gt;0,"Deposit Paid","No Payment Recorded"))))),"")</f>
        <v/>
      </c>
      <c r="V98" s="20" t="n"/>
      <c r="W98" s="15" t="n"/>
      <c r="X98" s="54" t="n"/>
      <c r="Y98" s="17">
        <f>IFERROR(IF(OR(F98="",I98="",J98="",L98="Canceled"),"",SUMPRODUCT(($F$2:$F$251=F98)*($I$2:$I$251&lt;J98)*($J$2:$J$251&gt;I98)*($L$2:$L$251&lt;&gt;"Canceled")*($A$2:$A$251&lt;&gt;A98)*($A$2:$A$251&lt;&gt;""))),"")</f>
        <v/>
      </c>
      <c r="Z98" s="21">
        <f>IFERROR(IF(COUNTA(B98:X98)=0,"",IF(A98="","Missing reservation ID",IF(C98="","Missing guest name",IF(OR(I98="",J98="",J98&lt;=I98),"Review stay dates",IF(Y98&gt;0,"Room overlap",IF(AND(I98&lt;'Setup &amp; Instructions'!$B$5,OR(L98="Confirmed",L98="Hold")),"Arrival status overdue",IF(AND(L98="Confirmed",I98&gt;='Setup &amp; Instructions'!$B$5,IFERROR(S98/R98,0)&lt;'Setup &amp; Instructions'!$B$10),"Deposit below target",IF(AND(J98&lt;'Setup &amp; Instructions'!$B$5,T98&gt;0),"Balance due after departure","OK")))))))),"")</f>
        <v/>
      </c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54" t="n"/>
      <c r="J99" s="54" t="n"/>
      <c r="K99" s="17">
        <f>IFERROR(IF(OR(I99="",J99=""),"",J99-I99),"")</f>
        <v/>
      </c>
      <c r="L99" s="15" t="n"/>
      <c r="M99" s="15" t="n"/>
      <c r="N99" s="18" t="n"/>
      <c r="O99" s="19">
        <f>IFERROR(IF(OR(K99="",N99=""),"",K99*N99),"")</f>
        <v/>
      </c>
      <c r="P99" s="19">
        <f>IFERROR(IF(O99="","",O99*'Setup &amp; Instructions'!$B$9),"")</f>
        <v/>
      </c>
      <c r="Q99" s="19">
        <f>IFERROR(IF(O99="","",(O99+P99)*'Setup &amp; Instructions'!$B$8),"")</f>
        <v/>
      </c>
      <c r="R99" s="19">
        <f>IFERROR(IF(O99="","",O99+P99+Q99),"")</f>
        <v/>
      </c>
      <c r="S99" s="18" t="n"/>
      <c r="T99" s="19">
        <f>IFERROR(IF(R99="","",IF(L99="Canceled",0,R99-S99)),"")</f>
        <v/>
      </c>
      <c r="U99" s="17">
        <f>IFERROR(IF(A99="","",IF(L99="Canceled","Canceled",IF(T99&lt;0,"Credit Balance",IF(T99=0,"Paid in Full",IF(S99&gt;0,"Deposit Paid","No Payment Recorded"))))),"")</f>
        <v/>
      </c>
      <c r="V99" s="20" t="n"/>
      <c r="W99" s="15" t="n"/>
      <c r="X99" s="54" t="n"/>
      <c r="Y99" s="17">
        <f>IFERROR(IF(OR(F99="",I99="",J99="",L99="Canceled"),"",SUMPRODUCT(($F$2:$F$251=F99)*($I$2:$I$251&lt;J99)*($J$2:$J$251&gt;I99)*($L$2:$L$251&lt;&gt;"Canceled")*($A$2:$A$251&lt;&gt;A99)*($A$2:$A$251&lt;&gt;""))),"")</f>
        <v/>
      </c>
      <c r="Z99" s="21">
        <f>IFERROR(IF(COUNTA(B99:X99)=0,"",IF(A99="","Missing reservation ID",IF(C99="","Missing guest name",IF(OR(I99="",J99="",J99&lt;=I99),"Review stay dates",IF(Y99&gt;0,"Room overlap",IF(AND(I99&lt;'Setup &amp; Instructions'!$B$5,OR(L99="Confirmed",L99="Hold")),"Arrival status overdue",IF(AND(L99="Confirmed",I99&gt;='Setup &amp; Instructions'!$B$5,IFERROR(S99/R99,0)&lt;'Setup &amp; Instructions'!$B$10),"Deposit below target",IF(AND(J99&lt;'Setup &amp; Instructions'!$B$5,T99&gt;0),"Balance due after departure","OK")))))))),"")</f>
        <v/>
      </c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54" t="n"/>
      <c r="J100" s="54" t="n"/>
      <c r="K100" s="17">
        <f>IFERROR(IF(OR(I100="",J100=""),"",J100-I100),"")</f>
        <v/>
      </c>
      <c r="L100" s="15" t="n"/>
      <c r="M100" s="15" t="n"/>
      <c r="N100" s="18" t="n"/>
      <c r="O100" s="19">
        <f>IFERROR(IF(OR(K100="",N100=""),"",K100*N100),"")</f>
        <v/>
      </c>
      <c r="P100" s="19">
        <f>IFERROR(IF(O100="","",O100*'Setup &amp; Instructions'!$B$9),"")</f>
        <v/>
      </c>
      <c r="Q100" s="19">
        <f>IFERROR(IF(O100="","",(O100+P100)*'Setup &amp; Instructions'!$B$8),"")</f>
        <v/>
      </c>
      <c r="R100" s="19">
        <f>IFERROR(IF(O100="","",O100+P100+Q100),"")</f>
        <v/>
      </c>
      <c r="S100" s="18" t="n"/>
      <c r="T100" s="19">
        <f>IFERROR(IF(R100="","",IF(L100="Canceled",0,R100-S100)),"")</f>
        <v/>
      </c>
      <c r="U100" s="17">
        <f>IFERROR(IF(A100="","",IF(L100="Canceled","Canceled",IF(T100&lt;0,"Credit Balance",IF(T100=0,"Paid in Full",IF(S100&gt;0,"Deposit Paid","No Payment Recorded"))))),"")</f>
        <v/>
      </c>
      <c r="V100" s="20" t="n"/>
      <c r="W100" s="15" t="n"/>
      <c r="X100" s="54" t="n"/>
      <c r="Y100" s="17">
        <f>IFERROR(IF(OR(F100="",I100="",J100="",L100="Canceled"),"",SUMPRODUCT(($F$2:$F$251=F100)*($I$2:$I$251&lt;J100)*($J$2:$J$251&gt;I100)*($L$2:$L$251&lt;&gt;"Canceled")*($A$2:$A$251&lt;&gt;A100)*($A$2:$A$251&lt;&gt;""))),"")</f>
        <v/>
      </c>
      <c r="Z100" s="21">
        <f>IFERROR(IF(COUNTA(B100:X100)=0,"",IF(A100="","Missing reservation ID",IF(C100="","Missing guest name",IF(OR(I100="",J100="",J100&lt;=I100),"Review stay dates",IF(Y100&gt;0,"Room overlap",IF(AND(I100&lt;'Setup &amp; Instructions'!$B$5,OR(L100="Confirmed",L100="Hold")),"Arrival status overdue",IF(AND(L100="Confirmed",I100&gt;='Setup &amp; Instructions'!$B$5,IFERROR(S100/R100,0)&lt;'Setup &amp; Instructions'!$B$10),"Deposit below target",IF(AND(J100&lt;'Setup &amp; Instructions'!$B$5,T100&gt;0),"Balance due after departure","OK")))))))),"")</f>
        <v/>
      </c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54" t="n"/>
      <c r="J101" s="54" t="n"/>
      <c r="K101" s="17">
        <f>IFERROR(IF(OR(I101="",J101=""),"",J101-I101),"")</f>
        <v/>
      </c>
      <c r="L101" s="15" t="n"/>
      <c r="M101" s="15" t="n"/>
      <c r="N101" s="18" t="n"/>
      <c r="O101" s="19">
        <f>IFERROR(IF(OR(K101="",N101=""),"",K101*N101),"")</f>
        <v/>
      </c>
      <c r="P101" s="19">
        <f>IFERROR(IF(O101="","",O101*'Setup &amp; Instructions'!$B$9),"")</f>
        <v/>
      </c>
      <c r="Q101" s="19">
        <f>IFERROR(IF(O101="","",(O101+P101)*'Setup &amp; Instructions'!$B$8),"")</f>
        <v/>
      </c>
      <c r="R101" s="19">
        <f>IFERROR(IF(O101="","",O101+P101+Q101),"")</f>
        <v/>
      </c>
      <c r="S101" s="18" t="n"/>
      <c r="T101" s="19">
        <f>IFERROR(IF(R101="","",IF(L101="Canceled",0,R101-S101)),"")</f>
        <v/>
      </c>
      <c r="U101" s="17">
        <f>IFERROR(IF(A101="","",IF(L101="Canceled","Canceled",IF(T101&lt;0,"Credit Balance",IF(T101=0,"Paid in Full",IF(S101&gt;0,"Deposit Paid","No Payment Recorded"))))),"")</f>
        <v/>
      </c>
      <c r="V101" s="20" t="n"/>
      <c r="W101" s="15" t="n"/>
      <c r="X101" s="54" t="n"/>
      <c r="Y101" s="17">
        <f>IFERROR(IF(OR(F101="",I101="",J101="",L101="Canceled"),"",SUMPRODUCT(($F$2:$F$251=F101)*($I$2:$I$251&lt;J101)*($J$2:$J$251&gt;I101)*($L$2:$L$251&lt;&gt;"Canceled")*($A$2:$A$251&lt;&gt;A101)*($A$2:$A$251&lt;&gt;""))),"")</f>
        <v/>
      </c>
      <c r="Z101" s="21">
        <f>IFERROR(IF(COUNTA(B101:X101)=0,"",IF(A101="","Missing reservation ID",IF(C101="","Missing guest name",IF(OR(I101="",J101="",J101&lt;=I101),"Review stay dates",IF(Y101&gt;0,"Room overlap",IF(AND(I101&lt;'Setup &amp; Instructions'!$B$5,OR(L101="Confirmed",L101="Hold")),"Arrival status overdue",IF(AND(L101="Confirmed",I101&gt;='Setup &amp; Instructions'!$B$5,IFERROR(S101/R101,0)&lt;'Setup &amp; Instructions'!$B$10),"Deposit below target",IF(AND(J101&lt;'Setup &amp; Instructions'!$B$5,T101&gt;0),"Balance due after departure","OK")))))))),"")</f>
        <v/>
      </c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54" t="n"/>
      <c r="J102" s="54" t="n"/>
      <c r="K102" s="17">
        <f>IFERROR(IF(OR(I102="",J102=""),"",J102-I102),"")</f>
        <v/>
      </c>
      <c r="L102" s="15" t="n"/>
      <c r="M102" s="15" t="n"/>
      <c r="N102" s="18" t="n"/>
      <c r="O102" s="19">
        <f>IFERROR(IF(OR(K102="",N102=""),"",K102*N102),"")</f>
        <v/>
      </c>
      <c r="P102" s="19">
        <f>IFERROR(IF(O102="","",O102*'Setup &amp; Instructions'!$B$9),"")</f>
        <v/>
      </c>
      <c r="Q102" s="19">
        <f>IFERROR(IF(O102="","",(O102+P102)*'Setup &amp; Instructions'!$B$8),"")</f>
        <v/>
      </c>
      <c r="R102" s="19">
        <f>IFERROR(IF(O102="","",O102+P102+Q102),"")</f>
        <v/>
      </c>
      <c r="S102" s="18" t="n"/>
      <c r="T102" s="19">
        <f>IFERROR(IF(R102="","",IF(L102="Canceled",0,R102-S102)),"")</f>
        <v/>
      </c>
      <c r="U102" s="17">
        <f>IFERROR(IF(A102="","",IF(L102="Canceled","Canceled",IF(T102&lt;0,"Credit Balance",IF(T102=0,"Paid in Full",IF(S102&gt;0,"Deposit Paid","No Payment Recorded"))))),"")</f>
        <v/>
      </c>
      <c r="V102" s="20" t="n"/>
      <c r="W102" s="15" t="n"/>
      <c r="X102" s="54" t="n"/>
      <c r="Y102" s="17">
        <f>IFERROR(IF(OR(F102="",I102="",J102="",L102="Canceled"),"",SUMPRODUCT(($F$2:$F$251=F102)*($I$2:$I$251&lt;J102)*($J$2:$J$251&gt;I102)*($L$2:$L$251&lt;&gt;"Canceled")*($A$2:$A$251&lt;&gt;A102)*($A$2:$A$251&lt;&gt;""))),"")</f>
        <v/>
      </c>
      <c r="Z102" s="21">
        <f>IFERROR(IF(COUNTA(B102:X102)=0,"",IF(A102="","Missing reservation ID",IF(C102="","Missing guest name",IF(OR(I102="",J102="",J102&lt;=I102),"Review stay dates",IF(Y102&gt;0,"Room overlap",IF(AND(I102&lt;'Setup &amp; Instructions'!$B$5,OR(L102="Confirmed",L102="Hold")),"Arrival status overdue",IF(AND(L102="Confirmed",I102&gt;='Setup &amp; Instructions'!$B$5,IFERROR(S102/R102,0)&lt;'Setup &amp; Instructions'!$B$10),"Deposit below target",IF(AND(J102&lt;'Setup &amp; Instructions'!$B$5,T102&gt;0),"Balance due after departure","OK")))))))),"")</f>
        <v/>
      </c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54" t="n"/>
      <c r="J103" s="54" t="n"/>
      <c r="K103" s="17">
        <f>IFERROR(IF(OR(I103="",J103=""),"",J103-I103),"")</f>
        <v/>
      </c>
      <c r="L103" s="15" t="n"/>
      <c r="M103" s="15" t="n"/>
      <c r="N103" s="18" t="n"/>
      <c r="O103" s="19">
        <f>IFERROR(IF(OR(K103="",N103=""),"",K103*N103),"")</f>
        <v/>
      </c>
      <c r="P103" s="19">
        <f>IFERROR(IF(O103="","",O103*'Setup &amp; Instructions'!$B$9),"")</f>
        <v/>
      </c>
      <c r="Q103" s="19">
        <f>IFERROR(IF(O103="","",(O103+P103)*'Setup &amp; Instructions'!$B$8),"")</f>
        <v/>
      </c>
      <c r="R103" s="19">
        <f>IFERROR(IF(O103="","",O103+P103+Q103),"")</f>
        <v/>
      </c>
      <c r="S103" s="18" t="n"/>
      <c r="T103" s="19">
        <f>IFERROR(IF(R103="","",IF(L103="Canceled",0,R103-S103)),"")</f>
        <v/>
      </c>
      <c r="U103" s="17">
        <f>IFERROR(IF(A103="","",IF(L103="Canceled","Canceled",IF(T103&lt;0,"Credit Balance",IF(T103=0,"Paid in Full",IF(S103&gt;0,"Deposit Paid","No Payment Recorded"))))),"")</f>
        <v/>
      </c>
      <c r="V103" s="20" t="n"/>
      <c r="W103" s="15" t="n"/>
      <c r="X103" s="54" t="n"/>
      <c r="Y103" s="17">
        <f>IFERROR(IF(OR(F103="",I103="",J103="",L103="Canceled"),"",SUMPRODUCT(($F$2:$F$251=F103)*($I$2:$I$251&lt;J103)*($J$2:$J$251&gt;I103)*($L$2:$L$251&lt;&gt;"Canceled")*($A$2:$A$251&lt;&gt;A103)*($A$2:$A$251&lt;&gt;""))),"")</f>
        <v/>
      </c>
      <c r="Z103" s="21">
        <f>IFERROR(IF(COUNTA(B103:X103)=0,"",IF(A103="","Missing reservation ID",IF(C103="","Missing guest name",IF(OR(I103="",J103="",J103&lt;=I103),"Review stay dates",IF(Y103&gt;0,"Room overlap",IF(AND(I103&lt;'Setup &amp; Instructions'!$B$5,OR(L103="Confirmed",L103="Hold")),"Arrival status overdue",IF(AND(L103="Confirmed",I103&gt;='Setup &amp; Instructions'!$B$5,IFERROR(S103/R103,0)&lt;'Setup &amp; Instructions'!$B$10),"Deposit below target",IF(AND(J103&lt;'Setup &amp; Instructions'!$B$5,T103&gt;0),"Balance due after departure","OK")))))))),"")</f>
        <v/>
      </c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54" t="n"/>
      <c r="J104" s="54" t="n"/>
      <c r="K104" s="17">
        <f>IFERROR(IF(OR(I104="",J104=""),"",J104-I104),"")</f>
        <v/>
      </c>
      <c r="L104" s="15" t="n"/>
      <c r="M104" s="15" t="n"/>
      <c r="N104" s="18" t="n"/>
      <c r="O104" s="19">
        <f>IFERROR(IF(OR(K104="",N104=""),"",K104*N104),"")</f>
        <v/>
      </c>
      <c r="P104" s="19">
        <f>IFERROR(IF(O104="","",O104*'Setup &amp; Instructions'!$B$9),"")</f>
        <v/>
      </c>
      <c r="Q104" s="19">
        <f>IFERROR(IF(O104="","",(O104+P104)*'Setup &amp; Instructions'!$B$8),"")</f>
        <v/>
      </c>
      <c r="R104" s="19">
        <f>IFERROR(IF(O104="","",O104+P104+Q104),"")</f>
        <v/>
      </c>
      <c r="S104" s="18" t="n"/>
      <c r="T104" s="19">
        <f>IFERROR(IF(R104="","",IF(L104="Canceled",0,R104-S104)),"")</f>
        <v/>
      </c>
      <c r="U104" s="17">
        <f>IFERROR(IF(A104="","",IF(L104="Canceled","Canceled",IF(T104&lt;0,"Credit Balance",IF(T104=0,"Paid in Full",IF(S104&gt;0,"Deposit Paid","No Payment Recorded"))))),"")</f>
        <v/>
      </c>
      <c r="V104" s="20" t="n"/>
      <c r="W104" s="15" t="n"/>
      <c r="X104" s="54" t="n"/>
      <c r="Y104" s="17">
        <f>IFERROR(IF(OR(F104="",I104="",J104="",L104="Canceled"),"",SUMPRODUCT(($F$2:$F$251=F104)*($I$2:$I$251&lt;J104)*($J$2:$J$251&gt;I104)*($L$2:$L$251&lt;&gt;"Canceled")*($A$2:$A$251&lt;&gt;A104)*($A$2:$A$251&lt;&gt;""))),"")</f>
        <v/>
      </c>
      <c r="Z104" s="21">
        <f>IFERROR(IF(COUNTA(B104:X104)=0,"",IF(A104="","Missing reservation ID",IF(C104="","Missing guest name",IF(OR(I104="",J104="",J104&lt;=I104),"Review stay dates",IF(Y104&gt;0,"Room overlap",IF(AND(I104&lt;'Setup &amp; Instructions'!$B$5,OR(L104="Confirmed",L104="Hold")),"Arrival status overdue",IF(AND(L104="Confirmed",I104&gt;='Setup &amp; Instructions'!$B$5,IFERROR(S104/R104,0)&lt;'Setup &amp; Instructions'!$B$10),"Deposit below target",IF(AND(J104&lt;'Setup &amp; Instructions'!$B$5,T104&gt;0),"Balance due after departure","OK")))))))),"")</f>
        <v/>
      </c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54" t="n"/>
      <c r="J105" s="54" t="n"/>
      <c r="K105" s="17">
        <f>IFERROR(IF(OR(I105="",J105=""),"",J105-I105),"")</f>
        <v/>
      </c>
      <c r="L105" s="15" t="n"/>
      <c r="M105" s="15" t="n"/>
      <c r="N105" s="18" t="n"/>
      <c r="O105" s="19">
        <f>IFERROR(IF(OR(K105="",N105=""),"",K105*N105),"")</f>
        <v/>
      </c>
      <c r="P105" s="19">
        <f>IFERROR(IF(O105="","",O105*'Setup &amp; Instructions'!$B$9),"")</f>
        <v/>
      </c>
      <c r="Q105" s="19">
        <f>IFERROR(IF(O105="","",(O105+P105)*'Setup &amp; Instructions'!$B$8),"")</f>
        <v/>
      </c>
      <c r="R105" s="19">
        <f>IFERROR(IF(O105="","",O105+P105+Q105),"")</f>
        <v/>
      </c>
      <c r="S105" s="18" t="n"/>
      <c r="T105" s="19">
        <f>IFERROR(IF(R105="","",IF(L105="Canceled",0,R105-S105)),"")</f>
        <v/>
      </c>
      <c r="U105" s="17">
        <f>IFERROR(IF(A105="","",IF(L105="Canceled","Canceled",IF(T105&lt;0,"Credit Balance",IF(T105=0,"Paid in Full",IF(S105&gt;0,"Deposit Paid","No Payment Recorded"))))),"")</f>
        <v/>
      </c>
      <c r="V105" s="20" t="n"/>
      <c r="W105" s="15" t="n"/>
      <c r="X105" s="54" t="n"/>
      <c r="Y105" s="17">
        <f>IFERROR(IF(OR(F105="",I105="",J105="",L105="Canceled"),"",SUMPRODUCT(($F$2:$F$251=F105)*($I$2:$I$251&lt;J105)*($J$2:$J$251&gt;I105)*($L$2:$L$251&lt;&gt;"Canceled")*($A$2:$A$251&lt;&gt;A105)*($A$2:$A$251&lt;&gt;""))),"")</f>
        <v/>
      </c>
      <c r="Z105" s="21">
        <f>IFERROR(IF(COUNTA(B105:X105)=0,"",IF(A105="","Missing reservation ID",IF(C105="","Missing guest name",IF(OR(I105="",J105="",J105&lt;=I105),"Review stay dates",IF(Y105&gt;0,"Room overlap",IF(AND(I105&lt;'Setup &amp; Instructions'!$B$5,OR(L105="Confirmed",L105="Hold")),"Arrival status overdue",IF(AND(L105="Confirmed",I105&gt;='Setup &amp; Instructions'!$B$5,IFERROR(S105/R105,0)&lt;'Setup &amp; Instructions'!$B$10),"Deposit below target",IF(AND(J105&lt;'Setup &amp; Instructions'!$B$5,T105&gt;0),"Balance due after departure","OK")))))))),"")</f>
        <v/>
      </c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54" t="n"/>
      <c r="J106" s="54" t="n"/>
      <c r="K106" s="17">
        <f>IFERROR(IF(OR(I106="",J106=""),"",J106-I106),"")</f>
        <v/>
      </c>
      <c r="L106" s="15" t="n"/>
      <c r="M106" s="15" t="n"/>
      <c r="N106" s="18" t="n"/>
      <c r="O106" s="19">
        <f>IFERROR(IF(OR(K106="",N106=""),"",K106*N106),"")</f>
        <v/>
      </c>
      <c r="P106" s="19">
        <f>IFERROR(IF(O106="","",O106*'Setup &amp; Instructions'!$B$9),"")</f>
        <v/>
      </c>
      <c r="Q106" s="19">
        <f>IFERROR(IF(O106="","",(O106+P106)*'Setup &amp; Instructions'!$B$8),"")</f>
        <v/>
      </c>
      <c r="R106" s="19">
        <f>IFERROR(IF(O106="","",O106+P106+Q106),"")</f>
        <v/>
      </c>
      <c r="S106" s="18" t="n"/>
      <c r="T106" s="19">
        <f>IFERROR(IF(R106="","",IF(L106="Canceled",0,R106-S106)),"")</f>
        <v/>
      </c>
      <c r="U106" s="17">
        <f>IFERROR(IF(A106="","",IF(L106="Canceled","Canceled",IF(T106&lt;0,"Credit Balance",IF(T106=0,"Paid in Full",IF(S106&gt;0,"Deposit Paid","No Payment Recorded"))))),"")</f>
        <v/>
      </c>
      <c r="V106" s="20" t="n"/>
      <c r="W106" s="15" t="n"/>
      <c r="X106" s="54" t="n"/>
      <c r="Y106" s="17">
        <f>IFERROR(IF(OR(F106="",I106="",J106="",L106="Canceled"),"",SUMPRODUCT(($F$2:$F$251=F106)*($I$2:$I$251&lt;J106)*($J$2:$J$251&gt;I106)*($L$2:$L$251&lt;&gt;"Canceled")*($A$2:$A$251&lt;&gt;A106)*($A$2:$A$251&lt;&gt;""))),"")</f>
        <v/>
      </c>
      <c r="Z106" s="21">
        <f>IFERROR(IF(COUNTA(B106:X106)=0,"",IF(A106="","Missing reservation ID",IF(C106="","Missing guest name",IF(OR(I106="",J106="",J106&lt;=I106),"Review stay dates",IF(Y106&gt;0,"Room overlap",IF(AND(I106&lt;'Setup &amp; Instructions'!$B$5,OR(L106="Confirmed",L106="Hold")),"Arrival status overdue",IF(AND(L106="Confirmed",I106&gt;='Setup &amp; Instructions'!$B$5,IFERROR(S106/R106,0)&lt;'Setup &amp; Instructions'!$B$10),"Deposit below target",IF(AND(J106&lt;'Setup &amp; Instructions'!$B$5,T106&gt;0),"Balance due after departure","OK")))))))),"")</f>
        <v/>
      </c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54" t="n"/>
      <c r="J107" s="54" t="n"/>
      <c r="K107" s="17">
        <f>IFERROR(IF(OR(I107="",J107=""),"",J107-I107),"")</f>
        <v/>
      </c>
      <c r="L107" s="15" t="n"/>
      <c r="M107" s="15" t="n"/>
      <c r="N107" s="18" t="n"/>
      <c r="O107" s="19">
        <f>IFERROR(IF(OR(K107="",N107=""),"",K107*N107),"")</f>
        <v/>
      </c>
      <c r="P107" s="19">
        <f>IFERROR(IF(O107="","",O107*'Setup &amp; Instructions'!$B$9),"")</f>
        <v/>
      </c>
      <c r="Q107" s="19">
        <f>IFERROR(IF(O107="","",(O107+P107)*'Setup &amp; Instructions'!$B$8),"")</f>
        <v/>
      </c>
      <c r="R107" s="19">
        <f>IFERROR(IF(O107="","",O107+P107+Q107),"")</f>
        <v/>
      </c>
      <c r="S107" s="18" t="n"/>
      <c r="T107" s="19">
        <f>IFERROR(IF(R107="","",IF(L107="Canceled",0,R107-S107)),"")</f>
        <v/>
      </c>
      <c r="U107" s="17">
        <f>IFERROR(IF(A107="","",IF(L107="Canceled","Canceled",IF(T107&lt;0,"Credit Balance",IF(T107=0,"Paid in Full",IF(S107&gt;0,"Deposit Paid","No Payment Recorded"))))),"")</f>
        <v/>
      </c>
      <c r="V107" s="20" t="n"/>
      <c r="W107" s="15" t="n"/>
      <c r="X107" s="54" t="n"/>
      <c r="Y107" s="17">
        <f>IFERROR(IF(OR(F107="",I107="",J107="",L107="Canceled"),"",SUMPRODUCT(($F$2:$F$251=F107)*($I$2:$I$251&lt;J107)*($J$2:$J$251&gt;I107)*($L$2:$L$251&lt;&gt;"Canceled")*($A$2:$A$251&lt;&gt;A107)*($A$2:$A$251&lt;&gt;""))),"")</f>
        <v/>
      </c>
      <c r="Z107" s="21">
        <f>IFERROR(IF(COUNTA(B107:X107)=0,"",IF(A107="","Missing reservation ID",IF(C107="","Missing guest name",IF(OR(I107="",J107="",J107&lt;=I107),"Review stay dates",IF(Y107&gt;0,"Room overlap",IF(AND(I107&lt;'Setup &amp; Instructions'!$B$5,OR(L107="Confirmed",L107="Hold")),"Arrival status overdue",IF(AND(L107="Confirmed",I107&gt;='Setup &amp; Instructions'!$B$5,IFERROR(S107/R107,0)&lt;'Setup &amp; Instructions'!$B$10),"Deposit below target",IF(AND(J107&lt;'Setup &amp; Instructions'!$B$5,T107&gt;0),"Balance due after departure","OK")))))))),"")</f>
        <v/>
      </c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54" t="n"/>
      <c r="J108" s="54" t="n"/>
      <c r="K108" s="17">
        <f>IFERROR(IF(OR(I108="",J108=""),"",J108-I108),"")</f>
        <v/>
      </c>
      <c r="L108" s="15" t="n"/>
      <c r="M108" s="15" t="n"/>
      <c r="N108" s="18" t="n"/>
      <c r="O108" s="19">
        <f>IFERROR(IF(OR(K108="",N108=""),"",K108*N108),"")</f>
        <v/>
      </c>
      <c r="P108" s="19">
        <f>IFERROR(IF(O108="","",O108*'Setup &amp; Instructions'!$B$9),"")</f>
        <v/>
      </c>
      <c r="Q108" s="19">
        <f>IFERROR(IF(O108="","",(O108+P108)*'Setup &amp; Instructions'!$B$8),"")</f>
        <v/>
      </c>
      <c r="R108" s="19">
        <f>IFERROR(IF(O108="","",O108+P108+Q108),"")</f>
        <v/>
      </c>
      <c r="S108" s="18" t="n"/>
      <c r="T108" s="19">
        <f>IFERROR(IF(R108="","",IF(L108="Canceled",0,R108-S108)),"")</f>
        <v/>
      </c>
      <c r="U108" s="17">
        <f>IFERROR(IF(A108="","",IF(L108="Canceled","Canceled",IF(T108&lt;0,"Credit Balance",IF(T108=0,"Paid in Full",IF(S108&gt;0,"Deposit Paid","No Payment Recorded"))))),"")</f>
        <v/>
      </c>
      <c r="V108" s="20" t="n"/>
      <c r="W108" s="15" t="n"/>
      <c r="X108" s="54" t="n"/>
      <c r="Y108" s="17">
        <f>IFERROR(IF(OR(F108="",I108="",J108="",L108="Canceled"),"",SUMPRODUCT(($F$2:$F$251=F108)*($I$2:$I$251&lt;J108)*($J$2:$J$251&gt;I108)*($L$2:$L$251&lt;&gt;"Canceled")*($A$2:$A$251&lt;&gt;A108)*($A$2:$A$251&lt;&gt;""))),"")</f>
        <v/>
      </c>
      <c r="Z108" s="21">
        <f>IFERROR(IF(COUNTA(B108:X108)=0,"",IF(A108="","Missing reservation ID",IF(C108="","Missing guest name",IF(OR(I108="",J108="",J108&lt;=I108),"Review stay dates",IF(Y108&gt;0,"Room overlap",IF(AND(I108&lt;'Setup &amp; Instructions'!$B$5,OR(L108="Confirmed",L108="Hold")),"Arrival status overdue",IF(AND(L108="Confirmed",I108&gt;='Setup &amp; Instructions'!$B$5,IFERROR(S108/R108,0)&lt;'Setup &amp; Instructions'!$B$10),"Deposit below target",IF(AND(J108&lt;'Setup &amp; Instructions'!$B$5,T108&gt;0),"Balance due after departure","OK")))))))),"")</f>
        <v/>
      </c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54" t="n"/>
      <c r="J109" s="54" t="n"/>
      <c r="K109" s="17">
        <f>IFERROR(IF(OR(I109="",J109=""),"",J109-I109),"")</f>
        <v/>
      </c>
      <c r="L109" s="15" t="n"/>
      <c r="M109" s="15" t="n"/>
      <c r="N109" s="18" t="n"/>
      <c r="O109" s="19">
        <f>IFERROR(IF(OR(K109="",N109=""),"",K109*N109),"")</f>
        <v/>
      </c>
      <c r="P109" s="19">
        <f>IFERROR(IF(O109="","",O109*'Setup &amp; Instructions'!$B$9),"")</f>
        <v/>
      </c>
      <c r="Q109" s="19">
        <f>IFERROR(IF(O109="","",(O109+P109)*'Setup &amp; Instructions'!$B$8),"")</f>
        <v/>
      </c>
      <c r="R109" s="19">
        <f>IFERROR(IF(O109="","",O109+P109+Q109),"")</f>
        <v/>
      </c>
      <c r="S109" s="18" t="n"/>
      <c r="T109" s="19">
        <f>IFERROR(IF(R109="","",IF(L109="Canceled",0,R109-S109)),"")</f>
        <v/>
      </c>
      <c r="U109" s="17">
        <f>IFERROR(IF(A109="","",IF(L109="Canceled","Canceled",IF(T109&lt;0,"Credit Balance",IF(T109=0,"Paid in Full",IF(S109&gt;0,"Deposit Paid","No Payment Recorded"))))),"")</f>
        <v/>
      </c>
      <c r="V109" s="20" t="n"/>
      <c r="W109" s="15" t="n"/>
      <c r="X109" s="54" t="n"/>
      <c r="Y109" s="17">
        <f>IFERROR(IF(OR(F109="",I109="",J109="",L109="Canceled"),"",SUMPRODUCT(($F$2:$F$251=F109)*($I$2:$I$251&lt;J109)*($J$2:$J$251&gt;I109)*($L$2:$L$251&lt;&gt;"Canceled")*($A$2:$A$251&lt;&gt;A109)*($A$2:$A$251&lt;&gt;""))),"")</f>
        <v/>
      </c>
      <c r="Z109" s="21">
        <f>IFERROR(IF(COUNTA(B109:X109)=0,"",IF(A109="","Missing reservation ID",IF(C109="","Missing guest name",IF(OR(I109="",J109="",J109&lt;=I109),"Review stay dates",IF(Y109&gt;0,"Room overlap",IF(AND(I109&lt;'Setup &amp; Instructions'!$B$5,OR(L109="Confirmed",L109="Hold")),"Arrival status overdue",IF(AND(L109="Confirmed",I109&gt;='Setup &amp; Instructions'!$B$5,IFERROR(S109/R109,0)&lt;'Setup &amp; Instructions'!$B$10),"Deposit below target",IF(AND(J109&lt;'Setup &amp; Instructions'!$B$5,T109&gt;0),"Balance due after departure","OK")))))))),"")</f>
        <v/>
      </c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54" t="n"/>
      <c r="J110" s="54" t="n"/>
      <c r="K110" s="17">
        <f>IFERROR(IF(OR(I110="",J110=""),"",J110-I110),"")</f>
        <v/>
      </c>
      <c r="L110" s="15" t="n"/>
      <c r="M110" s="15" t="n"/>
      <c r="N110" s="18" t="n"/>
      <c r="O110" s="19">
        <f>IFERROR(IF(OR(K110="",N110=""),"",K110*N110),"")</f>
        <v/>
      </c>
      <c r="P110" s="19">
        <f>IFERROR(IF(O110="","",O110*'Setup &amp; Instructions'!$B$9),"")</f>
        <v/>
      </c>
      <c r="Q110" s="19">
        <f>IFERROR(IF(O110="","",(O110+P110)*'Setup &amp; Instructions'!$B$8),"")</f>
        <v/>
      </c>
      <c r="R110" s="19">
        <f>IFERROR(IF(O110="","",O110+P110+Q110),"")</f>
        <v/>
      </c>
      <c r="S110" s="18" t="n"/>
      <c r="T110" s="19">
        <f>IFERROR(IF(R110="","",IF(L110="Canceled",0,R110-S110)),"")</f>
        <v/>
      </c>
      <c r="U110" s="17">
        <f>IFERROR(IF(A110="","",IF(L110="Canceled","Canceled",IF(T110&lt;0,"Credit Balance",IF(T110=0,"Paid in Full",IF(S110&gt;0,"Deposit Paid","No Payment Recorded"))))),"")</f>
        <v/>
      </c>
      <c r="V110" s="20" t="n"/>
      <c r="W110" s="15" t="n"/>
      <c r="X110" s="54" t="n"/>
      <c r="Y110" s="17">
        <f>IFERROR(IF(OR(F110="",I110="",J110="",L110="Canceled"),"",SUMPRODUCT(($F$2:$F$251=F110)*($I$2:$I$251&lt;J110)*($J$2:$J$251&gt;I110)*($L$2:$L$251&lt;&gt;"Canceled")*($A$2:$A$251&lt;&gt;A110)*($A$2:$A$251&lt;&gt;""))),"")</f>
        <v/>
      </c>
      <c r="Z110" s="21">
        <f>IFERROR(IF(COUNTA(B110:X110)=0,"",IF(A110="","Missing reservation ID",IF(C110="","Missing guest name",IF(OR(I110="",J110="",J110&lt;=I110),"Review stay dates",IF(Y110&gt;0,"Room overlap",IF(AND(I110&lt;'Setup &amp; Instructions'!$B$5,OR(L110="Confirmed",L110="Hold")),"Arrival status overdue",IF(AND(L110="Confirmed",I110&gt;='Setup &amp; Instructions'!$B$5,IFERROR(S110/R110,0)&lt;'Setup &amp; Instructions'!$B$10),"Deposit below target",IF(AND(J110&lt;'Setup &amp; Instructions'!$B$5,T110&gt;0),"Balance due after departure","OK")))))))),"")</f>
        <v/>
      </c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54" t="n"/>
      <c r="J111" s="54" t="n"/>
      <c r="K111" s="17">
        <f>IFERROR(IF(OR(I111="",J111=""),"",J111-I111),"")</f>
        <v/>
      </c>
      <c r="L111" s="15" t="n"/>
      <c r="M111" s="15" t="n"/>
      <c r="N111" s="18" t="n"/>
      <c r="O111" s="19">
        <f>IFERROR(IF(OR(K111="",N111=""),"",K111*N111),"")</f>
        <v/>
      </c>
      <c r="P111" s="19">
        <f>IFERROR(IF(O111="","",O111*'Setup &amp; Instructions'!$B$9),"")</f>
        <v/>
      </c>
      <c r="Q111" s="19">
        <f>IFERROR(IF(O111="","",(O111+P111)*'Setup &amp; Instructions'!$B$8),"")</f>
        <v/>
      </c>
      <c r="R111" s="19">
        <f>IFERROR(IF(O111="","",O111+P111+Q111),"")</f>
        <v/>
      </c>
      <c r="S111" s="18" t="n"/>
      <c r="T111" s="19">
        <f>IFERROR(IF(R111="","",IF(L111="Canceled",0,R111-S111)),"")</f>
        <v/>
      </c>
      <c r="U111" s="17">
        <f>IFERROR(IF(A111="","",IF(L111="Canceled","Canceled",IF(T111&lt;0,"Credit Balance",IF(T111=0,"Paid in Full",IF(S111&gt;0,"Deposit Paid","No Payment Recorded"))))),"")</f>
        <v/>
      </c>
      <c r="V111" s="20" t="n"/>
      <c r="W111" s="15" t="n"/>
      <c r="X111" s="54" t="n"/>
      <c r="Y111" s="17">
        <f>IFERROR(IF(OR(F111="",I111="",J111="",L111="Canceled"),"",SUMPRODUCT(($F$2:$F$251=F111)*($I$2:$I$251&lt;J111)*($J$2:$J$251&gt;I111)*($L$2:$L$251&lt;&gt;"Canceled")*($A$2:$A$251&lt;&gt;A111)*($A$2:$A$251&lt;&gt;""))),"")</f>
        <v/>
      </c>
      <c r="Z111" s="21">
        <f>IFERROR(IF(COUNTA(B111:X111)=0,"",IF(A111="","Missing reservation ID",IF(C111="","Missing guest name",IF(OR(I111="",J111="",J111&lt;=I111),"Review stay dates",IF(Y111&gt;0,"Room overlap",IF(AND(I111&lt;'Setup &amp; Instructions'!$B$5,OR(L111="Confirmed",L111="Hold")),"Arrival status overdue",IF(AND(L111="Confirmed",I111&gt;='Setup &amp; Instructions'!$B$5,IFERROR(S111/R111,0)&lt;'Setup &amp; Instructions'!$B$10),"Deposit below target",IF(AND(J111&lt;'Setup &amp; Instructions'!$B$5,T111&gt;0),"Balance due after departure","OK")))))))),"")</f>
        <v/>
      </c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54" t="n"/>
      <c r="J112" s="54" t="n"/>
      <c r="K112" s="17">
        <f>IFERROR(IF(OR(I112="",J112=""),"",J112-I112),"")</f>
        <v/>
      </c>
      <c r="L112" s="15" t="n"/>
      <c r="M112" s="15" t="n"/>
      <c r="N112" s="18" t="n"/>
      <c r="O112" s="19">
        <f>IFERROR(IF(OR(K112="",N112=""),"",K112*N112),"")</f>
        <v/>
      </c>
      <c r="P112" s="19">
        <f>IFERROR(IF(O112="","",O112*'Setup &amp; Instructions'!$B$9),"")</f>
        <v/>
      </c>
      <c r="Q112" s="19">
        <f>IFERROR(IF(O112="","",(O112+P112)*'Setup &amp; Instructions'!$B$8),"")</f>
        <v/>
      </c>
      <c r="R112" s="19">
        <f>IFERROR(IF(O112="","",O112+P112+Q112),"")</f>
        <v/>
      </c>
      <c r="S112" s="18" t="n"/>
      <c r="T112" s="19">
        <f>IFERROR(IF(R112="","",IF(L112="Canceled",0,R112-S112)),"")</f>
        <v/>
      </c>
      <c r="U112" s="17">
        <f>IFERROR(IF(A112="","",IF(L112="Canceled","Canceled",IF(T112&lt;0,"Credit Balance",IF(T112=0,"Paid in Full",IF(S112&gt;0,"Deposit Paid","No Payment Recorded"))))),"")</f>
        <v/>
      </c>
      <c r="V112" s="20" t="n"/>
      <c r="W112" s="15" t="n"/>
      <c r="X112" s="54" t="n"/>
      <c r="Y112" s="17">
        <f>IFERROR(IF(OR(F112="",I112="",J112="",L112="Canceled"),"",SUMPRODUCT(($F$2:$F$251=F112)*($I$2:$I$251&lt;J112)*($J$2:$J$251&gt;I112)*($L$2:$L$251&lt;&gt;"Canceled")*($A$2:$A$251&lt;&gt;A112)*($A$2:$A$251&lt;&gt;""))),"")</f>
        <v/>
      </c>
      <c r="Z112" s="21">
        <f>IFERROR(IF(COUNTA(B112:X112)=0,"",IF(A112="","Missing reservation ID",IF(C112="","Missing guest name",IF(OR(I112="",J112="",J112&lt;=I112),"Review stay dates",IF(Y112&gt;0,"Room overlap",IF(AND(I112&lt;'Setup &amp; Instructions'!$B$5,OR(L112="Confirmed",L112="Hold")),"Arrival status overdue",IF(AND(L112="Confirmed",I112&gt;='Setup &amp; Instructions'!$B$5,IFERROR(S112/R112,0)&lt;'Setup &amp; Instructions'!$B$10),"Deposit below target",IF(AND(J112&lt;'Setup &amp; Instructions'!$B$5,T112&gt;0),"Balance due after departure","OK")))))))),"")</f>
        <v/>
      </c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54" t="n"/>
      <c r="J113" s="54" t="n"/>
      <c r="K113" s="17">
        <f>IFERROR(IF(OR(I113="",J113=""),"",J113-I113),"")</f>
        <v/>
      </c>
      <c r="L113" s="15" t="n"/>
      <c r="M113" s="15" t="n"/>
      <c r="N113" s="18" t="n"/>
      <c r="O113" s="19">
        <f>IFERROR(IF(OR(K113="",N113=""),"",K113*N113),"")</f>
        <v/>
      </c>
      <c r="P113" s="19">
        <f>IFERROR(IF(O113="","",O113*'Setup &amp; Instructions'!$B$9),"")</f>
        <v/>
      </c>
      <c r="Q113" s="19">
        <f>IFERROR(IF(O113="","",(O113+P113)*'Setup &amp; Instructions'!$B$8),"")</f>
        <v/>
      </c>
      <c r="R113" s="19">
        <f>IFERROR(IF(O113="","",O113+P113+Q113),"")</f>
        <v/>
      </c>
      <c r="S113" s="18" t="n"/>
      <c r="T113" s="19">
        <f>IFERROR(IF(R113="","",IF(L113="Canceled",0,R113-S113)),"")</f>
        <v/>
      </c>
      <c r="U113" s="17">
        <f>IFERROR(IF(A113="","",IF(L113="Canceled","Canceled",IF(T113&lt;0,"Credit Balance",IF(T113=0,"Paid in Full",IF(S113&gt;0,"Deposit Paid","No Payment Recorded"))))),"")</f>
        <v/>
      </c>
      <c r="V113" s="20" t="n"/>
      <c r="W113" s="15" t="n"/>
      <c r="X113" s="54" t="n"/>
      <c r="Y113" s="17">
        <f>IFERROR(IF(OR(F113="",I113="",J113="",L113="Canceled"),"",SUMPRODUCT(($F$2:$F$251=F113)*($I$2:$I$251&lt;J113)*($J$2:$J$251&gt;I113)*($L$2:$L$251&lt;&gt;"Canceled")*($A$2:$A$251&lt;&gt;A113)*($A$2:$A$251&lt;&gt;""))),"")</f>
        <v/>
      </c>
      <c r="Z113" s="21">
        <f>IFERROR(IF(COUNTA(B113:X113)=0,"",IF(A113="","Missing reservation ID",IF(C113="","Missing guest name",IF(OR(I113="",J113="",J113&lt;=I113),"Review stay dates",IF(Y113&gt;0,"Room overlap",IF(AND(I113&lt;'Setup &amp; Instructions'!$B$5,OR(L113="Confirmed",L113="Hold")),"Arrival status overdue",IF(AND(L113="Confirmed",I113&gt;='Setup &amp; Instructions'!$B$5,IFERROR(S113/R113,0)&lt;'Setup &amp; Instructions'!$B$10),"Deposit below target",IF(AND(J113&lt;'Setup &amp; Instructions'!$B$5,T113&gt;0),"Balance due after departure","OK")))))))),"")</f>
        <v/>
      </c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54" t="n"/>
      <c r="J114" s="54" t="n"/>
      <c r="K114" s="17">
        <f>IFERROR(IF(OR(I114="",J114=""),"",J114-I114),"")</f>
        <v/>
      </c>
      <c r="L114" s="15" t="n"/>
      <c r="M114" s="15" t="n"/>
      <c r="N114" s="18" t="n"/>
      <c r="O114" s="19">
        <f>IFERROR(IF(OR(K114="",N114=""),"",K114*N114),"")</f>
        <v/>
      </c>
      <c r="P114" s="19">
        <f>IFERROR(IF(O114="","",O114*'Setup &amp; Instructions'!$B$9),"")</f>
        <v/>
      </c>
      <c r="Q114" s="19">
        <f>IFERROR(IF(O114="","",(O114+P114)*'Setup &amp; Instructions'!$B$8),"")</f>
        <v/>
      </c>
      <c r="R114" s="19">
        <f>IFERROR(IF(O114="","",O114+P114+Q114),"")</f>
        <v/>
      </c>
      <c r="S114" s="18" t="n"/>
      <c r="T114" s="19">
        <f>IFERROR(IF(R114="","",IF(L114="Canceled",0,R114-S114)),"")</f>
        <v/>
      </c>
      <c r="U114" s="17">
        <f>IFERROR(IF(A114="","",IF(L114="Canceled","Canceled",IF(T114&lt;0,"Credit Balance",IF(T114=0,"Paid in Full",IF(S114&gt;0,"Deposit Paid","No Payment Recorded"))))),"")</f>
        <v/>
      </c>
      <c r="V114" s="20" t="n"/>
      <c r="W114" s="15" t="n"/>
      <c r="X114" s="54" t="n"/>
      <c r="Y114" s="17">
        <f>IFERROR(IF(OR(F114="",I114="",J114="",L114="Canceled"),"",SUMPRODUCT(($F$2:$F$251=F114)*($I$2:$I$251&lt;J114)*($J$2:$J$251&gt;I114)*($L$2:$L$251&lt;&gt;"Canceled")*($A$2:$A$251&lt;&gt;A114)*($A$2:$A$251&lt;&gt;""))),"")</f>
        <v/>
      </c>
      <c r="Z114" s="21">
        <f>IFERROR(IF(COUNTA(B114:X114)=0,"",IF(A114="","Missing reservation ID",IF(C114="","Missing guest name",IF(OR(I114="",J114="",J114&lt;=I114),"Review stay dates",IF(Y114&gt;0,"Room overlap",IF(AND(I114&lt;'Setup &amp; Instructions'!$B$5,OR(L114="Confirmed",L114="Hold")),"Arrival status overdue",IF(AND(L114="Confirmed",I114&gt;='Setup &amp; Instructions'!$B$5,IFERROR(S114/R114,0)&lt;'Setup &amp; Instructions'!$B$10),"Deposit below target",IF(AND(J114&lt;'Setup &amp; Instructions'!$B$5,T114&gt;0),"Balance due after departure","OK")))))))),"")</f>
        <v/>
      </c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54" t="n"/>
      <c r="J115" s="54" t="n"/>
      <c r="K115" s="17">
        <f>IFERROR(IF(OR(I115="",J115=""),"",J115-I115),"")</f>
        <v/>
      </c>
      <c r="L115" s="15" t="n"/>
      <c r="M115" s="15" t="n"/>
      <c r="N115" s="18" t="n"/>
      <c r="O115" s="19">
        <f>IFERROR(IF(OR(K115="",N115=""),"",K115*N115),"")</f>
        <v/>
      </c>
      <c r="P115" s="19">
        <f>IFERROR(IF(O115="","",O115*'Setup &amp; Instructions'!$B$9),"")</f>
        <v/>
      </c>
      <c r="Q115" s="19">
        <f>IFERROR(IF(O115="","",(O115+P115)*'Setup &amp; Instructions'!$B$8),"")</f>
        <v/>
      </c>
      <c r="R115" s="19">
        <f>IFERROR(IF(O115="","",O115+P115+Q115),"")</f>
        <v/>
      </c>
      <c r="S115" s="18" t="n"/>
      <c r="T115" s="19">
        <f>IFERROR(IF(R115="","",IF(L115="Canceled",0,R115-S115)),"")</f>
        <v/>
      </c>
      <c r="U115" s="17">
        <f>IFERROR(IF(A115="","",IF(L115="Canceled","Canceled",IF(T115&lt;0,"Credit Balance",IF(T115=0,"Paid in Full",IF(S115&gt;0,"Deposit Paid","No Payment Recorded"))))),"")</f>
        <v/>
      </c>
      <c r="V115" s="20" t="n"/>
      <c r="W115" s="15" t="n"/>
      <c r="X115" s="54" t="n"/>
      <c r="Y115" s="17">
        <f>IFERROR(IF(OR(F115="",I115="",J115="",L115="Canceled"),"",SUMPRODUCT(($F$2:$F$251=F115)*($I$2:$I$251&lt;J115)*($J$2:$J$251&gt;I115)*($L$2:$L$251&lt;&gt;"Canceled")*($A$2:$A$251&lt;&gt;A115)*($A$2:$A$251&lt;&gt;""))),"")</f>
        <v/>
      </c>
      <c r="Z115" s="21">
        <f>IFERROR(IF(COUNTA(B115:X115)=0,"",IF(A115="","Missing reservation ID",IF(C115="","Missing guest name",IF(OR(I115="",J115="",J115&lt;=I115),"Review stay dates",IF(Y115&gt;0,"Room overlap",IF(AND(I115&lt;'Setup &amp; Instructions'!$B$5,OR(L115="Confirmed",L115="Hold")),"Arrival status overdue",IF(AND(L115="Confirmed",I115&gt;='Setup &amp; Instructions'!$B$5,IFERROR(S115/R115,0)&lt;'Setup &amp; Instructions'!$B$10),"Deposit below target",IF(AND(J115&lt;'Setup &amp; Instructions'!$B$5,T115&gt;0),"Balance due after departure","OK")))))))),"")</f>
        <v/>
      </c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54" t="n"/>
      <c r="J116" s="54" t="n"/>
      <c r="K116" s="17">
        <f>IFERROR(IF(OR(I116="",J116=""),"",J116-I116),"")</f>
        <v/>
      </c>
      <c r="L116" s="15" t="n"/>
      <c r="M116" s="15" t="n"/>
      <c r="N116" s="18" t="n"/>
      <c r="O116" s="19">
        <f>IFERROR(IF(OR(K116="",N116=""),"",K116*N116),"")</f>
        <v/>
      </c>
      <c r="P116" s="19">
        <f>IFERROR(IF(O116="","",O116*'Setup &amp; Instructions'!$B$9),"")</f>
        <v/>
      </c>
      <c r="Q116" s="19">
        <f>IFERROR(IF(O116="","",(O116+P116)*'Setup &amp; Instructions'!$B$8),"")</f>
        <v/>
      </c>
      <c r="R116" s="19">
        <f>IFERROR(IF(O116="","",O116+P116+Q116),"")</f>
        <v/>
      </c>
      <c r="S116" s="18" t="n"/>
      <c r="T116" s="19">
        <f>IFERROR(IF(R116="","",IF(L116="Canceled",0,R116-S116)),"")</f>
        <v/>
      </c>
      <c r="U116" s="17">
        <f>IFERROR(IF(A116="","",IF(L116="Canceled","Canceled",IF(T116&lt;0,"Credit Balance",IF(T116=0,"Paid in Full",IF(S116&gt;0,"Deposit Paid","No Payment Recorded"))))),"")</f>
        <v/>
      </c>
      <c r="V116" s="20" t="n"/>
      <c r="W116" s="15" t="n"/>
      <c r="X116" s="54" t="n"/>
      <c r="Y116" s="17">
        <f>IFERROR(IF(OR(F116="",I116="",J116="",L116="Canceled"),"",SUMPRODUCT(($F$2:$F$251=F116)*($I$2:$I$251&lt;J116)*($J$2:$J$251&gt;I116)*($L$2:$L$251&lt;&gt;"Canceled")*($A$2:$A$251&lt;&gt;A116)*($A$2:$A$251&lt;&gt;""))),"")</f>
        <v/>
      </c>
      <c r="Z116" s="21">
        <f>IFERROR(IF(COUNTA(B116:X116)=0,"",IF(A116="","Missing reservation ID",IF(C116="","Missing guest name",IF(OR(I116="",J116="",J116&lt;=I116),"Review stay dates",IF(Y116&gt;0,"Room overlap",IF(AND(I116&lt;'Setup &amp; Instructions'!$B$5,OR(L116="Confirmed",L116="Hold")),"Arrival status overdue",IF(AND(L116="Confirmed",I116&gt;='Setup &amp; Instructions'!$B$5,IFERROR(S116/R116,0)&lt;'Setup &amp; Instructions'!$B$10),"Deposit below target",IF(AND(J116&lt;'Setup &amp; Instructions'!$B$5,T116&gt;0),"Balance due after departure","OK")))))))),"")</f>
        <v/>
      </c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54" t="n"/>
      <c r="J117" s="54" t="n"/>
      <c r="K117" s="17">
        <f>IFERROR(IF(OR(I117="",J117=""),"",J117-I117),"")</f>
        <v/>
      </c>
      <c r="L117" s="15" t="n"/>
      <c r="M117" s="15" t="n"/>
      <c r="N117" s="18" t="n"/>
      <c r="O117" s="19">
        <f>IFERROR(IF(OR(K117="",N117=""),"",K117*N117),"")</f>
        <v/>
      </c>
      <c r="P117" s="19">
        <f>IFERROR(IF(O117="","",O117*'Setup &amp; Instructions'!$B$9),"")</f>
        <v/>
      </c>
      <c r="Q117" s="19">
        <f>IFERROR(IF(O117="","",(O117+P117)*'Setup &amp; Instructions'!$B$8),"")</f>
        <v/>
      </c>
      <c r="R117" s="19">
        <f>IFERROR(IF(O117="","",O117+P117+Q117),"")</f>
        <v/>
      </c>
      <c r="S117" s="18" t="n"/>
      <c r="T117" s="19">
        <f>IFERROR(IF(R117="","",IF(L117="Canceled",0,R117-S117)),"")</f>
        <v/>
      </c>
      <c r="U117" s="17">
        <f>IFERROR(IF(A117="","",IF(L117="Canceled","Canceled",IF(T117&lt;0,"Credit Balance",IF(T117=0,"Paid in Full",IF(S117&gt;0,"Deposit Paid","No Payment Recorded"))))),"")</f>
        <v/>
      </c>
      <c r="V117" s="20" t="n"/>
      <c r="W117" s="15" t="n"/>
      <c r="X117" s="54" t="n"/>
      <c r="Y117" s="17">
        <f>IFERROR(IF(OR(F117="",I117="",J117="",L117="Canceled"),"",SUMPRODUCT(($F$2:$F$251=F117)*($I$2:$I$251&lt;J117)*($J$2:$J$251&gt;I117)*($L$2:$L$251&lt;&gt;"Canceled")*($A$2:$A$251&lt;&gt;A117)*($A$2:$A$251&lt;&gt;""))),"")</f>
        <v/>
      </c>
      <c r="Z117" s="21">
        <f>IFERROR(IF(COUNTA(B117:X117)=0,"",IF(A117="","Missing reservation ID",IF(C117="","Missing guest name",IF(OR(I117="",J117="",J117&lt;=I117),"Review stay dates",IF(Y117&gt;0,"Room overlap",IF(AND(I117&lt;'Setup &amp; Instructions'!$B$5,OR(L117="Confirmed",L117="Hold")),"Arrival status overdue",IF(AND(L117="Confirmed",I117&gt;='Setup &amp; Instructions'!$B$5,IFERROR(S117/R117,0)&lt;'Setup &amp; Instructions'!$B$10),"Deposit below target",IF(AND(J117&lt;'Setup &amp; Instructions'!$B$5,T117&gt;0),"Balance due after departure","OK")))))))),"")</f>
        <v/>
      </c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54" t="n"/>
      <c r="J118" s="54" t="n"/>
      <c r="K118" s="17">
        <f>IFERROR(IF(OR(I118="",J118=""),"",J118-I118),"")</f>
        <v/>
      </c>
      <c r="L118" s="15" t="n"/>
      <c r="M118" s="15" t="n"/>
      <c r="N118" s="18" t="n"/>
      <c r="O118" s="19">
        <f>IFERROR(IF(OR(K118="",N118=""),"",K118*N118),"")</f>
        <v/>
      </c>
      <c r="P118" s="19">
        <f>IFERROR(IF(O118="","",O118*'Setup &amp; Instructions'!$B$9),"")</f>
        <v/>
      </c>
      <c r="Q118" s="19">
        <f>IFERROR(IF(O118="","",(O118+P118)*'Setup &amp; Instructions'!$B$8),"")</f>
        <v/>
      </c>
      <c r="R118" s="19">
        <f>IFERROR(IF(O118="","",O118+P118+Q118),"")</f>
        <v/>
      </c>
      <c r="S118" s="18" t="n"/>
      <c r="T118" s="19">
        <f>IFERROR(IF(R118="","",IF(L118="Canceled",0,R118-S118)),"")</f>
        <v/>
      </c>
      <c r="U118" s="17">
        <f>IFERROR(IF(A118="","",IF(L118="Canceled","Canceled",IF(T118&lt;0,"Credit Balance",IF(T118=0,"Paid in Full",IF(S118&gt;0,"Deposit Paid","No Payment Recorded"))))),"")</f>
        <v/>
      </c>
      <c r="V118" s="20" t="n"/>
      <c r="W118" s="15" t="n"/>
      <c r="X118" s="54" t="n"/>
      <c r="Y118" s="17">
        <f>IFERROR(IF(OR(F118="",I118="",J118="",L118="Canceled"),"",SUMPRODUCT(($F$2:$F$251=F118)*($I$2:$I$251&lt;J118)*($J$2:$J$251&gt;I118)*($L$2:$L$251&lt;&gt;"Canceled")*($A$2:$A$251&lt;&gt;A118)*($A$2:$A$251&lt;&gt;""))),"")</f>
        <v/>
      </c>
      <c r="Z118" s="21">
        <f>IFERROR(IF(COUNTA(B118:X118)=0,"",IF(A118="","Missing reservation ID",IF(C118="","Missing guest name",IF(OR(I118="",J118="",J118&lt;=I118),"Review stay dates",IF(Y118&gt;0,"Room overlap",IF(AND(I118&lt;'Setup &amp; Instructions'!$B$5,OR(L118="Confirmed",L118="Hold")),"Arrival status overdue",IF(AND(L118="Confirmed",I118&gt;='Setup &amp; Instructions'!$B$5,IFERROR(S118/R118,0)&lt;'Setup &amp; Instructions'!$B$10),"Deposit below target",IF(AND(J118&lt;'Setup &amp; Instructions'!$B$5,T118&gt;0),"Balance due after departure","OK")))))))),"")</f>
        <v/>
      </c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54" t="n"/>
      <c r="J119" s="54" t="n"/>
      <c r="K119" s="17">
        <f>IFERROR(IF(OR(I119="",J119=""),"",J119-I119),"")</f>
        <v/>
      </c>
      <c r="L119" s="15" t="n"/>
      <c r="M119" s="15" t="n"/>
      <c r="N119" s="18" t="n"/>
      <c r="O119" s="19">
        <f>IFERROR(IF(OR(K119="",N119=""),"",K119*N119),"")</f>
        <v/>
      </c>
      <c r="P119" s="19">
        <f>IFERROR(IF(O119="","",O119*'Setup &amp; Instructions'!$B$9),"")</f>
        <v/>
      </c>
      <c r="Q119" s="19">
        <f>IFERROR(IF(O119="","",(O119+P119)*'Setup &amp; Instructions'!$B$8),"")</f>
        <v/>
      </c>
      <c r="R119" s="19">
        <f>IFERROR(IF(O119="","",O119+P119+Q119),"")</f>
        <v/>
      </c>
      <c r="S119" s="18" t="n"/>
      <c r="T119" s="19">
        <f>IFERROR(IF(R119="","",IF(L119="Canceled",0,R119-S119)),"")</f>
        <v/>
      </c>
      <c r="U119" s="17">
        <f>IFERROR(IF(A119="","",IF(L119="Canceled","Canceled",IF(T119&lt;0,"Credit Balance",IF(T119=0,"Paid in Full",IF(S119&gt;0,"Deposit Paid","No Payment Recorded"))))),"")</f>
        <v/>
      </c>
      <c r="V119" s="20" t="n"/>
      <c r="W119" s="15" t="n"/>
      <c r="X119" s="54" t="n"/>
      <c r="Y119" s="17">
        <f>IFERROR(IF(OR(F119="",I119="",J119="",L119="Canceled"),"",SUMPRODUCT(($F$2:$F$251=F119)*($I$2:$I$251&lt;J119)*($J$2:$J$251&gt;I119)*($L$2:$L$251&lt;&gt;"Canceled")*($A$2:$A$251&lt;&gt;A119)*($A$2:$A$251&lt;&gt;""))),"")</f>
        <v/>
      </c>
      <c r="Z119" s="21">
        <f>IFERROR(IF(COUNTA(B119:X119)=0,"",IF(A119="","Missing reservation ID",IF(C119="","Missing guest name",IF(OR(I119="",J119="",J119&lt;=I119),"Review stay dates",IF(Y119&gt;0,"Room overlap",IF(AND(I119&lt;'Setup &amp; Instructions'!$B$5,OR(L119="Confirmed",L119="Hold")),"Arrival status overdue",IF(AND(L119="Confirmed",I119&gt;='Setup &amp; Instructions'!$B$5,IFERROR(S119/R119,0)&lt;'Setup &amp; Instructions'!$B$10),"Deposit below target",IF(AND(J119&lt;'Setup &amp; Instructions'!$B$5,T119&gt;0),"Balance due after departure","OK")))))))),"")</f>
        <v/>
      </c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54" t="n"/>
      <c r="J120" s="54" t="n"/>
      <c r="K120" s="17">
        <f>IFERROR(IF(OR(I120="",J120=""),"",J120-I120),"")</f>
        <v/>
      </c>
      <c r="L120" s="15" t="n"/>
      <c r="M120" s="15" t="n"/>
      <c r="N120" s="18" t="n"/>
      <c r="O120" s="19">
        <f>IFERROR(IF(OR(K120="",N120=""),"",K120*N120),"")</f>
        <v/>
      </c>
      <c r="P120" s="19">
        <f>IFERROR(IF(O120="","",O120*'Setup &amp; Instructions'!$B$9),"")</f>
        <v/>
      </c>
      <c r="Q120" s="19">
        <f>IFERROR(IF(O120="","",(O120+P120)*'Setup &amp; Instructions'!$B$8),"")</f>
        <v/>
      </c>
      <c r="R120" s="19">
        <f>IFERROR(IF(O120="","",O120+P120+Q120),"")</f>
        <v/>
      </c>
      <c r="S120" s="18" t="n"/>
      <c r="T120" s="19">
        <f>IFERROR(IF(R120="","",IF(L120="Canceled",0,R120-S120)),"")</f>
        <v/>
      </c>
      <c r="U120" s="17">
        <f>IFERROR(IF(A120="","",IF(L120="Canceled","Canceled",IF(T120&lt;0,"Credit Balance",IF(T120=0,"Paid in Full",IF(S120&gt;0,"Deposit Paid","No Payment Recorded"))))),"")</f>
        <v/>
      </c>
      <c r="V120" s="20" t="n"/>
      <c r="W120" s="15" t="n"/>
      <c r="X120" s="54" t="n"/>
      <c r="Y120" s="17">
        <f>IFERROR(IF(OR(F120="",I120="",J120="",L120="Canceled"),"",SUMPRODUCT(($F$2:$F$251=F120)*($I$2:$I$251&lt;J120)*($J$2:$J$251&gt;I120)*($L$2:$L$251&lt;&gt;"Canceled")*($A$2:$A$251&lt;&gt;A120)*($A$2:$A$251&lt;&gt;""))),"")</f>
        <v/>
      </c>
      <c r="Z120" s="21">
        <f>IFERROR(IF(COUNTA(B120:X120)=0,"",IF(A120="","Missing reservation ID",IF(C120="","Missing guest name",IF(OR(I120="",J120="",J120&lt;=I120),"Review stay dates",IF(Y120&gt;0,"Room overlap",IF(AND(I120&lt;'Setup &amp; Instructions'!$B$5,OR(L120="Confirmed",L120="Hold")),"Arrival status overdue",IF(AND(L120="Confirmed",I120&gt;='Setup &amp; Instructions'!$B$5,IFERROR(S120/R120,0)&lt;'Setup &amp; Instructions'!$B$10),"Deposit below target",IF(AND(J120&lt;'Setup &amp; Instructions'!$B$5,T120&gt;0),"Balance due after departure","OK")))))))),"")</f>
        <v/>
      </c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54" t="n"/>
      <c r="J121" s="54" t="n"/>
      <c r="K121" s="17">
        <f>IFERROR(IF(OR(I121="",J121=""),"",J121-I121),"")</f>
        <v/>
      </c>
      <c r="L121" s="15" t="n"/>
      <c r="M121" s="15" t="n"/>
      <c r="N121" s="18" t="n"/>
      <c r="O121" s="19">
        <f>IFERROR(IF(OR(K121="",N121=""),"",K121*N121),"")</f>
        <v/>
      </c>
      <c r="P121" s="19">
        <f>IFERROR(IF(O121="","",O121*'Setup &amp; Instructions'!$B$9),"")</f>
        <v/>
      </c>
      <c r="Q121" s="19">
        <f>IFERROR(IF(O121="","",(O121+P121)*'Setup &amp; Instructions'!$B$8),"")</f>
        <v/>
      </c>
      <c r="R121" s="19">
        <f>IFERROR(IF(O121="","",O121+P121+Q121),"")</f>
        <v/>
      </c>
      <c r="S121" s="18" t="n"/>
      <c r="T121" s="19">
        <f>IFERROR(IF(R121="","",IF(L121="Canceled",0,R121-S121)),"")</f>
        <v/>
      </c>
      <c r="U121" s="17">
        <f>IFERROR(IF(A121="","",IF(L121="Canceled","Canceled",IF(T121&lt;0,"Credit Balance",IF(T121=0,"Paid in Full",IF(S121&gt;0,"Deposit Paid","No Payment Recorded"))))),"")</f>
        <v/>
      </c>
      <c r="V121" s="20" t="n"/>
      <c r="W121" s="15" t="n"/>
      <c r="X121" s="54" t="n"/>
      <c r="Y121" s="17">
        <f>IFERROR(IF(OR(F121="",I121="",J121="",L121="Canceled"),"",SUMPRODUCT(($F$2:$F$251=F121)*($I$2:$I$251&lt;J121)*($J$2:$J$251&gt;I121)*($L$2:$L$251&lt;&gt;"Canceled")*($A$2:$A$251&lt;&gt;A121)*($A$2:$A$251&lt;&gt;""))),"")</f>
        <v/>
      </c>
      <c r="Z121" s="21">
        <f>IFERROR(IF(COUNTA(B121:X121)=0,"",IF(A121="","Missing reservation ID",IF(C121="","Missing guest name",IF(OR(I121="",J121="",J121&lt;=I121),"Review stay dates",IF(Y121&gt;0,"Room overlap",IF(AND(I121&lt;'Setup &amp; Instructions'!$B$5,OR(L121="Confirmed",L121="Hold")),"Arrival status overdue",IF(AND(L121="Confirmed",I121&gt;='Setup &amp; Instructions'!$B$5,IFERROR(S121/R121,0)&lt;'Setup &amp; Instructions'!$B$10),"Deposit below target",IF(AND(J121&lt;'Setup &amp; Instructions'!$B$5,T121&gt;0),"Balance due after departure","OK")))))))),"")</f>
        <v/>
      </c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54" t="n"/>
      <c r="J122" s="54" t="n"/>
      <c r="K122" s="17">
        <f>IFERROR(IF(OR(I122="",J122=""),"",J122-I122),"")</f>
        <v/>
      </c>
      <c r="L122" s="15" t="n"/>
      <c r="M122" s="15" t="n"/>
      <c r="N122" s="18" t="n"/>
      <c r="O122" s="19">
        <f>IFERROR(IF(OR(K122="",N122=""),"",K122*N122),"")</f>
        <v/>
      </c>
      <c r="P122" s="19">
        <f>IFERROR(IF(O122="","",O122*'Setup &amp; Instructions'!$B$9),"")</f>
        <v/>
      </c>
      <c r="Q122" s="19">
        <f>IFERROR(IF(O122="","",(O122+P122)*'Setup &amp; Instructions'!$B$8),"")</f>
        <v/>
      </c>
      <c r="R122" s="19">
        <f>IFERROR(IF(O122="","",O122+P122+Q122),"")</f>
        <v/>
      </c>
      <c r="S122" s="18" t="n"/>
      <c r="T122" s="19">
        <f>IFERROR(IF(R122="","",IF(L122="Canceled",0,R122-S122)),"")</f>
        <v/>
      </c>
      <c r="U122" s="17">
        <f>IFERROR(IF(A122="","",IF(L122="Canceled","Canceled",IF(T122&lt;0,"Credit Balance",IF(T122=0,"Paid in Full",IF(S122&gt;0,"Deposit Paid","No Payment Recorded"))))),"")</f>
        <v/>
      </c>
      <c r="V122" s="20" t="n"/>
      <c r="W122" s="15" t="n"/>
      <c r="X122" s="54" t="n"/>
      <c r="Y122" s="17">
        <f>IFERROR(IF(OR(F122="",I122="",J122="",L122="Canceled"),"",SUMPRODUCT(($F$2:$F$251=F122)*($I$2:$I$251&lt;J122)*($J$2:$J$251&gt;I122)*($L$2:$L$251&lt;&gt;"Canceled")*($A$2:$A$251&lt;&gt;A122)*($A$2:$A$251&lt;&gt;""))),"")</f>
        <v/>
      </c>
      <c r="Z122" s="21">
        <f>IFERROR(IF(COUNTA(B122:X122)=0,"",IF(A122="","Missing reservation ID",IF(C122="","Missing guest name",IF(OR(I122="",J122="",J122&lt;=I122),"Review stay dates",IF(Y122&gt;0,"Room overlap",IF(AND(I122&lt;'Setup &amp; Instructions'!$B$5,OR(L122="Confirmed",L122="Hold")),"Arrival status overdue",IF(AND(L122="Confirmed",I122&gt;='Setup &amp; Instructions'!$B$5,IFERROR(S122/R122,0)&lt;'Setup &amp; Instructions'!$B$10),"Deposit below target",IF(AND(J122&lt;'Setup &amp; Instructions'!$B$5,T122&gt;0),"Balance due after departure","OK")))))))),"")</f>
        <v/>
      </c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54" t="n"/>
      <c r="J123" s="54" t="n"/>
      <c r="K123" s="17">
        <f>IFERROR(IF(OR(I123="",J123=""),"",J123-I123),"")</f>
        <v/>
      </c>
      <c r="L123" s="15" t="n"/>
      <c r="M123" s="15" t="n"/>
      <c r="N123" s="18" t="n"/>
      <c r="O123" s="19">
        <f>IFERROR(IF(OR(K123="",N123=""),"",K123*N123),"")</f>
        <v/>
      </c>
      <c r="P123" s="19">
        <f>IFERROR(IF(O123="","",O123*'Setup &amp; Instructions'!$B$9),"")</f>
        <v/>
      </c>
      <c r="Q123" s="19">
        <f>IFERROR(IF(O123="","",(O123+P123)*'Setup &amp; Instructions'!$B$8),"")</f>
        <v/>
      </c>
      <c r="R123" s="19">
        <f>IFERROR(IF(O123="","",O123+P123+Q123),"")</f>
        <v/>
      </c>
      <c r="S123" s="18" t="n"/>
      <c r="T123" s="19">
        <f>IFERROR(IF(R123="","",IF(L123="Canceled",0,R123-S123)),"")</f>
        <v/>
      </c>
      <c r="U123" s="17">
        <f>IFERROR(IF(A123="","",IF(L123="Canceled","Canceled",IF(T123&lt;0,"Credit Balance",IF(T123=0,"Paid in Full",IF(S123&gt;0,"Deposit Paid","No Payment Recorded"))))),"")</f>
        <v/>
      </c>
      <c r="V123" s="20" t="n"/>
      <c r="W123" s="15" t="n"/>
      <c r="X123" s="54" t="n"/>
      <c r="Y123" s="17">
        <f>IFERROR(IF(OR(F123="",I123="",J123="",L123="Canceled"),"",SUMPRODUCT(($F$2:$F$251=F123)*($I$2:$I$251&lt;J123)*($J$2:$J$251&gt;I123)*($L$2:$L$251&lt;&gt;"Canceled")*($A$2:$A$251&lt;&gt;A123)*($A$2:$A$251&lt;&gt;""))),"")</f>
        <v/>
      </c>
      <c r="Z123" s="21">
        <f>IFERROR(IF(COUNTA(B123:X123)=0,"",IF(A123="","Missing reservation ID",IF(C123="","Missing guest name",IF(OR(I123="",J123="",J123&lt;=I123),"Review stay dates",IF(Y123&gt;0,"Room overlap",IF(AND(I123&lt;'Setup &amp; Instructions'!$B$5,OR(L123="Confirmed",L123="Hold")),"Arrival status overdue",IF(AND(L123="Confirmed",I123&gt;='Setup &amp; Instructions'!$B$5,IFERROR(S123/R123,0)&lt;'Setup &amp; Instructions'!$B$10),"Deposit below target",IF(AND(J123&lt;'Setup &amp; Instructions'!$B$5,T123&gt;0),"Balance due after departure","OK")))))))),"")</f>
        <v/>
      </c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54" t="n"/>
      <c r="J124" s="54" t="n"/>
      <c r="K124" s="17">
        <f>IFERROR(IF(OR(I124="",J124=""),"",J124-I124),"")</f>
        <v/>
      </c>
      <c r="L124" s="15" t="n"/>
      <c r="M124" s="15" t="n"/>
      <c r="N124" s="18" t="n"/>
      <c r="O124" s="19">
        <f>IFERROR(IF(OR(K124="",N124=""),"",K124*N124),"")</f>
        <v/>
      </c>
      <c r="P124" s="19">
        <f>IFERROR(IF(O124="","",O124*'Setup &amp; Instructions'!$B$9),"")</f>
        <v/>
      </c>
      <c r="Q124" s="19">
        <f>IFERROR(IF(O124="","",(O124+P124)*'Setup &amp; Instructions'!$B$8),"")</f>
        <v/>
      </c>
      <c r="R124" s="19">
        <f>IFERROR(IF(O124="","",O124+P124+Q124),"")</f>
        <v/>
      </c>
      <c r="S124" s="18" t="n"/>
      <c r="T124" s="19">
        <f>IFERROR(IF(R124="","",IF(L124="Canceled",0,R124-S124)),"")</f>
        <v/>
      </c>
      <c r="U124" s="17">
        <f>IFERROR(IF(A124="","",IF(L124="Canceled","Canceled",IF(T124&lt;0,"Credit Balance",IF(T124=0,"Paid in Full",IF(S124&gt;0,"Deposit Paid","No Payment Recorded"))))),"")</f>
        <v/>
      </c>
      <c r="V124" s="20" t="n"/>
      <c r="W124" s="15" t="n"/>
      <c r="X124" s="54" t="n"/>
      <c r="Y124" s="17">
        <f>IFERROR(IF(OR(F124="",I124="",J124="",L124="Canceled"),"",SUMPRODUCT(($F$2:$F$251=F124)*($I$2:$I$251&lt;J124)*($J$2:$J$251&gt;I124)*($L$2:$L$251&lt;&gt;"Canceled")*($A$2:$A$251&lt;&gt;A124)*($A$2:$A$251&lt;&gt;""))),"")</f>
        <v/>
      </c>
      <c r="Z124" s="21">
        <f>IFERROR(IF(COUNTA(B124:X124)=0,"",IF(A124="","Missing reservation ID",IF(C124="","Missing guest name",IF(OR(I124="",J124="",J124&lt;=I124),"Review stay dates",IF(Y124&gt;0,"Room overlap",IF(AND(I124&lt;'Setup &amp; Instructions'!$B$5,OR(L124="Confirmed",L124="Hold")),"Arrival status overdue",IF(AND(L124="Confirmed",I124&gt;='Setup &amp; Instructions'!$B$5,IFERROR(S124/R124,0)&lt;'Setup &amp; Instructions'!$B$10),"Deposit below target",IF(AND(J124&lt;'Setup &amp; Instructions'!$B$5,T124&gt;0),"Balance due after departure","OK")))))))),"")</f>
        <v/>
      </c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54" t="n"/>
      <c r="J125" s="54" t="n"/>
      <c r="K125" s="17">
        <f>IFERROR(IF(OR(I125="",J125=""),"",J125-I125),"")</f>
        <v/>
      </c>
      <c r="L125" s="15" t="n"/>
      <c r="M125" s="15" t="n"/>
      <c r="N125" s="18" t="n"/>
      <c r="O125" s="19">
        <f>IFERROR(IF(OR(K125="",N125=""),"",K125*N125),"")</f>
        <v/>
      </c>
      <c r="P125" s="19">
        <f>IFERROR(IF(O125="","",O125*'Setup &amp; Instructions'!$B$9),"")</f>
        <v/>
      </c>
      <c r="Q125" s="19">
        <f>IFERROR(IF(O125="","",(O125+P125)*'Setup &amp; Instructions'!$B$8),"")</f>
        <v/>
      </c>
      <c r="R125" s="19">
        <f>IFERROR(IF(O125="","",O125+P125+Q125),"")</f>
        <v/>
      </c>
      <c r="S125" s="18" t="n"/>
      <c r="T125" s="19">
        <f>IFERROR(IF(R125="","",IF(L125="Canceled",0,R125-S125)),"")</f>
        <v/>
      </c>
      <c r="U125" s="17">
        <f>IFERROR(IF(A125="","",IF(L125="Canceled","Canceled",IF(T125&lt;0,"Credit Balance",IF(T125=0,"Paid in Full",IF(S125&gt;0,"Deposit Paid","No Payment Recorded"))))),"")</f>
        <v/>
      </c>
      <c r="V125" s="20" t="n"/>
      <c r="W125" s="15" t="n"/>
      <c r="X125" s="54" t="n"/>
      <c r="Y125" s="17">
        <f>IFERROR(IF(OR(F125="",I125="",J125="",L125="Canceled"),"",SUMPRODUCT(($F$2:$F$251=F125)*($I$2:$I$251&lt;J125)*($J$2:$J$251&gt;I125)*($L$2:$L$251&lt;&gt;"Canceled")*($A$2:$A$251&lt;&gt;A125)*($A$2:$A$251&lt;&gt;""))),"")</f>
        <v/>
      </c>
      <c r="Z125" s="21">
        <f>IFERROR(IF(COUNTA(B125:X125)=0,"",IF(A125="","Missing reservation ID",IF(C125="","Missing guest name",IF(OR(I125="",J125="",J125&lt;=I125),"Review stay dates",IF(Y125&gt;0,"Room overlap",IF(AND(I125&lt;'Setup &amp; Instructions'!$B$5,OR(L125="Confirmed",L125="Hold")),"Arrival status overdue",IF(AND(L125="Confirmed",I125&gt;='Setup &amp; Instructions'!$B$5,IFERROR(S125/R125,0)&lt;'Setup &amp; Instructions'!$B$10),"Deposit below target",IF(AND(J125&lt;'Setup &amp; Instructions'!$B$5,T125&gt;0),"Balance due after departure","OK")))))))),"")</f>
        <v/>
      </c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54" t="n"/>
      <c r="J126" s="54" t="n"/>
      <c r="K126" s="17">
        <f>IFERROR(IF(OR(I126="",J126=""),"",J126-I126),"")</f>
        <v/>
      </c>
      <c r="L126" s="15" t="n"/>
      <c r="M126" s="15" t="n"/>
      <c r="N126" s="18" t="n"/>
      <c r="O126" s="19">
        <f>IFERROR(IF(OR(K126="",N126=""),"",K126*N126),"")</f>
        <v/>
      </c>
      <c r="P126" s="19">
        <f>IFERROR(IF(O126="","",O126*'Setup &amp; Instructions'!$B$9),"")</f>
        <v/>
      </c>
      <c r="Q126" s="19">
        <f>IFERROR(IF(O126="","",(O126+P126)*'Setup &amp; Instructions'!$B$8),"")</f>
        <v/>
      </c>
      <c r="R126" s="19">
        <f>IFERROR(IF(O126="","",O126+P126+Q126),"")</f>
        <v/>
      </c>
      <c r="S126" s="18" t="n"/>
      <c r="T126" s="19">
        <f>IFERROR(IF(R126="","",IF(L126="Canceled",0,R126-S126)),"")</f>
        <v/>
      </c>
      <c r="U126" s="17">
        <f>IFERROR(IF(A126="","",IF(L126="Canceled","Canceled",IF(T126&lt;0,"Credit Balance",IF(T126=0,"Paid in Full",IF(S126&gt;0,"Deposit Paid","No Payment Recorded"))))),"")</f>
        <v/>
      </c>
      <c r="V126" s="20" t="n"/>
      <c r="W126" s="15" t="n"/>
      <c r="X126" s="54" t="n"/>
      <c r="Y126" s="17">
        <f>IFERROR(IF(OR(F126="",I126="",J126="",L126="Canceled"),"",SUMPRODUCT(($F$2:$F$251=F126)*($I$2:$I$251&lt;J126)*($J$2:$J$251&gt;I126)*($L$2:$L$251&lt;&gt;"Canceled")*($A$2:$A$251&lt;&gt;A126)*($A$2:$A$251&lt;&gt;""))),"")</f>
        <v/>
      </c>
      <c r="Z126" s="21">
        <f>IFERROR(IF(COUNTA(B126:X126)=0,"",IF(A126="","Missing reservation ID",IF(C126="","Missing guest name",IF(OR(I126="",J126="",J126&lt;=I126),"Review stay dates",IF(Y126&gt;0,"Room overlap",IF(AND(I126&lt;'Setup &amp; Instructions'!$B$5,OR(L126="Confirmed",L126="Hold")),"Arrival status overdue",IF(AND(L126="Confirmed",I126&gt;='Setup &amp; Instructions'!$B$5,IFERROR(S126/R126,0)&lt;'Setup &amp; Instructions'!$B$10),"Deposit below target",IF(AND(J126&lt;'Setup &amp; Instructions'!$B$5,T126&gt;0),"Balance due after departure","OK")))))))),"")</f>
        <v/>
      </c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54" t="n"/>
      <c r="J127" s="54" t="n"/>
      <c r="K127" s="17">
        <f>IFERROR(IF(OR(I127="",J127=""),"",J127-I127),"")</f>
        <v/>
      </c>
      <c r="L127" s="15" t="n"/>
      <c r="M127" s="15" t="n"/>
      <c r="N127" s="18" t="n"/>
      <c r="O127" s="19">
        <f>IFERROR(IF(OR(K127="",N127=""),"",K127*N127),"")</f>
        <v/>
      </c>
      <c r="P127" s="19">
        <f>IFERROR(IF(O127="","",O127*'Setup &amp; Instructions'!$B$9),"")</f>
        <v/>
      </c>
      <c r="Q127" s="19">
        <f>IFERROR(IF(O127="","",(O127+P127)*'Setup &amp; Instructions'!$B$8),"")</f>
        <v/>
      </c>
      <c r="R127" s="19">
        <f>IFERROR(IF(O127="","",O127+P127+Q127),"")</f>
        <v/>
      </c>
      <c r="S127" s="18" t="n"/>
      <c r="T127" s="19">
        <f>IFERROR(IF(R127="","",IF(L127="Canceled",0,R127-S127)),"")</f>
        <v/>
      </c>
      <c r="U127" s="17">
        <f>IFERROR(IF(A127="","",IF(L127="Canceled","Canceled",IF(T127&lt;0,"Credit Balance",IF(T127=0,"Paid in Full",IF(S127&gt;0,"Deposit Paid","No Payment Recorded"))))),"")</f>
        <v/>
      </c>
      <c r="V127" s="20" t="n"/>
      <c r="W127" s="15" t="n"/>
      <c r="X127" s="54" t="n"/>
      <c r="Y127" s="17">
        <f>IFERROR(IF(OR(F127="",I127="",J127="",L127="Canceled"),"",SUMPRODUCT(($F$2:$F$251=F127)*($I$2:$I$251&lt;J127)*($J$2:$J$251&gt;I127)*($L$2:$L$251&lt;&gt;"Canceled")*($A$2:$A$251&lt;&gt;A127)*($A$2:$A$251&lt;&gt;""))),"")</f>
        <v/>
      </c>
      <c r="Z127" s="21">
        <f>IFERROR(IF(COUNTA(B127:X127)=0,"",IF(A127="","Missing reservation ID",IF(C127="","Missing guest name",IF(OR(I127="",J127="",J127&lt;=I127),"Review stay dates",IF(Y127&gt;0,"Room overlap",IF(AND(I127&lt;'Setup &amp; Instructions'!$B$5,OR(L127="Confirmed",L127="Hold")),"Arrival status overdue",IF(AND(L127="Confirmed",I127&gt;='Setup &amp; Instructions'!$B$5,IFERROR(S127/R127,0)&lt;'Setup &amp; Instructions'!$B$10),"Deposit below target",IF(AND(J127&lt;'Setup &amp; Instructions'!$B$5,T127&gt;0),"Balance due after departure","OK")))))))),"")</f>
        <v/>
      </c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54" t="n"/>
      <c r="J128" s="54" t="n"/>
      <c r="K128" s="17">
        <f>IFERROR(IF(OR(I128="",J128=""),"",J128-I128),"")</f>
        <v/>
      </c>
      <c r="L128" s="15" t="n"/>
      <c r="M128" s="15" t="n"/>
      <c r="N128" s="18" t="n"/>
      <c r="O128" s="19">
        <f>IFERROR(IF(OR(K128="",N128=""),"",K128*N128),"")</f>
        <v/>
      </c>
      <c r="P128" s="19">
        <f>IFERROR(IF(O128="","",O128*'Setup &amp; Instructions'!$B$9),"")</f>
        <v/>
      </c>
      <c r="Q128" s="19">
        <f>IFERROR(IF(O128="","",(O128+P128)*'Setup &amp; Instructions'!$B$8),"")</f>
        <v/>
      </c>
      <c r="R128" s="19">
        <f>IFERROR(IF(O128="","",O128+P128+Q128),"")</f>
        <v/>
      </c>
      <c r="S128" s="18" t="n"/>
      <c r="T128" s="19">
        <f>IFERROR(IF(R128="","",IF(L128="Canceled",0,R128-S128)),"")</f>
        <v/>
      </c>
      <c r="U128" s="17">
        <f>IFERROR(IF(A128="","",IF(L128="Canceled","Canceled",IF(T128&lt;0,"Credit Balance",IF(T128=0,"Paid in Full",IF(S128&gt;0,"Deposit Paid","No Payment Recorded"))))),"")</f>
        <v/>
      </c>
      <c r="V128" s="20" t="n"/>
      <c r="W128" s="15" t="n"/>
      <c r="X128" s="54" t="n"/>
      <c r="Y128" s="17">
        <f>IFERROR(IF(OR(F128="",I128="",J128="",L128="Canceled"),"",SUMPRODUCT(($F$2:$F$251=F128)*($I$2:$I$251&lt;J128)*($J$2:$J$251&gt;I128)*($L$2:$L$251&lt;&gt;"Canceled")*($A$2:$A$251&lt;&gt;A128)*($A$2:$A$251&lt;&gt;""))),"")</f>
        <v/>
      </c>
      <c r="Z128" s="21">
        <f>IFERROR(IF(COUNTA(B128:X128)=0,"",IF(A128="","Missing reservation ID",IF(C128="","Missing guest name",IF(OR(I128="",J128="",J128&lt;=I128),"Review stay dates",IF(Y128&gt;0,"Room overlap",IF(AND(I128&lt;'Setup &amp; Instructions'!$B$5,OR(L128="Confirmed",L128="Hold")),"Arrival status overdue",IF(AND(L128="Confirmed",I128&gt;='Setup &amp; Instructions'!$B$5,IFERROR(S128/R128,0)&lt;'Setup &amp; Instructions'!$B$10),"Deposit below target",IF(AND(J128&lt;'Setup &amp; Instructions'!$B$5,T128&gt;0),"Balance due after departure","OK")))))))),"")</f>
        <v/>
      </c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54" t="n"/>
      <c r="J129" s="54" t="n"/>
      <c r="K129" s="17">
        <f>IFERROR(IF(OR(I129="",J129=""),"",J129-I129),"")</f>
        <v/>
      </c>
      <c r="L129" s="15" t="n"/>
      <c r="M129" s="15" t="n"/>
      <c r="N129" s="18" t="n"/>
      <c r="O129" s="19">
        <f>IFERROR(IF(OR(K129="",N129=""),"",K129*N129),"")</f>
        <v/>
      </c>
      <c r="P129" s="19">
        <f>IFERROR(IF(O129="","",O129*'Setup &amp; Instructions'!$B$9),"")</f>
        <v/>
      </c>
      <c r="Q129" s="19">
        <f>IFERROR(IF(O129="","",(O129+P129)*'Setup &amp; Instructions'!$B$8),"")</f>
        <v/>
      </c>
      <c r="R129" s="19">
        <f>IFERROR(IF(O129="","",O129+P129+Q129),"")</f>
        <v/>
      </c>
      <c r="S129" s="18" t="n"/>
      <c r="T129" s="19">
        <f>IFERROR(IF(R129="","",IF(L129="Canceled",0,R129-S129)),"")</f>
        <v/>
      </c>
      <c r="U129" s="17">
        <f>IFERROR(IF(A129="","",IF(L129="Canceled","Canceled",IF(T129&lt;0,"Credit Balance",IF(T129=0,"Paid in Full",IF(S129&gt;0,"Deposit Paid","No Payment Recorded"))))),"")</f>
        <v/>
      </c>
      <c r="V129" s="20" t="n"/>
      <c r="W129" s="15" t="n"/>
      <c r="X129" s="54" t="n"/>
      <c r="Y129" s="17">
        <f>IFERROR(IF(OR(F129="",I129="",J129="",L129="Canceled"),"",SUMPRODUCT(($F$2:$F$251=F129)*($I$2:$I$251&lt;J129)*($J$2:$J$251&gt;I129)*($L$2:$L$251&lt;&gt;"Canceled")*($A$2:$A$251&lt;&gt;A129)*($A$2:$A$251&lt;&gt;""))),"")</f>
        <v/>
      </c>
      <c r="Z129" s="21">
        <f>IFERROR(IF(COUNTA(B129:X129)=0,"",IF(A129="","Missing reservation ID",IF(C129="","Missing guest name",IF(OR(I129="",J129="",J129&lt;=I129),"Review stay dates",IF(Y129&gt;0,"Room overlap",IF(AND(I129&lt;'Setup &amp; Instructions'!$B$5,OR(L129="Confirmed",L129="Hold")),"Arrival status overdue",IF(AND(L129="Confirmed",I129&gt;='Setup &amp; Instructions'!$B$5,IFERROR(S129/R129,0)&lt;'Setup &amp; Instructions'!$B$10),"Deposit below target",IF(AND(J129&lt;'Setup &amp; Instructions'!$B$5,T129&gt;0),"Balance due after departure","OK")))))))),"")</f>
        <v/>
      </c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54" t="n"/>
      <c r="J130" s="54" t="n"/>
      <c r="K130" s="17">
        <f>IFERROR(IF(OR(I130="",J130=""),"",J130-I130),"")</f>
        <v/>
      </c>
      <c r="L130" s="15" t="n"/>
      <c r="M130" s="15" t="n"/>
      <c r="N130" s="18" t="n"/>
      <c r="O130" s="19">
        <f>IFERROR(IF(OR(K130="",N130=""),"",K130*N130),"")</f>
        <v/>
      </c>
      <c r="P130" s="19">
        <f>IFERROR(IF(O130="","",O130*'Setup &amp; Instructions'!$B$9),"")</f>
        <v/>
      </c>
      <c r="Q130" s="19">
        <f>IFERROR(IF(O130="","",(O130+P130)*'Setup &amp; Instructions'!$B$8),"")</f>
        <v/>
      </c>
      <c r="R130" s="19">
        <f>IFERROR(IF(O130="","",O130+P130+Q130),"")</f>
        <v/>
      </c>
      <c r="S130" s="18" t="n"/>
      <c r="T130" s="19">
        <f>IFERROR(IF(R130="","",IF(L130="Canceled",0,R130-S130)),"")</f>
        <v/>
      </c>
      <c r="U130" s="17">
        <f>IFERROR(IF(A130="","",IF(L130="Canceled","Canceled",IF(T130&lt;0,"Credit Balance",IF(T130=0,"Paid in Full",IF(S130&gt;0,"Deposit Paid","No Payment Recorded"))))),"")</f>
        <v/>
      </c>
      <c r="V130" s="20" t="n"/>
      <c r="W130" s="15" t="n"/>
      <c r="X130" s="54" t="n"/>
      <c r="Y130" s="17">
        <f>IFERROR(IF(OR(F130="",I130="",J130="",L130="Canceled"),"",SUMPRODUCT(($F$2:$F$251=F130)*($I$2:$I$251&lt;J130)*($J$2:$J$251&gt;I130)*($L$2:$L$251&lt;&gt;"Canceled")*($A$2:$A$251&lt;&gt;A130)*($A$2:$A$251&lt;&gt;""))),"")</f>
        <v/>
      </c>
      <c r="Z130" s="21">
        <f>IFERROR(IF(COUNTA(B130:X130)=0,"",IF(A130="","Missing reservation ID",IF(C130="","Missing guest name",IF(OR(I130="",J130="",J130&lt;=I130),"Review stay dates",IF(Y130&gt;0,"Room overlap",IF(AND(I130&lt;'Setup &amp; Instructions'!$B$5,OR(L130="Confirmed",L130="Hold")),"Arrival status overdue",IF(AND(L130="Confirmed",I130&gt;='Setup &amp; Instructions'!$B$5,IFERROR(S130/R130,0)&lt;'Setup &amp; Instructions'!$B$10),"Deposit below target",IF(AND(J130&lt;'Setup &amp; Instructions'!$B$5,T130&gt;0),"Balance due after departure","OK")))))))),"")</f>
        <v/>
      </c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54" t="n"/>
      <c r="J131" s="54" t="n"/>
      <c r="K131" s="17">
        <f>IFERROR(IF(OR(I131="",J131=""),"",J131-I131),"")</f>
        <v/>
      </c>
      <c r="L131" s="15" t="n"/>
      <c r="M131" s="15" t="n"/>
      <c r="N131" s="18" t="n"/>
      <c r="O131" s="19">
        <f>IFERROR(IF(OR(K131="",N131=""),"",K131*N131),"")</f>
        <v/>
      </c>
      <c r="P131" s="19">
        <f>IFERROR(IF(O131="","",O131*'Setup &amp; Instructions'!$B$9),"")</f>
        <v/>
      </c>
      <c r="Q131" s="19">
        <f>IFERROR(IF(O131="","",(O131+P131)*'Setup &amp; Instructions'!$B$8),"")</f>
        <v/>
      </c>
      <c r="R131" s="19">
        <f>IFERROR(IF(O131="","",O131+P131+Q131),"")</f>
        <v/>
      </c>
      <c r="S131" s="18" t="n"/>
      <c r="T131" s="19">
        <f>IFERROR(IF(R131="","",IF(L131="Canceled",0,R131-S131)),"")</f>
        <v/>
      </c>
      <c r="U131" s="17">
        <f>IFERROR(IF(A131="","",IF(L131="Canceled","Canceled",IF(T131&lt;0,"Credit Balance",IF(T131=0,"Paid in Full",IF(S131&gt;0,"Deposit Paid","No Payment Recorded"))))),"")</f>
        <v/>
      </c>
      <c r="V131" s="20" t="n"/>
      <c r="W131" s="15" t="n"/>
      <c r="X131" s="54" t="n"/>
      <c r="Y131" s="17">
        <f>IFERROR(IF(OR(F131="",I131="",J131="",L131="Canceled"),"",SUMPRODUCT(($F$2:$F$251=F131)*($I$2:$I$251&lt;J131)*($J$2:$J$251&gt;I131)*($L$2:$L$251&lt;&gt;"Canceled")*($A$2:$A$251&lt;&gt;A131)*($A$2:$A$251&lt;&gt;""))),"")</f>
        <v/>
      </c>
      <c r="Z131" s="21">
        <f>IFERROR(IF(COUNTA(B131:X131)=0,"",IF(A131="","Missing reservation ID",IF(C131="","Missing guest name",IF(OR(I131="",J131="",J131&lt;=I131),"Review stay dates",IF(Y131&gt;0,"Room overlap",IF(AND(I131&lt;'Setup &amp; Instructions'!$B$5,OR(L131="Confirmed",L131="Hold")),"Arrival status overdue",IF(AND(L131="Confirmed",I131&gt;='Setup &amp; Instructions'!$B$5,IFERROR(S131/R131,0)&lt;'Setup &amp; Instructions'!$B$10),"Deposit below target",IF(AND(J131&lt;'Setup &amp; Instructions'!$B$5,T131&gt;0),"Balance due after departure","OK")))))))),"")</f>
        <v/>
      </c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54" t="n"/>
      <c r="J132" s="54" t="n"/>
      <c r="K132" s="17">
        <f>IFERROR(IF(OR(I132="",J132=""),"",J132-I132),"")</f>
        <v/>
      </c>
      <c r="L132" s="15" t="n"/>
      <c r="M132" s="15" t="n"/>
      <c r="N132" s="18" t="n"/>
      <c r="O132" s="19">
        <f>IFERROR(IF(OR(K132="",N132=""),"",K132*N132),"")</f>
        <v/>
      </c>
      <c r="P132" s="19">
        <f>IFERROR(IF(O132="","",O132*'Setup &amp; Instructions'!$B$9),"")</f>
        <v/>
      </c>
      <c r="Q132" s="19">
        <f>IFERROR(IF(O132="","",(O132+P132)*'Setup &amp; Instructions'!$B$8),"")</f>
        <v/>
      </c>
      <c r="R132" s="19">
        <f>IFERROR(IF(O132="","",O132+P132+Q132),"")</f>
        <v/>
      </c>
      <c r="S132" s="18" t="n"/>
      <c r="T132" s="19">
        <f>IFERROR(IF(R132="","",IF(L132="Canceled",0,R132-S132)),"")</f>
        <v/>
      </c>
      <c r="U132" s="17">
        <f>IFERROR(IF(A132="","",IF(L132="Canceled","Canceled",IF(T132&lt;0,"Credit Balance",IF(T132=0,"Paid in Full",IF(S132&gt;0,"Deposit Paid","No Payment Recorded"))))),"")</f>
        <v/>
      </c>
      <c r="V132" s="20" t="n"/>
      <c r="W132" s="15" t="n"/>
      <c r="X132" s="54" t="n"/>
      <c r="Y132" s="17">
        <f>IFERROR(IF(OR(F132="",I132="",J132="",L132="Canceled"),"",SUMPRODUCT(($F$2:$F$251=F132)*($I$2:$I$251&lt;J132)*($J$2:$J$251&gt;I132)*($L$2:$L$251&lt;&gt;"Canceled")*($A$2:$A$251&lt;&gt;A132)*($A$2:$A$251&lt;&gt;""))),"")</f>
        <v/>
      </c>
      <c r="Z132" s="21">
        <f>IFERROR(IF(COUNTA(B132:X132)=0,"",IF(A132="","Missing reservation ID",IF(C132="","Missing guest name",IF(OR(I132="",J132="",J132&lt;=I132),"Review stay dates",IF(Y132&gt;0,"Room overlap",IF(AND(I132&lt;'Setup &amp; Instructions'!$B$5,OR(L132="Confirmed",L132="Hold")),"Arrival status overdue",IF(AND(L132="Confirmed",I132&gt;='Setup &amp; Instructions'!$B$5,IFERROR(S132/R132,0)&lt;'Setup &amp; Instructions'!$B$10),"Deposit below target",IF(AND(J132&lt;'Setup &amp; Instructions'!$B$5,T132&gt;0),"Balance due after departure","OK")))))))),"")</f>
        <v/>
      </c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54" t="n"/>
      <c r="J133" s="54" t="n"/>
      <c r="K133" s="17">
        <f>IFERROR(IF(OR(I133="",J133=""),"",J133-I133),"")</f>
        <v/>
      </c>
      <c r="L133" s="15" t="n"/>
      <c r="M133" s="15" t="n"/>
      <c r="N133" s="18" t="n"/>
      <c r="O133" s="19">
        <f>IFERROR(IF(OR(K133="",N133=""),"",K133*N133),"")</f>
        <v/>
      </c>
      <c r="P133" s="19">
        <f>IFERROR(IF(O133="","",O133*'Setup &amp; Instructions'!$B$9),"")</f>
        <v/>
      </c>
      <c r="Q133" s="19">
        <f>IFERROR(IF(O133="","",(O133+P133)*'Setup &amp; Instructions'!$B$8),"")</f>
        <v/>
      </c>
      <c r="R133" s="19">
        <f>IFERROR(IF(O133="","",O133+P133+Q133),"")</f>
        <v/>
      </c>
      <c r="S133" s="18" t="n"/>
      <c r="T133" s="19">
        <f>IFERROR(IF(R133="","",IF(L133="Canceled",0,R133-S133)),"")</f>
        <v/>
      </c>
      <c r="U133" s="17">
        <f>IFERROR(IF(A133="","",IF(L133="Canceled","Canceled",IF(T133&lt;0,"Credit Balance",IF(T133=0,"Paid in Full",IF(S133&gt;0,"Deposit Paid","No Payment Recorded"))))),"")</f>
        <v/>
      </c>
      <c r="V133" s="20" t="n"/>
      <c r="W133" s="15" t="n"/>
      <c r="X133" s="54" t="n"/>
      <c r="Y133" s="17">
        <f>IFERROR(IF(OR(F133="",I133="",J133="",L133="Canceled"),"",SUMPRODUCT(($F$2:$F$251=F133)*($I$2:$I$251&lt;J133)*($J$2:$J$251&gt;I133)*($L$2:$L$251&lt;&gt;"Canceled")*($A$2:$A$251&lt;&gt;A133)*($A$2:$A$251&lt;&gt;""))),"")</f>
        <v/>
      </c>
      <c r="Z133" s="21">
        <f>IFERROR(IF(COUNTA(B133:X133)=0,"",IF(A133="","Missing reservation ID",IF(C133="","Missing guest name",IF(OR(I133="",J133="",J133&lt;=I133),"Review stay dates",IF(Y133&gt;0,"Room overlap",IF(AND(I133&lt;'Setup &amp; Instructions'!$B$5,OR(L133="Confirmed",L133="Hold")),"Arrival status overdue",IF(AND(L133="Confirmed",I133&gt;='Setup &amp; Instructions'!$B$5,IFERROR(S133/R133,0)&lt;'Setup &amp; Instructions'!$B$10),"Deposit below target",IF(AND(J133&lt;'Setup &amp; Instructions'!$B$5,T133&gt;0),"Balance due after departure","OK")))))))),"")</f>
        <v/>
      </c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54" t="n"/>
      <c r="J134" s="54" t="n"/>
      <c r="K134" s="17">
        <f>IFERROR(IF(OR(I134="",J134=""),"",J134-I134),"")</f>
        <v/>
      </c>
      <c r="L134" s="15" t="n"/>
      <c r="M134" s="15" t="n"/>
      <c r="N134" s="18" t="n"/>
      <c r="O134" s="19">
        <f>IFERROR(IF(OR(K134="",N134=""),"",K134*N134),"")</f>
        <v/>
      </c>
      <c r="P134" s="19">
        <f>IFERROR(IF(O134="","",O134*'Setup &amp; Instructions'!$B$9),"")</f>
        <v/>
      </c>
      <c r="Q134" s="19">
        <f>IFERROR(IF(O134="","",(O134+P134)*'Setup &amp; Instructions'!$B$8),"")</f>
        <v/>
      </c>
      <c r="R134" s="19">
        <f>IFERROR(IF(O134="","",O134+P134+Q134),"")</f>
        <v/>
      </c>
      <c r="S134" s="18" t="n"/>
      <c r="T134" s="19">
        <f>IFERROR(IF(R134="","",IF(L134="Canceled",0,R134-S134)),"")</f>
        <v/>
      </c>
      <c r="U134" s="17">
        <f>IFERROR(IF(A134="","",IF(L134="Canceled","Canceled",IF(T134&lt;0,"Credit Balance",IF(T134=0,"Paid in Full",IF(S134&gt;0,"Deposit Paid","No Payment Recorded"))))),"")</f>
        <v/>
      </c>
      <c r="V134" s="20" t="n"/>
      <c r="W134" s="15" t="n"/>
      <c r="X134" s="54" t="n"/>
      <c r="Y134" s="17">
        <f>IFERROR(IF(OR(F134="",I134="",J134="",L134="Canceled"),"",SUMPRODUCT(($F$2:$F$251=F134)*($I$2:$I$251&lt;J134)*($J$2:$J$251&gt;I134)*($L$2:$L$251&lt;&gt;"Canceled")*($A$2:$A$251&lt;&gt;A134)*($A$2:$A$251&lt;&gt;""))),"")</f>
        <v/>
      </c>
      <c r="Z134" s="21">
        <f>IFERROR(IF(COUNTA(B134:X134)=0,"",IF(A134="","Missing reservation ID",IF(C134="","Missing guest name",IF(OR(I134="",J134="",J134&lt;=I134),"Review stay dates",IF(Y134&gt;0,"Room overlap",IF(AND(I134&lt;'Setup &amp; Instructions'!$B$5,OR(L134="Confirmed",L134="Hold")),"Arrival status overdue",IF(AND(L134="Confirmed",I134&gt;='Setup &amp; Instructions'!$B$5,IFERROR(S134/R134,0)&lt;'Setup &amp; Instructions'!$B$10),"Deposit below target",IF(AND(J134&lt;'Setup &amp; Instructions'!$B$5,T134&gt;0),"Balance due after departure","OK")))))))),"")</f>
        <v/>
      </c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54" t="n"/>
      <c r="J135" s="54" t="n"/>
      <c r="K135" s="17">
        <f>IFERROR(IF(OR(I135="",J135=""),"",J135-I135),"")</f>
        <v/>
      </c>
      <c r="L135" s="15" t="n"/>
      <c r="M135" s="15" t="n"/>
      <c r="N135" s="18" t="n"/>
      <c r="O135" s="19">
        <f>IFERROR(IF(OR(K135="",N135=""),"",K135*N135),"")</f>
        <v/>
      </c>
      <c r="P135" s="19">
        <f>IFERROR(IF(O135="","",O135*'Setup &amp; Instructions'!$B$9),"")</f>
        <v/>
      </c>
      <c r="Q135" s="19">
        <f>IFERROR(IF(O135="","",(O135+P135)*'Setup &amp; Instructions'!$B$8),"")</f>
        <v/>
      </c>
      <c r="R135" s="19">
        <f>IFERROR(IF(O135="","",O135+P135+Q135),"")</f>
        <v/>
      </c>
      <c r="S135" s="18" t="n"/>
      <c r="T135" s="19">
        <f>IFERROR(IF(R135="","",IF(L135="Canceled",0,R135-S135)),"")</f>
        <v/>
      </c>
      <c r="U135" s="17">
        <f>IFERROR(IF(A135="","",IF(L135="Canceled","Canceled",IF(T135&lt;0,"Credit Balance",IF(T135=0,"Paid in Full",IF(S135&gt;0,"Deposit Paid","No Payment Recorded"))))),"")</f>
        <v/>
      </c>
      <c r="V135" s="20" t="n"/>
      <c r="W135" s="15" t="n"/>
      <c r="X135" s="54" t="n"/>
      <c r="Y135" s="17">
        <f>IFERROR(IF(OR(F135="",I135="",J135="",L135="Canceled"),"",SUMPRODUCT(($F$2:$F$251=F135)*($I$2:$I$251&lt;J135)*($J$2:$J$251&gt;I135)*($L$2:$L$251&lt;&gt;"Canceled")*($A$2:$A$251&lt;&gt;A135)*($A$2:$A$251&lt;&gt;""))),"")</f>
        <v/>
      </c>
      <c r="Z135" s="21">
        <f>IFERROR(IF(COUNTA(B135:X135)=0,"",IF(A135="","Missing reservation ID",IF(C135="","Missing guest name",IF(OR(I135="",J135="",J135&lt;=I135),"Review stay dates",IF(Y135&gt;0,"Room overlap",IF(AND(I135&lt;'Setup &amp; Instructions'!$B$5,OR(L135="Confirmed",L135="Hold")),"Arrival status overdue",IF(AND(L135="Confirmed",I135&gt;='Setup &amp; Instructions'!$B$5,IFERROR(S135/R135,0)&lt;'Setup &amp; Instructions'!$B$10),"Deposit below target",IF(AND(J135&lt;'Setup &amp; Instructions'!$B$5,T135&gt;0),"Balance due after departure","OK")))))))),"")</f>
        <v/>
      </c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54" t="n"/>
      <c r="J136" s="54" t="n"/>
      <c r="K136" s="17">
        <f>IFERROR(IF(OR(I136="",J136=""),"",J136-I136),"")</f>
        <v/>
      </c>
      <c r="L136" s="15" t="n"/>
      <c r="M136" s="15" t="n"/>
      <c r="N136" s="18" t="n"/>
      <c r="O136" s="19">
        <f>IFERROR(IF(OR(K136="",N136=""),"",K136*N136),"")</f>
        <v/>
      </c>
      <c r="P136" s="19">
        <f>IFERROR(IF(O136="","",O136*'Setup &amp; Instructions'!$B$9),"")</f>
        <v/>
      </c>
      <c r="Q136" s="19">
        <f>IFERROR(IF(O136="","",(O136+P136)*'Setup &amp; Instructions'!$B$8),"")</f>
        <v/>
      </c>
      <c r="R136" s="19">
        <f>IFERROR(IF(O136="","",O136+P136+Q136),"")</f>
        <v/>
      </c>
      <c r="S136" s="18" t="n"/>
      <c r="T136" s="19">
        <f>IFERROR(IF(R136="","",IF(L136="Canceled",0,R136-S136)),"")</f>
        <v/>
      </c>
      <c r="U136" s="17">
        <f>IFERROR(IF(A136="","",IF(L136="Canceled","Canceled",IF(T136&lt;0,"Credit Balance",IF(T136=0,"Paid in Full",IF(S136&gt;0,"Deposit Paid","No Payment Recorded"))))),"")</f>
        <v/>
      </c>
      <c r="V136" s="20" t="n"/>
      <c r="W136" s="15" t="n"/>
      <c r="X136" s="54" t="n"/>
      <c r="Y136" s="17">
        <f>IFERROR(IF(OR(F136="",I136="",J136="",L136="Canceled"),"",SUMPRODUCT(($F$2:$F$251=F136)*($I$2:$I$251&lt;J136)*($J$2:$J$251&gt;I136)*($L$2:$L$251&lt;&gt;"Canceled")*($A$2:$A$251&lt;&gt;A136)*($A$2:$A$251&lt;&gt;""))),"")</f>
        <v/>
      </c>
      <c r="Z136" s="21">
        <f>IFERROR(IF(COUNTA(B136:X136)=0,"",IF(A136="","Missing reservation ID",IF(C136="","Missing guest name",IF(OR(I136="",J136="",J136&lt;=I136),"Review stay dates",IF(Y136&gt;0,"Room overlap",IF(AND(I136&lt;'Setup &amp; Instructions'!$B$5,OR(L136="Confirmed",L136="Hold")),"Arrival status overdue",IF(AND(L136="Confirmed",I136&gt;='Setup &amp; Instructions'!$B$5,IFERROR(S136/R136,0)&lt;'Setup &amp; Instructions'!$B$10),"Deposit below target",IF(AND(J136&lt;'Setup &amp; Instructions'!$B$5,T136&gt;0),"Balance due after departure","OK")))))))),"")</f>
        <v/>
      </c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54" t="n"/>
      <c r="J137" s="54" t="n"/>
      <c r="K137" s="17">
        <f>IFERROR(IF(OR(I137="",J137=""),"",J137-I137),"")</f>
        <v/>
      </c>
      <c r="L137" s="15" t="n"/>
      <c r="M137" s="15" t="n"/>
      <c r="N137" s="18" t="n"/>
      <c r="O137" s="19">
        <f>IFERROR(IF(OR(K137="",N137=""),"",K137*N137),"")</f>
        <v/>
      </c>
      <c r="P137" s="19">
        <f>IFERROR(IF(O137="","",O137*'Setup &amp; Instructions'!$B$9),"")</f>
        <v/>
      </c>
      <c r="Q137" s="19">
        <f>IFERROR(IF(O137="","",(O137+P137)*'Setup &amp; Instructions'!$B$8),"")</f>
        <v/>
      </c>
      <c r="R137" s="19">
        <f>IFERROR(IF(O137="","",O137+P137+Q137),"")</f>
        <v/>
      </c>
      <c r="S137" s="18" t="n"/>
      <c r="T137" s="19">
        <f>IFERROR(IF(R137="","",IF(L137="Canceled",0,R137-S137)),"")</f>
        <v/>
      </c>
      <c r="U137" s="17">
        <f>IFERROR(IF(A137="","",IF(L137="Canceled","Canceled",IF(T137&lt;0,"Credit Balance",IF(T137=0,"Paid in Full",IF(S137&gt;0,"Deposit Paid","No Payment Recorded"))))),"")</f>
        <v/>
      </c>
      <c r="V137" s="20" t="n"/>
      <c r="W137" s="15" t="n"/>
      <c r="X137" s="54" t="n"/>
      <c r="Y137" s="17">
        <f>IFERROR(IF(OR(F137="",I137="",J137="",L137="Canceled"),"",SUMPRODUCT(($F$2:$F$251=F137)*($I$2:$I$251&lt;J137)*($J$2:$J$251&gt;I137)*($L$2:$L$251&lt;&gt;"Canceled")*($A$2:$A$251&lt;&gt;A137)*($A$2:$A$251&lt;&gt;""))),"")</f>
        <v/>
      </c>
      <c r="Z137" s="21">
        <f>IFERROR(IF(COUNTA(B137:X137)=0,"",IF(A137="","Missing reservation ID",IF(C137="","Missing guest name",IF(OR(I137="",J137="",J137&lt;=I137),"Review stay dates",IF(Y137&gt;0,"Room overlap",IF(AND(I137&lt;'Setup &amp; Instructions'!$B$5,OR(L137="Confirmed",L137="Hold")),"Arrival status overdue",IF(AND(L137="Confirmed",I137&gt;='Setup &amp; Instructions'!$B$5,IFERROR(S137/R137,0)&lt;'Setup &amp; Instructions'!$B$10),"Deposit below target",IF(AND(J137&lt;'Setup &amp; Instructions'!$B$5,T137&gt;0),"Balance due after departure","OK")))))))),"")</f>
        <v/>
      </c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54" t="n"/>
      <c r="J138" s="54" t="n"/>
      <c r="K138" s="17">
        <f>IFERROR(IF(OR(I138="",J138=""),"",J138-I138),"")</f>
        <v/>
      </c>
      <c r="L138" s="15" t="n"/>
      <c r="M138" s="15" t="n"/>
      <c r="N138" s="18" t="n"/>
      <c r="O138" s="19">
        <f>IFERROR(IF(OR(K138="",N138=""),"",K138*N138),"")</f>
        <v/>
      </c>
      <c r="P138" s="19">
        <f>IFERROR(IF(O138="","",O138*'Setup &amp; Instructions'!$B$9),"")</f>
        <v/>
      </c>
      <c r="Q138" s="19">
        <f>IFERROR(IF(O138="","",(O138+P138)*'Setup &amp; Instructions'!$B$8),"")</f>
        <v/>
      </c>
      <c r="R138" s="19">
        <f>IFERROR(IF(O138="","",O138+P138+Q138),"")</f>
        <v/>
      </c>
      <c r="S138" s="18" t="n"/>
      <c r="T138" s="19">
        <f>IFERROR(IF(R138="","",IF(L138="Canceled",0,R138-S138)),"")</f>
        <v/>
      </c>
      <c r="U138" s="17">
        <f>IFERROR(IF(A138="","",IF(L138="Canceled","Canceled",IF(T138&lt;0,"Credit Balance",IF(T138=0,"Paid in Full",IF(S138&gt;0,"Deposit Paid","No Payment Recorded"))))),"")</f>
        <v/>
      </c>
      <c r="V138" s="20" t="n"/>
      <c r="W138" s="15" t="n"/>
      <c r="X138" s="54" t="n"/>
      <c r="Y138" s="17">
        <f>IFERROR(IF(OR(F138="",I138="",J138="",L138="Canceled"),"",SUMPRODUCT(($F$2:$F$251=F138)*($I$2:$I$251&lt;J138)*($J$2:$J$251&gt;I138)*($L$2:$L$251&lt;&gt;"Canceled")*($A$2:$A$251&lt;&gt;A138)*($A$2:$A$251&lt;&gt;""))),"")</f>
        <v/>
      </c>
      <c r="Z138" s="21">
        <f>IFERROR(IF(COUNTA(B138:X138)=0,"",IF(A138="","Missing reservation ID",IF(C138="","Missing guest name",IF(OR(I138="",J138="",J138&lt;=I138),"Review stay dates",IF(Y138&gt;0,"Room overlap",IF(AND(I138&lt;'Setup &amp; Instructions'!$B$5,OR(L138="Confirmed",L138="Hold")),"Arrival status overdue",IF(AND(L138="Confirmed",I138&gt;='Setup &amp; Instructions'!$B$5,IFERROR(S138/R138,0)&lt;'Setup &amp; Instructions'!$B$10),"Deposit below target",IF(AND(J138&lt;'Setup &amp; Instructions'!$B$5,T138&gt;0),"Balance due after departure","OK")))))))),"")</f>
        <v/>
      </c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54" t="n"/>
      <c r="J139" s="54" t="n"/>
      <c r="K139" s="17">
        <f>IFERROR(IF(OR(I139="",J139=""),"",J139-I139),"")</f>
        <v/>
      </c>
      <c r="L139" s="15" t="n"/>
      <c r="M139" s="15" t="n"/>
      <c r="N139" s="18" t="n"/>
      <c r="O139" s="19">
        <f>IFERROR(IF(OR(K139="",N139=""),"",K139*N139),"")</f>
        <v/>
      </c>
      <c r="P139" s="19">
        <f>IFERROR(IF(O139="","",O139*'Setup &amp; Instructions'!$B$9),"")</f>
        <v/>
      </c>
      <c r="Q139" s="19">
        <f>IFERROR(IF(O139="","",(O139+P139)*'Setup &amp; Instructions'!$B$8),"")</f>
        <v/>
      </c>
      <c r="R139" s="19">
        <f>IFERROR(IF(O139="","",O139+P139+Q139),"")</f>
        <v/>
      </c>
      <c r="S139" s="18" t="n"/>
      <c r="T139" s="19">
        <f>IFERROR(IF(R139="","",IF(L139="Canceled",0,R139-S139)),"")</f>
        <v/>
      </c>
      <c r="U139" s="17">
        <f>IFERROR(IF(A139="","",IF(L139="Canceled","Canceled",IF(T139&lt;0,"Credit Balance",IF(T139=0,"Paid in Full",IF(S139&gt;0,"Deposit Paid","No Payment Recorded"))))),"")</f>
        <v/>
      </c>
      <c r="V139" s="20" t="n"/>
      <c r="W139" s="15" t="n"/>
      <c r="X139" s="54" t="n"/>
      <c r="Y139" s="17">
        <f>IFERROR(IF(OR(F139="",I139="",J139="",L139="Canceled"),"",SUMPRODUCT(($F$2:$F$251=F139)*($I$2:$I$251&lt;J139)*($J$2:$J$251&gt;I139)*($L$2:$L$251&lt;&gt;"Canceled")*($A$2:$A$251&lt;&gt;A139)*($A$2:$A$251&lt;&gt;""))),"")</f>
        <v/>
      </c>
      <c r="Z139" s="21">
        <f>IFERROR(IF(COUNTA(B139:X139)=0,"",IF(A139="","Missing reservation ID",IF(C139="","Missing guest name",IF(OR(I139="",J139="",J139&lt;=I139),"Review stay dates",IF(Y139&gt;0,"Room overlap",IF(AND(I139&lt;'Setup &amp; Instructions'!$B$5,OR(L139="Confirmed",L139="Hold")),"Arrival status overdue",IF(AND(L139="Confirmed",I139&gt;='Setup &amp; Instructions'!$B$5,IFERROR(S139/R139,0)&lt;'Setup &amp; Instructions'!$B$10),"Deposit below target",IF(AND(J139&lt;'Setup &amp; Instructions'!$B$5,T139&gt;0),"Balance due after departure","OK")))))))),"")</f>
        <v/>
      </c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54" t="n"/>
      <c r="J140" s="54" t="n"/>
      <c r="K140" s="17">
        <f>IFERROR(IF(OR(I140="",J140=""),"",J140-I140),"")</f>
        <v/>
      </c>
      <c r="L140" s="15" t="n"/>
      <c r="M140" s="15" t="n"/>
      <c r="N140" s="18" t="n"/>
      <c r="O140" s="19">
        <f>IFERROR(IF(OR(K140="",N140=""),"",K140*N140),"")</f>
        <v/>
      </c>
      <c r="P140" s="19">
        <f>IFERROR(IF(O140="","",O140*'Setup &amp; Instructions'!$B$9),"")</f>
        <v/>
      </c>
      <c r="Q140" s="19">
        <f>IFERROR(IF(O140="","",(O140+P140)*'Setup &amp; Instructions'!$B$8),"")</f>
        <v/>
      </c>
      <c r="R140" s="19">
        <f>IFERROR(IF(O140="","",O140+P140+Q140),"")</f>
        <v/>
      </c>
      <c r="S140" s="18" t="n"/>
      <c r="T140" s="19">
        <f>IFERROR(IF(R140="","",IF(L140="Canceled",0,R140-S140)),"")</f>
        <v/>
      </c>
      <c r="U140" s="17">
        <f>IFERROR(IF(A140="","",IF(L140="Canceled","Canceled",IF(T140&lt;0,"Credit Balance",IF(T140=0,"Paid in Full",IF(S140&gt;0,"Deposit Paid","No Payment Recorded"))))),"")</f>
        <v/>
      </c>
      <c r="V140" s="20" t="n"/>
      <c r="W140" s="15" t="n"/>
      <c r="X140" s="54" t="n"/>
      <c r="Y140" s="17">
        <f>IFERROR(IF(OR(F140="",I140="",J140="",L140="Canceled"),"",SUMPRODUCT(($F$2:$F$251=F140)*($I$2:$I$251&lt;J140)*($J$2:$J$251&gt;I140)*($L$2:$L$251&lt;&gt;"Canceled")*($A$2:$A$251&lt;&gt;A140)*($A$2:$A$251&lt;&gt;""))),"")</f>
        <v/>
      </c>
      <c r="Z140" s="21">
        <f>IFERROR(IF(COUNTA(B140:X140)=0,"",IF(A140="","Missing reservation ID",IF(C140="","Missing guest name",IF(OR(I140="",J140="",J140&lt;=I140),"Review stay dates",IF(Y140&gt;0,"Room overlap",IF(AND(I140&lt;'Setup &amp; Instructions'!$B$5,OR(L140="Confirmed",L140="Hold")),"Arrival status overdue",IF(AND(L140="Confirmed",I140&gt;='Setup &amp; Instructions'!$B$5,IFERROR(S140/R140,0)&lt;'Setup &amp; Instructions'!$B$10),"Deposit below target",IF(AND(J140&lt;'Setup &amp; Instructions'!$B$5,T140&gt;0),"Balance due after departure","OK")))))))),"")</f>
        <v/>
      </c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54" t="n"/>
      <c r="J141" s="54" t="n"/>
      <c r="K141" s="17">
        <f>IFERROR(IF(OR(I141="",J141=""),"",J141-I141),"")</f>
        <v/>
      </c>
      <c r="L141" s="15" t="n"/>
      <c r="M141" s="15" t="n"/>
      <c r="N141" s="18" t="n"/>
      <c r="O141" s="19">
        <f>IFERROR(IF(OR(K141="",N141=""),"",K141*N141),"")</f>
        <v/>
      </c>
      <c r="P141" s="19">
        <f>IFERROR(IF(O141="","",O141*'Setup &amp; Instructions'!$B$9),"")</f>
        <v/>
      </c>
      <c r="Q141" s="19">
        <f>IFERROR(IF(O141="","",(O141+P141)*'Setup &amp; Instructions'!$B$8),"")</f>
        <v/>
      </c>
      <c r="R141" s="19">
        <f>IFERROR(IF(O141="","",O141+P141+Q141),"")</f>
        <v/>
      </c>
      <c r="S141" s="18" t="n"/>
      <c r="T141" s="19">
        <f>IFERROR(IF(R141="","",IF(L141="Canceled",0,R141-S141)),"")</f>
        <v/>
      </c>
      <c r="U141" s="17">
        <f>IFERROR(IF(A141="","",IF(L141="Canceled","Canceled",IF(T141&lt;0,"Credit Balance",IF(T141=0,"Paid in Full",IF(S141&gt;0,"Deposit Paid","No Payment Recorded"))))),"")</f>
        <v/>
      </c>
      <c r="V141" s="20" t="n"/>
      <c r="W141" s="15" t="n"/>
      <c r="X141" s="54" t="n"/>
      <c r="Y141" s="17">
        <f>IFERROR(IF(OR(F141="",I141="",J141="",L141="Canceled"),"",SUMPRODUCT(($F$2:$F$251=F141)*($I$2:$I$251&lt;J141)*($J$2:$J$251&gt;I141)*($L$2:$L$251&lt;&gt;"Canceled")*($A$2:$A$251&lt;&gt;A141)*($A$2:$A$251&lt;&gt;""))),"")</f>
        <v/>
      </c>
      <c r="Z141" s="21">
        <f>IFERROR(IF(COUNTA(B141:X141)=0,"",IF(A141="","Missing reservation ID",IF(C141="","Missing guest name",IF(OR(I141="",J141="",J141&lt;=I141),"Review stay dates",IF(Y141&gt;0,"Room overlap",IF(AND(I141&lt;'Setup &amp; Instructions'!$B$5,OR(L141="Confirmed",L141="Hold")),"Arrival status overdue",IF(AND(L141="Confirmed",I141&gt;='Setup &amp; Instructions'!$B$5,IFERROR(S141/R141,0)&lt;'Setup &amp; Instructions'!$B$10),"Deposit below target",IF(AND(J141&lt;'Setup &amp; Instructions'!$B$5,T141&gt;0),"Balance due after departure","OK")))))))),"")</f>
        <v/>
      </c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54" t="n"/>
      <c r="J142" s="54" t="n"/>
      <c r="K142" s="17">
        <f>IFERROR(IF(OR(I142="",J142=""),"",J142-I142),"")</f>
        <v/>
      </c>
      <c r="L142" s="15" t="n"/>
      <c r="M142" s="15" t="n"/>
      <c r="N142" s="18" t="n"/>
      <c r="O142" s="19">
        <f>IFERROR(IF(OR(K142="",N142=""),"",K142*N142),"")</f>
        <v/>
      </c>
      <c r="P142" s="19">
        <f>IFERROR(IF(O142="","",O142*'Setup &amp; Instructions'!$B$9),"")</f>
        <v/>
      </c>
      <c r="Q142" s="19">
        <f>IFERROR(IF(O142="","",(O142+P142)*'Setup &amp; Instructions'!$B$8),"")</f>
        <v/>
      </c>
      <c r="R142" s="19">
        <f>IFERROR(IF(O142="","",O142+P142+Q142),"")</f>
        <v/>
      </c>
      <c r="S142" s="18" t="n"/>
      <c r="T142" s="19">
        <f>IFERROR(IF(R142="","",IF(L142="Canceled",0,R142-S142)),"")</f>
        <v/>
      </c>
      <c r="U142" s="17">
        <f>IFERROR(IF(A142="","",IF(L142="Canceled","Canceled",IF(T142&lt;0,"Credit Balance",IF(T142=0,"Paid in Full",IF(S142&gt;0,"Deposit Paid","No Payment Recorded"))))),"")</f>
        <v/>
      </c>
      <c r="V142" s="20" t="n"/>
      <c r="W142" s="15" t="n"/>
      <c r="X142" s="54" t="n"/>
      <c r="Y142" s="17">
        <f>IFERROR(IF(OR(F142="",I142="",J142="",L142="Canceled"),"",SUMPRODUCT(($F$2:$F$251=F142)*($I$2:$I$251&lt;J142)*($J$2:$J$251&gt;I142)*($L$2:$L$251&lt;&gt;"Canceled")*($A$2:$A$251&lt;&gt;A142)*($A$2:$A$251&lt;&gt;""))),"")</f>
        <v/>
      </c>
      <c r="Z142" s="21">
        <f>IFERROR(IF(COUNTA(B142:X142)=0,"",IF(A142="","Missing reservation ID",IF(C142="","Missing guest name",IF(OR(I142="",J142="",J142&lt;=I142),"Review stay dates",IF(Y142&gt;0,"Room overlap",IF(AND(I142&lt;'Setup &amp; Instructions'!$B$5,OR(L142="Confirmed",L142="Hold")),"Arrival status overdue",IF(AND(L142="Confirmed",I142&gt;='Setup &amp; Instructions'!$B$5,IFERROR(S142/R142,0)&lt;'Setup &amp; Instructions'!$B$10),"Deposit below target",IF(AND(J142&lt;'Setup &amp; Instructions'!$B$5,T142&gt;0),"Balance due after departure","OK")))))))),"")</f>
        <v/>
      </c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54" t="n"/>
      <c r="J143" s="54" t="n"/>
      <c r="K143" s="17">
        <f>IFERROR(IF(OR(I143="",J143=""),"",J143-I143),"")</f>
        <v/>
      </c>
      <c r="L143" s="15" t="n"/>
      <c r="M143" s="15" t="n"/>
      <c r="N143" s="18" t="n"/>
      <c r="O143" s="19">
        <f>IFERROR(IF(OR(K143="",N143=""),"",K143*N143),"")</f>
        <v/>
      </c>
      <c r="P143" s="19">
        <f>IFERROR(IF(O143="","",O143*'Setup &amp; Instructions'!$B$9),"")</f>
        <v/>
      </c>
      <c r="Q143" s="19">
        <f>IFERROR(IF(O143="","",(O143+P143)*'Setup &amp; Instructions'!$B$8),"")</f>
        <v/>
      </c>
      <c r="R143" s="19">
        <f>IFERROR(IF(O143="","",O143+P143+Q143),"")</f>
        <v/>
      </c>
      <c r="S143" s="18" t="n"/>
      <c r="T143" s="19">
        <f>IFERROR(IF(R143="","",IF(L143="Canceled",0,R143-S143)),"")</f>
        <v/>
      </c>
      <c r="U143" s="17">
        <f>IFERROR(IF(A143="","",IF(L143="Canceled","Canceled",IF(T143&lt;0,"Credit Balance",IF(T143=0,"Paid in Full",IF(S143&gt;0,"Deposit Paid","No Payment Recorded"))))),"")</f>
        <v/>
      </c>
      <c r="V143" s="20" t="n"/>
      <c r="W143" s="15" t="n"/>
      <c r="X143" s="54" t="n"/>
      <c r="Y143" s="17">
        <f>IFERROR(IF(OR(F143="",I143="",J143="",L143="Canceled"),"",SUMPRODUCT(($F$2:$F$251=F143)*($I$2:$I$251&lt;J143)*($J$2:$J$251&gt;I143)*($L$2:$L$251&lt;&gt;"Canceled")*($A$2:$A$251&lt;&gt;A143)*($A$2:$A$251&lt;&gt;""))),"")</f>
        <v/>
      </c>
      <c r="Z143" s="21">
        <f>IFERROR(IF(COUNTA(B143:X143)=0,"",IF(A143="","Missing reservation ID",IF(C143="","Missing guest name",IF(OR(I143="",J143="",J143&lt;=I143),"Review stay dates",IF(Y143&gt;0,"Room overlap",IF(AND(I143&lt;'Setup &amp; Instructions'!$B$5,OR(L143="Confirmed",L143="Hold")),"Arrival status overdue",IF(AND(L143="Confirmed",I143&gt;='Setup &amp; Instructions'!$B$5,IFERROR(S143/R143,0)&lt;'Setup &amp; Instructions'!$B$10),"Deposit below target",IF(AND(J143&lt;'Setup &amp; Instructions'!$B$5,T143&gt;0),"Balance due after departure","OK")))))))),"")</f>
        <v/>
      </c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54" t="n"/>
      <c r="J144" s="54" t="n"/>
      <c r="K144" s="17">
        <f>IFERROR(IF(OR(I144="",J144=""),"",J144-I144),"")</f>
        <v/>
      </c>
      <c r="L144" s="15" t="n"/>
      <c r="M144" s="15" t="n"/>
      <c r="N144" s="18" t="n"/>
      <c r="O144" s="19">
        <f>IFERROR(IF(OR(K144="",N144=""),"",K144*N144),"")</f>
        <v/>
      </c>
      <c r="P144" s="19">
        <f>IFERROR(IF(O144="","",O144*'Setup &amp; Instructions'!$B$9),"")</f>
        <v/>
      </c>
      <c r="Q144" s="19">
        <f>IFERROR(IF(O144="","",(O144+P144)*'Setup &amp; Instructions'!$B$8),"")</f>
        <v/>
      </c>
      <c r="R144" s="19">
        <f>IFERROR(IF(O144="","",O144+P144+Q144),"")</f>
        <v/>
      </c>
      <c r="S144" s="18" t="n"/>
      <c r="T144" s="19">
        <f>IFERROR(IF(R144="","",IF(L144="Canceled",0,R144-S144)),"")</f>
        <v/>
      </c>
      <c r="U144" s="17">
        <f>IFERROR(IF(A144="","",IF(L144="Canceled","Canceled",IF(T144&lt;0,"Credit Balance",IF(T144=0,"Paid in Full",IF(S144&gt;0,"Deposit Paid","No Payment Recorded"))))),"")</f>
        <v/>
      </c>
      <c r="V144" s="20" t="n"/>
      <c r="W144" s="15" t="n"/>
      <c r="X144" s="54" t="n"/>
      <c r="Y144" s="17">
        <f>IFERROR(IF(OR(F144="",I144="",J144="",L144="Canceled"),"",SUMPRODUCT(($F$2:$F$251=F144)*($I$2:$I$251&lt;J144)*($J$2:$J$251&gt;I144)*($L$2:$L$251&lt;&gt;"Canceled")*($A$2:$A$251&lt;&gt;A144)*($A$2:$A$251&lt;&gt;""))),"")</f>
        <v/>
      </c>
      <c r="Z144" s="21">
        <f>IFERROR(IF(COUNTA(B144:X144)=0,"",IF(A144="","Missing reservation ID",IF(C144="","Missing guest name",IF(OR(I144="",J144="",J144&lt;=I144),"Review stay dates",IF(Y144&gt;0,"Room overlap",IF(AND(I144&lt;'Setup &amp; Instructions'!$B$5,OR(L144="Confirmed",L144="Hold")),"Arrival status overdue",IF(AND(L144="Confirmed",I144&gt;='Setup &amp; Instructions'!$B$5,IFERROR(S144/R144,0)&lt;'Setup &amp; Instructions'!$B$10),"Deposit below target",IF(AND(J144&lt;'Setup &amp; Instructions'!$B$5,T144&gt;0),"Balance due after departure","OK")))))))),"")</f>
        <v/>
      </c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54" t="n"/>
      <c r="J145" s="54" t="n"/>
      <c r="K145" s="17">
        <f>IFERROR(IF(OR(I145="",J145=""),"",J145-I145),"")</f>
        <v/>
      </c>
      <c r="L145" s="15" t="n"/>
      <c r="M145" s="15" t="n"/>
      <c r="N145" s="18" t="n"/>
      <c r="O145" s="19">
        <f>IFERROR(IF(OR(K145="",N145=""),"",K145*N145),"")</f>
        <v/>
      </c>
      <c r="P145" s="19">
        <f>IFERROR(IF(O145="","",O145*'Setup &amp; Instructions'!$B$9),"")</f>
        <v/>
      </c>
      <c r="Q145" s="19">
        <f>IFERROR(IF(O145="","",(O145+P145)*'Setup &amp; Instructions'!$B$8),"")</f>
        <v/>
      </c>
      <c r="R145" s="19">
        <f>IFERROR(IF(O145="","",O145+P145+Q145),"")</f>
        <v/>
      </c>
      <c r="S145" s="18" t="n"/>
      <c r="T145" s="19">
        <f>IFERROR(IF(R145="","",IF(L145="Canceled",0,R145-S145)),"")</f>
        <v/>
      </c>
      <c r="U145" s="17">
        <f>IFERROR(IF(A145="","",IF(L145="Canceled","Canceled",IF(T145&lt;0,"Credit Balance",IF(T145=0,"Paid in Full",IF(S145&gt;0,"Deposit Paid","No Payment Recorded"))))),"")</f>
        <v/>
      </c>
      <c r="V145" s="20" t="n"/>
      <c r="W145" s="15" t="n"/>
      <c r="X145" s="54" t="n"/>
      <c r="Y145" s="17">
        <f>IFERROR(IF(OR(F145="",I145="",J145="",L145="Canceled"),"",SUMPRODUCT(($F$2:$F$251=F145)*($I$2:$I$251&lt;J145)*($J$2:$J$251&gt;I145)*($L$2:$L$251&lt;&gt;"Canceled")*($A$2:$A$251&lt;&gt;A145)*($A$2:$A$251&lt;&gt;""))),"")</f>
        <v/>
      </c>
      <c r="Z145" s="21">
        <f>IFERROR(IF(COUNTA(B145:X145)=0,"",IF(A145="","Missing reservation ID",IF(C145="","Missing guest name",IF(OR(I145="",J145="",J145&lt;=I145),"Review stay dates",IF(Y145&gt;0,"Room overlap",IF(AND(I145&lt;'Setup &amp; Instructions'!$B$5,OR(L145="Confirmed",L145="Hold")),"Arrival status overdue",IF(AND(L145="Confirmed",I145&gt;='Setup &amp; Instructions'!$B$5,IFERROR(S145/R145,0)&lt;'Setup &amp; Instructions'!$B$10),"Deposit below target",IF(AND(J145&lt;'Setup &amp; Instructions'!$B$5,T145&gt;0),"Balance due after departure","OK")))))))),"")</f>
        <v/>
      </c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54" t="n"/>
      <c r="J146" s="54" t="n"/>
      <c r="K146" s="17">
        <f>IFERROR(IF(OR(I146="",J146=""),"",J146-I146),"")</f>
        <v/>
      </c>
      <c r="L146" s="15" t="n"/>
      <c r="M146" s="15" t="n"/>
      <c r="N146" s="18" t="n"/>
      <c r="O146" s="19">
        <f>IFERROR(IF(OR(K146="",N146=""),"",K146*N146),"")</f>
        <v/>
      </c>
      <c r="P146" s="19">
        <f>IFERROR(IF(O146="","",O146*'Setup &amp; Instructions'!$B$9),"")</f>
        <v/>
      </c>
      <c r="Q146" s="19">
        <f>IFERROR(IF(O146="","",(O146+P146)*'Setup &amp; Instructions'!$B$8),"")</f>
        <v/>
      </c>
      <c r="R146" s="19">
        <f>IFERROR(IF(O146="","",O146+P146+Q146),"")</f>
        <v/>
      </c>
      <c r="S146" s="18" t="n"/>
      <c r="T146" s="19">
        <f>IFERROR(IF(R146="","",IF(L146="Canceled",0,R146-S146)),"")</f>
        <v/>
      </c>
      <c r="U146" s="17">
        <f>IFERROR(IF(A146="","",IF(L146="Canceled","Canceled",IF(T146&lt;0,"Credit Balance",IF(T146=0,"Paid in Full",IF(S146&gt;0,"Deposit Paid","No Payment Recorded"))))),"")</f>
        <v/>
      </c>
      <c r="V146" s="20" t="n"/>
      <c r="W146" s="15" t="n"/>
      <c r="X146" s="54" t="n"/>
      <c r="Y146" s="17">
        <f>IFERROR(IF(OR(F146="",I146="",J146="",L146="Canceled"),"",SUMPRODUCT(($F$2:$F$251=F146)*($I$2:$I$251&lt;J146)*($J$2:$J$251&gt;I146)*($L$2:$L$251&lt;&gt;"Canceled")*($A$2:$A$251&lt;&gt;A146)*($A$2:$A$251&lt;&gt;""))),"")</f>
        <v/>
      </c>
      <c r="Z146" s="21">
        <f>IFERROR(IF(COUNTA(B146:X146)=0,"",IF(A146="","Missing reservation ID",IF(C146="","Missing guest name",IF(OR(I146="",J146="",J146&lt;=I146),"Review stay dates",IF(Y146&gt;0,"Room overlap",IF(AND(I146&lt;'Setup &amp; Instructions'!$B$5,OR(L146="Confirmed",L146="Hold")),"Arrival status overdue",IF(AND(L146="Confirmed",I146&gt;='Setup &amp; Instructions'!$B$5,IFERROR(S146/R146,0)&lt;'Setup &amp; Instructions'!$B$10),"Deposit below target",IF(AND(J146&lt;'Setup &amp; Instructions'!$B$5,T146&gt;0),"Balance due after departure","OK")))))))),"")</f>
        <v/>
      </c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54" t="n"/>
      <c r="J147" s="54" t="n"/>
      <c r="K147" s="17">
        <f>IFERROR(IF(OR(I147="",J147=""),"",J147-I147),"")</f>
        <v/>
      </c>
      <c r="L147" s="15" t="n"/>
      <c r="M147" s="15" t="n"/>
      <c r="N147" s="18" t="n"/>
      <c r="O147" s="19">
        <f>IFERROR(IF(OR(K147="",N147=""),"",K147*N147),"")</f>
        <v/>
      </c>
      <c r="P147" s="19">
        <f>IFERROR(IF(O147="","",O147*'Setup &amp; Instructions'!$B$9),"")</f>
        <v/>
      </c>
      <c r="Q147" s="19">
        <f>IFERROR(IF(O147="","",(O147+P147)*'Setup &amp; Instructions'!$B$8),"")</f>
        <v/>
      </c>
      <c r="R147" s="19">
        <f>IFERROR(IF(O147="","",O147+P147+Q147),"")</f>
        <v/>
      </c>
      <c r="S147" s="18" t="n"/>
      <c r="T147" s="19">
        <f>IFERROR(IF(R147="","",IF(L147="Canceled",0,R147-S147)),"")</f>
        <v/>
      </c>
      <c r="U147" s="17">
        <f>IFERROR(IF(A147="","",IF(L147="Canceled","Canceled",IF(T147&lt;0,"Credit Balance",IF(T147=0,"Paid in Full",IF(S147&gt;0,"Deposit Paid","No Payment Recorded"))))),"")</f>
        <v/>
      </c>
      <c r="V147" s="20" t="n"/>
      <c r="W147" s="15" t="n"/>
      <c r="X147" s="54" t="n"/>
      <c r="Y147" s="17">
        <f>IFERROR(IF(OR(F147="",I147="",J147="",L147="Canceled"),"",SUMPRODUCT(($F$2:$F$251=F147)*($I$2:$I$251&lt;J147)*($J$2:$J$251&gt;I147)*($L$2:$L$251&lt;&gt;"Canceled")*($A$2:$A$251&lt;&gt;A147)*($A$2:$A$251&lt;&gt;""))),"")</f>
        <v/>
      </c>
      <c r="Z147" s="21">
        <f>IFERROR(IF(COUNTA(B147:X147)=0,"",IF(A147="","Missing reservation ID",IF(C147="","Missing guest name",IF(OR(I147="",J147="",J147&lt;=I147),"Review stay dates",IF(Y147&gt;0,"Room overlap",IF(AND(I147&lt;'Setup &amp; Instructions'!$B$5,OR(L147="Confirmed",L147="Hold")),"Arrival status overdue",IF(AND(L147="Confirmed",I147&gt;='Setup &amp; Instructions'!$B$5,IFERROR(S147/R147,0)&lt;'Setup &amp; Instructions'!$B$10),"Deposit below target",IF(AND(J147&lt;'Setup &amp; Instructions'!$B$5,T147&gt;0),"Balance due after departure","OK")))))))),"")</f>
        <v/>
      </c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54" t="n"/>
      <c r="J148" s="54" t="n"/>
      <c r="K148" s="17">
        <f>IFERROR(IF(OR(I148="",J148=""),"",J148-I148),"")</f>
        <v/>
      </c>
      <c r="L148" s="15" t="n"/>
      <c r="M148" s="15" t="n"/>
      <c r="N148" s="18" t="n"/>
      <c r="O148" s="19">
        <f>IFERROR(IF(OR(K148="",N148=""),"",K148*N148),"")</f>
        <v/>
      </c>
      <c r="P148" s="19">
        <f>IFERROR(IF(O148="","",O148*'Setup &amp; Instructions'!$B$9),"")</f>
        <v/>
      </c>
      <c r="Q148" s="19">
        <f>IFERROR(IF(O148="","",(O148+P148)*'Setup &amp; Instructions'!$B$8),"")</f>
        <v/>
      </c>
      <c r="R148" s="19">
        <f>IFERROR(IF(O148="","",O148+P148+Q148),"")</f>
        <v/>
      </c>
      <c r="S148" s="18" t="n"/>
      <c r="T148" s="19">
        <f>IFERROR(IF(R148="","",IF(L148="Canceled",0,R148-S148)),"")</f>
        <v/>
      </c>
      <c r="U148" s="17">
        <f>IFERROR(IF(A148="","",IF(L148="Canceled","Canceled",IF(T148&lt;0,"Credit Balance",IF(T148=0,"Paid in Full",IF(S148&gt;0,"Deposit Paid","No Payment Recorded"))))),"")</f>
        <v/>
      </c>
      <c r="V148" s="20" t="n"/>
      <c r="W148" s="15" t="n"/>
      <c r="X148" s="54" t="n"/>
      <c r="Y148" s="17">
        <f>IFERROR(IF(OR(F148="",I148="",J148="",L148="Canceled"),"",SUMPRODUCT(($F$2:$F$251=F148)*($I$2:$I$251&lt;J148)*($J$2:$J$251&gt;I148)*($L$2:$L$251&lt;&gt;"Canceled")*($A$2:$A$251&lt;&gt;A148)*($A$2:$A$251&lt;&gt;""))),"")</f>
        <v/>
      </c>
      <c r="Z148" s="21">
        <f>IFERROR(IF(COUNTA(B148:X148)=0,"",IF(A148="","Missing reservation ID",IF(C148="","Missing guest name",IF(OR(I148="",J148="",J148&lt;=I148),"Review stay dates",IF(Y148&gt;0,"Room overlap",IF(AND(I148&lt;'Setup &amp; Instructions'!$B$5,OR(L148="Confirmed",L148="Hold")),"Arrival status overdue",IF(AND(L148="Confirmed",I148&gt;='Setup &amp; Instructions'!$B$5,IFERROR(S148/R148,0)&lt;'Setup &amp; Instructions'!$B$10),"Deposit below target",IF(AND(J148&lt;'Setup &amp; Instructions'!$B$5,T148&gt;0),"Balance due after departure","OK")))))))),"")</f>
        <v/>
      </c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54" t="n"/>
      <c r="J149" s="54" t="n"/>
      <c r="K149" s="17">
        <f>IFERROR(IF(OR(I149="",J149=""),"",J149-I149),"")</f>
        <v/>
      </c>
      <c r="L149" s="15" t="n"/>
      <c r="M149" s="15" t="n"/>
      <c r="N149" s="18" t="n"/>
      <c r="O149" s="19">
        <f>IFERROR(IF(OR(K149="",N149=""),"",K149*N149),"")</f>
        <v/>
      </c>
      <c r="P149" s="19">
        <f>IFERROR(IF(O149="","",O149*'Setup &amp; Instructions'!$B$9),"")</f>
        <v/>
      </c>
      <c r="Q149" s="19">
        <f>IFERROR(IF(O149="","",(O149+P149)*'Setup &amp; Instructions'!$B$8),"")</f>
        <v/>
      </c>
      <c r="R149" s="19">
        <f>IFERROR(IF(O149="","",O149+P149+Q149),"")</f>
        <v/>
      </c>
      <c r="S149" s="18" t="n"/>
      <c r="T149" s="19">
        <f>IFERROR(IF(R149="","",IF(L149="Canceled",0,R149-S149)),"")</f>
        <v/>
      </c>
      <c r="U149" s="17">
        <f>IFERROR(IF(A149="","",IF(L149="Canceled","Canceled",IF(T149&lt;0,"Credit Balance",IF(T149=0,"Paid in Full",IF(S149&gt;0,"Deposit Paid","No Payment Recorded"))))),"")</f>
        <v/>
      </c>
      <c r="V149" s="20" t="n"/>
      <c r="W149" s="15" t="n"/>
      <c r="X149" s="54" t="n"/>
      <c r="Y149" s="17">
        <f>IFERROR(IF(OR(F149="",I149="",J149="",L149="Canceled"),"",SUMPRODUCT(($F$2:$F$251=F149)*($I$2:$I$251&lt;J149)*($J$2:$J$251&gt;I149)*($L$2:$L$251&lt;&gt;"Canceled")*($A$2:$A$251&lt;&gt;A149)*($A$2:$A$251&lt;&gt;""))),"")</f>
        <v/>
      </c>
      <c r="Z149" s="21">
        <f>IFERROR(IF(COUNTA(B149:X149)=0,"",IF(A149="","Missing reservation ID",IF(C149="","Missing guest name",IF(OR(I149="",J149="",J149&lt;=I149),"Review stay dates",IF(Y149&gt;0,"Room overlap",IF(AND(I149&lt;'Setup &amp; Instructions'!$B$5,OR(L149="Confirmed",L149="Hold")),"Arrival status overdue",IF(AND(L149="Confirmed",I149&gt;='Setup &amp; Instructions'!$B$5,IFERROR(S149/R149,0)&lt;'Setup &amp; Instructions'!$B$10),"Deposit below target",IF(AND(J149&lt;'Setup &amp; Instructions'!$B$5,T149&gt;0),"Balance due after departure","OK")))))))),"")</f>
        <v/>
      </c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54" t="n"/>
      <c r="J150" s="54" t="n"/>
      <c r="K150" s="17">
        <f>IFERROR(IF(OR(I150="",J150=""),"",J150-I150),"")</f>
        <v/>
      </c>
      <c r="L150" s="15" t="n"/>
      <c r="M150" s="15" t="n"/>
      <c r="N150" s="18" t="n"/>
      <c r="O150" s="19">
        <f>IFERROR(IF(OR(K150="",N150=""),"",K150*N150),"")</f>
        <v/>
      </c>
      <c r="P150" s="19">
        <f>IFERROR(IF(O150="","",O150*'Setup &amp; Instructions'!$B$9),"")</f>
        <v/>
      </c>
      <c r="Q150" s="19">
        <f>IFERROR(IF(O150="","",(O150+P150)*'Setup &amp; Instructions'!$B$8),"")</f>
        <v/>
      </c>
      <c r="R150" s="19">
        <f>IFERROR(IF(O150="","",O150+P150+Q150),"")</f>
        <v/>
      </c>
      <c r="S150" s="18" t="n"/>
      <c r="T150" s="19">
        <f>IFERROR(IF(R150="","",IF(L150="Canceled",0,R150-S150)),"")</f>
        <v/>
      </c>
      <c r="U150" s="17">
        <f>IFERROR(IF(A150="","",IF(L150="Canceled","Canceled",IF(T150&lt;0,"Credit Balance",IF(T150=0,"Paid in Full",IF(S150&gt;0,"Deposit Paid","No Payment Recorded"))))),"")</f>
        <v/>
      </c>
      <c r="V150" s="20" t="n"/>
      <c r="W150" s="15" t="n"/>
      <c r="X150" s="54" t="n"/>
      <c r="Y150" s="17">
        <f>IFERROR(IF(OR(F150="",I150="",J150="",L150="Canceled"),"",SUMPRODUCT(($F$2:$F$251=F150)*($I$2:$I$251&lt;J150)*($J$2:$J$251&gt;I150)*($L$2:$L$251&lt;&gt;"Canceled")*($A$2:$A$251&lt;&gt;A150)*($A$2:$A$251&lt;&gt;""))),"")</f>
        <v/>
      </c>
      <c r="Z150" s="21">
        <f>IFERROR(IF(COUNTA(B150:X150)=0,"",IF(A150="","Missing reservation ID",IF(C150="","Missing guest name",IF(OR(I150="",J150="",J150&lt;=I150),"Review stay dates",IF(Y150&gt;0,"Room overlap",IF(AND(I150&lt;'Setup &amp; Instructions'!$B$5,OR(L150="Confirmed",L150="Hold")),"Arrival status overdue",IF(AND(L150="Confirmed",I150&gt;='Setup &amp; Instructions'!$B$5,IFERROR(S150/R150,0)&lt;'Setup &amp; Instructions'!$B$10),"Deposit below target",IF(AND(J150&lt;'Setup &amp; Instructions'!$B$5,T150&gt;0),"Balance due after departure","OK")))))))),"")</f>
        <v/>
      </c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54" t="n"/>
      <c r="J151" s="54" t="n"/>
      <c r="K151" s="17">
        <f>IFERROR(IF(OR(I151="",J151=""),"",J151-I151),"")</f>
        <v/>
      </c>
      <c r="L151" s="15" t="n"/>
      <c r="M151" s="15" t="n"/>
      <c r="N151" s="18" t="n"/>
      <c r="O151" s="19">
        <f>IFERROR(IF(OR(K151="",N151=""),"",K151*N151),"")</f>
        <v/>
      </c>
      <c r="P151" s="19">
        <f>IFERROR(IF(O151="","",O151*'Setup &amp; Instructions'!$B$9),"")</f>
        <v/>
      </c>
      <c r="Q151" s="19">
        <f>IFERROR(IF(O151="","",(O151+P151)*'Setup &amp; Instructions'!$B$8),"")</f>
        <v/>
      </c>
      <c r="R151" s="19">
        <f>IFERROR(IF(O151="","",O151+P151+Q151),"")</f>
        <v/>
      </c>
      <c r="S151" s="18" t="n"/>
      <c r="T151" s="19">
        <f>IFERROR(IF(R151="","",IF(L151="Canceled",0,R151-S151)),"")</f>
        <v/>
      </c>
      <c r="U151" s="17">
        <f>IFERROR(IF(A151="","",IF(L151="Canceled","Canceled",IF(T151&lt;0,"Credit Balance",IF(T151=0,"Paid in Full",IF(S151&gt;0,"Deposit Paid","No Payment Recorded"))))),"")</f>
        <v/>
      </c>
      <c r="V151" s="20" t="n"/>
      <c r="W151" s="15" t="n"/>
      <c r="X151" s="54" t="n"/>
      <c r="Y151" s="17">
        <f>IFERROR(IF(OR(F151="",I151="",J151="",L151="Canceled"),"",SUMPRODUCT(($F$2:$F$251=F151)*($I$2:$I$251&lt;J151)*($J$2:$J$251&gt;I151)*($L$2:$L$251&lt;&gt;"Canceled")*($A$2:$A$251&lt;&gt;A151)*($A$2:$A$251&lt;&gt;""))),"")</f>
        <v/>
      </c>
      <c r="Z151" s="21">
        <f>IFERROR(IF(COUNTA(B151:X151)=0,"",IF(A151="","Missing reservation ID",IF(C151="","Missing guest name",IF(OR(I151="",J151="",J151&lt;=I151),"Review stay dates",IF(Y151&gt;0,"Room overlap",IF(AND(I151&lt;'Setup &amp; Instructions'!$B$5,OR(L151="Confirmed",L151="Hold")),"Arrival status overdue",IF(AND(L151="Confirmed",I151&gt;='Setup &amp; Instructions'!$B$5,IFERROR(S151/R151,0)&lt;'Setup &amp; Instructions'!$B$10),"Deposit below target",IF(AND(J151&lt;'Setup &amp; Instructions'!$B$5,T151&gt;0),"Balance due after departure","OK")))))))),"")</f>
        <v/>
      </c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54" t="n"/>
      <c r="J152" s="54" t="n"/>
      <c r="K152" s="17">
        <f>IFERROR(IF(OR(I152="",J152=""),"",J152-I152),"")</f>
        <v/>
      </c>
      <c r="L152" s="15" t="n"/>
      <c r="M152" s="15" t="n"/>
      <c r="N152" s="18" t="n"/>
      <c r="O152" s="19">
        <f>IFERROR(IF(OR(K152="",N152=""),"",K152*N152),"")</f>
        <v/>
      </c>
      <c r="P152" s="19">
        <f>IFERROR(IF(O152="","",O152*'Setup &amp; Instructions'!$B$9),"")</f>
        <v/>
      </c>
      <c r="Q152" s="19">
        <f>IFERROR(IF(O152="","",(O152+P152)*'Setup &amp; Instructions'!$B$8),"")</f>
        <v/>
      </c>
      <c r="R152" s="19">
        <f>IFERROR(IF(O152="","",O152+P152+Q152),"")</f>
        <v/>
      </c>
      <c r="S152" s="18" t="n"/>
      <c r="T152" s="19">
        <f>IFERROR(IF(R152="","",IF(L152="Canceled",0,R152-S152)),"")</f>
        <v/>
      </c>
      <c r="U152" s="17">
        <f>IFERROR(IF(A152="","",IF(L152="Canceled","Canceled",IF(T152&lt;0,"Credit Balance",IF(T152=0,"Paid in Full",IF(S152&gt;0,"Deposit Paid","No Payment Recorded"))))),"")</f>
        <v/>
      </c>
      <c r="V152" s="20" t="n"/>
      <c r="W152" s="15" t="n"/>
      <c r="X152" s="54" t="n"/>
      <c r="Y152" s="17">
        <f>IFERROR(IF(OR(F152="",I152="",J152="",L152="Canceled"),"",SUMPRODUCT(($F$2:$F$251=F152)*($I$2:$I$251&lt;J152)*($J$2:$J$251&gt;I152)*($L$2:$L$251&lt;&gt;"Canceled")*($A$2:$A$251&lt;&gt;A152)*($A$2:$A$251&lt;&gt;""))),"")</f>
        <v/>
      </c>
      <c r="Z152" s="21">
        <f>IFERROR(IF(COUNTA(B152:X152)=0,"",IF(A152="","Missing reservation ID",IF(C152="","Missing guest name",IF(OR(I152="",J152="",J152&lt;=I152),"Review stay dates",IF(Y152&gt;0,"Room overlap",IF(AND(I152&lt;'Setup &amp; Instructions'!$B$5,OR(L152="Confirmed",L152="Hold")),"Arrival status overdue",IF(AND(L152="Confirmed",I152&gt;='Setup &amp; Instructions'!$B$5,IFERROR(S152/R152,0)&lt;'Setup &amp; Instructions'!$B$10),"Deposit below target",IF(AND(J152&lt;'Setup &amp; Instructions'!$B$5,T152&gt;0),"Balance due after departure","OK")))))))),"")</f>
        <v/>
      </c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54" t="n"/>
      <c r="J153" s="54" t="n"/>
      <c r="K153" s="17">
        <f>IFERROR(IF(OR(I153="",J153=""),"",J153-I153),"")</f>
        <v/>
      </c>
      <c r="L153" s="15" t="n"/>
      <c r="M153" s="15" t="n"/>
      <c r="N153" s="18" t="n"/>
      <c r="O153" s="19">
        <f>IFERROR(IF(OR(K153="",N153=""),"",K153*N153),"")</f>
        <v/>
      </c>
      <c r="P153" s="19">
        <f>IFERROR(IF(O153="","",O153*'Setup &amp; Instructions'!$B$9),"")</f>
        <v/>
      </c>
      <c r="Q153" s="19">
        <f>IFERROR(IF(O153="","",(O153+P153)*'Setup &amp; Instructions'!$B$8),"")</f>
        <v/>
      </c>
      <c r="R153" s="19">
        <f>IFERROR(IF(O153="","",O153+P153+Q153),"")</f>
        <v/>
      </c>
      <c r="S153" s="18" t="n"/>
      <c r="T153" s="19">
        <f>IFERROR(IF(R153="","",IF(L153="Canceled",0,R153-S153)),"")</f>
        <v/>
      </c>
      <c r="U153" s="17">
        <f>IFERROR(IF(A153="","",IF(L153="Canceled","Canceled",IF(T153&lt;0,"Credit Balance",IF(T153=0,"Paid in Full",IF(S153&gt;0,"Deposit Paid","No Payment Recorded"))))),"")</f>
        <v/>
      </c>
      <c r="V153" s="20" t="n"/>
      <c r="W153" s="15" t="n"/>
      <c r="X153" s="54" t="n"/>
      <c r="Y153" s="17">
        <f>IFERROR(IF(OR(F153="",I153="",J153="",L153="Canceled"),"",SUMPRODUCT(($F$2:$F$251=F153)*($I$2:$I$251&lt;J153)*($J$2:$J$251&gt;I153)*($L$2:$L$251&lt;&gt;"Canceled")*($A$2:$A$251&lt;&gt;A153)*($A$2:$A$251&lt;&gt;""))),"")</f>
        <v/>
      </c>
      <c r="Z153" s="21">
        <f>IFERROR(IF(COUNTA(B153:X153)=0,"",IF(A153="","Missing reservation ID",IF(C153="","Missing guest name",IF(OR(I153="",J153="",J153&lt;=I153),"Review stay dates",IF(Y153&gt;0,"Room overlap",IF(AND(I153&lt;'Setup &amp; Instructions'!$B$5,OR(L153="Confirmed",L153="Hold")),"Arrival status overdue",IF(AND(L153="Confirmed",I153&gt;='Setup &amp; Instructions'!$B$5,IFERROR(S153/R153,0)&lt;'Setup &amp; Instructions'!$B$10),"Deposit below target",IF(AND(J153&lt;'Setup &amp; Instructions'!$B$5,T153&gt;0),"Balance due after departure","OK")))))))),"")</f>
        <v/>
      </c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54" t="n"/>
      <c r="J154" s="54" t="n"/>
      <c r="K154" s="17">
        <f>IFERROR(IF(OR(I154="",J154=""),"",J154-I154),"")</f>
        <v/>
      </c>
      <c r="L154" s="15" t="n"/>
      <c r="M154" s="15" t="n"/>
      <c r="N154" s="18" t="n"/>
      <c r="O154" s="19">
        <f>IFERROR(IF(OR(K154="",N154=""),"",K154*N154),"")</f>
        <v/>
      </c>
      <c r="P154" s="19">
        <f>IFERROR(IF(O154="","",O154*'Setup &amp; Instructions'!$B$9),"")</f>
        <v/>
      </c>
      <c r="Q154" s="19">
        <f>IFERROR(IF(O154="","",(O154+P154)*'Setup &amp; Instructions'!$B$8),"")</f>
        <v/>
      </c>
      <c r="R154" s="19">
        <f>IFERROR(IF(O154="","",O154+P154+Q154),"")</f>
        <v/>
      </c>
      <c r="S154" s="18" t="n"/>
      <c r="T154" s="19">
        <f>IFERROR(IF(R154="","",IF(L154="Canceled",0,R154-S154)),"")</f>
        <v/>
      </c>
      <c r="U154" s="17">
        <f>IFERROR(IF(A154="","",IF(L154="Canceled","Canceled",IF(T154&lt;0,"Credit Balance",IF(T154=0,"Paid in Full",IF(S154&gt;0,"Deposit Paid","No Payment Recorded"))))),"")</f>
        <v/>
      </c>
      <c r="V154" s="20" t="n"/>
      <c r="W154" s="15" t="n"/>
      <c r="X154" s="54" t="n"/>
      <c r="Y154" s="17">
        <f>IFERROR(IF(OR(F154="",I154="",J154="",L154="Canceled"),"",SUMPRODUCT(($F$2:$F$251=F154)*($I$2:$I$251&lt;J154)*($J$2:$J$251&gt;I154)*($L$2:$L$251&lt;&gt;"Canceled")*($A$2:$A$251&lt;&gt;A154)*($A$2:$A$251&lt;&gt;""))),"")</f>
        <v/>
      </c>
      <c r="Z154" s="21">
        <f>IFERROR(IF(COUNTA(B154:X154)=0,"",IF(A154="","Missing reservation ID",IF(C154="","Missing guest name",IF(OR(I154="",J154="",J154&lt;=I154),"Review stay dates",IF(Y154&gt;0,"Room overlap",IF(AND(I154&lt;'Setup &amp; Instructions'!$B$5,OR(L154="Confirmed",L154="Hold")),"Arrival status overdue",IF(AND(L154="Confirmed",I154&gt;='Setup &amp; Instructions'!$B$5,IFERROR(S154/R154,0)&lt;'Setup &amp; Instructions'!$B$10),"Deposit below target",IF(AND(J154&lt;'Setup &amp; Instructions'!$B$5,T154&gt;0),"Balance due after departure","OK")))))))),"")</f>
        <v/>
      </c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54" t="n"/>
      <c r="J155" s="54" t="n"/>
      <c r="K155" s="17">
        <f>IFERROR(IF(OR(I155="",J155=""),"",J155-I155),"")</f>
        <v/>
      </c>
      <c r="L155" s="15" t="n"/>
      <c r="M155" s="15" t="n"/>
      <c r="N155" s="18" t="n"/>
      <c r="O155" s="19">
        <f>IFERROR(IF(OR(K155="",N155=""),"",K155*N155),"")</f>
        <v/>
      </c>
      <c r="P155" s="19">
        <f>IFERROR(IF(O155="","",O155*'Setup &amp; Instructions'!$B$9),"")</f>
        <v/>
      </c>
      <c r="Q155" s="19">
        <f>IFERROR(IF(O155="","",(O155+P155)*'Setup &amp; Instructions'!$B$8),"")</f>
        <v/>
      </c>
      <c r="R155" s="19">
        <f>IFERROR(IF(O155="","",O155+P155+Q155),"")</f>
        <v/>
      </c>
      <c r="S155" s="18" t="n"/>
      <c r="T155" s="19">
        <f>IFERROR(IF(R155="","",IF(L155="Canceled",0,R155-S155)),"")</f>
        <v/>
      </c>
      <c r="U155" s="17">
        <f>IFERROR(IF(A155="","",IF(L155="Canceled","Canceled",IF(T155&lt;0,"Credit Balance",IF(T155=0,"Paid in Full",IF(S155&gt;0,"Deposit Paid","No Payment Recorded"))))),"")</f>
        <v/>
      </c>
      <c r="V155" s="20" t="n"/>
      <c r="W155" s="15" t="n"/>
      <c r="X155" s="54" t="n"/>
      <c r="Y155" s="17">
        <f>IFERROR(IF(OR(F155="",I155="",J155="",L155="Canceled"),"",SUMPRODUCT(($F$2:$F$251=F155)*($I$2:$I$251&lt;J155)*($J$2:$J$251&gt;I155)*($L$2:$L$251&lt;&gt;"Canceled")*($A$2:$A$251&lt;&gt;A155)*($A$2:$A$251&lt;&gt;""))),"")</f>
        <v/>
      </c>
      <c r="Z155" s="21">
        <f>IFERROR(IF(COUNTA(B155:X155)=0,"",IF(A155="","Missing reservation ID",IF(C155="","Missing guest name",IF(OR(I155="",J155="",J155&lt;=I155),"Review stay dates",IF(Y155&gt;0,"Room overlap",IF(AND(I155&lt;'Setup &amp; Instructions'!$B$5,OR(L155="Confirmed",L155="Hold")),"Arrival status overdue",IF(AND(L155="Confirmed",I155&gt;='Setup &amp; Instructions'!$B$5,IFERROR(S155/R155,0)&lt;'Setup &amp; Instructions'!$B$10),"Deposit below target",IF(AND(J155&lt;'Setup &amp; Instructions'!$B$5,T155&gt;0),"Balance due after departure","OK")))))))),"")</f>
        <v/>
      </c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54" t="n"/>
      <c r="J156" s="54" t="n"/>
      <c r="K156" s="17">
        <f>IFERROR(IF(OR(I156="",J156=""),"",J156-I156),"")</f>
        <v/>
      </c>
      <c r="L156" s="15" t="n"/>
      <c r="M156" s="15" t="n"/>
      <c r="N156" s="18" t="n"/>
      <c r="O156" s="19">
        <f>IFERROR(IF(OR(K156="",N156=""),"",K156*N156),"")</f>
        <v/>
      </c>
      <c r="P156" s="19">
        <f>IFERROR(IF(O156="","",O156*'Setup &amp; Instructions'!$B$9),"")</f>
        <v/>
      </c>
      <c r="Q156" s="19">
        <f>IFERROR(IF(O156="","",(O156+P156)*'Setup &amp; Instructions'!$B$8),"")</f>
        <v/>
      </c>
      <c r="R156" s="19">
        <f>IFERROR(IF(O156="","",O156+P156+Q156),"")</f>
        <v/>
      </c>
      <c r="S156" s="18" t="n"/>
      <c r="T156" s="19">
        <f>IFERROR(IF(R156="","",IF(L156="Canceled",0,R156-S156)),"")</f>
        <v/>
      </c>
      <c r="U156" s="17">
        <f>IFERROR(IF(A156="","",IF(L156="Canceled","Canceled",IF(T156&lt;0,"Credit Balance",IF(T156=0,"Paid in Full",IF(S156&gt;0,"Deposit Paid","No Payment Recorded"))))),"")</f>
        <v/>
      </c>
      <c r="V156" s="20" t="n"/>
      <c r="W156" s="15" t="n"/>
      <c r="X156" s="54" t="n"/>
      <c r="Y156" s="17">
        <f>IFERROR(IF(OR(F156="",I156="",J156="",L156="Canceled"),"",SUMPRODUCT(($F$2:$F$251=F156)*($I$2:$I$251&lt;J156)*($J$2:$J$251&gt;I156)*($L$2:$L$251&lt;&gt;"Canceled")*($A$2:$A$251&lt;&gt;A156)*($A$2:$A$251&lt;&gt;""))),"")</f>
        <v/>
      </c>
      <c r="Z156" s="21">
        <f>IFERROR(IF(COUNTA(B156:X156)=0,"",IF(A156="","Missing reservation ID",IF(C156="","Missing guest name",IF(OR(I156="",J156="",J156&lt;=I156),"Review stay dates",IF(Y156&gt;0,"Room overlap",IF(AND(I156&lt;'Setup &amp; Instructions'!$B$5,OR(L156="Confirmed",L156="Hold")),"Arrival status overdue",IF(AND(L156="Confirmed",I156&gt;='Setup &amp; Instructions'!$B$5,IFERROR(S156/R156,0)&lt;'Setup &amp; Instructions'!$B$10),"Deposit below target",IF(AND(J156&lt;'Setup &amp; Instructions'!$B$5,T156&gt;0),"Balance due after departure","OK")))))))),"")</f>
        <v/>
      </c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54" t="n"/>
      <c r="J157" s="54" t="n"/>
      <c r="K157" s="17">
        <f>IFERROR(IF(OR(I157="",J157=""),"",J157-I157),"")</f>
        <v/>
      </c>
      <c r="L157" s="15" t="n"/>
      <c r="M157" s="15" t="n"/>
      <c r="N157" s="18" t="n"/>
      <c r="O157" s="19">
        <f>IFERROR(IF(OR(K157="",N157=""),"",K157*N157),"")</f>
        <v/>
      </c>
      <c r="P157" s="19">
        <f>IFERROR(IF(O157="","",O157*'Setup &amp; Instructions'!$B$9),"")</f>
        <v/>
      </c>
      <c r="Q157" s="19">
        <f>IFERROR(IF(O157="","",(O157+P157)*'Setup &amp; Instructions'!$B$8),"")</f>
        <v/>
      </c>
      <c r="R157" s="19">
        <f>IFERROR(IF(O157="","",O157+P157+Q157),"")</f>
        <v/>
      </c>
      <c r="S157" s="18" t="n"/>
      <c r="T157" s="19">
        <f>IFERROR(IF(R157="","",IF(L157="Canceled",0,R157-S157)),"")</f>
        <v/>
      </c>
      <c r="U157" s="17">
        <f>IFERROR(IF(A157="","",IF(L157="Canceled","Canceled",IF(T157&lt;0,"Credit Balance",IF(T157=0,"Paid in Full",IF(S157&gt;0,"Deposit Paid","No Payment Recorded"))))),"")</f>
        <v/>
      </c>
      <c r="V157" s="20" t="n"/>
      <c r="W157" s="15" t="n"/>
      <c r="X157" s="54" t="n"/>
      <c r="Y157" s="17">
        <f>IFERROR(IF(OR(F157="",I157="",J157="",L157="Canceled"),"",SUMPRODUCT(($F$2:$F$251=F157)*($I$2:$I$251&lt;J157)*($J$2:$J$251&gt;I157)*($L$2:$L$251&lt;&gt;"Canceled")*($A$2:$A$251&lt;&gt;A157)*($A$2:$A$251&lt;&gt;""))),"")</f>
        <v/>
      </c>
      <c r="Z157" s="21">
        <f>IFERROR(IF(COUNTA(B157:X157)=0,"",IF(A157="","Missing reservation ID",IF(C157="","Missing guest name",IF(OR(I157="",J157="",J157&lt;=I157),"Review stay dates",IF(Y157&gt;0,"Room overlap",IF(AND(I157&lt;'Setup &amp; Instructions'!$B$5,OR(L157="Confirmed",L157="Hold")),"Arrival status overdue",IF(AND(L157="Confirmed",I157&gt;='Setup &amp; Instructions'!$B$5,IFERROR(S157/R157,0)&lt;'Setup &amp; Instructions'!$B$10),"Deposit below target",IF(AND(J157&lt;'Setup &amp; Instructions'!$B$5,T157&gt;0),"Balance due after departure","OK")))))))),"")</f>
        <v/>
      </c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54" t="n"/>
      <c r="J158" s="54" t="n"/>
      <c r="K158" s="17">
        <f>IFERROR(IF(OR(I158="",J158=""),"",J158-I158),"")</f>
        <v/>
      </c>
      <c r="L158" s="15" t="n"/>
      <c r="M158" s="15" t="n"/>
      <c r="N158" s="18" t="n"/>
      <c r="O158" s="19">
        <f>IFERROR(IF(OR(K158="",N158=""),"",K158*N158),"")</f>
        <v/>
      </c>
      <c r="P158" s="19">
        <f>IFERROR(IF(O158="","",O158*'Setup &amp; Instructions'!$B$9),"")</f>
        <v/>
      </c>
      <c r="Q158" s="19">
        <f>IFERROR(IF(O158="","",(O158+P158)*'Setup &amp; Instructions'!$B$8),"")</f>
        <v/>
      </c>
      <c r="R158" s="19">
        <f>IFERROR(IF(O158="","",O158+P158+Q158),"")</f>
        <v/>
      </c>
      <c r="S158" s="18" t="n"/>
      <c r="T158" s="19">
        <f>IFERROR(IF(R158="","",IF(L158="Canceled",0,R158-S158)),"")</f>
        <v/>
      </c>
      <c r="U158" s="17">
        <f>IFERROR(IF(A158="","",IF(L158="Canceled","Canceled",IF(T158&lt;0,"Credit Balance",IF(T158=0,"Paid in Full",IF(S158&gt;0,"Deposit Paid","No Payment Recorded"))))),"")</f>
        <v/>
      </c>
      <c r="V158" s="20" t="n"/>
      <c r="W158" s="15" t="n"/>
      <c r="X158" s="54" t="n"/>
      <c r="Y158" s="17">
        <f>IFERROR(IF(OR(F158="",I158="",J158="",L158="Canceled"),"",SUMPRODUCT(($F$2:$F$251=F158)*($I$2:$I$251&lt;J158)*($J$2:$J$251&gt;I158)*($L$2:$L$251&lt;&gt;"Canceled")*($A$2:$A$251&lt;&gt;A158)*($A$2:$A$251&lt;&gt;""))),"")</f>
        <v/>
      </c>
      <c r="Z158" s="21">
        <f>IFERROR(IF(COUNTA(B158:X158)=0,"",IF(A158="","Missing reservation ID",IF(C158="","Missing guest name",IF(OR(I158="",J158="",J158&lt;=I158),"Review stay dates",IF(Y158&gt;0,"Room overlap",IF(AND(I158&lt;'Setup &amp; Instructions'!$B$5,OR(L158="Confirmed",L158="Hold")),"Arrival status overdue",IF(AND(L158="Confirmed",I158&gt;='Setup &amp; Instructions'!$B$5,IFERROR(S158/R158,0)&lt;'Setup &amp; Instructions'!$B$10),"Deposit below target",IF(AND(J158&lt;'Setup &amp; Instructions'!$B$5,T158&gt;0),"Balance due after departure","OK")))))))),"")</f>
        <v/>
      </c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54" t="n"/>
      <c r="J159" s="54" t="n"/>
      <c r="K159" s="17">
        <f>IFERROR(IF(OR(I159="",J159=""),"",J159-I159),"")</f>
        <v/>
      </c>
      <c r="L159" s="15" t="n"/>
      <c r="M159" s="15" t="n"/>
      <c r="N159" s="18" t="n"/>
      <c r="O159" s="19">
        <f>IFERROR(IF(OR(K159="",N159=""),"",K159*N159),"")</f>
        <v/>
      </c>
      <c r="P159" s="19">
        <f>IFERROR(IF(O159="","",O159*'Setup &amp; Instructions'!$B$9),"")</f>
        <v/>
      </c>
      <c r="Q159" s="19">
        <f>IFERROR(IF(O159="","",(O159+P159)*'Setup &amp; Instructions'!$B$8),"")</f>
        <v/>
      </c>
      <c r="R159" s="19">
        <f>IFERROR(IF(O159="","",O159+P159+Q159),"")</f>
        <v/>
      </c>
      <c r="S159" s="18" t="n"/>
      <c r="T159" s="19">
        <f>IFERROR(IF(R159="","",IF(L159="Canceled",0,R159-S159)),"")</f>
        <v/>
      </c>
      <c r="U159" s="17">
        <f>IFERROR(IF(A159="","",IF(L159="Canceled","Canceled",IF(T159&lt;0,"Credit Balance",IF(T159=0,"Paid in Full",IF(S159&gt;0,"Deposit Paid","No Payment Recorded"))))),"")</f>
        <v/>
      </c>
      <c r="V159" s="20" t="n"/>
      <c r="W159" s="15" t="n"/>
      <c r="X159" s="54" t="n"/>
      <c r="Y159" s="17">
        <f>IFERROR(IF(OR(F159="",I159="",J159="",L159="Canceled"),"",SUMPRODUCT(($F$2:$F$251=F159)*($I$2:$I$251&lt;J159)*($J$2:$J$251&gt;I159)*($L$2:$L$251&lt;&gt;"Canceled")*($A$2:$A$251&lt;&gt;A159)*($A$2:$A$251&lt;&gt;""))),"")</f>
        <v/>
      </c>
      <c r="Z159" s="21">
        <f>IFERROR(IF(COUNTA(B159:X159)=0,"",IF(A159="","Missing reservation ID",IF(C159="","Missing guest name",IF(OR(I159="",J159="",J159&lt;=I159),"Review stay dates",IF(Y159&gt;0,"Room overlap",IF(AND(I159&lt;'Setup &amp; Instructions'!$B$5,OR(L159="Confirmed",L159="Hold")),"Arrival status overdue",IF(AND(L159="Confirmed",I159&gt;='Setup &amp; Instructions'!$B$5,IFERROR(S159/R159,0)&lt;'Setup &amp; Instructions'!$B$10),"Deposit below target",IF(AND(J159&lt;'Setup &amp; Instructions'!$B$5,T159&gt;0),"Balance due after departure","OK")))))))),"")</f>
        <v/>
      </c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54" t="n"/>
      <c r="J160" s="54" t="n"/>
      <c r="K160" s="17">
        <f>IFERROR(IF(OR(I160="",J160=""),"",J160-I160),"")</f>
        <v/>
      </c>
      <c r="L160" s="15" t="n"/>
      <c r="M160" s="15" t="n"/>
      <c r="N160" s="18" t="n"/>
      <c r="O160" s="19">
        <f>IFERROR(IF(OR(K160="",N160=""),"",K160*N160),"")</f>
        <v/>
      </c>
      <c r="P160" s="19">
        <f>IFERROR(IF(O160="","",O160*'Setup &amp; Instructions'!$B$9),"")</f>
        <v/>
      </c>
      <c r="Q160" s="19">
        <f>IFERROR(IF(O160="","",(O160+P160)*'Setup &amp; Instructions'!$B$8),"")</f>
        <v/>
      </c>
      <c r="R160" s="19">
        <f>IFERROR(IF(O160="","",O160+P160+Q160),"")</f>
        <v/>
      </c>
      <c r="S160" s="18" t="n"/>
      <c r="T160" s="19">
        <f>IFERROR(IF(R160="","",IF(L160="Canceled",0,R160-S160)),"")</f>
        <v/>
      </c>
      <c r="U160" s="17">
        <f>IFERROR(IF(A160="","",IF(L160="Canceled","Canceled",IF(T160&lt;0,"Credit Balance",IF(T160=0,"Paid in Full",IF(S160&gt;0,"Deposit Paid","No Payment Recorded"))))),"")</f>
        <v/>
      </c>
      <c r="V160" s="20" t="n"/>
      <c r="W160" s="15" t="n"/>
      <c r="X160" s="54" t="n"/>
      <c r="Y160" s="17">
        <f>IFERROR(IF(OR(F160="",I160="",J160="",L160="Canceled"),"",SUMPRODUCT(($F$2:$F$251=F160)*($I$2:$I$251&lt;J160)*($J$2:$J$251&gt;I160)*($L$2:$L$251&lt;&gt;"Canceled")*($A$2:$A$251&lt;&gt;A160)*($A$2:$A$251&lt;&gt;""))),"")</f>
        <v/>
      </c>
      <c r="Z160" s="21">
        <f>IFERROR(IF(COUNTA(B160:X160)=0,"",IF(A160="","Missing reservation ID",IF(C160="","Missing guest name",IF(OR(I160="",J160="",J160&lt;=I160),"Review stay dates",IF(Y160&gt;0,"Room overlap",IF(AND(I160&lt;'Setup &amp; Instructions'!$B$5,OR(L160="Confirmed",L160="Hold")),"Arrival status overdue",IF(AND(L160="Confirmed",I160&gt;='Setup &amp; Instructions'!$B$5,IFERROR(S160/R160,0)&lt;'Setup &amp; Instructions'!$B$10),"Deposit below target",IF(AND(J160&lt;'Setup &amp; Instructions'!$B$5,T160&gt;0),"Balance due after departure","OK")))))))),"")</f>
        <v/>
      </c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54" t="n"/>
      <c r="J161" s="54" t="n"/>
      <c r="K161" s="17">
        <f>IFERROR(IF(OR(I161="",J161=""),"",J161-I161),"")</f>
        <v/>
      </c>
      <c r="L161" s="15" t="n"/>
      <c r="M161" s="15" t="n"/>
      <c r="N161" s="18" t="n"/>
      <c r="O161" s="19">
        <f>IFERROR(IF(OR(K161="",N161=""),"",K161*N161),"")</f>
        <v/>
      </c>
      <c r="P161" s="19">
        <f>IFERROR(IF(O161="","",O161*'Setup &amp; Instructions'!$B$9),"")</f>
        <v/>
      </c>
      <c r="Q161" s="19">
        <f>IFERROR(IF(O161="","",(O161+P161)*'Setup &amp; Instructions'!$B$8),"")</f>
        <v/>
      </c>
      <c r="R161" s="19">
        <f>IFERROR(IF(O161="","",O161+P161+Q161),"")</f>
        <v/>
      </c>
      <c r="S161" s="18" t="n"/>
      <c r="T161" s="19">
        <f>IFERROR(IF(R161="","",IF(L161="Canceled",0,R161-S161)),"")</f>
        <v/>
      </c>
      <c r="U161" s="17">
        <f>IFERROR(IF(A161="","",IF(L161="Canceled","Canceled",IF(T161&lt;0,"Credit Balance",IF(T161=0,"Paid in Full",IF(S161&gt;0,"Deposit Paid","No Payment Recorded"))))),"")</f>
        <v/>
      </c>
      <c r="V161" s="20" t="n"/>
      <c r="W161" s="15" t="n"/>
      <c r="X161" s="54" t="n"/>
      <c r="Y161" s="17">
        <f>IFERROR(IF(OR(F161="",I161="",J161="",L161="Canceled"),"",SUMPRODUCT(($F$2:$F$251=F161)*($I$2:$I$251&lt;J161)*($J$2:$J$251&gt;I161)*($L$2:$L$251&lt;&gt;"Canceled")*($A$2:$A$251&lt;&gt;A161)*($A$2:$A$251&lt;&gt;""))),"")</f>
        <v/>
      </c>
      <c r="Z161" s="21">
        <f>IFERROR(IF(COUNTA(B161:X161)=0,"",IF(A161="","Missing reservation ID",IF(C161="","Missing guest name",IF(OR(I161="",J161="",J161&lt;=I161),"Review stay dates",IF(Y161&gt;0,"Room overlap",IF(AND(I161&lt;'Setup &amp; Instructions'!$B$5,OR(L161="Confirmed",L161="Hold")),"Arrival status overdue",IF(AND(L161="Confirmed",I161&gt;='Setup &amp; Instructions'!$B$5,IFERROR(S161/R161,0)&lt;'Setup &amp; Instructions'!$B$10),"Deposit below target",IF(AND(J161&lt;'Setup &amp; Instructions'!$B$5,T161&gt;0),"Balance due after departure","OK")))))))),"")</f>
        <v/>
      </c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54" t="n"/>
      <c r="J162" s="54" t="n"/>
      <c r="K162" s="17">
        <f>IFERROR(IF(OR(I162="",J162=""),"",J162-I162),"")</f>
        <v/>
      </c>
      <c r="L162" s="15" t="n"/>
      <c r="M162" s="15" t="n"/>
      <c r="N162" s="18" t="n"/>
      <c r="O162" s="19">
        <f>IFERROR(IF(OR(K162="",N162=""),"",K162*N162),"")</f>
        <v/>
      </c>
      <c r="P162" s="19">
        <f>IFERROR(IF(O162="","",O162*'Setup &amp; Instructions'!$B$9),"")</f>
        <v/>
      </c>
      <c r="Q162" s="19">
        <f>IFERROR(IF(O162="","",(O162+P162)*'Setup &amp; Instructions'!$B$8),"")</f>
        <v/>
      </c>
      <c r="R162" s="19">
        <f>IFERROR(IF(O162="","",O162+P162+Q162),"")</f>
        <v/>
      </c>
      <c r="S162" s="18" t="n"/>
      <c r="T162" s="19">
        <f>IFERROR(IF(R162="","",IF(L162="Canceled",0,R162-S162)),"")</f>
        <v/>
      </c>
      <c r="U162" s="17">
        <f>IFERROR(IF(A162="","",IF(L162="Canceled","Canceled",IF(T162&lt;0,"Credit Balance",IF(T162=0,"Paid in Full",IF(S162&gt;0,"Deposit Paid","No Payment Recorded"))))),"")</f>
        <v/>
      </c>
      <c r="V162" s="20" t="n"/>
      <c r="W162" s="15" t="n"/>
      <c r="X162" s="54" t="n"/>
      <c r="Y162" s="17">
        <f>IFERROR(IF(OR(F162="",I162="",J162="",L162="Canceled"),"",SUMPRODUCT(($F$2:$F$251=F162)*($I$2:$I$251&lt;J162)*($J$2:$J$251&gt;I162)*($L$2:$L$251&lt;&gt;"Canceled")*($A$2:$A$251&lt;&gt;A162)*($A$2:$A$251&lt;&gt;""))),"")</f>
        <v/>
      </c>
      <c r="Z162" s="21">
        <f>IFERROR(IF(COUNTA(B162:X162)=0,"",IF(A162="","Missing reservation ID",IF(C162="","Missing guest name",IF(OR(I162="",J162="",J162&lt;=I162),"Review stay dates",IF(Y162&gt;0,"Room overlap",IF(AND(I162&lt;'Setup &amp; Instructions'!$B$5,OR(L162="Confirmed",L162="Hold")),"Arrival status overdue",IF(AND(L162="Confirmed",I162&gt;='Setup &amp; Instructions'!$B$5,IFERROR(S162/R162,0)&lt;'Setup &amp; Instructions'!$B$10),"Deposit below target",IF(AND(J162&lt;'Setup &amp; Instructions'!$B$5,T162&gt;0),"Balance due after departure","OK")))))))),"")</f>
        <v/>
      </c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54" t="n"/>
      <c r="J163" s="54" t="n"/>
      <c r="K163" s="17">
        <f>IFERROR(IF(OR(I163="",J163=""),"",J163-I163),"")</f>
        <v/>
      </c>
      <c r="L163" s="15" t="n"/>
      <c r="M163" s="15" t="n"/>
      <c r="N163" s="18" t="n"/>
      <c r="O163" s="19">
        <f>IFERROR(IF(OR(K163="",N163=""),"",K163*N163),"")</f>
        <v/>
      </c>
      <c r="P163" s="19">
        <f>IFERROR(IF(O163="","",O163*'Setup &amp; Instructions'!$B$9),"")</f>
        <v/>
      </c>
      <c r="Q163" s="19">
        <f>IFERROR(IF(O163="","",(O163+P163)*'Setup &amp; Instructions'!$B$8),"")</f>
        <v/>
      </c>
      <c r="R163" s="19">
        <f>IFERROR(IF(O163="","",O163+P163+Q163),"")</f>
        <v/>
      </c>
      <c r="S163" s="18" t="n"/>
      <c r="T163" s="19">
        <f>IFERROR(IF(R163="","",IF(L163="Canceled",0,R163-S163)),"")</f>
        <v/>
      </c>
      <c r="U163" s="17">
        <f>IFERROR(IF(A163="","",IF(L163="Canceled","Canceled",IF(T163&lt;0,"Credit Balance",IF(T163=0,"Paid in Full",IF(S163&gt;0,"Deposit Paid","No Payment Recorded"))))),"")</f>
        <v/>
      </c>
      <c r="V163" s="20" t="n"/>
      <c r="W163" s="15" t="n"/>
      <c r="X163" s="54" t="n"/>
      <c r="Y163" s="17">
        <f>IFERROR(IF(OR(F163="",I163="",J163="",L163="Canceled"),"",SUMPRODUCT(($F$2:$F$251=F163)*($I$2:$I$251&lt;J163)*($J$2:$J$251&gt;I163)*($L$2:$L$251&lt;&gt;"Canceled")*($A$2:$A$251&lt;&gt;A163)*($A$2:$A$251&lt;&gt;""))),"")</f>
        <v/>
      </c>
      <c r="Z163" s="21">
        <f>IFERROR(IF(COUNTA(B163:X163)=0,"",IF(A163="","Missing reservation ID",IF(C163="","Missing guest name",IF(OR(I163="",J163="",J163&lt;=I163),"Review stay dates",IF(Y163&gt;0,"Room overlap",IF(AND(I163&lt;'Setup &amp; Instructions'!$B$5,OR(L163="Confirmed",L163="Hold")),"Arrival status overdue",IF(AND(L163="Confirmed",I163&gt;='Setup &amp; Instructions'!$B$5,IFERROR(S163/R163,0)&lt;'Setup &amp; Instructions'!$B$10),"Deposit below target",IF(AND(J163&lt;'Setup &amp; Instructions'!$B$5,T163&gt;0),"Balance due after departure","OK")))))))),"")</f>
        <v/>
      </c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54" t="n"/>
      <c r="J164" s="54" t="n"/>
      <c r="K164" s="17">
        <f>IFERROR(IF(OR(I164="",J164=""),"",J164-I164),"")</f>
        <v/>
      </c>
      <c r="L164" s="15" t="n"/>
      <c r="M164" s="15" t="n"/>
      <c r="N164" s="18" t="n"/>
      <c r="O164" s="19">
        <f>IFERROR(IF(OR(K164="",N164=""),"",K164*N164),"")</f>
        <v/>
      </c>
      <c r="P164" s="19">
        <f>IFERROR(IF(O164="","",O164*'Setup &amp; Instructions'!$B$9),"")</f>
        <v/>
      </c>
      <c r="Q164" s="19">
        <f>IFERROR(IF(O164="","",(O164+P164)*'Setup &amp; Instructions'!$B$8),"")</f>
        <v/>
      </c>
      <c r="R164" s="19">
        <f>IFERROR(IF(O164="","",O164+P164+Q164),"")</f>
        <v/>
      </c>
      <c r="S164" s="18" t="n"/>
      <c r="T164" s="19">
        <f>IFERROR(IF(R164="","",IF(L164="Canceled",0,R164-S164)),"")</f>
        <v/>
      </c>
      <c r="U164" s="17">
        <f>IFERROR(IF(A164="","",IF(L164="Canceled","Canceled",IF(T164&lt;0,"Credit Balance",IF(T164=0,"Paid in Full",IF(S164&gt;0,"Deposit Paid","No Payment Recorded"))))),"")</f>
        <v/>
      </c>
      <c r="V164" s="20" t="n"/>
      <c r="W164" s="15" t="n"/>
      <c r="X164" s="54" t="n"/>
      <c r="Y164" s="17">
        <f>IFERROR(IF(OR(F164="",I164="",J164="",L164="Canceled"),"",SUMPRODUCT(($F$2:$F$251=F164)*($I$2:$I$251&lt;J164)*($J$2:$J$251&gt;I164)*($L$2:$L$251&lt;&gt;"Canceled")*($A$2:$A$251&lt;&gt;A164)*($A$2:$A$251&lt;&gt;""))),"")</f>
        <v/>
      </c>
      <c r="Z164" s="21">
        <f>IFERROR(IF(COUNTA(B164:X164)=0,"",IF(A164="","Missing reservation ID",IF(C164="","Missing guest name",IF(OR(I164="",J164="",J164&lt;=I164),"Review stay dates",IF(Y164&gt;0,"Room overlap",IF(AND(I164&lt;'Setup &amp; Instructions'!$B$5,OR(L164="Confirmed",L164="Hold")),"Arrival status overdue",IF(AND(L164="Confirmed",I164&gt;='Setup &amp; Instructions'!$B$5,IFERROR(S164/R164,0)&lt;'Setup &amp; Instructions'!$B$10),"Deposit below target",IF(AND(J164&lt;'Setup &amp; Instructions'!$B$5,T164&gt;0),"Balance due after departure","OK")))))))),"")</f>
        <v/>
      </c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54" t="n"/>
      <c r="J165" s="54" t="n"/>
      <c r="K165" s="17">
        <f>IFERROR(IF(OR(I165="",J165=""),"",J165-I165),"")</f>
        <v/>
      </c>
      <c r="L165" s="15" t="n"/>
      <c r="M165" s="15" t="n"/>
      <c r="N165" s="18" t="n"/>
      <c r="O165" s="19">
        <f>IFERROR(IF(OR(K165="",N165=""),"",K165*N165),"")</f>
        <v/>
      </c>
      <c r="P165" s="19">
        <f>IFERROR(IF(O165="","",O165*'Setup &amp; Instructions'!$B$9),"")</f>
        <v/>
      </c>
      <c r="Q165" s="19">
        <f>IFERROR(IF(O165="","",(O165+P165)*'Setup &amp; Instructions'!$B$8),"")</f>
        <v/>
      </c>
      <c r="R165" s="19">
        <f>IFERROR(IF(O165="","",O165+P165+Q165),"")</f>
        <v/>
      </c>
      <c r="S165" s="18" t="n"/>
      <c r="T165" s="19">
        <f>IFERROR(IF(R165="","",IF(L165="Canceled",0,R165-S165)),"")</f>
        <v/>
      </c>
      <c r="U165" s="17">
        <f>IFERROR(IF(A165="","",IF(L165="Canceled","Canceled",IF(T165&lt;0,"Credit Balance",IF(T165=0,"Paid in Full",IF(S165&gt;0,"Deposit Paid","No Payment Recorded"))))),"")</f>
        <v/>
      </c>
      <c r="V165" s="20" t="n"/>
      <c r="W165" s="15" t="n"/>
      <c r="X165" s="54" t="n"/>
      <c r="Y165" s="17">
        <f>IFERROR(IF(OR(F165="",I165="",J165="",L165="Canceled"),"",SUMPRODUCT(($F$2:$F$251=F165)*($I$2:$I$251&lt;J165)*($J$2:$J$251&gt;I165)*($L$2:$L$251&lt;&gt;"Canceled")*($A$2:$A$251&lt;&gt;A165)*($A$2:$A$251&lt;&gt;""))),"")</f>
        <v/>
      </c>
      <c r="Z165" s="21">
        <f>IFERROR(IF(COUNTA(B165:X165)=0,"",IF(A165="","Missing reservation ID",IF(C165="","Missing guest name",IF(OR(I165="",J165="",J165&lt;=I165),"Review stay dates",IF(Y165&gt;0,"Room overlap",IF(AND(I165&lt;'Setup &amp; Instructions'!$B$5,OR(L165="Confirmed",L165="Hold")),"Arrival status overdue",IF(AND(L165="Confirmed",I165&gt;='Setup &amp; Instructions'!$B$5,IFERROR(S165/R165,0)&lt;'Setup &amp; Instructions'!$B$10),"Deposit below target",IF(AND(J165&lt;'Setup &amp; Instructions'!$B$5,T165&gt;0),"Balance due after departure","OK")))))))),"")</f>
        <v/>
      </c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54" t="n"/>
      <c r="J166" s="54" t="n"/>
      <c r="K166" s="17">
        <f>IFERROR(IF(OR(I166="",J166=""),"",J166-I166),"")</f>
        <v/>
      </c>
      <c r="L166" s="15" t="n"/>
      <c r="M166" s="15" t="n"/>
      <c r="N166" s="18" t="n"/>
      <c r="O166" s="19">
        <f>IFERROR(IF(OR(K166="",N166=""),"",K166*N166),"")</f>
        <v/>
      </c>
      <c r="P166" s="19">
        <f>IFERROR(IF(O166="","",O166*'Setup &amp; Instructions'!$B$9),"")</f>
        <v/>
      </c>
      <c r="Q166" s="19">
        <f>IFERROR(IF(O166="","",(O166+P166)*'Setup &amp; Instructions'!$B$8),"")</f>
        <v/>
      </c>
      <c r="R166" s="19">
        <f>IFERROR(IF(O166="","",O166+P166+Q166),"")</f>
        <v/>
      </c>
      <c r="S166" s="18" t="n"/>
      <c r="T166" s="19">
        <f>IFERROR(IF(R166="","",IF(L166="Canceled",0,R166-S166)),"")</f>
        <v/>
      </c>
      <c r="U166" s="17">
        <f>IFERROR(IF(A166="","",IF(L166="Canceled","Canceled",IF(T166&lt;0,"Credit Balance",IF(T166=0,"Paid in Full",IF(S166&gt;0,"Deposit Paid","No Payment Recorded"))))),"")</f>
        <v/>
      </c>
      <c r="V166" s="20" t="n"/>
      <c r="W166" s="15" t="n"/>
      <c r="X166" s="54" t="n"/>
      <c r="Y166" s="17">
        <f>IFERROR(IF(OR(F166="",I166="",J166="",L166="Canceled"),"",SUMPRODUCT(($F$2:$F$251=F166)*($I$2:$I$251&lt;J166)*($J$2:$J$251&gt;I166)*($L$2:$L$251&lt;&gt;"Canceled")*($A$2:$A$251&lt;&gt;A166)*($A$2:$A$251&lt;&gt;""))),"")</f>
        <v/>
      </c>
      <c r="Z166" s="21">
        <f>IFERROR(IF(COUNTA(B166:X166)=0,"",IF(A166="","Missing reservation ID",IF(C166="","Missing guest name",IF(OR(I166="",J166="",J166&lt;=I166),"Review stay dates",IF(Y166&gt;0,"Room overlap",IF(AND(I166&lt;'Setup &amp; Instructions'!$B$5,OR(L166="Confirmed",L166="Hold")),"Arrival status overdue",IF(AND(L166="Confirmed",I166&gt;='Setup &amp; Instructions'!$B$5,IFERROR(S166/R166,0)&lt;'Setup &amp; Instructions'!$B$10),"Deposit below target",IF(AND(J166&lt;'Setup &amp; Instructions'!$B$5,T166&gt;0),"Balance due after departure","OK")))))))),"")</f>
        <v/>
      </c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54" t="n"/>
      <c r="J167" s="54" t="n"/>
      <c r="K167" s="17">
        <f>IFERROR(IF(OR(I167="",J167=""),"",J167-I167),"")</f>
        <v/>
      </c>
      <c r="L167" s="15" t="n"/>
      <c r="M167" s="15" t="n"/>
      <c r="N167" s="18" t="n"/>
      <c r="O167" s="19">
        <f>IFERROR(IF(OR(K167="",N167=""),"",K167*N167),"")</f>
        <v/>
      </c>
      <c r="P167" s="19">
        <f>IFERROR(IF(O167="","",O167*'Setup &amp; Instructions'!$B$9),"")</f>
        <v/>
      </c>
      <c r="Q167" s="19">
        <f>IFERROR(IF(O167="","",(O167+P167)*'Setup &amp; Instructions'!$B$8),"")</f>
        <v/>
      </c>
      <c r="R167" s="19">
        <f>IFERROR(IF(O167="","",O167+P167+Q167),"")</f>
        <v/>
      </c>
      <c r="S167" s="18" t="n"/>
      <c r="T167" s="19">
        <f>IFERROR(IF(R167="","",IF(L167="Canceled",0,R167-S167)),"")</f>
        <v/>
      </c>
      <c r="U167" s="17">
        <f>IFERROR(IF(A167="","",IF(L167="Canceled","Canceled",IF(T167&lt;0,"Credit Balance",IF(T167=0,"Paid in Full",IF(S167&gt;0,"Deposit Paid","No Payment Recorded"))))),"")</f>
        <v/>
      </c>
      <c r="V167" s="20" t="n"/>
      <c r="W167" s="15" t="n"/>
      <c r="X167" s="54" t="n"/>
      <c r="Y167" s="17">
        <f>IFERROR(IF(OR(F167="",I167="",J167="",L167="Canceled"),"",SUMPRODUCT(($F$2:$F$251=F167)*($I$2:$I$251&lt;J167)*($J$2:$J$251&gt;I167)*($L$2:$L$251&lt;&gt;"Canceled")*($A$2:$A$251&lt;&gt;A167)*($A$2:$A$251&lt;&gt;""))),"")</f>
        <v/>
      </c>
      <c r="Z167" s="21">
        <f>IFERROR(IF(COUNTA(B167:X167)=0,"",IF(A167="","Missing reservation ID",IF(C167="","Missing guest name",IF(OR(I167="",J167="",J167&lt;=I167),"Review stay dates",IF(Y167&gt;0,"Room overlap",IF(AND(I167&lt;'Setup &amp; Instructions'!$B$5,OR(L167="Confirmed",L167="Hold")),"Arrival status overdue",IF(AND(L167="Confirmed",I167&gt;='Setup &amp; Instructions'!$B$5,IFERROR(S167/R167,0)&lt;'Setup &amp; Instructions'!$B$10),"Deposit below target",IF(AND(J167&lt;'Setup &amp; Instructions'!$B$5,T167&gt;0),"Balance due after departure","OK")))))))),"")</f>
        <v/>
      </c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54" t="n"/>
      <c r="J168" s="54" t="n"/>
      <c r="K168" s="17">
        <f>IFERROR(IF(OR(I168="",J168=""),"",J168-I168),"")</f>
        <v/>
      </c>
      <c r="L168" s="15" t="n"/>
      <c r="M168" s="15" t="n"/>
      <c r="N168" s="18" t="n"/>
      <c r="O168" s="19">
        <f>IFERROR(IF(OR(K168="",N168=""),"",K168*N168),"")</f>
        <v/>
      </c>
      <c r="P168" s="19">
        <f>IFERROR(IF(O168="","",O168*'Setup &amp; Instructions'!$B$9),"")</f>
        <v/>
      </c>
      <c r="Q168" s="19">
        <f>IFERROR(IF(O168="","",(O168+P168)*'Setup &amp; Instructions'!$B$8),"")</f>
        <v/>
      </c>
      <c r="R168" s="19">
        <f>IFERROR(IF(O168="","",O168+P168+Q168),"")</f>
        <v/>
      </c>
      <c r="S168" s="18" t="n"/>
      <c r="T168" s="19">
        <f>IFERROR(IF(R168="","",IF(L168="Canceled",0,R168-S168)),"")</f>
        <v/>
      </c>
      <c r="U168" s="17">
        <f>IFERROR(IF(A168="","",IF(L168="Canceled","Canceled",IF(T168&lt;0,"Credit Balance",IF(T168=0,"Paid in Full",IF(S168&gt;0,"Deposit Paid","No Payment Recorded"))))),"")</f>
        <v/>
      </c>
      <c r="V168" s="20" t="n"/>
      <c r="W168" s="15" t="n"/>
      <c r="X168" s="54" t="n"/>
      <c r="Y168" s="17">
        <f>IFERROR(IF(OR(F168="",I168="",J168="",L168="Canceled"),"",SUMPRODUCT(($F$2:$F$251=F168)*($I$2:$I$251&lt;J168)*($J$2:$J$251&gt;I168)*($L$2:$L$251&lt;&gt;"Canceled")*($A$2:$A$251&lt;&gt;A168)*($A$2:$A$251&lt;&gt;""))),"")</f>
        <v/>
      </c>
      <c r="Z168" s="21">
        <f>IFERROR(IF(COUNTA(B168:X168)=0,"",IF(A168="","Missing reservation ID",IF(C168="","Missing guest name",IF(OR(I168="",J168="",J168&lt;=I168),"Review stay dates",IF(Y168&gt;0,"Room overlap",IF(AND(I168&lt;'Setup &amp; Instructions'!$B$5,OR(L168="Confirmed",L168="Hold")),"Arrival status overdue",IF(AND(L168="Confirmed",I168&gt;='Setup &amp; Instructions'!$B$5,IFERROR(S168/R168,0)&lt;'Setup &amp; Instructions'!$B$10),"Deposit below target",IF(AND(J168&lt;'Setup &amp; Instructions'!$B$5,T168&gt;0),"Balance due after departure","OK")))))))),"")</f>
        <v/>
      </c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54" t="n"/>
      <c r="J169" s="54" t="n"/>
      <c r="K169" s="17">
        <f>IFERROR(IF(OR(I169="",J169=""),"",J169-I169),"")</f>
        <v/>
      </c>
      <c r="L169" s="15" t="n"/>
      <c r="M169" s="15" t="n"/>
      <c r="N169" s="18" t="n"/>
      <c r="O169" s="19">
        <f>IFERROR(IF(OR(K169="",N169=""),"",K169*N169),"")</f>
        <v/>
      </c>
      <c r="P169" s="19">
        <f>IFERROR(IF(O169="","",O169*'Setup &amp; Instructions'!$B$9),"")</f>
        <v/>
      </c>
      <c r="Q169" s="19">
        <f>IFERROR(IF(O169="","",(O169+P169)*'Setup &amp; Instructions'!$B$8),"")</f>
        <v/>
      </c>
      <c r="R169" s="19">
        <f>IFERROR(IF(O169="","",O169+P169+Q169),"")</f>
        <v/>
      </c>
      <c r="S169" s="18" t="n"/>
      <c r="T169" s="19">
        <f>IFERROR(IF(R169="","",IF(L169="Canceled",0,R169-S169)),"")</f>
        <v/>
      </c>
      <c r="U169" s="17">
        <f>IFERROR(IF(A169="","",IF(L169="Canceled","Canceled",IF(T169&lt;0,"Credit Balance",IF(T169=0,"Paid in Full",IF(S169&gt;0,"Deposit Paid","No Payment Recorded"))))),"")</f>
        <v/>
      </c>
      <c r="V169" s="20" t="n"/>
      <c r="W169" s="15" t="n"/>
      <c r="X169" s="54" t="n"/>
      <c r="Y169" s="17">
        <f>IFERROR(IF(OR(F169="",I169="",J169="",L169="Canceled"),"",SUMPRODUCT(($F$2:$F$251=F169)*($I$2:$I$251&lt;J169)*($J$2:$J$251&gt;I169)*($L$2:$L$251&lt;&gt;"Canceled")*($A$2:$A$251&lt;&gt;A169)*($A$2:$A$251&lt;&gt;""))),"")</f>
        <v/>
      </c>
      <c r="Z169" s="21">
        <f>IFERROR(IF(COUNTA(B169:X169)=0,"",IF(A169="","Missing reservation ID",IF(C169="","Missing guest name",IF(OR(I169="",J169="",J169&lt;=I169),"Review stay dates",IF(Y169&gt;0,"Room overlap",IF(AND(I169&lt;'Setup &amp; Instructions'!$B$5,OR(L169="Confirmed",L169="Hold")),"Arrival status overdue",IF(AND(L169="Confirmed",I169&gt;='Setup &amp; Instructions'!$B$5,IFERROR(S169/R169,0)&lt;'Setup &amp; Instructions'!$B$10),"Deposit below target",IF(AND(J169&lt;'Setup &amp; Instructions'!$B$5,T169&gt;0),"Balance due after departure","OK")))))))),"")</f>
        <v/>
      </c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54" t="n"/>
      <c r="J170" s="54" t="n"/>
      <c r="K170" s="17">
        <f>IFERROR(IF(OR(I170="",J170=""),"",J170-I170),"")</f>
        <v/>
      </c>
      <c r="L170" s="15" t="n"/>
      <c r="M170" s="15" t="n"/>
      <c r="N170" s="18" t="n"/>
      <c r="O170" s="19">
        <f>IFERROR(IF(OR(K170="",N170=""),"",K170*N170),"")</f>
        <v/>
      </c>
      <c r="P170" s="19">
        <f>IFERROR(IF(O170="","",O170*'Setup &amp; Instructions'!$B$9),"")</f>
        <v/>
      </c>
      <c r="Q170" s="19">
        <f>IFERROR(IF(O170="","",(O170+P170)*'Setup &amp; Instructions'!$B$8),"")</f>
        <v/>
      </c>
      <c r="R170" s="19">
        <f>IFERROR(IF(O170="","",O170+P170+Q170),"")</f>
        <v/>
      </c>
      <c r="S170" s="18" t="n"/>
      <c r="T170" s="19">
        <f>IFERROR(IF(R170="","",IF(L170="Canceled",0,R170-S170)),"")</f>
        <v/>
      </c>
      <c r="U170" s="17">
        <f>IFERROR(IF(A170="","",IF(L170="Canceled","Canceled",IF(T170&lt;0,"Credit Balance",IF(T170=0,"Paid in Full",IF(S170&gt;0,"Deposit Paid","No Payment Recorded"))))),"")</f>
        <v/>
      </c>
      <c r="V170" s="20" t="n"/>
      <c r="W170" s="15" t="n"/>
      <c r="X170" s="54" t="n"/>
      <c r="Y170" s="17">
        <f>IFERROR(IF(OR(F170="",I170="",J170="",L170="Canceled"),"",SUMPRODUCT(($F$2:$F$251=F170)*($I$2:$I$251&lt;J170)*($J$2:$J$251&gt;I170)*($L$2:$L$251&lt;&gt;"Canceled")*($A$2:$A$251&lt;&gt;A170)*($A$2:$A$251&lt;&gt;""))),"")</f>
        <v/>
      </c>
      <c r="Z170" s="21">
        <f>IFERROR(IF(COUNTA(B170:X170)=0,"",IF(A170="","Missing reservation ID",IF(C170="","Missing guest name",IF(OR(I170="",J170="",J170&lt;=I170),"Review stay dates",IF(Y170&gt;0,"Room overlap",IF(AND(I170&lt;'Setup &amp; Instructions'!$B$5,OR(L170="Confirmed",L170="Hold")),"Arrival status overdue",IF(AND(L170="Confirmed",I170&gt;='Setup &amp; Instructions'!$B$5,IFERROR(S170/R170,0)&lt;'Setup &amp; Instructions'!$B$10),"Deposit below target",IF(AND(J170&lt;'Setup &amp; Instructions'!$B$5,T170&gt;0),"Balance due after departure","OK")))))))),"")</f>
        <v/>
      </c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54" t="n"/>
      <c r="J171" s="54" t="n"/>
      <c r="K171" s="17">
        <f>IFERROR(IF(OR(I171="",J171=""),"",J171-I171),"")</f>
        <v/>
      </c>
      <c r="L171" s="15" t="n"/>
      <c r="M171" s="15" t="n"/>
      <c r="N171" s="18" t="n"/>
      <c r="O171" s="19">
        <f>IFERROR(IF(OR(K171="",N171=""),"",K171*N171),"")</f>
        <v/>
      </c>
      <c r="P171" s="19">
        <f>IFERROR(IF(O171="","",O171*'Setup &amp; Instructions'!$B$9),"")</f>
        <v/>
      </c>
      <c r="Q171" s="19">
        <f>IFERROR(IF(O171="","",(O171+P171)*'Setup &amp; Instructions'!$B$8),"")</f>
        <v/>
      </c>
      <c r="R171" s="19">
        <f>IFERROR(IF(O171="","",O171+P171+Q171),"")</f>
        <v/>
      </c>
      <c r="S171" s="18" t="n"/>
      <c r="T171" s="19">
        <f>IFERROR(IF(R171="","",IF(L171="Canceled",0,R171-S171)),"")</f>
        <v/>
      </c>
      <c r="U171" s="17">
        <f>IFERROR(IF(A171="","",IF(L171="Canceled","Canceled",IF(T171&lt;0,"Credit Balance",IF(T171=0,"Paid in Full",IF(S171&gt;0,"Deposit Paid","No Payment Recorded"))))),"")</f>
        <v/>
      </c>
      <c r="V171" s="20" t="n"/>
      <c r="W171" s="15" t="n"/>
      <c r="X171" s="54" t="n"/>
      <c r="Y171" s="17">
        <f>IFERROR(IF(OR(F171="",I171="",J171="",L171="Canceled"),"",SUMPRODUCT(($F$2:$F$251=F171)*($I$2:$I$251&lt;J171)*($J$2:$J$251&gt;I171)*($L$2:$L$251&lt;&gt;"Canceled")*($A$2:$A$251&lt;&gt;A171)*($A$2:$A$251&lt;&gt;""))),"")</f>
        <v/>
      </c>
      <c r="Z171" s="21">
        <f>IFERROR(IF(COUNTA(B171:X171)=0,"",IF(A171="","Missing reservation ID",IF(C171="","Missing guest name",IF(OR(I171="",J171="",J171&lt;=I171),"Review stay dates",IF(Y171&gt;0,"Room overlap",IF(AND(I171&lt;'Setup &amp; Instructions'!$B$5,OR(L171="Confirmed",L171="Hold")),"Arrival status overdue",IF(AND(L171="Confirmed",I171&gt;='Setup &amp; Instructions'!$B$5,IFERROR(S171/R171,0)&lt;'Setup &amp; Instructions'!$B$10),"Deposit below target",IF(AND(J171&lt;'Setup &amp; Instructions'!$B$5,T171&gt;0),"Balance due after departure","OK")))))))),"")</f>
        <v/>
      </c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54" t="n"/>
      <c r="J172" s="54" t="n"/>
      <c r="K172" s="17">
        <f>IFERROR(IF(OR(I172="",J172=""),"",J172-I172),"")</f>
        <v/>
      </c>
      <c r="L172" s="15" t="n"/>
      <c r="M172" s="15" t="n"/>
      <c r="N172" s="18" t="n"/>
      <c r="O172" s="19">
        <f>IFERROR(IF(OR(K172="",N172=""),"",K172*N172),"")</f>
        <v/>
      </c>
      <c r="P172" s="19">
        <f>IFERROR(IF(O172="","",O172*'Setup &amp; Instructions'!$B$9),"")</f>
        <v/>
      </c>
      <c r="Q172" s="19">
        <f>IFERROR(IF(O172="","",(O172+P172)*'Setup &amp; Instructions'!$B$8),"")</f>
        <v/>
      </c>
      <c r="R172" s="19">
        <f>IFERROR(IF(O172="","",O172+P172+Q172),"")</f>
        <v/>
      </c>
      <c r="S172" s="18" t="n"/>
      <c r="T172" s="19">
        <f>IFERROR(IF(R172="","",IF(L172="Canceled",0,R172-S172)),"")</f>
        <v/>
      </c>
      <c r="U172" s="17">
        <f>IFERROR(IF(A172="","",IF(L172="Canceled","Canceled",IF(T172&lt;0,"Credit Balance",IF(T172=0,"Paid in Full",IF(S172&gt;0,"Deposit Paid","No Payment Recorded"))))),"")</f>
        <v/>
      </c>
      <c r="V172" s="20" t="n"/>
      <c r="W172" s="15" t="n"/>
      <c r="X172" s="54" t="n"/>
      <c r="Y172" s="17">
        <f>IFERROR(IF(OR(F172="",I172="",J172="",L172="Canceled"),"",SUMPRODUCT(($F$2:$F$251=F172)*($I$2:$I$251&lt;J172)*($J$2:$J$251&gt;I172)*($L$2:$L$251&lt;&gt;"Canceled")*($A$2:$A$251&lt;&gt;A172)*($A$2:$A$251&lt;&gt;""))),"")</f>
        <v/>
      </c>
      <c r="Z172" s="21">
        <f>IFERROR(IF(COUNTA(B172:X172)=0,"",IF(A172="","Missing reservation ID",IF(C172="","Missing guest name",IF(OR(I172="",J172="",J172&lt;=I172),"Review stay dates",IF(Y172&gt;0,"Room overlap",IF(AND(I172&lt;'Setup &amp; Instructions'!$B$5,OR(L172="Confirmed",L172="Hold")),"Arrival status overdue",IF(AND(L172="Confirmed",I172&gt;='Setup &amp; Instructions'!$B$5,IFERROR(S172/R172,0)&lt;'Setup &amp; Instructions'!$B$10),"Deposit below target",IF(AND(J172&lt;'Setup &amp; Instructions'!$B$5,T172&gt;0),"Balance due after departure","OK")))))))),"")</f>
        <v/>
      </c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54" t="n"/>
      <c r="J173" s="54" t="n"/>
      <c r="K173" s="17">
        <f>IFERROR(IF(OR(I173="",J173=""),"",J173-I173),"")</f>
        <v/>
      </c>
      <c r="L173" s="15" t="n"/>
      <c r="M173" s="15" t="n"/>
      <c r="N173" s="18" t="n"/>
      <c r="O173" s="19">
        <f>IFERROR(IF(OR(K173="",N173=""),"",K173*N173),"")</f>
        <v/>
      </c>
      <c r="P173" s="19">
        <f>IFERROR(IF(O173="","",O173*'Setup &amp; Instructions'!$B$9),"")</f>
        <v/>
      </c>
      <c r="Q173" s="19">
        <f>IFERROR(IF(O173="","",(O173+P173)*'Setup &amp; Instructions'!$B$8),"")</f>
        <v/>
      </c>
      <c r="R173" s="19">
        <f>IFERROR(IF(O173="","",O173+P173+Q173),"")</f>
        <v/>
      </c>
      <c r="S173" s="18" t="n"/>
      <c r="T173" s="19">
        <f>IFERROR(IF(R173="","",IF(L173="Canceled",0,R173-S173)),"")</f>
        <v/>
      </c>
      <c r="U173" s="17">
        <f>IFERROR(IF(A173="","",IF(L173="Canceled","Canceled",IF(T173&lt;0,"Credit Balance",IF(T173=0,"Paid in Full",IF(S173&gt;0,"Deposit Paid","No Payment Recorded"))))),"")</f>
        <v/>
      </c>
      <c r="V173" s="20" t="n"/>
      <c r="W173" s="15" t="n"/>
      <c r="X173" s="54" t="n"/>
      <c r="Y173" s="17">
        <f>IFERROR(IF(OR(F173="",I173="",J173="",L173="Canceled"),"",SUMPRODUCT(($F$2:$F$251=F173)*($I$2:$I$251&lt;J173)*($J$2:$J$251&gt;I173)*($L$2:$L$251&lt;&gt;"Canceled")*($A$2:$A$251&lt;&gt;A173)*($A$2:$A$251&lt;&gt;""))),"")</f>
        <v/>
      </c>
      <c r="Z173" s="21">
        <f>IFERROR(IF(COUNTA(B173:X173)=0,"",IF(A173="","Missing reservation ID",IF(C173="","Missing guest name",IF(OR(I173="",J173="",J173&lt;=I173),"Review stay dates",IF(Y173&gt;0,"Room overlap",IF(AND(I173&lt;'Setup &amp; Instructions'!$B$5,OR(L173="Confirmed",L173="Hold")),"Arrival status overdue",IF(AND(L173="Confirmed",I173&gt;='Setup &amp; Instructions'!$B$5,IFERROR(S173/R173,0)&lt;'Setup &amp; Instructions'!$B$10),"Deposit below target",IF(AND(J173&lt;'Setup &amp; Instructions'!$B$5,T173&gt;0),"Balance due after departure","OK")))))))),"")</f>
        <v/>
      </c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54" t="n"/>
      <c r="J174" s="54" t="n"/>
      <c r="K174" s="17">
        <f>IFERROR(IF(OR(I174="",J174=""),"",J174-I174),"")</f>
        <v/>
      </c>
      <c r="L174" s="15" t="n"/>
      <c r="M174" s="15" t="n"/>
      <c r="N174" s="18" t="n"/>
      <c r="O174" s="19">
        <f>IFERROR(IF(OR(K174="",N174=""),"",K174*N174),"")</f>
        <v/>
      </c>
      <c r="P174" s="19">
        <f>IFERROR(IF(O174="","",O174*'Setup &amp; Instructions'!$B$9),"")</f>
        <v/>
      </c>
      <c r="Q174" s="19">
        <f>IFERROR(IF(O174="","",(O174+P174)*'Setup &amp; Instructions'!$B$8),"")</f>
        <v/>
      </c>
      <c r="R174" s="19">
        <f>IFERROR(IF(O174="","",O174+P174+Q174),"")</f>
        <v/>
      </c>
      <c r="S174" s="18" t="n"/>
      <c r="T174" s="19">
        <f>IFERROR(IF(R174="","",IF(L174="Canceled",0,R174-S174)),"")</f>
        <v/>
      </c>
      <c r="U174" s="17">
        <f>IFERROR(IF(A174="","",IF(L174="Canceled","Canceled",IF(T174&lt;0,"Credit Balance",IF(T174=0,"Paid in Full",IF(S174&gt;0,"Deposit Paid","No Payment Recorded"))))),"")</f>
        <v/>
      </c>
      <c r="V174" s="20" t="n"/>
      <c r="W174" s="15" t="n"/>
      <c r="X174" s="54" t="n"/>
      <c r="Y174" s="17">
        <f>IFERROR(IF(OR(F174="",I174="",J174="",L174="Canceled"),"",SUMPRODUCT(($F$2:$F$251=F174)*($I$2:$I$251&lt;J174)*($J$2:$J$251&gt;I174)*($L$2:$L$251&lt;&gt;"Canceled")*($A$2:$A$251&lt;&gt;A174)*($A$2:$A$251&lt;&gt;""))),"")</f>
        <v/>
      </c>
      <c r="Z174" s="21">
        <f>IFERROR(IF(COUNTA(B174:X174)=0,"",IF(A174="","Missing reservation ID",IF(C174="","Missing guest name",IF(OR(I174="",J174="",J174&lt;=I174),"Review stay dates",IF(Y174&gt;0,"Room overlap",IF(AND(I174&lt;'Setup &amp; Instructions'!$B$5,OR(L174="Confirmed",L174="Hold")),"Arrival status overdue",IF(AND(L174="Confirmed",I174&gt;='Setup &amp; Instructions'!$B$5,IFERROR(S174/R174,0)&lt;'Setup &amp; Instructions'!$B$10),"Deposit below target",IF(AND(J174&lt;'Setup &amp; Instructions'!$B$5,T174&gt;0),"Balance due after departure","OK")))))))),"")</f>
        <v/>
      </c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54" t="n"/>
      <c r="J175" s="54" t="n"/>
      <c r="K175" s="17">
        <f>IFERROR(IF(OR(I175="",J175=""),"",J175-I175),"")</f>
        <v/>
      </c>
      <c r="L175" s="15" t="n"/>
      <c r="M175" s="15" t="n"/>
      <c r="N175" s="18" t="n"/>
      <c r="O175" s="19">
        <f>IFERROR(IF(OR(K175="",N175=""),"",K175*N175),"")</f>
        <v/>
      </c>
      <c r="P175" s="19">
        <f>IFERROR(IF(O175="","",O175*'Setup &amp; Instructions'!$B$9),"")</f>
        <v/>
      </c>
      <c r="Q175" s="19">
        <f>IFERROR(IF(O175="","",(O175+P175)*'Setup &amp; Instructions'!$B$8),"")</f>
        <v/>
      </c>
      <c r="R175" s="19">
        <f>IFERROR(IF(O175="","",O175+P175+Q175),"")</f>
        <v/>
      </c>
      <c r="S175" s="18" t="n"/>
      <c r="T175" s="19">
        <f>IFERROR(IF(R175="","",IF(L175="Canceled",0,R175-S175)),"")</f>
        <v/>
      </c>
      <c r="U175" s="17">
        <f>IFERROR(IF(A175="","",IF(L175="Canceled","Canceled",IF(T175&lt;0,"Credit Balance",IF(T175=0,"Paid in Full",IF(S175&gt;0,"Deposit Paid","No Payment Recorded"))))),"")</f>
        <v/>
      </c>
      <c r="V175" s="20" t="n"/>
      <c r="W175" s="15" t="n"/>
      <c r="X175" s="54" t="n"/>
      <c r="Y175" s="17">
        <f>IFERROR(IF(OR(F175="",I175="",J175="",L175="Canceled"),"",SUMPRODUCT(($F$2:$F$251=F175)*($I$2:$I$251&lt;J175)*($J$2:$J$251&gt;I175)*($L$2:$L$251&lt;&gt;"Canceled")*($A$2:$A$251&lt;&gt;A175)*($A$2:$A$251&lt;&gt;""))),"")</f>
        <v/>
      </c>
      <c r="Z175" s="21">
        <f>IFERROR(IF(COUNTA(B175:X175)=0,"",IF(A175="","Missing reservation ID",IF(C175="","Missing guest name",IF(OR(I175="",J175="",J175&lt;=I175),"Review stay dates",IF(Y175&gt;0,"Room overlap",IF(AND(I175&lt;'Setup &amp; Instructions'!$B$5,OR(L175="Confirmed",L175="Hold")),"Arrival status overdue",IF(AND(L175="Confirmed",I175&gt;='Setup &amp; Instructions'!$B$5,IFERROR(S175/R175,0)&lt;'Setup &amp; Instructions'!$B$10),"Deposit below target",IF(AND(J175&lt;'Setup &amp; Instructions'!$B$5,T175&gt;0),"Balance due after departure","OK")))))))),"")</f>
        <v/>
      </c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54" t="n"/>
      <c r="J176" s="54" t="n"/>
      <c r="K176" s="17">
        <f>IFERROR(IF(OR(I176="",J176=""),"",J176-I176),"")</f>
        <v/>
      </c>
      <c r="L176" s="15" t="n"/>
      <c r="M176" s="15" t="n"/>
      <c r="N176" s="18" t="n"/>
      <c r="O176" s="19">
        <f>IFERROR(IF(OR(K176="",N176=""),"",K176*N176),"")</f>
        <v/>
      </c>
      <c r="P176" s="19">
        <f>IFERROR(IF(O176="","",O176*'Setup &amp; Instructions'!$B$9),"")</f>
        <v/>
      </c>
      <c r="Q176" s="19">
        <f>IFERROR(IF(O176="","",(O176+P176)*'Setup &amp; Instructions'!$B$8),"")</f>
        <v/>
      </c>
      <c r="R176" s="19">
        <f>IFERROR(IF(O176="","",O176+P176+Q176),"")</f>
        <v/>
      </c>
      <c r="S176" s="18" t="n"/>
      <c r="T176" s="19">
        <f>IFERROR(IF(R176="","",IF(L176="Canceled",0,R176-S176)),"")</f>
        <v/>
      </c>
      <c r="U176" s="17">
        <f>IFERROR(IF(A176="","",IF(L176="Canceled","Canceled",IF(T176&lt;0,"Credit Balance",IF(T176=0,"Paid in Full",IF(S176&gt;0,"Deposit Paid","No Payment Recorded"))))),"")</f>
        <v/>
      </c>
      <c r="V176" s="20" t="n"/>
      <c r="W176" s="15" t="n"/>
      <c r="X176" s="54" t="n"/>
      <c r="Y176" s="17">
        <f>IFERROR(IF(OR(F176="",I176="",J176="",L176="Canceled"),"",SUMPRODUCT(($F$2:$F$251=F176)*($I$2:$I$251&lt;J176)*($J$2:$J$251&gt;I176)*($L$2:$L$251&lt;&gt;"Canceled")*($A$2:$A$251&lt;&gt;A176)*($A$2:$A$251&lt;&gt;""))),"")</f>
        <v/>
      </c>
      <c r="Z176" s="21">
        <f>IFERROR(IF(COUNTA(B176:X176)=0,"",IF(A176="","Missing reservation ID",IF(C176="","Missing guest name",IF(OR(I176="",J176="",J176&lt;=I176),"Review stay dates",IF(Y176&gt;0,"Room overlap",IF(AND(I176&lt;'Setup &amp; Instructions'!$B$5,OR(L176="Confirmed",L176="Hold")),"Arrival status overdue",IF(AND(L176="Confirmed",I176&gt;='Setup &amp; Instructions'!$B$5,IFERROR(S176/R176,0)&lt;'Setup &amp; Instructions'!$B$10),"Deposit below target",IF(AND(J176&lt;'Setup &amp; Instructions'!$B$5,T176&gt;0),"Balance due after departure","OK")))))))),"")</f>
        <v/>
      </c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54" t="n"/>
      <c r="J177" s="54" t="n"/>
      <c r="K177" s="17">
        <f>IFERROR(IF(OR(I177="",J177=""),"",J177-I177),"")</f>
        <v/>
      </c>
      <c r="L177" s="15" t="n"/>
      <c r="M177" s="15" t="n"/>
      <c r="N177" s="18" t="n"/>
      <c r="O177" s="19">
        <f>IFERROR(IF(OR(K177="",N177=""),"",K177*N177),"")</f>
        <v/>
      </c>
      <c r="P177" s="19">
        <f>IFERROR(IF(O177="","",O177*'Setup &amp; Instructions'!$B$9),"")</f>
        <v/>
      </c>
      <c r="Q177" s="19">
        <f>IFERROR(IF(O177="","",(O177+P177)*'Setup &amp; Instructions'!$B$8),"")</f>
        <v/>
      </c>
      <c r="R177" s="19">
        <f>IFERROR(IF(O177="","",O177+P177+Q177),"")</f>
        <v/>
      </c>
      <c r="S177" s="18" t="n"/>
      <c r="T177" s="19">
        <f>IFERROR(IF(R177="","",IF(L177="Canceled",0,R177-S177)),"")</f>
        <v/>
      </c>
      <c r="U177" s="17">
        <f>IFERROR(IF(A177="","",IF(L177="Canceled","Canceled",IF(T177&lt;0,"Credit Balance",IF(T177=0,"Paid in Full",IF(S177&gt;0,"Deposit Paid","No Payment Recorded"))))),"")</f>
        <v/>
      </c>
      <c r="V177" s="20" t="n"/>
      <c r="W177" s="15" t="n"/>
      <c r="X177" s="54" t="n"/>
      <c r="Y177" s="17">
        <f>IFERROR(IF(OR(F177="",I177="",J177="",L177="Canceled"),"",SUMPRODUCT(($F$2:$F$251=F177)*($I$2:$I$251&lt;J177)*($J$2:$J$251&gt;I177)*($L$2:$L$251&lt;&gt;"Canceled")*($A$2:$A$251&lt;&gt;A177)*($A$2:$A$251&lt;&gt;""))),"")</f>
        <v/>
      </c>
      <c r="Z177" s="21">
        <f>IFERROR(IF(COUNTA(B177:X177)=0,"",IF(A177="","Missing reservation ID",IF(C177="","Missing guest name",IF(OR(I177="",J177="",J177&lt;=I177),"Review stay dates",IF(Y177&gt;0,"Room overlap",IF(AND(I177&lt;'Setup &amp; Instructions'!$B$5,OR(L177="Confirmed",L177="Hold")),"Arrival status overdue",IF(AND(L177="Confirmed",I177&gt;='Setup &amp; Instructions'!$B$5,IFERROR(S177/R177,0)&lt;'Setup &amp; Instructions'!$B$10),"Deposit below target",IF(AND(J177&lt;'Setup &amp; Instructions'!$B$5,T177&gt;0),"Balance due after departure","OK")))))))),"")</f>
        <v/>
      </c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54" t="n"/>
      <c r="J178" s="54" t="n"/>
      <c r="K178" s="17">
        <f>IFERROR(IF(OR(I178="",J178=""),"",J178-I178),"")</f>
        <v/>
      </c>
      <c r="L178" s="15" t="n"/>
      <c r="M178" s="15" t="n"/>
      <c r="N178" s="18" t="n"/>
      <c r="O178" s="19">
        <f>IFERROR(IF(OR(K178="",N178=""),"",K178*N178),"")</f>
        <v/>
      </c>
      <c r="P178" s="19">
        <f>IFERROR(IF(O178="","",O178*'Setup &amp; Instructions'!$B$9),"")</f>
        <v/>
      </c>
      <c r="Q178" s="19">
        <f>IFERROR(IF(O178="","",(O178+P178)*'Setup &amp; Instructions'!$B$8),"")</f>
        <v/>
      </c>
      <c r="R178" s="19">
        <f>IFERROR(IF(O178="","",O178+P178+Q178),"")</f>
        <v/>
      </c>
      <c r="S178" s="18" t="n"/>
      <c r="T178" s="19">
        <f>IFERROR(IF(R178="","",IF(L178="Canceled",0,R178-S178)),"")</f>
        <v/>
      </c>
      <c r="U178" s="17">
        <f>IFERROR(IF(A178="","",IF(L178="Canceled","Canceled",IF(T178&lt;0,"Credit Balance",IF(T178=0,"Paid in Full",IF(S178&gt;0,"Deposit Paid","No Payment Recorded"))))),"")</f>
        <v/>
      </c>
      <c r="V178" s="20" t="n"/>
      <c r="W178" s="15" t="n"/>
      <c r="X178" s="54" t="n"/>
      <c r="Y178" s="17">
        <f>IFERROR(IF(OR(F178="",I178="",J178="",L178="Canceled"),"",SUMPRODUCT(($F$2:$F$251=F178)*($I$2:$I$251&lt;J178)*($J$2:$J$251&gt;I178)*($L$2:$L$251&lt;&gt;"Canceled")*($A$2:$A$251&lt;&gt;A178)*($A$2:$A$251&lt;&gt;""))),"")</f>
        <v/>
      </c>
      <c r="Z178" s="21">
        <f>IFERROR(IF(COUNTA(B178:X178)=0,"",IF(A178="","Missing reservation ID",IF(C178="","Missing guest name",IF(OR(I178="",J178="",J178&lt;=I178),"Review stay dates",IF(Y178&gt;0,"Room overlap",IF(AND(I178&lt;'Setup &amp; Instructions'!$B$5,OR(L178="Confirmed",L178="Hold")),"Arrival status overdue",IF(AND(L178="Confirmed",I178&gt;='Setup &amp; Instructions'!$B$5,IFERROR(S178/R178,0)&lt;'Setup &amp; Instructions'!$B$10),"Deposit below target",IF(AND(J178&lt;'Setup &amp; Instructions'!$B$5,T178&gt;0),"Balance due after departure","OK")))))))),"")</f>
        <v/>
      </c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54" t="n"/>
      <c r="J179" s="54" t="n"/>
      <c r="K179" s="17">
        <f>IFERROR(IF(OR(I179="",J179=""),"",J179-I179),"")</f>
        <v/>
      </c>
      <c r="L179" s="15" t="n"/>
      <c r="M179" s="15" t="n"/>
      <c r="N179" s="18" t="n"/>
      <c r="O179" s="19">
        <f>IFERROR(IF(OR(K179="",N179=""),"",K179*N179),"")</f>
        <v/>
      </c>
      <c r="P179" s="19">
        <f>IFERROR(IF(O179="","",O179*'Setup &amp; Instructions'!$B$9),"")</f>
        <v/>
      </c>
      <c r="Q179" s="19">
        <f>IFERROR(IF(O179="","",(O179+P179)*'Setup &amp; Instructions'!$B$8),"")</f>
        <v/>
      </c>
      <c r="R179" s="19">
        <f>IFERROR(IF(O179="","",O179+P179+Q179),"")</f>
        <v/>
      </c>
      <c r="S179" s="18" t="n"/>
      <c r="T179" s="19">
        <f>IFERROR(IF(R179="","",IF(L179="Canceled",0,R179-S179)),"")</f>
        <v/>
      </c>
      <c r="U179" s="17">
        <f>IFERROR(IF(A179="","",IF(L179="Canceled","Canceled",IF(T179&lt;0,"Credit Balance",IF(T179=0,"Paid in Full",IF(S179&gt;0,"Deposit Paid","No Payment Recorded"))))),"")</f>
        <v/>
      </c>
      <c r="V179" s="20" t="n"/>
      <c r="W179" s="15" t="n"/>
      <c r="X179" s="54" t="n"/>
      <c r="Y179" s="17">
        <f>IFERROR(IF(OR(F179="",I179="",J179="",L179="Canceled"),"",SUMPRODUCT(($F$2:$F$251=F179)*($I$2:$I$251&lt;J179)*($J$2:$J$251&gt;I179)*($L$2:$L$251&lt;&gt;"Canceled")*($A$2:$A$251&lt;&gt;A179)*($A$2:$A$251&lt;&gt;""))),"")</f>
        <v/>
      </c>
      <c r="Z179" s="21">
        <f>IFERROR(IF(COUNTA(B179:X179)=0,"",IF(A179="","Missing reservation ID",IF(C179="","Missing guest name",IF(OR(I179="",J179="",J179&lt;=I179),"Review stay dates",IF(Y179&gt;0,"Room overlap",IF(AND(I179&lt;'Setup &amp; Instructions'!$B$5,OR(L179="Confirmed",L179="Hold")),"Arrival status overdue",IF(AND(L179="Confirmed",I179&gt;='Setup &amp; Instructions'!$B$5,IFERROR(S179/R179,0)&lt;'Setup &amp; Instructions'!$B$10),"Deposit below target",IF(AND(J179&lt;'Setup &amp; Instructions'!$B$5,T179&gt;0),"Balance due after departure","OK")))))))),"")</f>
        <v/>
      </c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54" t="n"/>
      <c r="J180" s="54" t="n"/>
      <c r="K180" s="17">
        <f>IFERROR(IF(OR(I180="",J180=""),"",J180-I180),"")</f>
        <v/>
      </c>
      <c r="L180" s="15" t="n"/>
      <c r="M180" s="15" t="n"/>
      <c r="N180" s="18" t="n"/>
      <c r="O180" s="19">
        <f>IFERROR(IF(OR(K180="",N180=""),"",K180*N180),"")</f>
        <v/>
      </c>
      <c r="P180" s="19">
        <f>IFERROR(IF(O180="","",O180*'Setup &amp; Instructions'!$B$9),"")</f>
        <v/>
      </c>
      <c r="Q180" s="19">
        <f>IFERROR(IF(O180="","",(O180+P180)*'Setup &amp; Instructions'!$B$8),"")</f>
        <v/>
      </c>
      <c r="R180" s="19">
        <f>IFERROR(IF(O180="","",O180+P180+Q180),"")</f>
        <v/>
      </c>
      <c r="S180" s="18" t="n"/>
      <c r="T180" s="19">
        <f>IFERROR(IF(R180="","",IF(L180="Canceled",0,R180-S180)),"")</f>
        <v/>
      </c>
      <c r="U180" s="17">
        <f>IFERROR(IF(A180="","",IF(L180="Canceled","Canceled",IF(T180&lt;0,"Credit Balance",IF(T180=0,"Paid in Full",IF(S180&gt;0,"Deposit Paid","No Payment Recorded"))))),"")</f>
        <v/>
      </c>
      <c r="V180" s="20" t="n"/>
      <c r="W180" s="15" t="n"/>
      <c r="X180" s="54" t="n"/>
      <c r="Y180" s="17">
        <f>IFERROR(IF(OR(F180="",I180="",J180="",L180="Canceled"),"",SUMPRODUCT(($F$2:$F$251=F180)*($I$2:$I$251&lt;J180)*($J$2:$J$251&gt;I180)*($L$2:$L$251&lt;&gt;"Canceled")*($A$2:$A$251&lt;&gt;A180)*($A$2:$A$251&lt;&gt;""))),"")</f>
        <v/>
      </c>
      <c r="Z180" s="21">
        <f>IFERROR(IF(COUNTA(B180:X180)=0,"",IF(A180="","Missing reservation ID",IF(C180="","Missing guest name",IF(OR(I180="",J180="",J180&lt;=I180),"Review stay dates",IF(Y180&gt;0,"Room overlap",IF(AND(I180&lt;'Setup &amp; Instructions'!$B$5,OR(L180="Confirmed",L180="Hold")),"Arrival status overdue",IF(AND(L180="Confirmed",I180&gt;='Setup &amp; Instructions'!$B$5,IFERROR(S180/R180,0)&lt;'Setup &amp; Instructions'!$B$10),"Deposit below target",IF(AND(J180&lt;'Setup &amp; Instructions'!$B$5,T180&gt;0),"Balance due after departure","OK")))))))),"")</f>
        <v/>
      </c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54" t="n"/>
      <c r="J181" s="54" t="n"/>
      <c r="K181" s="17">
        <f>IFERROR(IF(OR(I181="",J181=""),"",J181-I181),"")</f>
        <v/>
      </c>
      <c r="L181" s="15" t="n"/>
      <c r="M181" s="15" t="n"/>
      <c r="N181" s="18" t="n"/>
      <c r="O181" s="19">
        <f>IFERROR(IF(OR(K181="",N181=""),"",K181*N181),"")</f>
        <v/>
      </c>
      <c r="P181" s="19">
        <f>IFERROR(IF(O181="","",O181*'Setup &amp; Instructions'!$B$9),"")</f>
        <v/>
      </c>
      <c r="Q181" s="19">
        <f>IFERROR(IF(O181="","",(O181+P181)*'Setup &amp; Instructions'!$B$8),"")</f>
        <v/>
      </c>
      <c r="R181" s="19">
        <f>IFERROR(IF(O181="","",O181+P181+Q181),"")</f>
        <v/>
      </c>
      <c r="S181" s="18" t="n"/>
      <c r="T181" s="19">
        <f>IFERROR(IF(R181="","",IF(L181="Canceled",0,R181-S181)),"")</f>
        <v/>
      </c>
      <c r="U181" s="17">
        <f>IFERROR(IF(A181="","",IF(L181="Canceled","Canceled",IF(T181&lt;0,"Credit Balance",IF(T181=0,"Paid in Full",IF(S181&gt;0,"Deposit Paid","No Payment Recorded"))))),"")</f>
        <v/>
      </c>
      <c r="V181" s="20" t="n"/>
      <c r="W181" s="15" t="n"/>
      <c r="X181" s="54" t="n"/>
      <c r="Y181" s="17">
        <f>IFERROR(IF(OR(F181="",I181="",J181="",L181="Canceled"),"",SUMPRODUCT(($F$2:$F$251=F181)*($I$2:$I$251&lt;J181)*($J$2:$J$251&gt;I181)*($L$2:$L$251&lt;&gt;"Canceled")*($A$2:$A$251&lt;&gt;A181)*($A$2:$A$251&lt;&gt;""))),"")</f>
        <v/>
      </c>
      <c r="Z181" s="21">
        <f>IFERROR(IF(COUNTA(B181:X181)=0,"",IF(A181="","Missing reservation ID",IF(C181="","Missing guest name",IF(OR(I181="",J181="",J181&lt;=I181),"Review stay dates",IF(Y181&gt;0,"Room overlap",IF(AND(I181&lt;'Setup &amp; Instructions'!$B$5,OR(L181="Confirmed",L181="Hold")),"Arrival status overdue",IF(AND(L181="Confirmed",I181&gt;='Setup &amp; Instructions'!$B$5,IFERROR(S181/R181,0)&lt;'Setup &amp; Instructions'!$B$10),"Deposit below target",IF(AND(J181&lt;'Setup &amp; Instructions'!$B$5,T181&gt;0),"Balance due after departure","OK")))))))),"")</f>
        <v/>
      </c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54" t="n"/>
      <c r="J182" s="54" t="n"/>
      <c r="K182" s="17">
        <f>IFERROR(IF(OR(I182="",J182=""),"",J182-I182),"")</f>
        <v/>
      </c>
      <c r="L182" s="15" t="n"/>
      <c r="M182" s="15" t="n"/>
      <c r="N182" s="18" t="n"/>
      <c r="O182" s="19">
        <f>IFERROR(IF(OR(K182="",N182=""),"",K182*N182),"")</f>
        <v/>
      </c>
      <c r="P182" s="19">
        <f>IFERROR(IF(O182="","",O182*'Setup &amp; Instructions'!$B$9),"")</f>
        <v/>
      </c>
      <c r="Q182" s="19">
        <f>IFERROR(IF(O182="","",(O182+P182)*'Setup &amp; Instructions'!$B$8),"")</f>
        <v/>
      </c>
      <c r="R182" s="19">
        <f>IFERROR(IF(O182="","",O182+P182+Q182),"")</f>
        <v/>
      </c>
      <c r="S182" s="18" t="n"/>
      <c r="T182" s="19">
        <f>IFERROR(IF(R182="","",IF(L182="Canceled",0,R182-S182)),"")</f>
        <v/>
      </c>
      <c r="U182" s="17">
        <f>IFERROR(IF(A182="","",IF(L182="Canceled","Canceled",IF(T182&lt;0,"Credit Balance",IF(T182=0,"Paid in Full",IF(S182&gt;0,"Deposit Paid","No Payment Recorded"))))),"")</f>
        <v/>
      </c>
      <c r="V182" s="20" t="n"/>
      <c r="W182" s="15" t="n"/>
      <c r="X182" s="54" t="n"/>
      <c r="Y182" s="17">
        <f>IFERROR(IF(OR(F182="",I182="",J182="",L182="Canceled"),"",SUMPRODUCT(($F$2:$F$251=F182)*($I$2:$I$251&lt;J182)*($J$2:$J$251&gt;I182)*($L$2:$L$251&lt;&gt;"Canceled")*($A$2:$A$251&lt;&gt;A182)*($A$2:$A$251&lt;&gt;""))),"")</f>
        <v/>
      </c>
      <c r="Z182" s="21">
        <f>IFERROR(IF(COUNTA(B182:X182)=0,"",IF(A182="","Missing reservation ID",IF(C182="","Missing guest name",IF(OR(I182="",J182="",J182&lt;=I182),"Review stay dates",IF(Y182&gt;0,"Room overlap",IF(AND(I182&lt;'Setup &amp; Instructions'!$B$5,OR(L182="Confirmed",L182="Hold")),"Arrival status overdue",IF(AND(L182="Confirmed",I182&gt;='Setup &amp; Instructions'!$B$5,IFERROR(S182/R182,0)&lt;'Setup &amp; Instructions'!$B$10),"Deposit below target",IF(AND(J182&lt;'Setup &amp; Instructions'!$B$5,T182&gt;0),"Balance due after departure","OK")))))))),"")</f>
        <v/>
      </c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54" t="n"/>
      <c r="J183" s="54" t="n"/>
      <c r="K183" s="17">
        <f>IFERROR(IF(OR(I183="",J183=""),"",J183-I183),"")</f>
        <v/>
      </c>
      <c r="L183" s="15" t="n"/>
      <c r="M183" s="15" t="n"/>
      <c r="N183" s="18" t="n"/>
      <c r="O183" s="19">
        <f>IFERROR(IF(OR(K183="",N183=""),"",K183*N183),"")</f>
        <v/>
      </c>
      <c r="P183" s="19">
        <f>IFERROR(IF(O183="","",O183*'Setup &amp; Instructions'!$B$9),"")</f>
        <v/>
      </c>
      <c r="Q183" s="19">
        <f>IFERROR(IF(O183="","",(O183+P183)*'Setup &amp; Instructions'!$B$8),"")</f>
        <v/>
      </c>
      <c r="R183" s="19">
        <f>IFERROR(IF(O183="","",O183+P183+Q183),"")</f>
        <v/>
      </c>
      <c r="S183" s="18" t="n"/>
      <c r="T183" s="19">
        <f>IFERROR(IF(R183="","",IF(L183="Canceled",0,R183-S183)),"")</f>
        <v/>
      </c>
      <c r="U183" s="17">
        <f>IFERROR(IF(A183="","",IF(L183="Canceled","Canceled",IF(T183&lt;0,"Credit Balance",IF(T183=0,"Paid in Full",IF(S183&gt;0,"Deposit Paid","No Payment Recorded"))))),"")</f>
        <v/>
      </c>
      <c r="V183" s="20" t="n"/>
      <c r="W183" s="15" t="n"/>
      <c r="X183" s="54" t="n"/>
      <c r="Y183" s="17">
        <f>IFERROR(IF(OR(F183="",I183="",J183="",L183="Canceled"),"",SUMPRODUCT(($F$2:$F$251=F183)*($I$2:$I$251&lt;J183)*($J$2:$J$251&gt;I183)*($L$2:$L$251&lt;&gt;"Canceled")*($A$2:$A$251&lt;&gt;A183)*($A$2:$A$251&lt;&gt;""))),"")</f>
        <v/>
      </c>
      <c r="Z183" s="21">
        <f>IFERROR(IF(COUNTA(B183:X183)=0,"",IF(A183="","Missing reservation ID",IF(C183="","Missing guest name",IF(OR(I183="",J183="",J183&lt;=I183),"Review stay dates",IF(Y183&gt;0,"Room overlap",IF(AND(I183&lt;'Setup &amp; Instructions'!$B$5,OR(L183="Confirmed",L183="Hold")),"Arrival status overdue",IF(AND(L183="Confirmed",I183&gt;='Setup &amp; Instructions'!$B$5,IFERROR(S183/R183,0)&lt;'Setup &amp; Instructions'!$B$10),"Deposit below target",IF(AND(J183&lt;'Setup &amp; Instructions'!$B$5,T183&gt;0),"Balance due after departure","OK")))))))),"")</f>
        <v/>
      </c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54" t="n"/>
      <c r="J184" s="54" t="n"/>
      <c r="K184" s="17">
        <f>IFERROR(IF(OR(I184="",J184=""),"",J184-I184),"")</f>
        <v/>
      </c>
      <c r="L184" s="15" t="n"/>
      <c r="M184" s="15" t="n"/>
      <c r="N184" s="18" t="n"/>
      <c r="O184" s="19">
        <f>IFERROR(IF(OR(K184="",N184=""),"",K184*N184),"")</f>
        <v/>
      </c>
      <c r="P184" s="19">
        <f>IFERROR(IF(O184="","",O184*'Setup &amp; Instructions'!$B$9),"")</f>
        <v/>
      </c>
      <c r="Q184" s="19">
        <f>IFERROR(IF(O184="","",(O184+P184)*'Setup &amp; Instructions'!$B$8),"")</f>
        <v/>
      </c>
      <c r="R184" s="19">
        <f>IFERROR(IF(O184="","",O184+P184+Q184),"")</f>
        <v/>
      </c>
      <c r="S184" s="18" t="n"/>
      <c r="T184" s="19">
        <f>IFERROR(IF(R184="","",IF(L184="Canceled",0,R184-S184)),"")</f>
        <v/>
      </c>
      <c r="U184" s="17">
        <f>IFERROR(IF(A184="","",IF(L184="Canceled","Canceled",IF(T184&lt;0,"Credit Balance",IF(T184=0,"Paid in Full",IF(S184&gt;0,"Deposit Paid","No Payment Recorded"))))),"")</f>
        <v/>
      </c>
      <c r="V184" s="20" t="n"/>
      <c r="W184" s="15" t="n"/>
      <c r="X184" s="54" t="n"/>
      <c r="Y184" s="17">
        <f>IFERROR(IF(OR(F184="",I184="",J184="",L184="Canceled"),"",SUMPRODUCT(($F$2:$F$251=F184)*($I$2:$I$251&lt;J184)*($J$2:$J$251&gt;I184)*($L$2:$L$251&lt;&gt;"Canceled")*($A$2:$A$251&lt;&gt;A184)*($A$2:$A$251&lt;&gt;""))),"")</f>
        <v/>
      </c>
      <c r="Z184" s="21">
        <f>IFERROR(IF(COUNTA(B184:X184)=0,"",IF(A184="","Missing reservation ID",IF(C184="","Missing guest name",IF(OR(I184="",J184="",J184&lt;=I184),"Review stay dates",IF(Y184&gt;0,"Room overlap",IF(AND(I184&lt;'Setup &amp; Instructions'!$B$5,OR(L184="Confirmed",L184="Hold")),"Arrival status overdue",IF(AND(L184="Confirmed",I184&gt;='Setup &amp; Instructions'!$B$5,IFERROR(S184/R184,0)&lt;'Setup &amp; Instructions'!$B$10),"Deposit below target",IF(AND(J184&lt;'Setup &amp; Instructions'!$B$5,T184&gt;0),"Balance due after departure","OK")))))))),"")</f>
        <v/>
      </c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54" t="n"/>
      <c r="J185" s="54" t="n"/>
      <c r="K185" s="17">
        <f>IFERROR(IF(OR(I185="",J185=""),"",J185-I185),"")</f>
        <v/>
      </c>
      <c r="L185" s="15" t="n"/>
      <c r="M185" s="15" t="n"/>
      <c r="N185" s="18" t="n"/>
      <c r="O185" s="19">
        <f>IFERROR(IF(OR(K185="",N185=""),"",K185*N185),"")</f>
        <v/>
      </c>
      <c r="P185" s="19">
        <f>IFERROR(IF(O185="","",O185*'Setup &amp; Instructions'!$B$9),"")</f>
        <v/>
      </c>
      <c r="Q185" s="19">
        <f>IFERROR(IF(O185="","",(O185+P185)*'Setup &amp; Instructions'!$B$8),"")</f>
        <v/>
      </c>
      <c r="R185" s="19">
        <f>IFERROR(IF(O185="","",O185+P185+Q185),"")</f>
        <v/>
      </c>
      <c r="S185" s="18" t="n"/>
      <c r="T185" s="19">
        <f>IFERROR(IF(R185="","",IF(L185="Canceled",0,R185-S185)),"")</f>
        <v/>
      </c>
      <c r="U185" s="17">
        <f>IFERROR(IF(A185="","",IF(L185="Canceled","Canceled",IF(T185&lt;0,"Credit Balance",IF(T185=0,"Paid in Full",IF(S185&gt;0,"Deposit Paid","No Payment Recorded"))))),"")</f>
        <v/>
      </c>
      <c r="V185" s="20" t="n"/>
      <c r="W185" s="15" t="n"/>
      <c r="X185" s="54" t="n"/>
      <c r="Y185" s="17">
        <f>IFERROR(IF(OR(F185="",I185="",J185="",L185="Canceled"),"",SUMPRODUCT(($F$2:$F$251=F185)*($I$2:$I$251&lt;J185)*($J$2:$J$251&gt;I185)*($L$2:$L$251&lt;&gt;"Canceled")*($A$2:$A$251&lt;&gt;A185)*($A$2:$A$251&lt;&gt;""))),"")</f>
        <v/>
      </c>
      <c r="Z185" s="21">
        <f>IFERROR(IF(COUNTA(B185:X185)=0,"",IF(A185="","Missing reservation ID",IF(C185="","Missing guest name",IF(OR(I185="",J185="",J185&lt;=I185),"Review stay dates",IF(Y185&gt;0,"Room overlap",IF(AND(I185&lt;'Setup &amp; Instructions'!$B$5,OR(L185="Confirmed",L185="Hold")),"Arrival status overdue",IF(AND(L185="Confirmed",I185&gt;='Setup &amp; Instructions'!$B$5,IFERROR(S185/R185,0)&lt;'Setup &amp; Instructions'!$B$10),"Deposit below target",IF(AND(J185&lt;'Setup &amp; Instructions'!$B$5,T185&gt;0),"Balance due after departure","OK")))))))),"")</f>
        <v/>
      </c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54" t="n"/>
      <c r="J186" s="54" t="n"/>
      <c r="K186" s="17">
        <f>IFERROR(IF(OR(I186="",J186=""),"",J186-I186),"")</f>
        <v/>
      </c>
      <c r="L186" s="15" t="n"/>
      <c r="M186" s="15" t="n"/>
      <c r="N186" s="18" t="n"/>
      <c r="O186" s="19">
        <f>IFERROR(IF(OR(K186="",N186=""),"",K186*N186),"")</f>
        <v/>
      </c>
      <c r="P186" s="19">
        <f>IFERROR(IF(O186="","",O186*'Setup &amp; Instructions'!$B$9),"")</f>
        <v/>
      </c>
      <c r="Q186" s="19">
        <f>IFERROR(IF(O186="","",(O186+P186)*'Setup &amp; Instructions'!$B$8),"")</f>
        <v/>
      </c>
      <c r="R186" s="19">
        <f>IFERROR(IF(O186="","",O186+P186+Q186),"")</f>
        <v/>
      </c>
      <c r="S186" s="18" t="n"/>
      <c r="T186" s="19">
        <f>IFERROR(IF(R186="","",IF(L186="Canceled",0,R186-S186)),"")</f>
        <v/>
      </c>
      <c r="U186" s="17">
        <f>IFERROR(IF(A186="","",IF(L186="Canceled","Canceled",IF(T186&lt;0,"Credit Balance",IF(T186=0,"Paid in Full",IF(S186&gt;0,"Deposit Paid","No Payment Recorded"))))),"")</f>
        <v/>
      </c>
      <c r="V186" s="20" t="n"/>
      <c r="W186" s="15" t="n"/>
      <c r="X186" s="54" t="n"/>
      <c r="Y186" s="17">
        <f>IFERROR(IF(OR(F186="",I186="",J186="",L186="Canceled"),"",SUMPRODUCT(($F$2:$F$251=F186)*($I$2:$I$251&lt;J186)*($J$2:$J$251&gt;I186)*($L$2:$L$251&lt;&gt;"Canceled")*($A$2:$A$251&lt;&gt;A186)*($A$2:$A$251&lt;&gt;""))),"")</f>
        <v/>
      </c>
      <c r="Z186" s="21">
        <f>IFERROR(IF(COUNTA(B186:X186)=0,"",IF(A186="","Missing reservation ID",IF(C186="","Missing guest name",IF(OR(I186="",J186="",J186&lt;=I186),"Review stay dates",IF(Y186&gt;0,"Room overlap",IF(AND(I186&lt;'Setup &amp; Instructions'!$B$5,OR(L186="Confirmed",L186="Hold")),"Arrival status overdue",IF(AND(L186="Confirmed",I186&gt;='Setup &amp; Instructions'!$B$5,IFERROR(S186/R186,0)&lt;'Setup &amp; Instructions'!$B$10),"Deposit below target",IF(AND(J186&lt;'Setup &amp; Instructions'!$B$5,T186&gt;0),"Balance due after departure","OK")))))))),"")</f>
        <v/>
      </c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54" t="n"/>
      <c r="J187" s="54" t="n"/>
      <c r="K187" s="17">
        <f>IFERROR(IF(OR(I187="",J187=""),"",J187-I187),"")</f>
        <v/>
      </c>
      <c r="L187" s="15" t="n"/>
      <c r="M187" s="15" t="n"/>
      <c r="N187" s="18" t="n"/>
      <c r="O187" s="19">
        <f>IFERROR(IF(OR(K187="",N187=""),"",K187*N187),"")</f>
        <v/>
      </c>
      <c r="P187" s="19">
        <f>IFERROR(IF(O187="","",O187*'Setup &amp; Instructions'!$B$9),"")</f>
        <v/>
      </c>
      <c r="Q187" s="19">
        <f>IFERROR(IF(O187="","",(O187+P187)*'Setup &amp; Instructions'!$B$8),"")</f>
        <v/>
      </c>
      <c r="R187" s="19">
        <f>IFERROR(IF(O187="","",O187+P187+Q187),"")</f>
        <v/>
      </c>
      <c r="S187" s="18" t="n"/>
      <c r="T187" s="19">
        <f>IFERROR(IF(R187="","",IF(L187="Canceled",0,R187-S187)),"")</f>
        <v/>
      </c>
      <c r="U187" s="17">
        <f>IFERROR(IF(A187="","",IF(L187="Canceled","Canceled",IF(T187&lt;0,"Credit Balance",IF(T187=0,"Paid in Full",IF(S187&gt;0,"Deposit Paid","No Payment Recorded"))))),"")</f>
        <v/>
      </c>
      <c r="V187" s="20" t="n"/>
      <c r="W187" s="15" t="n"/>
      <c r="X187" s="54" t="n"/>
      <c r="Y187" s="17">
        <f>IFERROR(IF(OR(F187="",I187="",J187="",L187="Canceled"),"",SUMPRODUCT(($F$2:$F$251=F187)*($I$2:$I$251&lt;J187)*($J$2:$J$251&gt;I187)*($L$2:$L$251&lt;&gt;"Canceled")*($A$2:$A$251&lt;&gt;A187)*($A$2:$A$251&lt;&gt;""))),"")</f>
        <v/>
      </c>
      <c r="Z187" s="21">
        <f>IFERROR(IF(COUNTA(B187:X187)=0,"",IF(A187="","Missing reservation ID",IF(C187="","Missing guest name",IF(OR(I187="",J187="",J187&lt;=I187),"Review stay dates",IF(Y187&gt;0,"Room overlap",IF(AND(I187&lt;'Setup &amp; Instructions'!$B$5,OR(L187="Confirmed",L187="Hold")),"Arrival status overdue",IF(AND(L187="Confirmed",I187&gt;='Setup &amp; Instructions'!$B$5,IFERROR(S187/R187,0)&lt;'Setup &amp; Instructions'!$B$10),"Deposit below target",IF(AND(J187&lt;'Setup &amp; Instructions'!$B$5,T187&gt;0),"Balance due after departure","OK")))))))),"")</f>
        <v/>
      </c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54" t="n"/>
      <c r="J188" s="54" t="n"/>
      <c r="K188" s="17">
        <f>IFERROR(IF(OR(I188="",J188=""),"",J188-I188),"")</f>
        <v/>
      </c>
      <c r="L188" s="15" t="n"/>
      <c r="M188" s="15" t="n"/>
      <c r="N188" s="18" t="n"/>
      <c r="O188" s="19">
        <f>IFERROR(IF(OR(K188="",N188=""),"",K188*N188),"")</f>
        <v/>
      </c>
      <c r="P188" s="19">
        <f>IFERROR(IF(O188="","",O188*'Setup &amp; Instructions'!$B$9),"")</f>
        <v/>
      </c>
      <c r="Q188" s="19">
        <f>IFERROR(IF(O188="","",(O188+P188)*'Setup &amp; Instructions'!$B$8),"")</f>
        <v/>
      </c>
      <c r="R188" s="19">
        <f>IFERROR(IF(O188="","",O188+P188+Q188),"")</f>
        <v/>
      </c>
      <c r="S188" s="18" t="n"/>
      <c r="T188" s="19">
        <f>IFERROR(IF(R188="","",IF(L188="Canceled",0,R188-S188)),"")</f>
        <v/>
      </c>
      <c r="U188" s="17">
        <f>IFERROR(IF(A188="","",IF(L188="Canceled","Canceled",IF(T188&lt;0,"Credit Balance",IF(T188=0,"Paid in Full",IF(S188&gt;0,"Deposit Paid","No Payment Recorded"))))),"")</f>
        <v/>
      </c>
      <c r="V188" s="20" t="n"/>
      <c r="W188" s="15" t="n"/>
      <c r="X188" s="54" t="n"/>
      <c r="Y188" s="17">
        <f>IFERROR(IF(OR(F188="",I188="",J188="",L188="Canceled"),"",SUMPRODUCT(($F$2:$F$251=F188)*($I$2:$I$251&lt;J188)*($J$2:$J$251&gt;I188)*($L$2:$L$251&lt;&gt;"Canceled")*($A$2:$A$251&lt;&gt;A188)*($A$2:$A$251&lt;&gt;""))),"")</f>
        <v/>
      </c>
      <c r="Z188" s="21">
        <f>IFERROR(IF(COUNTA(B188:X188)=0,"",IF(A188="","Missing reservation ID",IF(C188="","Missing guest name",IF(OR(I188="",J188="",J188&lt;=I188),"Review stay dates",IF(Y188&gt;0,"Room overlap",IF(AND(I188&lt;'Setup &amp; Instructions'!$B$5,OR(L188="Confirmed",L188="Hold")),"Arrival status overdue",IF(AND(L188="Confirmed",I188&gt;='Setup &amp; Instructions'!$B$5,IFERROR(S188/R188,0)&lt;'Setup &amp; Instructions'!$B$10),"Deposit below target",IF(AND(J188&lt;'Setup &amp; Instructions'!$B$5,T188&gt;0),"Balance due after departure","OK")))))))),"")</f>
        <v/>
      </c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54" t="n"/>
      <c r="J189" s="54" t="n"/>
      <c r="K189" s="17">
        <f>IFERROR(IF(OR(I189="",J189=""),"",J189-I189),"")</f>
        <v/>
      </c>
      <c r="L189" s="15" t="n"/>
      <c r="M189" s="15" t="n"/>
      <c r="N189" s="18" t="n"/>
      <c r="O189" s="19">
        <f>IFERROR(IF(OR(K189="",N189=""),"",K189*N189),"")</f>
        <v/>
      </c>
      <c r="P189" s="19">
        <f>IFERROR(IF(O189="","",O189*'Setup &amp; Instructions'!$B$9),"")</f>
        <v/>
      </c>
      <c r="Q189" s="19">
        <f>IFERROR(IF(O189="","",(O189+P189)*'Setup &amp; Instructions'!$B$8),"")</f>
        <v/>
      </c>
      <c r="R189" s="19">
        <f>IFERROR(IF(O189="","",O189+P189+Q189),"")</f>
        <v/>
      </c>
      <c r="S189" s="18" t="n"/>
      <c r="T189" s="19">
        <f>IFERROR(IF(R189="","",IF(L189="Canceled",0,R189-S189)),"")</f>
        <v/>
      </c>
      <c r="U189" s="17">
        <f>IFERROR(IF(A189="","",IF(L189="Canceled","Canceled",IF(T189&lt;0,"Credit Balance",IF(T189=0,"Paid in Full",IF(S189&gt;0,"Deposit Paid","No Payment Recorded"))))),"")</f>
        <v/>
      </c>
      <c r="V189" s="20" t="n"/>
      <c r="W189" s="15" t="n"/>
      <c r="X189" s="54" t="n"/>
      <c r="Y189" s="17">
        <f>IFERROR(IF(OR(F189="",I189="",J189="",L189="Canceled"),"",SUMPRODUCT(($F$2:$F$251=F189)*($I$2:$I$251&lt;J189)*($J$2:$J$251&gt;I189)*($L$2:$L$251&lt;&gt;"Canceled")*($A$2:$A$251&lt;&gt;A189)*($A$2:$A$251&lt;&gt;""))),"")</f>
        <v/>
      </c>
      <c r="Z189" s="21">
        <f>IFERROR(IF(COUNTA(B189:X189)=0,"",IF(A189="","Missing reservation ID",IF(C189="","Missing guest name",IF(OR(I189="",J189="",J189&lt;=I189),"Review stay dates",IF(Y189&gt;0,"Room overlap",IF(AND(I189&lt;'Setup &amp; Instructions'!$B$5,OR(L189="Confirmed",L189="Hold")),"Arrival status overdue",IF(AND(L189="Confirmed",I189&gt;='Setup &amp; Instructions'!$B$5,IFERROR(S189/R189,0)&lt;'Setup &amp; Instructions'!$B$10),"Deposit below target",IF(AND(J189&lt;'Setup &amp; Instructions'!$B$5,T189&gt;0),"Balance due after departure","OK")))))))),"")</f>
        <v/>
      </c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54" t="n"/>
      <c r="J190" s="54" t="n"/>
      <c r="K190" s="17">
        <f>IFERROR(IF(OR(I190="",J190=""),"",J190-I190),"")</f>
        <v/>
      </c>
      <c r="L190" s="15" t="n"/>
      <c r="M190" s="15" t="n"/>
      <c r="N190" s="18" t="n"/>
      <c r="O190" s="19">
        <f>IFERROR(IF(OR(K190="",N190=""),"",K190*N190),"")</f>
        <v/>
      </c>
      <c r="P190" s="19">
        <f>IFERROR(IF(O190="","",O190*'Setup &amp; Instructions'!$B$9),"")</f>
        <v/>
      </c>
      <c r="Q190" s="19">
        <f>IFERROR(IF(O190="","",(O190+P190)*'Setup &amp; Instructions'!$B$8),"")</f>
        <v/>
      </c>
      <c r="R190" s="19">
        <f>IFERROR(IF(O190="","",O190+P190+Q190),"")</f>
        <v/>
      </c>
      <c r="S190" s="18" t="n"/>
      <c r="T190" s="19">
        <f>IFERROR(IF(R190="","",IF(L190="Canceled",0,R190-S190)),"")</f>
        <v/>
      </c>
      <c r="U190" s="17">
        <f>IFERROR(IF(A190="","",IF(L190="Canceled","Canceled",IF(T190&lt;0,"Credit Balance",IF(T190=0,"Paid in Full",IF(S190&gt;0,"Deposit Paid","No Payment Recorded"))))),"")</f>
        <v/>
      </c>
      <c r="V190" s="20" t="n"/>
      <c r="W190" s="15" t="n"/>
      <c r="X190" s="54" t="n"/>
      <c r="Y190" s="17">
        <f>IFERROR(IF(OR(F190="",I190="",J190="",L190="Canceled"),"",SUMPRODUCT(($F$2:$F$251=F190)*($I$2:$I$251&lt;J190)*($J$2:$J$251&gt;I190)*($L$2:$L$251&lt;&gt;"Canceled")*($A$2:$A$251&lt;&gt;A190)*($A$2:$A$251&lt;&gt;""))),"")</f>
        <v/>
      </c>
      <c r="Z190" s="21">
        <f>IFERROR(IF(COUNTA(B190:X190)=0,"",IF(A190="","Missing reservation ID",IF(C190="","Missing guest name",IF(OR(I190="",J190="",J190&lt;=I190),"Review stay dates",IF(Y190&gt;0,"Room overlap",IF(AND(I190&lt;'Setup &amp; Instructions'!$B$5,OR(L190="Confirmed",L190="Hold")),"Arrival status overdue",IF(AND(L190="Confirmed",I190&gt;='Setup &amp; Instructions'!$B$5,IFERROR(S190/R190,0)&lt;'Setup &amp; Instructions'!$B$10),"Deposit below target",IF(AND(J190&lt;'Setup &amp; Instructions'!$B$5,T190&gt;0),"Balance due after departure","OK")))))))),"")</f>
        <v/>
      </c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54" t="n"/>
      <c r="J191" s="54" t="n"/>
      <c r="K191" s="17">
        <f>IFERROR(IF(OR(I191="",J191=""),"",J191-I191),"")</f>
        <v/>
      </c>
      <c r="L191" s="15" t="n"/>
      <c r="M191" s="15" t="n"/>
      <c r="N191" s="18" t="n"/>
      <c r="O191" s="19">
        <f>IFERROR(IF(OR(K191="",N191=""),"",K191*N191),"")</f>
        <v/>
      </c>
      <c r="P191" s="19">
        <f>IFERROR(IF(O191="","",O191*'Setup &amp; Instructions'!$B$9),"")</f>
        <v/>
      </c>
      <c r="Q191" s="19">
        <f>IFERROR(IF(O191="","",(O191+P191)*'Setup &amp; Instructions'!$B$8),"")</f>
        <v/>
      </c>
      <c r="R191" s="19">
        <f>IFERROR(IF(O191="","",O191+P191+Q191),"")</f>
        <v/>
      </c>
      <c r="S191" s="18" t="n"/>
      <c r="T191" s="19">
        <f>IFERROR(IF(R191="","",IF(L191="Canceled",0,R191-S191)),"")</f>
        <v/>
      </c>
      <c r="U191" s="17">
        <f>IFERROR(IF(A191="","",IF(L191="Canceled","Canceled",IF(T191&lt;0,"Credit Balance",IF(T191=0,"Paid in Full",IF(S191&gt;0,"Deposit Paid","No Payment Recorded"))))),"")</f>
        <v/>
      </c>
      <c r="V191" s="20" t="n"/>
      <c r="W191" s="15" t="n"/>
      <c r="X191" s="54" t="n"/>
      <c r="Y191" s="17">
        <f>IFERROR(IF(OR(F191="",I191="",J191="",L191="Canceled"),"",SUMPRODUCT(($F$2:$F$251=F191)*($I$2:$I$251&lt;J191)*($J$2:$J$251&gt;I191)*($L$2:$L$251&lt;&gt;"Canceled")*($A$2:$A$251&lt;&gt;A191)*($A$2:$A$251&lt;&gt;""))),"")</f>
        <v/>
      </c>
      <c r="Z191" s="21">
        <f>IFERROR(IF(COUNTA(B191:X191)=0,"",IF(A191="","Missing reservation ID",IF(C191="","Missing guest name",IF(OR(I191="",J191="",J191&lt;=I191),"Review stay dates",IF(Y191&gt;0,"Room overlap",IF(AND(I191&lt;'Setup &amp; Instructions'!$B$5,OR(L191="Confirmed",L191="Hold")),"Arrival status overdue",IF(AND(L191="Confirmed",I191&gt;='Setup &amp; Instructions'!$B$5,IFERROR(S191/R191,0)&lt;'Setup &amp; Instructions'!$B$10),"Deposit below target",IF(AND(J191&lt;'Setup &amp; Instructions'!$B$5,T191&gt;0),"Balance due after departure","OK")))))))),"")</f>
        <v/>
      </c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54" t="n"/>
      <c r="J192" s="54" t="n"/>
      <c r="K192" s="17">
        <f>IFERROR(IF(OR(I192="",J192=""),"",J192-I192),"")</f>
        <v/>
      </c>
      <c r="L192" s="15" t="n"/>
      <c r="M192" s="15" t="n"/>
      <c r="N192" s="18" t="n"/>
      <c r="O192" s="19">
        <f>IFERROR(IF(OR(K192="",N192=""),"",K192*N192),"")</f>
        <v/>
      </c>
      <c r="P192" s="19">
        <f>IFERROR(IF(O192="","",O192*'Setup &amp; Instructions'!$B$9),"")</f>
        <v/>
      </c>
      <c r="Q192" s="19">
        <f>IFERROR(IF(O192="","",(O192+P192)*'Setup &amp; Instructions'!$B$8),"")</f>
        <v/>
      </c>
      <c r="R192" s="19">
        <f>IFERROR(IF(O192="","",O192+P192+Q192),"")</f>
        <v/>
      </c>
      <c r="S192" s="18" t="n"/>
      <c r="T192" s="19">
        <f>IFERROR(IF(R192="","",IF(L192="Canceled",0,R192-S192)),"")</f>
        <v/>
      </c>
      <c r="U192" s="17">
        <f>IFERROR(IF(A192="","",IF(L192="Canceled","Canceled",IF(T192&lt;0,"Credit Balance",IF(T192=0,"Paid in Full",IF(S192&gt;0,"Deposit Paid","No Payment Recorded"))))),"")</f>
        <v/>
      </c>
      <c r="V192" s="20" t="n"/>
      <c r="W192" s="15" t="n"/>
      <c r="X192" s="54" t="n"/>
      <c r="Y192" s="17">
        <f>IFERROR(IF(OR(F192="",I192="",J192="",L192="Canceled"),"",SUMPRODUCT(($F$2:$F$251=F192)*($I$2:$I$251&lt;J192)*($J$2:$J$251&gt;I192)*($L$2:$L$251&lt;&gt;"Canceled")*($A$2:$A$251&lt;&gt;A192)*($A$2:$A$251&lt;&gt;""))),"")</f>
        <v/>
      </c>
      <c r="Z192" s="21">
        <f>IFERROR(IF(COUNTA(B192:X192)=0,"",IF(A192="","Missing reservation ID",IF(C192="","Missing guest name",IF(OR(I192="",J192="",J192&lt;=I192),"Review stay dates",IF(Y192&gt;0,"Room overlap",IF(AND(I192&lt;'Setup &amp; Instructions'!$B$5,OR(L192="Confirmed",L192="Hold")),"Arrival status overdue",IF(AND(L192="Confirmed",I192&gt;='Setup &amp; Instructions'!$B$5,IFERROR(S192/R192,0)&lt;'Setup &amp; Instructions'!$B$10),"Deposit below target",IF(AND(J192&lt;'Setup &amp; Instructions'!$B$5,T192&gt;0),"Balance due after departure","OK")))))))),"")</f>
        <v/>
      </c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54" t="n"/>
      <c r="J193" s="54" t="n"/>
      <c r="K193" s="17">
        <f>IFERROR(IF(OR(I193="",J193=""),"",J193-I193),"")</f>
        <v/>
      </c>
      <c r="L193" s="15" t="n"/>
      <c r="M193" s="15" t="n"/>
      <c r="N193" s="18" t="n"/>
      <c r="O193" s="19">
        <f>IFERROR(IF(OR(K193="",N193=""),"",K193*N193),"")</f>
        <v/>
      </c>
      <c r="P193" s="19">
        <f>IFERROR(IF(O193="","",O193*'Setup &amp; Instructions'!$B$9),"")</f>
        <v/>
      </c>
      <c r="Q193" s="19">
        <f>IFERROR(IF(O193="","",(O193+P193)*'Setup &amp; Instructions'!$B$8),"")</f>
        <v/>
      </c>
      <c r="R193" s="19">
        <f>IFERROR(IF(O193="","",O193+P193+Q193),"")</f>
        <v/>
      </c>
      <c r="S193" s="18" t="n"/>
      <c r="T193" s="19">
        <f>IFERROR(IF(R193="","",IF(L193="Canceled",0,R193-S193)),"")</f>
        <v/>
      </c>
      <c r="U193" s="17">
        <f>IFERROR(IF(A193="","",IF(L193="Canceled","Canceled",IF(T193&lt;0,"Credit Balance",IF(T193=0,"Paid in Full",IF(S193&gt;0,"Deposit Paid","No Payment Recorded"))))),"")</f>
        <v/>
      </c>
      <c r="V193" s="20" t="n"/>
      <c r="W193" s="15" t="n"/>
      <c r="X193" s="54" t="n"/>
      <c r="Y193" s="17">
        <f>IFERROR(IF(OR(F193="",I193="",J193="",L193="Canceled"),"",SUMPRODUCT(($F$2:$F$251=F193)*($I$2:$I$251&lt;J193)*($J$2:$J$251&gt;I193)*($L$2:$L$251&lt;&gt;"Canceled")*($A$2:$A$251&lt;&gt;A193)*($A$2:$A$251&lt;&gt;""))),"")</f>
        <v/>
      </c>
      <c r="Z193" s="21">
        <f>IFERROR(IF(COUNTA(B193:X193)=0,"",IF(A193="","Missing reservation ID",IF(C193="","Missing guest name",IF(OR(I193="",J193="",J193&lt;=I193),"Review stay dates",IF(Y193&gt;0,"Room overlap",IF(AND(I193&lt;'Setup &amp; Instructions'!$B$5,OR(L193="Confirmed",L193="Hold")),"Arrival status overdue",IF(AND(L193="Confirmed",I193&gt;='Setup &amp; Instructions'!$B$5,IFERROR(S193/R193,0)&lt;'Setup &amp; Instructions'!$B$10),"Deposit below target",IF(AND(J193&lt;'Setup &amp; Instructions'!$B$5,T193&gt;0),"Balance due after departure","OK")))))))),"")</f>
        <v/>
      </c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54" t="n"/>
      <c r="J194" s="54" t="n"/>
      <c r="K194" s="17">
        <f>IFERROR(IF(OR(I194="",J194=""),"",J194-I194),"")</f>
        <v/>
      </c>
      <c r="L194" s="15" t="n"/>
      <c r="M194" s="15" t="n"/>
      <c r="N194" s="18" t="n"/>
      <c r="O194" s="19">
        <f>IFERROR(IF(OR(K194="",N194=""),"",K194*N194),"")</f>
        <v/>
      </c>
      <c r="P194" s="19">
        <f>IFERROR(IF(O194="","",O194*'Setup &amp; Instructions'!$B$9),"")</f>
        <v/>
      </c>
      <c r="Q194" s="19">
        <f>IFERROR(IF(O194="","",(O194+P194)*'Setup &amp; Instructions'!$B$8),"")</f>
        <v/>
      </c>
      <c r="R194" s="19">
        <f>IFERROR(IF(O194="","",O194+P194+Q194),"")</f>
        <v/>
      </c>
      <c r="S194" s="18" t="n"/>
      <c r="T194" s="19">
        <f>IFERROR(IF(R194="","",IF(L194="Canceled",0,R194-S194)),"")</f>
        <v/>
      </c>
      <c r="U194" s="17">
        <f>IFERROR(IF(A194="","",IF(L194="Canceled","Canceled",IF(T194&lt;0,"Credit Balance",IF(T194=0,"Paid in Full",IF(S194&gt;0,"Deposit Paid","No Payment Recorded"))))),"")</f>
        <v/>
      </c>
      <c r="V194" s="20" t="n"/>
      <c r="W194" s="15" t="n"/>
      <c r="X194" s="54" t="n"/>
      <c r="Y194" s="17">
        <f>IFERROR(IF(OR(F194="",I194="",J194="",L194="Canceled"),"",SUMPRODUCT(($F$2:$F$251=F194)*($I$2:$I$251&lt;J194)*($J$2:$J$251&gt;I194)*($L$2:$L$251&lt;&gt;"Canceled")*($A$2:$A$251&lt;&gt;A194)*($A$2:$A$251&lt;&gt;""))),"")</f>
        <v/>
      </c>
      <c r="Z194" s="21">
        <f>IFERROR(IF(COUNTA(B194:X194)=0,"",IF(A194="","Missing reservation ID",IF(C194="","Missing guest name",IF(OR(I194="",J194="",J194&lt;=I194),"Review stay dates",IF(Y194&gt;0,"Room overlap",IF(AND(I194&lt;'Setup &amp; Instructions'!$B$5,OR(L194="Confirmed",L194="Hold")),"Arrival status overdue",IF(AND(L194="Confirmed",I194&gt;='Setup &amp; Instructions'!$B$5,IFERROR(S194/R194,0)&lt;'Setup &amp; Instructions'!$B$10),"Deposit below target",IF(AND(J194&lt;'Setup &amp; Instructions'!$B$5,T194&gt;0),"Balance due after departure","OK")))))))),"")</f>
        <v/>
      </c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54" t="n"/>
      <c r="J195" s="54" t="n"/>
      <c r="K195" s="17">
        <f>IFERROR(IF(OR(I195="",J195=""),"",J195-I195),"")</f>
        <v/>
      </c>
      <c r="L195" s="15" t="n"/>
      <c r="M195" s="15" t="n"/>
      <c r="N195" s="18" t="n"/>
      <c r="O195" s="19">
        <f>IFERROR(IF(OR(K195="",N195=""),"",K195*N195),"")</f>
        <v/>
      </c>
      <c r="P195" s="19">
        <f>IFERROR(IF(O195="","",O195*'Setup &amp; Instructions'!$B$9),"")</f>
        <v/>
      </c>
      <c r="Q195" s="19">
        <f>IFERROR(IF(O195="","",(O195+P195)*'Setup &amp; Instructions'!$B$8),"")</f>
        <v/>
      </c>
      <c r="R195" s="19">
        <f>IFERROR(IF(O195="","",O195+P195+Q195),"")</f>
        <v/>
      </c>
      <c r="S195" s="18" t="n"/>
      <c r="T195" s="19">
        <f>IFERROR(IF(R195="","",IF(L195="Canceled",0,R195-S195)),"")</f>
        <v/>
      </c>
      <c r="U195" s="17">
        <f>IFERROR(IF(A195="","",IF(L195="Canceled","Canceled",IF(T195&lt;0,"Credit Balance",IF(T195=0,"Paid in Full",IF(S195&gt;0,"Deposit Paid","No Payment Recorded"))))),"")</f>
        <v/>
      </c>
      <c r="V195" s="20" t="n"/>
      <c r="W195" s="15" t="n"/>
      <c r="X195" s="54" t="n"/>
      <c r="Y195" s="17">
        <f>IFERROR(IF(OR(F195="",I195="",J195="",L195="Canceled"),"",SUMPRODUCT(($F$2:$F$251=F195)*($I$2:$I$251&lt;J195)*($J$2:$J$251&gt;I195)*($L$2:$L$251&lt;&gt;"Canceled")*($A$2:$A$251&lt;&gt;A195)*($A$2:$A$251&lt;&gt;""))),"")</f>
        <v/>
      </c>
      <c r="Z195" s="21">
        <f>IFERROR(IF(COUNTA(B195:X195)=0,"",IF(A195="","Missing reservation ID",IF(C195="","Missing guest name",IF(OR(I195="",J195="",J195&lt;=I195),"Review stay dates",IF(Y195&gt;0,"Room overlap",IF(AND(I195&lt;'Setup &amp; Instructions'!$B$5,OR(L195="Confirmed",L195="Hold")),"Arrival status overdue",IF(AND(L195="Confirmed",I195&gt;='Setup &amp; Instructions'!$B$5,IFERROR(S195/R195,0)&lt;'Setup &amp; Instructions'!$B$10),"Deposit below target",IF(AND(J195&lt;'Setup &amp; Instructions'!$B$5,T195&gt;0),"Balance due after departure","OK")))))))),"")</f>
        <v/>
      </c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54" t="n"/>
      <c r="J196" s="54" t="n"/>
      <c r="K196" s="17">
        <f>IFERROR(IF(OR(I196="",J196=""),"",J196-I196),"")</f>
        <v/>
      </c>
      <c r="L196" s="15" t="n"/>
      <c r="M196" s="15" t="n"/>
      <c r="N196" s="18" t="n"/>
      <c r="O196" s="19">
        <f>IFERROR(IF(OR(K196="",N196=""),"",K196*N196),"")</f>
        <v/>
      </c>
      <c r="P196" s="19">
        <f>IFERROR(IF(O196="","",O196*'Setup &amp; Instructions'!$B$9),"")</f>
        <v/>
      </c>
      <c r="Q196" s="19">
        <f>IFERROR(IF(O196="","",(O196+P196)*'Setup &amp; Instructions'!$B$8),"")</f>
        <v/>
      </c>
      <c r="R196" s="19">
        <f>IFERROR(IF(O196="","",O196+P196+Q196),"")</f>
        <v/>
      </c>
      <c r="S196" s="18" t="n"/>
      <c r="T196" s="19">
        <f>IFERROR(IF(R196="","",IF(L196="Canceled",0,R196-S196)),"")</f>
        <v/>
      </c>
      <c r="U196" s="17">
        <f>IFERROR(IF(A196="","",IF(L196="Canceled","Canceled",IF(T196&lt;0,"Credit Balance",IF(T196=0,"Paid in Full",IF(S196&gt;0,"Deposit Paid","No Payment Recorded"))))),"")</f>
        <v/>
      </c>
      <c r="V196" s="20" t="n"/>
      <c r="W196" s="15" t="n"/>
      <c r="X196" s="54" t="n"/>
      <c r="Y196" s="17">
        <f>IFERROR(IF(OR(F196="",I196="",J196="",L196="Canceled"),"",SUMPRODUCT(($F$2:$F$251=F196)*($I$2:$I$251&lt;J196)*($J$2:$J$251&gt;I196)*($L$2:$L$251&lt;&gt;"Canceled")*($A$2:$A$251&lt;&gt;A196)*($A$2:$A$251&lt;&gt;""))),"")</f>
        <v/>
      </c>
      <c r="Z196" s="21">
        <f>IFERROR(IF(COUNTA(B196:X196)=0,"",IF(A196="","Missing reservation ID",IF(C196="","Missing guest name",IF(OR(I196="",J196="",J196&lt;=I196),"Review stay dates",IF(Y196&gt;0,"Room overlap",IF(AND(I196&lt;'Setup &amp; Instructions'!$B$5,OR(L196="Confirmed",L196="Hold")),"Arrival status overdue",IF(AND(L196="Confirmed",I196&gt;='Setup &amp; Instructions'!$B$5,IFERROR(S196/R196,0)&lt;'Setup &amp; Instructions'!$B$10),"Deposit below target",IF(AND(J196&lt;'Setup &amp; Instructions'!$B$5,T196&gt;0),"Balance due after departure","OK")))))))),"")</f>
        <v/>
      </c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54" t="n"/>
      <c r="J197" s="54" t="n"/>
      <c r="K197" s="17">
        <f>IFERROR(IF(OR(I197="",J197=""),"",J197-I197),"")</f>
        <v/>
      </c>
      <c r="L197" s="15" t="n"/>
      <c r="M197" s="15" t="n"/>
      <c r="N197" s="18" t="n"/>
      <c r="O197" s="19">
        <f>IFERROR(IF(OR(K197="",N197=""),"",K197*N197),"")</f>
        <v/>
      </c>
      <c r="P197" s="19">
        <f>IFERROR(IF(O197="","",O197*'Setup &amp; Instructions'!$B$9),"")</f>
        <v/>
      </c>
      <c r="Q197" s="19">
        <f>IFERROR(IF(O197="","",(O197+P197)*'Setup &amp; Instructions'!$B$8),"")</f>
        <v/>
      </c>
      <c r="R197" s="19">
        <f>IFERROR(IF(O197="","",O197+P197+Q197),"")</f>
        <v/>
      </c>
      <c r="S197" s="18" t="n"/>
      <c r="T197" s="19">
        <f>IFERROR(IF(R197="","",IF(L197="Canceled",0,R197-S197)),"")</f>
        <v/>
      </c>
      <c r="U197" s="17">
        <f>IFERROR(IF(A197="","",IF(L197="Canceled","Canceled",IF(T197&lt;0,"Credit Balance",IF(T197=0,"Paid in Full",IF(S197&gt;0,"Deposit Paid","No Payment Recorded"))))),"")</f>
        <v/>
      </c>
      <c r="V197" s="20" t="n"/>
      <c r="W197" s="15" t="n"/>
      <c r="X197" s="54" t="n"/>
      <c r="Y197" s="17">
        <f>IFERROR(IF(OR(F197="",I197="",J197="",L197="Canceled"),"",SUMPRODUCT(($F$2:$F$251=F197)*($I$2:$I$251&lt;J197)*($J$2:$J$251&gt;I197)*($L$2:$L$251&lt;&gt;"Canceled")*($A$2:$A$251&lt;&gt;A197)*($A$2:$A$251&lt;&gt;""))),"")</f>
        <v/>
      </c>
      <c r="Z197" s="21">
        <f>IFERROR(IF(COUNTA(B197:X197)=0,"",IF(A197="","Missing reservation ID",IF(C197="","Missing guest name",IF(OR(I197="",J197="",J197&lt;=I197),"Review stay dates",IF(Y197&gt;0,"Room overlap",IF(AND(I197&lt;'Setup &amp; Instructions'!$B$5,OR(L197="Confirmed",L197="Hold")),"Arrival status overdue",IF(AND(L197="Confirmed",I197&gt;='Setup &amp; Instructions'!$B$5,IFERROR(S197/R197,0)&lt;'Setup &amp; Instructions'!$B$10),"Deposit below target",IF(AND(J197&lt;'Setup &amp; Instructions'!$B$5,T197&gt;0),"Balance due after departure","OK")))))))),"")</f>
        <v/>
      </c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54" t="n"/>
      <c r="J198" s="54" t="n"/>
      <c r="K198" s="17">
        <f>IFERROR(IF(OR(I198="",J198=""),"",J198-I198),"")</f>
        <v/>
      </c>
      <c r="L198" s="15" t="n"/>
      <c r="M198" s="15" t="n"/>
      <c r="N198" s="18" t="n"/>
      <c r="O198" s="19">
        <f>IFERROR(IF(OR(K198="",N198=""),"",K198*N198),"")</f>
        <v/>
      </c>
      <c r="P198" s="19">
        <f>IFERROR(IF(O198="","",O198*'Setup &amp; Instructions'!$B$9),"")</f>
        <v/>
      </c>
      <c r="Q198" s="19">
        <f>IFERROR(IF(O198="","",(O198+P198)*'Setup &amp; Instructions'!$B$8),"")</f>
        <v/>
      </c>
      <c r="R198" s="19">
        <f>IFERROR(IF(O198="","",O198+P198+Q198),"")</f>
        <v/>
      </c>
      <c r="S198" s="18" t="n"/>
      <c r="T198" s="19">
        <f>IFERROR(IF(R198="","",IF(L198="Canceled",0,R198-S198)),"")</f>
        <v/>
      </c>
      <c r="U198" s="17">
        <f>IFERROR(IF(A198="","",IF(L198="Canceled","Canceled",IF(T198&lt;0,"Credit Balance",IF(T198=0,"Paid in Full",IF(S198&gt;0,"Deposit Paid","No Payment Recorded"))))),"")</f>
        <v/>
      </c>
      <c r="V198" s="20" t="n"/>
      <c r="W198" s="15" t="n"/>
      <c r="X198" s="54" t="n"/>
      <c r="Y198" s="17">
        <f>IFERROR(IF(OR(F198="",I198="",J198="",L198="Canceled"),"",SUMPRODUCT(($F$2:$F$251=F198)*($I$2:$I$251&lt;J198)*($J$2:$J$251&gt;I198)*($L$2:$L$251&lt;&gt;"Canceled")*($A$2:$A$251&lt;&gt;A198)*($A$2:$A$251&lt;&gt;""))),"")</f>
        <v/>
      </c>
      <c r="Z198" s="21">
        <f>IFERROR(IF(COUNTA(B198:X198)=0,"",IF(A198="","Missing reservation ID",IF(C198="","Missing guest name",IF(OR(I198="",J198="",J198&lt;=I198),"Review stay dates",IF(Y198&gt;0,"Room overlap",IF(AND(I198&lt;'Setup &amp; Instructions'!$B$5,OR(L198="Confirmed",L198="Hold")),"Arrival status overdue",IF(AND(L198="Confirmed",I198&gt;='Setup &amp; Instructions'!$B$5,IFERROR(S198/R198,0)&lt;'Setup &amp; Instructions'!$B$10),"Deposit below target",IF(AND(J198&lt;'Setup &amp; Instructions'!$B$5,T198&gt;0),"Balance due after departure","OK")))))))),"")</f>
        <v/>
      </c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54" t="n"/>
      <c r="J199" s="54" t="n"/>
      <c r="K199" s="17">
        <f>IFERROR(IF(OR(I199="",J199=""),"",J199-I199),"")</f>
        <v/>
      </c>
      <c r="L199" s="15" t="n"/>
      <c r="M199" s="15" t="n"/>
      <c r="N199" s="18" t="n"/>
      <c r="O199" s="19">
        <f>IFERROR(IF(OR(K199="",N199=""),"",K199*N199),"")</f>
        <v/>
      </c>
      <c r="P199" s="19">
        <f>IFERROR(IF(O199="","",O199*'Setup &amp; Instructions'!$B$9),"")</f>
        <v/>
      </c>
      <c r="Q199" s="19">
        <f>IFERROR(IF(O199="","",(O199+P199)*'Setup &amp; Instructions'!$B$8),"")</f>
        <v/>
      </c>
      <c r="R199" s="19">
        <f>IFERROR(IF(O199="","",O199+P199+Q199),"")</f>
        <v/>
      </c>
      <c r="S199" s="18" t="n"/>
      <c r="T199" s="19">
        <f>IFERROR(IF(R199="","",IF(L199="Canceled",0,R199-S199)),"")</f>
        <v/>
      </c>
      <c r="U199" s="17">
        <f>IFERROR(IF(A199="","",IF(L199="Canceled","Canceled",IF(T199&lt;0,"Credit Balance",IF(T199=0,"Paid in Full",IF(S199&gt;0,"Deposit Paid","No Payment Recorded"))))),"")</f>
        <v/>
      </c>
      <c r="V199" s="20" t="n"/>
      <c r="W199" s="15" t="n"/>
      <c r="X199" s="54" t="n"/>
      <c r="Y199" s="17">
        <f>IFERROR(IF(OR(F199="",I199="",J199="",L199="Canceled"),"",SUMPRODUCT(($F$2:$F$251=F199)*($I$2:$I$251&lt;J199)*($J$2:$J$251&gt;I199)*($L$2:$L$251&lt;&gt;"Canceled")*($A$2:$A$251&lt;&gt;A199)*($A$2:$A$251&lt;&gt;""))),"")</f>
        <v/>
      </c>
      <c r="Z199" s="21">
        <f>IFERROR(IF(COUNTA(B199:X199)=0,"",IF(A199="","Missing reservation ID",IF(C199="","Missing guest name",IF(OR(I199="",J199="",J199&lt;=I199),"Review stay dates",IF(Y199&gt;0,"Room overlap",IF(AND(I199&lt;'Setup &amp; Instructions'!$B$5,OR(L199="Confirmed",L199="Hold")),"Arrival status overdue",IF(AND(L199="Confirmed",I199&gt;='Setup &amp; Instructions'!$B$5,IFERROR(S199/R199,0)&lt;'Setup &amp; Instructions'!$B$10),"Deposit below target",IF(AND(J199&lt;'Setup &amp; Instructions'!$B$5,T199&gt;0),"Balance due after departure","OK")))))))),"")</f>
        <v/>
      </c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54" t="n"/>
      <c r="J200" s="54" t="n"/>
      <c r="K200" s="17">
        <f>IFERROR(IF(OR(I200="",J200=""),"",J200-I200),"")</f>
        <v/>
      </c>
      <c r="L200" s="15" t="n"/>
      <c r="M200" s="15" t="n"/>
      <c r="N200" s="18" t="n"/>
      <c r="O200" s="19">
        <f>IFERROR(IF(OR(K200="",N200=""),"",K200*N200),"")</f>
        <v/>
      </c>
      <c r="P200" s="19">
        <f>IFERROR(IF(O200="","",O200*'Setup &amp; Instructions'!$B$9),"")</f>
        <v/>
      </c>
      <c r="Q200" s="19">
        <f>IFERROR(IF(O200="","",(O200+P200)*'Setup &amp; Instructions'!$B$8),"")</f>
        <v/>
      </c>
      <c r="R200" s="19">
        <f>IFERROR(IF(O200="","",O200+P200+Q200),"")</f>
        <v/>
      </c>
      <c r="S200" s="18" t="n"/>
      <c r="T200" s="19">
        <f>IFERROR(IF(R200="","",IF(L200="Canceled",0,R200-S200)),"")</f>
        <v/>
      </c>
      <c r="U200" s="17">
        <f>IFERROR(IF(A200="","",IF(L200="Canceled","Canceled",IF(T200&lt;0,"Credit Balance",IF(T200=0,"Paid in Full",IF(S200&gt;0,"Deposit Paid","No Payment Recorded"))))),"")</f>
        <v/>
      </c>
      <c r="V200" s="20" t="n"/>
      <c r="W200" s="15" t="n"/>
      <c r="X200" s="54" t="n"/>
      <c r="Y200" s="17">
        <f>IFERROR(IF(OR(F200="",I200="",J200="",L200="Canceled"),"",SUMPRODUCT(($F$2:$F$251=F200)*($I$2:$I$251&lt;J200)*($J$2:$J$251&gt;I200)*($L$2:$L$251&lt;&gt;"Canceled")*($A$2:$A$251&lt;&gt;A200)*($A$2:$A$251&lt;&gt;""))),"")</f>
        <v/>
      </c>
      <c r="Z200" s="21">
        <f>IFERROR(IF(COUNTA(B200:X200)=0,"",IF(A200="","Missing reservation ID",IF(C200="","Missing guest name",IF(OR(I200="",J200="",J200&lt;=I200),"Review stay dates",IF(Y200&gt;0,"Room overlap",IF(AND(I200&lt;'Setup &amp; Instructions'!$B$5,OR(L200="Confirmed",L200="Hold")),"Arrival status overdue",IF(AND(L200="Confirmed",I200&gt;='Setup &amp; Instructions'!$B$5,IFERROR(S200/R200,0)&lt;'Setup &amp; Instructions'!$B$10),"Deposit below target",IF(AND(J200&lt;'Setup &amp; Instructions'!$B$5,T200&gt;0),"Balance due after departure","OK")))))))),"")</f>
        <v/>
      </c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54" t="n"/>
      <c r="J201" s="54" t="n"/>
      <c r="K201" s="17">
        <f>IFERROR(IF(OR(I201="",J201=""),"",J201-I201),"")</f>
        <v/>
      </c>
      <c r="L201" s="15" t="n"/>
      <c r="M201" s="15" t="n"/>
      <c r="N201" s="18" t="n"/>
      <c r="O201" s="19">
        <f>IFERROR(IF(OR(K201="",N201=""),"",K201*N201),"")</f>
        <v/>
      </c>
      <c r="P201" s="19">
        <f>IFERROR(IF(O201="","",O201*'Setup &amp; Instructions'!$B$9),"")</f>
        <v/>
      </c>
      <c r="Q201" s="19">
        <f>IFERROR(IF(O201="","",(O201+P201)*'Setup &amp; Instructions'!$B$8),"")</f>
        <v/>
      </c>
      <c r="R201" s="19">
        <f>IFERROR(IF(O201="","",O201+P201+Q201),"")</f>
        <v/>
      </c>
      <c r="S201" s="18" t="n"/>
      <c r="T201" s="19">
        <f>IFERROR(IF(R201="","",IF(L201="Canceled",0,R201-S201)),"")</f>
        <v/>
      </c>
      <c r="U201" s="17">
        <f>IFERROR(IF(A201="","",IF(L201="Canceled","Canceled",IF(T201&lt;0,"Credit Balance",IF(T201=0,"Paid in Full",IF(S201&gt;0,"Deposit Paid","No Payment Recorded"))))),"")</f>
        <v/>
      </c>
      <c r="V201" s="20" t="n"/>
      <c r="W201" s="15" t="n"/>
      <c r="X201" s="54" t="n"/>
      <c r="Y201" s="17">
        <f>IFERROR(IF(OR(F201="",I201="",J201="",L201="Canceled"),"",SUMPRODUCT(($F$2:$F$251=F201)*($I$2:$I$251&lt;J201)*($J$2:$J$251&gt;I201)*($L$2:$L$251&lt;&gt;"Canceled")*($A$2:$A$251&lt;&gt;A201)*($A$2:$A$251&lt;&gt;""))),"")</f>
        <v/>
      </c>
      <c r="Z201" s="21">
        <f>IFERROR(IF(COUNTA(B201:X201)=0,"",IF(A201="","Missing reservation ID",IF(C201="","Missing guest name",IF(OR(I201="",J201="",J201&lt;=I201),"Review stay dates",IF(Y201&gt;0,"Room overlap",IF(AND(I201&lt;'Setup &amp; Instructions'!$B$5,OR(L201="Confirmed",L201="Hold")),"Arrival status overdue",IF(AND(L201="Confirmed",I201&gt;='Setup &amp; Instructions'!$B$5,IFERROR(S201/R201,0)&lt;'Setup &amp; Instructions'!$B$10),"Deposit below target",IF(AND(J201&lt;'Setup &amp; Instructions'!$B$5,T201&gt;0),"Balance due after departure","OK")))))))),"")</f>
        <v/>
      </c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54" t="n"/>
      <c r="J202" s="54" t="n"/>
      <c r="K202" s="17">
        <f>IFERROR(IF(OR(I202="",J202=""),"",J202-I202),"")</f>
        <v/>
      </c>
      <c r="L202" s="15" t="n"/>
      <c r="M202" s="15" t="n"/>
      <c r="N202" s="18" t="n"/>
      <c r="O202" s="19">
        <f>IFERROR(IF(OR(K202="",N202=""),"",K202*N202),"")</f>
        <v/>
      </c>
      <c r="P202" s="19">
        <f>IFERROR(IF(O202="","",O202*'Setup &amp; Instructions'!$B$9),"")</f>
        <v/>
      </c>
      <c r="Q202" s="19">
        <f>IFERROR(IF(O202="","",(O202+P202)*'Setup &amp; Instructions'!$B$8),"")</f>
        <v/>
      </c>
      <c r="R202" s="19">
        <f>IFERROR(IF(O202="","",O202+P202+Q202),"")</f>
        <v/>
      </c>
      <c r="S202" s="18" t="n"/>
      <c r="T202" s="19">
        <f>IFERROR(IF(R202="","",IF(L202="Canceled",0,R202-S202)),"")</f>
        <v/>
      </c>
      <c r="U202" s="17">
        <f>IFERROR(IF(A202="","",IF(L202="Canceled","Canceled",IF(T202&lt;0,"Credit Balance",IF(T202=0,"Paid in Full",IF(S202&gt;0,"Deposit Paid","No Payment Recorded"))))),"")</f>
        <v/>
      </c>
      <c r="V202" s="20" t="n"/>
      <c r="W202" s="15" t="n"/>
      <c r="X202" s="54" t="n"/>
      <c r="Y202" s="17">
        <f>IFERROR(IF(OR(F202="",I202="",J202="",L202="Canceled"),"",SUMPRODUCT(($F$2:$F$251=F202)*($I$2:$I$251&lt;J202)*($J$2:$J$251&gt;I202)*($L$2:$L$251&lt;&gt;"Canceled")*($A$2:$A$251&lt;&gt;A202)*($A$2:$A$251&lt;&gt;""))),"")</f>
        <v/>
      </c>
      <c r="Z202" s="21">
        <f>IFERROR(IF(COUNTA(B202:X202)=0,"",IF(A202="","Missing reservation ID",IF(C202="","Missing guest name",IF(OR(I202="",J202="",J202&lt;=I202),"Review stay dates",IF(Y202&gt;0,"Room overlap",IF(AND(I202&lt;'Setup &amp; Instructions'!$B$5,OR(L202="Confirmed",L202="Hold")),"Arrival status overdue",IF(AND(L202="Confirmed",I202&gt;='Setup &amp; Instructions'!$B$5,IFERROR(S202/R202,0)&lt;'Setup &amp; Instructions'!$B$10),"Deposit below target",IF(AND(J202&lt;'Setup &amp; Instructions'!$B$5,T202&gt;0),"Balance due after departure","OK")))))))),"")</f>
        <v/>
      </c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54" t="n"/>
      <c r="J203" s="54" t="n"/>
      <c r="K203" s="17">
        <f>IFERROR(IF(OR(I203="",J203=""),"",J203-I203),"")</f>
        <v/>
      </c>
      <c r="L203" s="15" t="n"/>
      <c r="M203" s="15" t="n"/>
      <c r="N203" s="18" t="n"/>
      <c r="O203" s="19">
        <f>IFERROR(IF(OR(K203="",N203=""),"",K203*N203),"")</f>
        <v/>
      </c>
      <c r="P203" s="19">
        <f>IFERROR(IF(O203="","",O203*'Setup &amp; Instructions'!$B$9),"")</f>
        <v/>
      </c>
      <c r="Q203" s="19">
        <f>IFERROR(IF(O203="","",(O203+P203)*'Setup &amp; Instructions'!$B$8),"")</f>
        <v/>
      </c>
      <c r="R203" s="19">
        <f>IFERROR(IF(O203="","",O203+P203+Q203),"")</f>
        <v/>
      </c>
      <c r="S203" s="18" t="n"/>
      <c r="T203" s="19">
        <f>IFERROR(IF(R203="","",IF(L203="Canceled",0,R203-S203)),"")</f>
        <v/>
      </c>
      <c r="U203" s="17">
        <f>IFERROR(IF(A203="","",IF(L203="Canceled","Canceled",IF(T203&lt;0,"Credit Balance",IF(T203=0,"Paid in Full",IF(S203&gt;0,"Deposit Paid","No Payment Recorded"))))),"")</f>
        <v/>
      </c>
      <c r="V203" s="20" t="n"/>
      <c r="W203" s="15" t="n"/>
      <c r="X203" s="54" t="n"/>
      <c r="Y203" s="17">
        <f>IFERROR(IF(OR(F203="",I203="",J203="",L203="Canceled"),"",SUMPRODUCT(($F$2:$F$251=F203)*($I$2:$I$251&lt;J203)*($J$2:$J$251&gt;I203)*($L$2:$L$251&lt;&gt;"Canceled")*($A$2:$A$251&lt;&gt;A203)*($A$2:$A$251&lt;&gt;""))),"")</f>
        <v/>
      </c>
      <c r="Z203" s="21">
        <f>IFERROR(IF(COUNTA(B203:X203)=0,"",IF(A203="","Missing reservation ID",IF(C203="","Missing guest name",IF(OR(I203="",J203="",J203&lt;=I203),"Review stay dates",IF(Y203&gt;0,"Room overlap",IF(AND(I203&lt;'Setup &amp; Instructions'!$B$5,OR(L203="Confirmed",L203="Hold")),"Arrival status overdue",IF(AND(L203="Confirmed",I203&gt;='Setup &amp; Instructions'!$B$5,IFERROR(S203/R203,0)&lt;'Setup &amp; Instructions'!$B$10),"Deposit below target",IF(AND(J203&lt;'Setup &amp; Instructions'!$B$5,T203&gt;0),"Balance due after departure","OK")))))))),"")</f>
        <v/>
      </c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54" t="n"/>
      <c r="J204" s="54" t="n"/>
      <c r="K204" s="17">
        <f>IFERROR(IF(OR(I204="",J204=""),"",J204-I204),"")</f>
        <v/>
      </c>
      <c r="L204" s="15" t="n"/>
      <c r="M204" s="15" t="n"/>
      <c r="N204" s="18" t="n"/>
      <c r="O204" s="19">
        <f>IFERROR(IF(OR(K204="",N204=""),"",K204*N204),"")</f>
        <v/>
      </c>
      <c r="P204" s="19">
        <f>IFERROR(IF(O204="","",O204*'Setup &amp; Instructions'!$B$9),"")</f>
        <v/>
      </c>
      <c r="Q204" s="19">
        <f>IFERROR(IF(O204="","",(O204+P204)*'Setup &amp; Instructions'!$B$8),"")</f>
        <v/>
      </c>
      <c r="R204" s="19">
        <f>IFERROR(IF(O204="","",O204+P204+Q204),"")</f>
        <v/>
      </c>
      <c r="S204" s="18" t="n"/>
      <c r="T204" s="19">
        <f>IFERROR(IF(R204="","",IF(L204="Canceled",0,R204-S204)),"")</f>
        <v/>
      </c>
      <c r="U204" s="17">
        <f>IFERROR(IF(A204="","",IF(L204="Canceled","Canceled",IF(T204&lt;0,"Credit Balance",IF(T204=0,"Paid in Full",IF(S204&gt;0,"Deposit Paid","No Payment Recorded"))))),"")</f>
        <v/>
      </c>
      <c r="V204" s="20" t="n"/>
      <c r="W204" s="15" t="n"/>
      <c r="X204" s="54" t="n"/>
      <c r="Y204" s="17">
        <f>IFERROR(IF(OR(F204="",I204="",J204="",L204="Canceled"),"",SUMPRODUCT(($F$2:$F$251=F204)*($I$2:$I$251&lt;J204)*($J$2:$J$251&gt;I204)*($L$2:$L$251&lt;&gt;"Canceled")*($A$2:$A$251&lt;&gt;A204)*($A$2:$A$251&lt;&gt;""))),"")</f>
        <v/>
      </c>
      <c r="Z204" s="21">
        <f>IFERROR(IF(COUNTA(B204:X204)=0,"",IF(A204="","Missing reservation ID",IF(C204="","Missing guest name",IF(OR(I204="",J204="",J204&lt;=I204),"Review stay dates",IF(Y204&gt;0,"Room overlap",IF(AND(I204&lt;'Setup &amp; Instructions'!$B$5,OR(L204="Confirmed",L204="Hold")),"Arrival status overdue",IF(AND(L204="Confirmed",I204&gt;='Setup &amp; Instructions'!$B$5,IFERROR(S204/R204,0)&lt;'Setup &amp; Instructions'!$B$10),"Deposit below target",IF(AND(J204&lt;'Setup &amp; Instructions'!$B$5,T204&gt;0),"Balance due after departure","OK")))))))),"")</f>
        <v/>
      </c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54" t="n"/>
      <c r="J205" s="54" t="n"/>
      <c r="K205" s="17">
        <f>IFERROR(IF(OR(I205="",J205=""),"",J205-I205),"")</f>
        <v/>
      </c>
      <c r="L205" s="15" t="n"/>
      <c r="M205" s="15" t="n"/>
      <c r="N205" s="18" t="n"/>
      <c r="O205" s="19">
        <f>IFERROR(IF(OR(K205="",N205=""),"",K205*N205),"")</f>
        <v/>
      </c>
      <c r="P205" s="19">
        <f>IFERROR(IF(O205="","",O205*'Setup &amp; Instructions'!$B$9),"")</f>
        <v/>
      </c>
      <c r="Q205" s="19">
        <f>IFERROR(IF(O205="","",(O205+P205)*'Setup &amp; Instructions'!$B$8),"")</f>
        <v/>
      </c>
      <c r="R205" s="19">
        <f>IFERROR(IF(O205="","",O205+P205+Q205),"")</f>
        <v/>
      </c>
      <c r="S205" s="18" t="n"/>
      <c r="T205" s="19">
        <f>IFERROR(IF(R205="","",IF(L205="Canceled",0,R205-S205)),"")</f>
        <v/>
      </c>
      <c r="U205" s="17">
        <f>IFERROR(IF(A205="","",IF(L205="Canceled","Canceled",IF(T205&lt;0,"Credit Balance",IF(T205=0,"Paid in Full",IF(S205&gt;0,"Deposit Paid","No Payment Recorded"))))),"")</f>
        <v/>
      </c>
      <c r="V205" s="20" t="n"/>
      <c r="W205" s="15" t="n"/>
      <c r="X205" s="54" t="n"/>
      <c r="Y205" s="17">
        <f>IFERROR(IF(OR(F205="",I205="",J205="",L205="Canceled"),"",SUMPRODUCT(($F$2:$F$251=F205)*($I$2:$I$251&lt;J205)*($J$2:$J$251&gt;I205)*($L$2:$L$251&lt;&gt;"Canceled")*($A$2:$A$251&lt;&gt;A205)*($A$2:$A$251&lt;&gt;""))),"")</f>
        <v/>
      </c>
      <c r="Z205" s="21">
        <f>IFERROR(IF(COUNTA(B205:X205)=0,"",IF(A205="","Missing reservation ID",IF(C205="","Missing guest name",IF(OR(I205="",J205="",J205&lt;=I205),"Review stay dates",IF(Y205&gt;0,"Room overlap",IF(AND(I205&lt;'Setup &amp; Instructions'!$B$5,OR(L205="Confirmed",L205="Hold")),"Arrival status overdue",IF(AND(L205="Confirmed",I205&gt;='Setup &amp; Instructions'!$B$5,IFERROR(S205/R205,0)&lt;'Setup &amp; Instructions'!$B$10),"Deposit below target",IF(AND(J205&lt;'Setup &amp; Instructions'!$B$5,T205&gt;0),"Balance due after departure","OK")))))))),"")</f>
        <v/>
      </c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54" t="n"/>
      <c r="J206" s="54" t="n"/>
      <c r="K206" s="17">
        <f>IFERROR(IF(OR(I206="",J206=""),"",J206-I206),"")</f>
        <v/>
      </c>
      <c r="L206" s="15" t="n"/>
      <c r="M206" s="15" t="n"/>
      <c r="N206" s="18" t="n"/>
      <c r="O206" s="19">
        <f>IFERROR(IF(OR(K206="",N206=""),"",K206*N206),"")</f>
        <v/>
      </c>
      <c r="P206" s="19">
        <f>IFERROR(IF(O206="","",O206*'Setup &amp; Instructions'!$B$9),"")</f>
        <v/>
      </c>
      <c r="Q206" s="19">
        <f>IFERROR(IF(O206="","",(O206+P206)*'Setup &amp; Instructions'!$B$8),"")</f>
        <v/>
      </c>
      <c r="R206" s="19">
        <f>IFERROR(IF(O206="","",O206+P206+Q206),"")</f>
        <v/>
      </c>
      <c r="S206" s="18" t="n"/>
      <c r="T206" s="19">
        <f>IFERROR(IF(R206="","",IF(L206="Canceled",0,R206-S206)),"")</f>
        <v/>
      </c>
      <c r="U206" s="17">
        <f>IFERROR(IF(A206="","",IF(L206="Canceled","Canceled",IF(T206&lt;0,"Credit Balance",IF(T206=0,"Paid in Full",IF(S206&gt;0,"Deposit Paid","No Payment Recorded"))))),"")</f>
        <v/>
      </c>
      <c r="V206" s="20" t="n"/>
      <c r="W206" s="15" t="n"/>
      <c r="X206" s="54" t="n"/>
      <c r="Y206" s="17">
        <f>IFERROR(IF(OR(F206="",I206="",J206="",L206="Canceled"),"",SUMPRODUCT(($F$2:$F$251=F206)*($I$2:$I$251&lt;J206)*($J$2:$J$251&gt;I206)*($L$2:$L$251&lt;&gt;"Canceled")*($A$2:$A$251&lt;&gt;A206)*($A$2:$A$251&lt;&gt;""))),"")</f>
        <v/>
      </c>
      <c r="Z206" s="21">
        <f>IFERROR(IF(COUNTA(B206:X206)=0,"",IF(A206="","Missing reservation ID",IF(C206="","Missing guest name",IF(OR(I206="",J206="",J206&lt;=I206),"Review stay dates",IF(Y206&gt;0,"Room overlap",IF(AND(I206&lt;'Setup &amp; Instructions'!$B$5,OR(L206="Confirmed",L206="Hold")),"Arrival status overdue",IF(AND(L206="Confirmed",I206&gt;='Setup &amp; Instructions'!$B$5,IFERROR(S206/R206,0)&lt;'Setup &amp; Instructions'!$B$10),"Deposit below target",IF(AND(J206&lt;'Setup &amp; Instructions'!$B$5,T206&gt;0),"Balance due after departure","OK")))))))),"")</f>
        <v/>
      </c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54" t="n"/>
      <c r="J207" s="54" t="n"/>
      <c r="K207" s="17">
        <f>IFERROR(IF(OR(I207="",J207=""),"",J207-I207),"")</f>
        <v/>
      </c>
      <c r="L207" s="15" t="n"/>
      <c r="M207" s="15" t="n"/>
      <c r="N207" s="18" t="n"/>
      <c r="O207" s="19">
        <f>IFERROR(IF(OR(K207="",N207=""),"",K207*N207),"")</f>
        <v/>
      </c>
      <c r="P207" s="19">
        <f>IFERROR(IF(O207="","",O207*'Setup &amp; Instructions'!$B$9),"")</f>
        <v/>
      </c>
      <c r="Q207" s="19">
        <f>IFERROR(IF(O207="","",(O207+P207)*'Setup &amp; Instructions'!$B$8),"")</f>
        <v/>
      </c>
      <c r="R207" s="19">
        <f>IFERROR(IF(O207="","",O207+P207+Q207),"")</f>
        <v/>
      </c>
      <c r="S207" s="18" t="n"/>
      <c r="T207" s="19">
        <f>IFERROR(IF(R207="","",IF(L207="Canceled",0,R207-S207)),"")</f>
        <v/>
      </c>
      <c r="U207" s="17">
        <f>IFERROR(IF(A207="","",IF(L207="Canceled","Canceled",IF(T207&lt;0,"Credit Balance",IF(T207=0,"Paid in Full",IF(S207&gt;0,"Deposit Paid","No Payment Recorded"))))),"")</f>
        <v/>
      </c>
      <c r="V207" s="20" t="n"/>
      <c r="W207" s="15" t="n"/>
      <c r="X207" s="54" t="n"/>
      <c r="Y207" s="17">
        <f>IFERROR(IF(OR(F207="",I207="",J207="",L207="Canceled"),"",SUMPRODUCT(($F$2:$F$251=F207)*($I$2:$I$251&lt;J207)*($J$2:$J$251&gt;I207)*($L$2:$L$251&lt;&gt;"Canceled")*($A$2:$A$251&lt;&gt;A207)*($A$2:$A$251&lt;&gt;""))),"")</f>
        <v/>
      </c>
      <c r="Z207" s="21">
        <f>IFERROR(IF(COUNTA(B207:X207)=0,"",IF(A207="","Missing reservation ID",IF(C207="","Missing guest name",IF(OR(I207="",J207="",J207&lt;=I207),"Review stay dates",IF(Y207&gt;0,"Room overlap",IF(AND(I207&lt;'Setup &amp; Instructions'!$B$5,OR(L207="Confirmed",L207="Hold")),"Arrival status overdue",IF(AND(L207="Confirmed",I207&gt;='Setup &amp; Instructions'!$B$5,IFERROR(S207/R207,0)&lt;'Setup &amp; Instructions'!$B$10),"Deposit below target",IF(AND(J207&lt;'Setup &amp; Instructions'!$B$5,T207&gt;0),"Balance due after departure","OK")))))))),"")</f>
        <v/>
      </c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54" t="n"/>
      <c r="J208" s="54" t="n"/>
      <c r="K208" s="17">
        <f>IFERROR(IF(OR(I208="",J208=""),"",J208-I208),"")</f>
        <v/>
      </c>
      <c r="L208" s="15" t="n"/>
      <c r="M208" s="15" t="n"/>
      <c r="N208" s="18" t="n"/>
      <c r="O208" s="19">
        <f>IFERROR(IF(OR(K208="",N208=""),"",K208*N208),"")</f>
        <v/>
      </c>
      <c r="P208" s="19">
        <f>IFERROR(IF(O208="","",O208*'Setup &amp; Instructions'!$B$9),"")</f>
        <v/>
      </c>
      <c r="Q208" s="19">
        <f>IFERROR(IF(O208="","",(O208+P208)*'Setup &amp; Instructions'!$B$8),"")</f>
        <v/>
      </c>
      <c r="R208" s="19">
        <f>IFERROR(IF(O208="","",O208+P208+Q208),"")</f>
        <v/>
      </c>
      <c r="S208" s="18" t="n"/>
      <c r="T208" s="19">
        <f>IFERROR(IF(R208="","",IF(L208="Canceled",0,R208-S208)),"")</f>
        <v/>
      </c>
      <c r="U208" s="17">
        <f>IFERROR(IF(A208="","",IF(L208="Canceled","Canceled",IF(T208&lt;0,"Credit Balance",IF(T208=0,"Paid in Full",IF(S208&gt;0,"Deposit Paid","No Payment Recorded"))))),"")</f>
        <v/>
      </c>
      <c r="V208" s="20" t="n"/>
      <c r="W208" s="15" t="n"/>
      <c r="X208" s="54" t="n"/>
      <c r="Y208" s="17">
        <f>IFERROR(IF(OR(F208="",I208="",J208="",L208="Canceled"),"",SUMPRODUCT(($F$2:$F$251=F208)*($I$2:$I$251&lt;J208)*($J$2:$J$251&gt;I208)*($L$2:$L$251&lt;&gt;"Canceled")*($A$2:$A$251&lt;&gt;A208)*($A$2:$A$251&lt;&gt;""))),"")</f>
        <v/>
      </c>
      <c r="Z208" s="21">
        <f>IFERROR(IF(COUNTA(B208:X208)=0,"",IF(A208="","Missing reservation ID",IF(C208="","Missing guest name",IF(OR(I208="",J208="",J208&lt;=I208),"Review stay dates",IF(Y208&gt;0,"Room overlap",IF(AND(I208&lt;'Setup &amp; Instructions'!$B$5,OR(L208="Confirmed",L208="Hold")),"Arrival status overdue",IF(AND(L208="Confirmed",I208&gt;='Setup &amp; Instructions'!$B$5,IFERROR(S208/R208,0)&lt;'Setup &amp; Instructions'!$B$10),"Deposit below target",IF(AND(J208&lt;'Setup &amp; Instructions'!$B$5,T208&gt;0),"Balance due after departure","OK")))))))),"")</f>
        <v/>
      </c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54" t="n"/>
      <c r="J209" s="54" t="n"/>
      <c r="K209" s="17">
        <f>IFERROR(IF(OR(I209="",J209=""),"",J209-I209),"")</f>
        <v/>
      </c>
      <c r="L209" s="15" t="n"/>
      <c r="M209" s="15" t="n"/>
      <c r="N209" s="18" t="n"/>
      <c r="O209" s="19">
        <f>IFERROR(IF(OR(K209="",N209=""),"",K209*N209),"")</f>
        <v/>
      </c>
      <c r="P209" s="19">
        <f>IFERROR(IF(O209="","",O209*'Setup &amp; Instructions'!$B$9),"")</f>
        <v/>
      </c>
      <c r="Q209" s="19">
        <f>IFERROR(IF(O209="","",(O209+P209)*'Setup &amp; Instructions'!$B$8),"")</f>
        <v/>
      </c>
      <c r="R209" s="19">
        <f>IFERROR(IF(O209="","",O209+P209+Q209),"")</f>
        <v/>
      </c>
      <c r="S209" s="18" t="n"/>
      <c r="T209" s="19">
        <f>IFERROR(IF(R209="","",IF(L209="Canceled",0,R209-S209)),"")</f>
        <v/>
      </c>
      <c r="U209" s="17">
        <f>IFERROR(IF(A209="","",IF(L209="Canceled","Canceled",IF(T209&lt;0,"Credit Balance",IF(T209=0,"Paid in Full",IF(S209&gt;0,"Deposit Paid","No Payment Recorded"))))),"")</f>
        <v/>
      </c>
      <c r="V209" s="20" t="n"/>
      <c r="W209" s="15" t="n"/>
      <c r="X209" s="54" t="n"/>
      <c r="Y209" s="17">
        <f>IFERROR(IF(OR(F209="",I209="",J209="",L209="Canceled"),"",SUMPRODUCT(($F$2:$F$251=F209)*($I$2:$I$251&lt;J209)*($J$2:$J$251&gt;I209)*($L$2:$L$251&lt;&gt;"Canceled")*($A$2:$A$251&lt;&gt;A209)*($A$2:$A$251&lt;&gt;""))),"")</f>
        <v/>
      </c>
      <c r="Z209" s="21">
        <f>IFERROR(IF(COUNTA(B209:X209)=0,"",IF(A209="","Missing reservation ID",IF(C209="","Missing guest name",IF(OR(I209="",J209="",J209&lt;=I209),"Review stay dates",IF(Y209&gt;0,"Room overlap",IF(AND(I209&lt;'Setup &amp; Instructions'!$B$5,OR(L209="Confirmed",L209="Hold")),"Arrival status overdue",IF(AND(L209="Confirmed",I209&gt;='Setup &amp; Instructions'!$B$5,IFERROR(S209/R209,0)&lt;'Setup &amp; Instructions'!$B$10),"Deposit below target",IF(AND(J209&lt;'Setup &amp; Instructions'!$B$5,T209&gt;0),"Balance due after departure","OK")))))))),"")</f>
        <v/>
      </c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54" t="n"/>
      <c r="J210" s="54" t="n"/>
      <c r="K210" s="17">
        <f>IFERROR(IF(OR(I210="",J210=""),"",J210-I210),"")</f>
        <v/>
      </c>
      <c r="L210" s="15" t="n"/>
      <c r="M210" s="15" t="n"/>
      <c r="N210" s="18" t="n"/>
      <c r="O210" s="19">
        <f>IFERROR(IF(OR(K210="",N210=""),"",K210*N210),"")</f>
        <v/>
      </c>
      <c r="P210" s="19">
        <f>IFERROR(IF(O210="","",O210*'Setup &amp; Instructions'!$B$9),"")</f>
        <v/>
      </c>
      <c r="Q210" s="19">
        <f>IFERROR(IF(O210="","",(O210+P210)*'Setup &amp; Instructions'!$B$8),"")</f>
        <v/>
      </c>
      <c r="R210" s="19">
        <f>IFERROR(IF(O210="","",O210+P210+Q210),"")</f>
        <v/>
      </c>
      <c r="S210" s="18" t="n"/>
      <c r="T210" s="19">
        <f>IFERROR(IF(R210="","",IF(L210="Canceled",0,R210-S210)),"")</f>
        <v/>
      </c>
      <c r="U210" s="17">
        <f>IFERROR(IF(A210="","",IF(L210="Canceled","Canceled",IF(T210&lt;0,"Credit Balance",IF(T210=0,"Paid in Full",IF(S210&gt;0,"Deposit Paid","No Payment Recorded"))))),"")</f>
        <v/>
      </c>
      <c r="V210" s="20" t="n"/>
      <c r="W210" s="15" t="n"/>
      <c r="X210" s="54" t="n"/>
      <c r="Y210" s="17">
        <f>IFERROR(IF(OR(F210="",I210="",J210="",L210="Canceled"),"",SUMPRODUCT(($F$2:$F$251=F210)*($I$2:$I$251&lt;J210)*($J$2:$J$251&gt;I210)*($L$2:$L$251&lt;&gt;"Canceled")*($A$2:$A$251&lt;&gt;A210)*($A$2:$A$251&lt;&gt;""))),"")</f>
        <v/>
      </c>
      <c r="Z210" s="21">
        <f>IFERROR(IF(COUNTA(B210:X210)=0,"",IF(A210="","Missing reservation ID",IF(C210="","Missing guest name",IF(OR(I210="",J210="",J210&lt;=I210),"Review stay dates",IF(Y210&gt;0,"Room overlap",IF(AND(I210&lt;'Setup &amp; Instructions'!$B$5,OR(L210="Confirmed",L210="Hold")),"Arrival status overdue",IF(AND(L210="Confirmed",I210&gt;='Setup &amp; Instructions'!$B$5,IFERROR(S210/R210,0)&lt;'Setup &amp; Instructions'!$B$10),"Deposit below target",IF(AND(J210&lt;'Setup &amp; Instructions'!$B$5,T210&gt;0),"Balance due after departure","OK")))))))),"")</f>
        <v/>
      </c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54" t="n"/>
      <c r="J211" s="54" t="n"/>
      <c r="K211" s="17">
        <f>IFERROR(IF(OR(I211="",J211=""),"",J211-I211),"")</f>
        <v/>
      </c>
      <c r="L211" s="15" t="n"/>
      <c r="M211" s="15" t="n"/>
      <c r="N211" s="18" t="n"/>
      <c r="O211" s="19">
        <f>IFERROR(IF(OR(K211="",N211=""),"",K211*N211),"")</f>
        <v/>
      </c>
      <c r="P211" s="19">
        <f>IFERROR(IF(O211="","",O211*'Setup &amp; Instructions'!$B$9),"")</f>
        <v/>
      </c>
      <c r="Q211" s="19">
        <f>IFERROR(IF(O211="","",(O211+P211)*'Setup &amp; Instructions'!$B$8),"")</f>
        <v/>
      </c>
      <c r="R211" s="19">
        <f>IFERROR(IF(O211="","",O211+P211+Q211),"")</f>
        <v/>
      </c>
      <c r="S211" s="18" t="n"/>
      <c r="T211" s="19">
        <f>IFERROR(IF(R211="","",IF(L211="Canceled",0,R211-S211)),"")</f>
        <v/>
      </c>
      <c r="U211" s="17">
        <f>IFERROR(IF(A211="","",IF(L211="Canceled","Canceled",IF(T211&lt;0,"Credit Balance",IF(T211=0,"Paid in Full",IF(S211&gt;0,"Deposit Paid","No Payment Recorded"))))),"")</f>
        <v/>
      </c>
      <c r="V211" s="20" t="n"/>
      <c r="W211" s="15" t="n"/>
      <c r="X211" s="54" t="n"/>
      <c r="Y211" s="17">
        <f>IFERROR(IF(OR(F211="",I211="",J211="",L211="Canceled"),"",SUMPRODUCT(($F$2:$F$251=F211)*($I$2:$I$251&lt;J211)*($J$2:$J$251&gt;I211)*($L$2:$L$251&lt;&gt;"Canceled")*($A$2:$A$251&lt;&gt;A211)*($A$2:$A$251&lt;&gt;""))),"")</f>
        <v/>
      </c>
      <c r="Z211" s="21">
        <f>IFERROR(IF(COUNTA(B211:X211)=0,"",IF(A211="","Missing reservation ID",IF(C211="","Missing guest name",IF(OR(I211="",J211="",J211&lt;=I211),"Review stay dates",IF(Y211&gt;0,"Room overlap",IF(AND(I211&lt;'Setup &amp; Instructions'!$B$5,OR(L211="Confirmed",L211="Hold")),"Arrival status overdue",IF(AND(L211="Confirmed",I211&gt;='Setup &amp; Instructions'!$B$5,IFERROR(S211/R211,0)&lt;'Setup &amp; Instructions'!$B$10),"Deposit below target",IF(AND(J211&lt;'Setup &amp; Instructions'!$B$5,T211&gt;0),"Balance due after departure","OK")))))))),"")</f>
        <v/>
      </c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54" t="n"/>
      <c r="J212" s="54" t="n"/>
      <c r="K212" s="17">
        <f>IFERROR(IF(OR(I212="",J212=""),"",J212-I212),"")</f>
        <v/>
      </c>
      <c r="L212" s="15" t="n"/>
      <c r="M212" s="15" t="n"/>
      <c r="N212" s="18" t="n"/>
      <c r="O212" s="19">
        <f>IFERROR(IF(OR(K212="",N212=""),"",K212*N212),"")</f>
        <v/>
      </c>
      <c r="P212" s="19">
        <f>IFERROR(IF(O212="","",O212*'Setup &amp; Instructions'!$B$9),"")</f>
        <v/>
      </c>
      <c r="Q212" s="19">
        <f>IFERROR(IF(O212="","",(O212+P212)*'Setup &amp; Instructions'!$B$8),"")</f>
        <v/>
      </c>
      <c r="R212" s="19">
        <f>IFERROR(IF(O212="","",O212+P212+Q212),"")</f>
        <v/>
      </c>
      <c r="S212" s="18" t="n"/>
      <c r="T212" s="19">
        <f>IFERROR(IF(R212="","",IF(L212="Canceled",0,R212-S212)),"")</f>
        <v/>
      </c>
      <c r="U212" s="17">
        <f>IFERROR(IF(A212="","",IF(L212="Canceled","Canceled",IF(T212&lt;0,"Credit Balance",IF(T212=0,"Paid in Full",IF(S212&gt;0,"Deposit Paid","No Payment Recorded"))))),"")</f>
        <v/>
      </c>
      <c r="V212" s="20" t="n"/>
      <c r="W212" s="15" t="n"/>
      <c r="X212" s="54" t="n"/>
      <c r="Y212" s="17">
        <f>IFERROR(IF(OR(F212="",I212="",J212="",L212="Canceled"),"",SUMPRODUCT(($F$2:$F$251=F212)*($I$2:$I$251&lt;J212)*($J$2:$J$251&gt;I212)*($L$2:$L$251&lt;&gt;"Canceled")*($A$2:$A$251&lt;&gt;A212)*($A$2:$A$251&lt;&gt;""))),"")</f>
        <v/>
      </c>
      <c r="Z212" s="21">
        <f>IFERROR(IF(COUNTA(B212:X212)=0,"",IF(A212="","Missing reservation ID",IF(C212="","Missing guest name",IF(OR(I212="",J212="",J212&lt;=I212),"Review stay dates",IF(Y212&gt;0,"Room overlap",IF(AND(I212&lt;'Setup &amp; Instructions'!$B$5,OR(L212="Confirmed",L212="Hold")),"Arrival status overdue",IF(AND(L212="Confirmed",I212&gt;='Setup &amp; Instructions'!$B$5,IFERROR(S212/R212,0)&lt;'Setup &amp; Instructions'!$B$10),"Deposit below target",IF(AND(J212&lt;'Setup &amp; Instructions'!$B$5,T212&gt;0),"Balance due after departure","OK")))))))),"")</f>
        <v/>
      </c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54" t="n"/>
      <c r="J213" s="54" t="n"/>
      <c r="K213" s="17">
        <f>IFERROR(IF(OR(I213="",J213=""),"",J213-I213),"")</f>
        <v/>
      </c>
      <c r="L213" s="15" t="n"/>
      <c r="M213" s="15" t="n"/>
      <c r="N213" s="18" t="n"/>
      <c r="O213" s="19">
        <f>IFERROR(IF(OR(K213="",N213=""),"",K213*N213),"")</f>
        <v/>
      </c>
      <c r="P213" s="19">
        <f>IFERROR(IF(O213="","",O213*'Setup &amp; Instructions'!$B$9),"")</f>
        <v/>
      </c>
      <c r="Q213" s="19">
        <f>IFERROR(IF(O213="","",(O213+P213)*'Setup &amp; Instructions'!$B$8),"")</f>
        <v/>
      </c>
      <c r="R213" s="19">
        <f>IFERROR(IF(O213="","",O213+P213+Q213),"")</f>
        <v/>
      </c>
      <c r="S213" s="18" t="n"/>
      <c r="T213" s="19">
        <f>IFERROR(IF(R213="","",IF(L213="Canceled",0,R213-S213)),"")</f>
        <v/>
      </c>
      <c r="U213" s="17">
        <f>IFERROR(IF(A213="","",IF(L213="Canceled","Canceled",IF(T213&lt;0,"Credit Balance",IF(T213=0,"Paid in Full",IF(S213&gt;0,"Deposit Paid","No Payment Recorded"))))),"")</f>
        <v/>
      </c>
      <c r="V213" s="20" t="n"/>
      <c r="W213" s="15" t="n"/>
      <c r="X213" s="54" t="n"/>
      <c r="Y213" s="17">
        <f>IFERROR(IF(OR(F213="",I213="",J213="",L213="Canceled"),"",SUMPRODUCT(($F$2:$F$251=F213)*($I$2:$I$251&lt;J213)*($J$2:$J$251&gt;I213)*($L$2:$L$251&lt;&gt;"Canceled")*($A$2:$A$251&lt;&gt;A213)*($A$2:$A$251&lt;&gt;""))),"")</f>
        <v/>
      </c>
      <c r="Z213" s="21">
        <f>IFERROR(IF(COUNTA(B213:X213)=0,"",IF(A213="","Missing reservation ID",IF(C213="","Missing guest name",IF(OR(I213="",J213="",J213&lt;=I213),"Review stay dates",IF(Y213&gt;0,"Room overlap",IF(AND(I213&lt;'Setup &amp; Instructions'!$B$5,OR(L213="Confirmed",L213="Hold")),"Arrival status overdue",IF(AND(L213="Confirmed",I213&gt;='Setup &amp; Instructions'!$B$5,IFERROR(S213/R213,0)&lt;'Setup &amp; Instructions'!$B$10),"Deposit below target",IF(AND(J213&lt;'Setup &amp; Instructions'!$B$5,T213&gt;0),"Balance due after departure","OK")))))))),"")</f>
        <v/>
      </c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54" t="n"/>
      <c r="J214" s="54" t="n"/>
      <c r="K214" s="17">
        <f>IFERROR(IF(OR(I214="",J214=""),"",J214-I214),"")</f>
        <v/>
      </c>
      <c r="L214" s="15" t="n"/>
      <c r="M214" s="15" t="n"/>
      <c r="N214" s="18" t="n"/>
      <c r="O214" s="19">
        <f>IFERROR(IF(OR(K214="",N214=""),"",K214*N214),"")</f>
        <v/>
      </c>
      <c r="P214" s="19">
        <f>IFERROR(IF(O214="","",O214*'Setup &amp; Instructions'!$B$9),"")</f>
        <v/>
      </c>
      <c r="Q214" s="19">
        <f>IFERROR(IF(O214="","",(O214+P214)*'Setup &amp; Instructions'!$B$8),"")</f>
        <v/>
      </c>
      <c r="R214" s="19">
        <f>IFERROR(IF(O214="","",O214+P214+Q214),"")</f>
        <v/>
      </c>
      <c r="S214" s="18" t="n"/>
      <c r="T214" s="19">
        <f>IFERROR(IF(R214="","",IF(L214="Canceled",0,R214-S214)),"")</f>
        <v/>
      </c>
      <c r="U214" s="17">
        <f>IFERROR(IF(A214="","",IF(L214="Canceled","Canceled",IF(T214&lt;0,"Credit Balance",IF(T214=0,"Paid in Full",IF(S214&gt;0,"Deposit Paid","No Payment Recorded"))))),"")</f>
        <v/>
      </c>
      <c r="V214" s="20" t="n"/>
      <c r="W214" s="15" t="n"/>
      <c r="X214" s="54" t="n"/>
      <c r="Y214" s="17">
        <f>IFERROR(IF(OR(F214="",I214="",J214="",L214="Canceled"),"",SUMPRODUCT(($F$2:$F$251=F214)*($I$2:$I$251&lt;J214)*($J$2:$J$251&gt;I214)*($L$2:$L$251&lt;&gt;"Canceled")*($A$2:$A$251&lt;&gt;A214)*($A$2:$A$251&lt;&gt;""))),"")</f>
        <v/>
      </c>
      <c r="Z214" s="21">
        <f>IFERROR(IF(COUNTA(B214:X214)=0,"",IF(A214="","Missing reservation ID",IF(C214="","Missing guest name",IF(OR(I214="",J214="",J214&lt;=I214),"Review stay dates",IF(Y214&gt;0,"Room overlap",IF(AND(I214&lt;'Setup &amp; Instructions'!$B$5,OR(L214="Confirmed",L214="Hold")),"Arrival status overdue",IF(AND(L214="Confirmed",I214&gt;='Setup &amp; Instructions'!$B$5,IFERROR(S214/R214,0)&lt;'Setup &amp; Instructions'!$B$10),"Deposit below target",IF(AND(J214&lt;'Setup &amp; Instructions'!$B$5,T214&gt;0),"Balance due after departure","OK")))))))),"")</f>
        <v/>
      </c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54" t="n"/>
      <c r="J215" s="54" t="n"/>
      <c r="K215" s="17">
        <f>IFERROR(IF(OR(I215="",J215=""),"",J215-I215),"")</f>
        <v/>
      </c>
      <c r="L215" s="15" t="n"/>
      <c r="M215" s="15" t="n"/>
      <c r="N215" s="18" t="n"/>
      <c r="O215" s="19">
        <f>IFERROR(IF(OR(K215="",N215=""),"",K215*N215),"")</f>
        <v/>
      </c>
      <c r="P215" s="19">
        <f>IFERROR(IF(O215="","",O215*'Setup &amp; Instructions'!$B$9),"")</f>
        <v/>
      </c>
      <c r="Q215" s="19">
        <f>IFERROR(IF(O215="","",(O215+P215)*'Setup &amp; Instructions'!$B$8),"")</f>
        <v/>
      </c>
      <c r="R215" s="19">
        <f>IFERROR(IF(O215="","",O215+P215+Q215),"")</f>
        <v/>
      </c>
      <c r="S215" s="18" t="n"/>
      <c r="T215" s="19">
        <f>IFERROR(IF(R215="","",IF(L215="Canceled",0,R215-S215)),"")</f>
        <v/>
      </c>
      <c r="U215" s="17">
        <f>IFERROR(IF(A215="","",IF(L215="Canceled","Canceled",IF(T215&lt;0,"Credit Balance",IF(T215=0,"Paid in Full",IF(S215&gt;0,"Deposit Paid","No Payment Recorded"))))),"")</f>
        <v/>
      </c>
      <c r="V215" s="20" t="n"/>
      <c r="W215" s="15" t="n"/>
      <c r="X215" s="54" t="n"/>
      <c r="Y215" s="17">
        <f>IFERROR(IF(OR(F215="",I215="",J215="",L215="Canceled"),"",SUMPRODUCT(($F$2:$F$251=F215)*($I$2:$I$251&lt;J215)*($J$2:$J$251&gt;I215)*($L$2:$L$251&lt;&gt;"Canceled")*($A$2:$A$251&lt;&gt;A215)*($A$2:$A$251&lt;&gt;""))),"")</f>
        <v/>
      </c>
      <c r="Z215" s="21">
        <f>IFERROR(IF(COUNTA(B215:X215)=0,"",IF(A215="","Missing reservation ID",IF(C215="","Missing guest name",IF(OR(I215="",J215="",J215&lt;=I215),"Review stay dates",IF(Y215&gt;0,"Room overlap",IF(AND(I215&lt;'Setup &amp; Instructions'!$B$5,OR(L215="Confirmed",L215="Hold")),"Arrival status overdue",IF(AND(L215="Confirmed",I215&gt;='Setup &amp; Instructions'!$B$5,IFERROR(S215/R215,0)&lt;'Setup &amp; Instructions'!$B$10),"Deposit below target",IF(AND(J215&lt;'Setup &amp; Instructions'!$B$5,T215&gt;0),"Balance due after departure","OK")))))))),"")</f>
        <v/>
      </c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54" t="n"/>
      <c r="J216" s="54" t="n"/>
      <c r="K216" s="17">
        <f>IFERROR(IF(OR(I216="",J216=""),"",J216-I216),"")</f>
        <v/>
      </c>
      <c r="L216" s="15" t="n"/>
      <c r="M216" s="15" t="n"/>
      <c r="N216" s="18" t="n"/>
      <c r="O216" s="19">
        <f>IFERROR(IF(OR(K216="",N216=""),"",K216*N216),"")</f>
        <v/>
      </c>
      <c r="P216" s="19">
        <f>IFERROR(IF(O216="","",O216*'Setup &amp; Instructions'!$B$9),"")</f>
        <v/>
      </c>
      <c r="Q216" s="19">
        <f>IFERROR(IF(O216="","",(O216+P216)*'Setup &amp; Instructions'!$B$8),"")</f>
        <v/>
      </c>
      <c r="R216" s="19">
        <f>IFERROR(IF(O216="","",O216+P216+Q216),"")</f>
        <v/>
      </c>
      <c r="S216" s="18" t="n"/>
      <c r="T216" s="19">
        <f>IFERROR(IF(R216="","",IF(L216="Canceled",0,R216-S216)),"")</f>
        <v/>
      </c>
      <c r="U216" s="17">
        <f>IFERROR(IF(A216="","",IF(L216="Canceled","Canceled",IF(T216&lt;0,"Credit Balance",IF(T216=0,"Paid in Full",IF(S216&gt;0,"Deposit Paid","No Payment Recorded"))))),"")</f>
        <v/>
      </c>
      <c r="V216" s="20" t="n"/>
      <c r="W216" s="15" t="n"/>
      <c r="X216" s="54" t="n"/>
      <c r="Y216" s="17">
        <f>IFERROR(IF(OR(F216="",I216="",J216="",L216="Canceled"),"",SUMPRODUCT(($F$2:$F$251=F216)*($I$2:$I$251&lt;J216)*($J$2:$J$251&gt;I216)*($L$2:$L$251&lt;&gt;"Canceled")*($A$2:$A$251&lt;&gt;A216)*($A$2:$A$251&lt;&gt;""))),"")</f>
        <v/>
      </c>
      <c r="Z216" s="21">
        <f>IFERROR(IF(COUNTA(B216:X216)=0,"",IF(A216="","Missing reservation ID",IF(C216="","Missing guest name",IF(OR(I216="",J216="",J216&lt;=I216),"Review stay dates",IF(Y216&gt;0,"Room overlap",IF(AND(I216&lt;'Setup &amp; Instructions'!$B$5,OR(L216="Confirmed",L216="Hold")),"Arrival status overdue",IF(AND(L216="Confirmed",I216&gt;='Setup &amp; Instructions'!$B$5,IFERROR(S216/R216,0)&lt;'Setup &amp; Instructions'!$B$10),"Deposit below target",IF(AND(J216&lt;'Setup &amp; Instructions'!$B$5,T216&gt;0),"Balance due after departure","OK")))))))),"")</f>
        <v/>
      </c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54" t="n"/>
      <c r="J217" s="54" t="n"/>
      <c r="K217" s="17">
        <f>IFERROR(IF(OR(I217="",J217=""),"",J217-I217),"")</f>
        <v/>
      </c>
      <c r="L217" s="15" t="n"/>
      <c r="M217" s="15" t="n"/>
      <c r="N217" s="18" t="n"/>
      <c r="O217" s="19">
        <f>IFERROR(IF(OR(K217="",N217=""),"",K217*N217),"")</f>
        <v/>
      </c>
      <c r="P217" s="19">
        <f>IFERROR(IF(O217="","",O217*'Setup &amp; Instructions'!$B$9),"")</f>
        <v/>
      </c>
      <c r="Q217" s="19">
        <f>IFERROR(IF(O217="","",(O217+P217)*'Setup &amp; Instructions'!$B$8),"")</f>
        <v/>
      </c>
      <c r="R217" s="19">
        <f>IFERROR(IF(O217="","",O217+P217+Q217),"")</f>
        <v/>
      </c>
      <c r="S217" s="18" t="n"/>
      <c r="T217" s="19">
        <f>IFERROR(IF(R217="","",IF(L217="Canceled",0,R217-S217)),"")</f>
        <v/>
      </c>
      <c r="U217" s="17">
        <f>IFERROR(IF(A217="","",IF(L217="Canceled","Canceled",IF(T217&lt;0,"Credit Balance",IF(T217=0,"Paid in Full",IF(S217&gt;0,"Deposit Paid","No Payment Recorded"))))),"")</f>
        <v/>
      </c>
      <c r="V217" s="20" t="n"/>
      <c r="W217" s="15" t="n"/>
      <c r="X217" s="54" t="n"/>
      <c r="Y217" s="17">
        <f>IFERROR(IF(OR(F217="",I217="",J217="",L217="Canceled"),"",SUMPRODUCT(($F$2:$F$251=F217)*($I$2:$I$251&lt;J217)*($J$2:$J$251&gt;I217)*($L$2:$L$251&lt;&gt;"Canceled")*($A$2:$A$251&lt;&gt;A217)*($A$2:$A$251&lt;&gt;""))),"")</f>
        <v/>
      </c>
      <c r="Z217" s="21">
        <f>IFERROR(IF(COUNTA(B217:X217)=0,"",IF(A217="","Missing reservation ID",IF(C217="","Missing guest name",IF(OR(I217="",J217="",J217&lt;=I217),"Review stay dates",IF(Y217&gt;0,"Room overlap",IF(AND(I217&lt;'Setup &amp; Instructions'!$B$5,OR(L217="Confirmed",L217="Hold")),"Arrival status overdue",IF(AND(L217="Confirmed",I217&gt;='Setup &amp; Instructions'!$B$5,IFERROR(S217/R217,0)&lt;'Setup &amp; Instructions'!$B$10),"Deposit below target",IF(AND(J217&lt;'Setup &amp; Instructions'!$B$5,T217&gt;0),"Balance due after departure","OK")))))))),"")</f>
        <v/>
      </c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54" t="n"/>
      <c r="J218" s="54" t="n"/>
      <c r="K218" s="17">
        <f>IFERROR(IF(OR(I218="",J218=""),"",J218-I218),"")</f>
        <v/>
      </c>
      <c r="L218" s="15" t="n"/>
      <c r="M218" s="15" t="n"/>
      <c r="N218" s="18" t="n"/>
      <c r="O218" s="19">
        <f>IFERROR(IF(OR(K218="",N218=""),"",K218*N218),"")</f>
        <v/>
      </c>
      <c r="P218" s="19">
        <f>IFERROR(IF(O218="","",O218*'Setup &amp; Instructions'!$B$9),"")</f>
        <v/>
      </c>
      <c r="Q218" s="19">
        <f>IFERROR(IF(O218="","",(O218+P218)*'Setup &amp; Instructions'!$B$8),"")</f>
        <v/>
      </c>
      <c r="R218" s="19">
        <f>IFERROR(IF(O218="","",O218+P218+Q218),"")</f>
        <v/>
      </c>
      <c r="S218" s="18" t="n"/>
      <c r="T218" s="19">
        <f>IFERROR(IF(R218="","",IF(L218="Canceled",0,R218-S218)),"")</f>
        <v/>
      </c>
      <c r="U218" s="17">
        <f>IFERROR(IF(A218="","",IF(L218="Canceled","Canceled",IF(T218&lt;0,"Credit Balance",IF(T218=0,"Paid in Full",IF(S218&gt;0,"Deposit Paid","No Payment Recorded"))))),"")</f>
        <v/>
      </c>
      <c r="V218" s="20" t="n"/>
      <c r="W218" s="15" t="n"/>
      <c r="X218" s="54" t="n"/>
      <c r="Y218" s="17">
        <f>IFERROR(IF(OR(F218="",I218="",J218="",L218="Canceled"),"",SUMPRODUCT(($F$2:$F$251=F218)*($I$2:$I$251&lt;J218)*($J$2:$J$251&gt;I218)*($L$2:$L$251&lt;&gt;"Canceled")*($A$2:$A$251&lt;&gt;A218)*($A$2:$A$251&lt;&gt;""))),"")</f>
        <v/>
      </c>
      <c r="Z218" s="21">
        <f>IFERROR(IF(COUNTA(B218:X218)=0,"",IF(A218="","Missing reservation ID",IF(C218="","Missing guest name",IF(OR(I218="",J218="",J218&lt;=I218),"Review stay dates",IF(Y218&gt;0,"Room overlap",IF(AND(I218&lt;'Setup &amp; Instructions'!$B$5,OR(L218="Confirmed",L218="Hold")),"Arrival status overdue",IF(AND(L218="Confirmed",I218&gt;='Setup &amp; Instructions'!$B$5,IFERROR(S218/R218,0)&lt;'Setup &amp; Instructions'!$B$10),"Deposit below target",IF(AND(J218&lt;'Setup &amp; Instructions'!$B$5,T218&gt;0),"Balance due after departure","OK")))))))),"")</f>
        <v/>
      </c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54" t="n"/>
      <c r="J219" s="54" t="n"/>
      <c r="K219" s="17">
        <f>IFERROR(IF(OR(I219="",J219=""),"",J219-I219),"")</f>
        <v/>
      </c>
      <c r="L219" s="15" t="n"/>
      <c r="M219" s="15" t="n"/>
      <c r="N219" s="18" t="n"/>
      <c r="O219" s="19">
        <f>IFERROR(IF(OR(K219="",N219=""),"",K219*N219),"")</f>
        <v/>
      </c>
      <c r="P219" s="19">
        <f>IFERROR(IF(O219="","",O219*'Setup &amp; Instructions'!$B$9),"")</f>
        <v/>
      </c>
      <c r="Q219" s="19">
        <f>IFERROR(IF(O219="","",(O219+P219)*'Setup &amp; Instructions'!$B$8),"")</f>
        <v/>
      </c>
      <c r="R219" s="19">
        <f>IFERROR(IF(O219="","",O219+P219+Q219),"")</f>
        <v/>
      </c>
      <c r="S219" s="18" t="n"/>
      <c r="T219" s="19">
        <f>IFERROR(IF(R219="","",IF(L219="Canceled",0,R219-S219)),"")</f>
        <v/>
      </c>
      <c r="U219" s="17">
        <f>IFERROR(IF(A219="","",IF(L219="Canceled","Canceled",IF(T219&lt;0,"Credit Balance",IF(T219=0,"Paid in Full",IF(S219&gt;0,"Deposit Paid","No Payment Recorded"))))),"")</f>
        <v/>
      </c>
      <c r="V219" s="20" t="n"/>
      <c r="W219" s="15" t="n"/>
      <c r="X219" s="54" t="n"/>
      <c r="Y219" s="17">
        <f>IFERROR(IF(OR(F219="",I219="",J219="",L219="Canceled"),"",SUMPRODUCT(($F$2:$F$251=F219)*($I$2:$I$251&lt;J219)*($J$2:$J$251&gt;I219)*($L$2:$L$251&lt;&gt;"Canceled")*($A$2:$A$251&lt;&gt;A219)*($A$2:$A$251&lt;&gt;""))),"")</f>
        <v/>
      </c>
      <c r="Z219" s="21">
        <f>IFERROR(IF(COUNTA(B219:X219)=0,"",IF(A219="","Missing reservation ID",IF(C219="","Missing guest name",IF(OR(I219="",J219="",J219&lt;=I219),"Review stay dates",IF(Y219&gt;0,"Room overlap",IF(AND(I219&lt;'Setup &amp; Instructions'!$B$5,OR(L219="Confirmed",L219="Hold")),"Arrival status overdue",IF(AND(L219="Confirmed",I219&gt;='Setup &amp; Instructions'!$B$5,IFERROR(S219/R219,0)&lt;'Setup &amp; Instructions'!$B$10),"Deposit below target",IF(AND(J219&lt;'Setup &amp; Instructions'!$B$5,T219&gt;0),"Balance due after departure","OK")))))))),"")</f>
        <v/>
      </c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54" t="n"/>
      <c r="J220" s="54" t="n"/>
      <c r="K220" s="17">
        <f>IFERROR(IF(OR(I220="",J220=""),"",J220-I220),"")</f>
        <v/>
      </c>
      <c r="L220" s="15" t="n"/>
      <c r="M220" s="15" t="n"/>
      <c r="N220" s="18" t="n"/>
      <c r="O220" s="19">
        <f>IFERROR(IF(OR(K220="",N220=""),"",K220*N220),"")</f>
        <v/>
      </c>
      <c r="P220" s="19">
        <f>IFERROR(IF(O220="","",O220*'Setup &amp; Instructions'!$B$9),"")</f>
        <v/>
      </c>
      <c r="Q220" s="19">
        <f>IFERROR(IF(O220="","",(O220+P220)*'Setup &amp; Instructions'!$B$8),"")</f>
        <v/>
      </c>
      <c r="R220" s="19">
        <f>IFERROR(IF(O220="","",O220+P220+Q220),"")</f>
        <v/>
      </c>
      <c r="S220" s="18" t="n"/>
      <c r="T220" s="19">
        <f>IFERROR(IF(R220="","",IF(L220="Canceled",0,R220-S220)),"")</f>
        <v/>
      </c>
      <c r="U220" s="17">
        <f>IFERROR(IF(A220="","",IF(L220="Canceled","Canceled",IF(T220&lt;0,"Credit Balance",IF(T220=0,"Paid in Full",IF(S220&gt;0,"Deposit Paid","No Payment Recorded"))))),"")</f>
        <v/>
      </c>
      <c r="V220" s="20" t="n"/>
      <c r="W220" s="15" t="n"/>
      <c r="X220" s="54" t="n"/>
      <c r="Y220" s="17">
        <f>IFERROR(IF(OR(F220="",I220="",J220="",L220="Canceled"),"",SUMPRODUCT(($F$2:$F$251=F220)*($I$2:$I$251&lt;J220)*($J$2:$J$251&gt;I220)*($L$2:$L$251&lt;&gt;"Canceled")*($A$2:$A$251&lt;&gt;A220)*($A$2:$A$251&lt;&gt;""))),"")</f>
        <v/>
      </c>
      <c r="Z220" s="21">
        <f>IFERROR(IF(COUNTA(B220:X220)=0,"",IF(A220="","Missing reservation ID",IF(C220="","Missing guest name",IF(OR(I220="",J220="",J220&lt;=I220),"Review stay dates",IF(Y220&gt;0,"Room overlap",IF(AND(I220&lt;'Setup &amp; Instructions'!$B$5,OR(L220="Confirmed",L220="Hold")),"Arrival status overdue",IF(AND(L220="Confirmed",I220&gt;='Setup &amp; Instructions'!$B$5,IFERROR(S220/R220,0)&lt;'Setup &amp; Instructions'!$B$10),"Deposit below target",IF(AND(J220&lt;'Setup &amp; Instructions'!$B$5,T220&gt;0),"Balance due after departure","OK")))))))),"")</f>
        <v/>
      </c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54" t="n"/>
      <c r="J221" s="54" t="n"/>
      <c r="K221" s="17">
        <f>IFERROR(IF(OR(I221="",J221=""),"",J221-I221),"")</f>
        <v/>
      </c>
      <c r="L221" s="15" t="n"/>
      <c r="M221" s="15" t="n"/>
      <c r="N221" s="18" t="n"/>
      <c r="O221" s="19">
        <f>IFERROR(IF(OR(K221="",N221=""),"",K221*N221),"")</f>
        <v/>
      </c>
      <c r="P221" s="19">
        <f>IFERROR(IF(O221="","",O221*'Setup &amp; Instructions'!$B$9),"")</f>
        <v/>
      </c>
      <c r="Q221" s="19">
        <f>IFERROR(IF(O221="","",(O221+P221)*'Setup &amp; Instructions'!$B$8),"")</f>
        <v/>
      </c>
      <c r="R221" s="19">
        <f>IFERROR(IF(O221="","",O221+P221+Q221),"")</f>
        <v/>
      </c>
      <c r="S221" s="18" t="n"/>
      <c r="T221" s="19">
        <f>IFERROR(IF(R221="","",IF(L221="Canceled",0,R221-S221)),"")</f>
        <v/>
      </c>
      <c r="U221" s="17">
        <f>IFERROR(IF(A221="","",IF(L221="Canceled","Canceled",IF(T221&lt;0,"Credit Balance",IF(T221=0,"Paid in Full",IF(S221&gt;0,"Deposit Paid","No Payment Recorded"))))),"")</f>
        <v/>
      </c>
      <c r="V221" s="20" t="n"/>
      <c r="W221" s="15" t="n"/>
      <c r="X221" s="54" t="n"/>
      <c r="Y221" s="17">
        <f>IFERROR(IF(OR(F221="",I221="",J221="",L221="Canceled"),"",SUMPRODUCT(($F$2:$F$251=F221)*($I$2:$I$251&lt;J221)*($J$2:$J$251&gt;I221)*($L$2:$L$251&lt;&gt;"Canceled")*($A$2:$A$251&lt;&gt;A221)*($A$2:$A$251&lt;&gt;""))),"")</f>
        <v/>
      </c>
      <c r="Z221" s="21">
        <f>IFERROR(IF(COUNTA(B221:X221)=0,"",IF(A221="","Missing reservation ID",IF(C221="","Missing guest name",IF(OR(I221="",J221="",J221&lt;=I221),"Review stay dates",IF(Y221&gt;0,"Room overlap",IF(AND(I221&lt;'Setup &amp; Instructions'!$B$5,OR(L221="Confirmed",L221="Hold")),"Arrival status overdue",IF(AND(L221="Confirmed",I221&gt;='Setup &amp; Instructions'!$B$5,IFERROR(S221/R221,0)&lt;'Setup &amp; Instructions'!$B$10),"Deposit below target",IF(AND(J221&lt;'Setup &amp; Instructions'!$B$5,T221&gt;0),"Balance due after departure","OK")))))))),"")</f>
        <v/>
      </c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54" t="n"/>
      <c r="J222" s="54" t="n"/>
      <c r="K222" s="17">
        <f>IFERROR(IF(OR(I222="",J222=""),"",J222-I222),"")</f>
        <v/>
      </c>
      <c r="L222" s="15" t="n"/>
      <c r="M222" s="15" t="n"/>
      <c r="N222" s="18" t="n"/>
      <c r="O222" s="19">
        <f>IFERROR(IF(OR(K222="",N222=""),"",K222*N222),"")</f>
        <v/>
      </c>
      <c r="P222" s="19">
        <f>IFERROR(IF(O222="","",O222*'Setup &amp; Instructions'!$B$9),"")</f>
        <v/>
      </c>
      <c r="Q222" s="19">
        <f>IFERROR(IF(O222="","",(O222+P222)*'Setup &amp; Instructions'!$B$8),"")</f>
        <v/>
      </c>
      <c r="R222" s="19">
        <f>IFERROR(IF(O222="","",O222+P222+Q222),"")</f>
        <v/>
      </c>
      <c r="S222" s="18" t="n"/>
      <c r="T222" s="19">
        <f>IFERROR(IF(R222="","",IF(L222="Canceled",0,R222-S222)),"")</f>
        <v/>
      </c>
      <c r="U222" s="17">
        <f>IFERROR(IF(A222="","",IF(L222="Canceled","Canceled",IF(T222&lt;0,"Credit Balance",IF(T222=0,"Paid in Full",IF(S222&gt;0,"Deposit Paid","No Payment Recorded"))))),"")</f>
        <v/>
      </c>
      <c r="V222" s="20" t="n"/>
      <c r="W222" s="15" t="n"/>
      <c r="X222" s="54" t="n"/>
      <c r="Y222" s="17">
        <f>IFERROR(IF(OR(F222="",I222="",J222="",L222="Canceled"),"",SUMPRODUCT(($F$2:$F$251=F222)*($I$2:$I$251&lt;J222)*($J$2:$J$251&gt;I222)*($L$2:$L$251&lt;&gt;"Canceled")*($A$2:$A$251&lt;&gt;A222)*($A$2:$A$251&lt;&gt;""))),"")</f>
        <v/>
      </c>
      <c r="Z222" s="21">
        <f>IFERROR(IF(COUNTA(B222:X222)=0,"",IF(A222="","Missing reservation ID",IF(C222="","Missing guest name",IF(OR(I222="",J222="",J222&lt;=I222),"Review stay dates",IF(Y222&gt;0,"Room overlap",IF(AND(I222&lt;'Setup &amp; Instructions'!$B$5,OR(L222="Confirmed",L222="Hold")),"Arrival status overdue",IF(AND(L222="Confirmed",I222&gt;='Setup &amp; Instructions'!$B$5,IFERROR(S222/R222,0)&lt;'Setup &amp; Instructions'!$B$10),"Deposit below target",IF(AND(J222&lt;'Setup &amp; Instructions'!$B$5,T222&gt;0),"Balance due after departure","OK")))))))),"")</f>
        <v/>
      </c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54" t="n"/>
      <c r="J223" s="54" t="n"/>
      <c r="K223" s="17">
        <f>IFERROR(IF(OR(I223="",J223=""),"",J223-I223),"")</f>
        <v/>
      </c>
      <c r="L223" s="15" t="n"/>
      <c r="M223" s="15" t="n"/>
      <c r="N223" s="18" t="n"/>
      <c r="O223" s="19">
        <f>IFERROR(IF(OR(K223="",N223=""),"",K223*N223),"")</f>
        <v/>
      </c>
      <c r="P223" s="19">
        <f>IFERROR(IF(O223="","",O223*'Setup &amp; Instructions'!$B$9),"")</f>
        <v/>
      </c>
      <c r="Q223" s="19">
        <f>IFERROR(IF(O223="","",(O223+P223)*'Setup &amp; Instructions'!$B$8),"")</f>
        <v/>
      </c>
      <c r="R223" s="19">
        <f>IFERROR(IF(O223="","",O223+P223+Q223),"")</f>
        <v/>
      </c>
      <c r="S223" s="18" t="n"/>
      <c r="T223" s="19">
        <f>IFERROR(IF(R223="","",IF(L223="Canceled",0,R223-S223)),"")</f>
        <v/>
      </c>
      <c r="U223" s="17">
        <f>IFERROR(IF(A223="","",IF(L223="Canceled","Canceled",IF(T223&lt;0,"Credit Balance",IF(T223=0,"Paid in Full",IF(S223&gt;0,"Deposit Paid","No Payment Recorded"))))),"")</f>
        <v/>
      </c>
      <c r="V223" s="20" t="n"/>
      <c r="W223" s="15" t="n"/>
      <c r="X223" s="54" t="n"/>
      <c r="Y223" s="17">
        <f>IFERROR(IF(OR(F223="",I223="",J223="",L223="Canceled"),"",SUMPRODUCT(($F$2:$F$251=F223)*($I$2:$I$251&lt;J223)*($J$2:$J$251&gt;I223)*($L$2:$L$251&lt;&gt;"Canceled")*($A$2:$A$251&lt;&gt;A223)*($A$2:$A$251&lt;&gt;""))),"")</f>
        <v/>
      </c>
      <c r="Z223" s="21">
        <f>IFERROR(IF(COUNTA(B223:X223)=0,"",IF(A223="","Missing reservation ID",IF(C223="","Missing guest name",IF(OR(I223="",J223="",J223&lt;=I223),"Review stay dates",IF(Y223&gt;0,"Room overlap",IF(AND(I223&lt;'Setup &amp; Instructions'!$B$5,OR(L223="Confirmed",L223="Hold")),"Arrival status overdue",IF(AND(L223="Confirmed",I223&gt;='Setup &amp; Instructions'!$B$5,IFERROR(S223/R223,0)&lt;'Setup &amp; Instructions'!$B$10),"Deposit below target",IF(AND(J223&lt;'Setup &amp; Instructions'!$B$5,T223&gt;0),"Balance due after departure","OK")))))))),"")</f>
        <v/>
      </c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54" t="n"/>
      <c r="J224" s="54" t="n"/>
      <c r="K224" s="17">
        <f>IFERROR(IF(OR(I224="",J224=""),"",J224-I224),"")</f>
        <v/>
      </c>
      <c r="L224" s="15" t="n"/>
      <c r="M224" s="15" t="n"/>
      <c r="N224" s="18" t="n"/>
      <c r="O224" s="19">
        <f>IFERROR(IF(OR(K224="",N224=""),"",K224*N224),"")</f>
        <v/>
      </c>
      <c r="P224" s="19">
        <f>IFERROR(IF(O224="","",O224*'Setup &amp; Instructions'!$B$9),"")</f>
        <v/>
      </c>
      <c r="Q224" s="19">
        <f>IFERROR(IF(O224="","",(O224+P224)*'Setup &amp; Instructions'!$B$8),"")</f>
        <v/>
      </c>
      <c r="R224" s="19">
        <f>IFERROR(IF(O224="","",O224+P224+Q224),"")</f>
        <v/>
      </c>
      <c r="S224" s="18" t="n"/>
      <c r="T224" s="19">
        <f>IFERROR(IF(R224="","",IF(L224="Canceled",0,R224-S224)),"")</f>
        <v/>
      </c>
      <c r="U224" s="17">
        <f>IFERROR(IF(A224="","",IF(L224="Canceled","Canceled",IF(T224&lt;0,"Credit Balance",IF(T224=0,"Paid in Full",IF(S224&gt;0,"Deposit Paid","No Payment Recorded"))))),"")</f>
        <v/>
      </c>
      <c r="V224" s="20" t="n"/>
      <c r="W224" s="15" t="n"/>
      <c r="X224" s="54" t="n"/>
      <c r="Y224" s="17">
        <f>IFERROR(IF(OR(F224="",I224="",J224="",L224="Canceled"),"",SUMPRODUCT(($F$2:$F$251=F224)*($I$2:$I$251&lt;J224)*($J$2:$J$251&gt;I224)*($L$2:$L$251&lt;&gt;"Canceled")*($A$2:$A$251&lt;&gt;A224)*($A$2:$A$251&lt;&gt;""))),"")</f>
        <v/>
      </c>
      <c r="Z224" s="21">
        <f>IFERROR(IF(COUNTA(B224:X224)=0,"",IF(A224="","Missing reservation ID",IF(C224="","Missing guest name",IF(OR(I224="",J224="",J224&lt;=I224),"Review stay dates",IF(Y224&gt;0,"Room overlap",IF(AND(I224&lt;'Setup &amp; Instructions'!$B$5,OR(L224="Confirmed",L224="Hold")),"Arrival status overdue",IF(AND(L224="Confirmed",I224&gt;='Setup &amp; Instructions'!$B$5,IFERROR(S224/R224,0)&lt;'Setup &amp; Instructions'!$B$10),"Deposit below target",IF(AND(J224&lt;'Setup &amp; Instructions'!$B$5,T224&gt;0),"Balance due after departure","OK")))))))),"")</f>
        <v/>
      </c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54" t="n"/>
      <c r="J225" s="54" t="n"/>
      <c r="K225" s="17">
        <f>IFERROR(IF(OR(I225="",J225=""),"",J225-I225),"")</f>
        <v/>
      </c>
      <c r="L225" s="15" t="n"/>
      <c r="M225" s="15" t="n"/>
      <c r="N225" s="18" t="n"/>
      <c r="O225" s="19">
        <f>IFERROR(IF(OR(K225="",N225=""),"",K225*N225),"")</f>
        <v/>
      </c>
      <c r="P225" s="19">
        <f>IFERROR(IF(O225="","",O225*'Setup &amp; Instructions'!$B$9),"")</f>
        <v/>
      </c>
      <c r="Q225" s="19">
        <f>IFERROR(IF(O225="","",(O225+P225)*'Setup &amp; Instructions'!$B$8),"")</f>
        <v/>
      </c>
      <c r="R225" s="19">
        <f>IFERROR(IF(O225="","",O225+P225+Q225),"")</f>
        <v/>
      </c>
      <c r="S225" s="18" t="n"/>
      <c r="T225" s="19">
        <f>IFERROR(IF(R225="","",IF(L225="Canceled",0,R225-S225)),"")</f>
        <v/>
      </c>
      <c r="U225" s="17">
        <f>IFERROR(IF(A225="","",IF(L225="Canceled","Canceled",IF(T225&lt;0,"Credit Balance",IF(T225=0,"Paid in Full",IF(S225&gt;0,"Deposit Paid","No Payment Recorded"))))),"")</f>
        <v/>
      </c>
      <c r="V225" s="20" t="n"/>
      <c r="W225" s="15" t="n"/>
      <c r="X225" s="54" t="n"/>
      <c r="Y225" s="17">
        <f>IFERROR(IF(OR(F225="",I225="",J225="",L225="Canceled"),"",SUMPRODUCT(($F$2:$F$251=F225)*($I$2:$I$251&lt;J225)*($J$2:$J$251&gt;I225)*($L$2:$L$251&lt;&gt;"Canceled")*($A$2:$A$251&lt;&gt;A225)*($A$2:$A$251&lt;&gt;""))),"")</f>
        <v/>
      </c>
      <c r="Z225" s="21">
        <f>IFERROR(IF(COUNTA(B225:X225)=0,"",IF(A225="","Missing reservation ID",IF(C225="","Missing guest name",IF(OR(I225="",J225="",J225&lt;=I225),"Review stay dates",IF(Y225&gt;0,"Room overlap",IF(AND(I225&lt;'Setup &amp; Instructions'!$B$5,OR(L225="Confirmed",L225="Hold")),"Arrival status overdue",IF(AND(L225="Confirmed",I225&gt;='Setup &amp; Instructions'!$B$5,IFERROR(S225/R225,0)&lt;'Setup &amp; Instructions'!$B$10),"Deposit below target",IF(AND(J225&lt;'Setup &amp; Instructions'!$B$5,T225&gt;0),"Balance due after departure","OK")))))))),"")</f>
        <v/>
      </c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54" t="n"/>
      <c r="J226" s="54" t="n"/>
      <c r="K226" s="17">
        <f>IFERROR(IF(OR(I226="",J226=""),"",J226-I226),"")</f>
        <v/>
      </c>
      <c r="L226" s="15" t="n"/>
      <c r="M226" s="15" t="n"/>
      <c r="N226" s="18" t="n"/>
      <c r="O226" s="19">
        <f>IFERROR(IF(OR(K226="",N226=""),"",K226*N226),"")</f>
        <v/>
      </c>
      <c r="P226" s="19">
        <f>IFERROR(IF(O226="","",O226*'Setup &amp; Instructions'!$B$9),"")</f>
        <v/>
      </c>
      <c r="Q226" s="19">
        <f>IFERROR(IF(O226="","",(O226+P226)*'Setup &amp; Instructions'!$B$8),"")</f>
        <v/>
      </c>
      <c r="R226" s="19">
        <f>IFERROR(IF(O226="","",O226+P226+Q226),"")</f>
        <v/>
      </c>
      <c r="S226" s="18" t="n"/>
      <c r="T226" s="19">
        <f>IFERROR(IF(R226="","",IF(L226="Canceled",0,R226-S226)),"")</f>
        <v/>
      </c>
      <c r="U226" s="17">
        <f>IFERROR(IF(A226="","",IF(L226="Canceled","Canceled",IF(T226&lt;0,"Credit Balance",IF(T226=0,"Paid in Full",IF(S226&gt;0,"Deposit Paid","No Payment Recorded"))))),"")</f>
        <v/>
      </c>
      <c r="V226" s="20" t="n"/>
      <c r="W226" s="15" t="n"/>
      <c r="X226" s="54" t="n"/>
      <c r="Y226" s="17">
        <f>IFERROR(IF(OR(F226="",I226="",J226="",L226="Canceled"),"",SUMPRODUCT(($F$2:$F$251=F226)*($I$2:$I$251&lt;J226)*($J$2:$J$251&gt;I226)*($L$2:$L$251&lt;&gt;"Canceled")*($A$2:$A$251&lt;&gt;A226)*($A$2:$A$251&lt;&gt;""))),"")</f>
        <v/>
      </c>
      <c r="Z226" s="21">
        <f>IFERROR(IF(COUNTA(B226:X226)=0,"",IF(A226="","Missing reservation ID",IF(C226="","Missing guest name",IF(OR(I226="",J226="",J226&lt;=I226),"Review stay dates",IF(Y226&gt;0,"Room overlap",IF(AND(I226&lt;'Setup &amp; Instructions'!$B$5,OR(L226="Confirmed",L226="Hold")),"Arrival status overdue",IF(AND(L226="Confirmed",I226&gt;='Setup &amp; Instructions'!$B$5,IFERROR(S226/R226,0)&lt;'Setup &amp; Instructions'!$B$10),"Deposit below target",IF(AND(J226&lt;'Setup &amp; Instructions'!$B$5,T226&gt;0),"Balance due after departure","OK")))))))),"")</f>
        <v/>
      </c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54" t="n"/>
      <c r="J227" s="54" t="n"/>
      <c r="K227" s="17">
        <f>IFERROR(IF(OR(I227="",J227=""),"",J227-I227),"")</f>
        <v/>
      </c>
      <c r="L227" s="15" t="n"/>
      <c r="M227" s="15" t="n"/>
      <c r="N227" s="18" t="n"/>
      <c r="O227" s="19">
        <f>IFERROR(IF(OR(K227="",N227=""),"",K227*N227),"")</f>
        <v/>
      </c>
      <c r="P227" s="19">
        <f>IFERROR(IF(O227="","",O227*'Setup &amp; Instructions'!$B$9),"")</f>
        <v/>
      </c>
      <c r="Q227" s="19">
        <f>IFERROR(IF(O227="","",(O227+P227)*'Setup &amp; Instructions'!$B$8),"")</f>
        <v/>
      </c>
      <c r="R227" s="19">
        <f>IFERROR(IF(O227="","",O227+P227+Q227),"")</f>
        <v/>
      </c>
      <c r="S227" s="18" t="n"/>
      <c r="T227" s="19">
        <f>IFERROR(IF(R227="","",IF(L227="Canceled",0,R227-S227)),"")</f>
        <v/>
      </c>
      <c r="U227" s="17">
        <f>IFERROR(IF(A227="","",IF(L227="Canceled","Canceled",IF(T227&lt;0,"Credit Balance",IF(T227=0,"Paid in Full",IF(S227&gt;0,"Deposit Paid","No Payment Recorded"))))),"")</f>
        <v/>
      </c>
      <c r="V227" s="20" t="n"/>
      <c r="W227" s="15" t="n"/>
      <c r="X227" s="54" t="n"/>
      <c r="Y227" s="17">
        <f>IFERROR(IF(OR(F227="",I227="",J227="",L227="Canceled"),"",SUMPRODUCT(($F$2:$F$251=F227)*($I$2:$I$251&lt;J227)*($J$2:$J$251&gt;I227)*($L$2:$L$251&lt;&gt;"Canceled")*($A$2:$A$251&lt;&gt;A227)*($A$2:$A$251&lt;&gt;""))),"")</f>
        <v/>
      </c>
      <c r="Z227" s="21">
        <f>IFERROR(IF(COUNTA(B227:X227)=0,"",IF(A227="","Missing reservation ID",IF(C227="","Missing guest name",IF(OR(I227="",J227="",J227&lt;=I227),"Review stay dates",IF(Y227&gt;0,"Room overlap",IF(AND(I227&lt;'Setup &amp; Instructions'!$B$5,OR(L227="Confirmed",L227="Hold")),"Arrival status overdue",IF(AND(L227="Confirmed",I227&gt;='Setup &amp; Instructions'!$B$5,IFERROR(S227/R227,0)&lt;'Setup &amp; Instructions'!$B$10),"Deposit below target",IF(AND(J227&lt;'Setup &amp; Instructions'!$B$5,T227&gt;0),"Balance due after departure","OK")))))))),"")</f>
        <v/>
      </c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54" t="n"/>
      <c r="J228" s="54" t="n"/>
      <c r="K228" s="17">
        <f>IFERROR(IF(OR(I228="",J228=""),"",J228-I228),"")</f>
        <v/>
      </c>
      <c r="L228" s="15" t="n"/>
      <c r="M228" s="15" t="n"/>
      <c r="N228" s="18" t="n"/>
      <c r="O228" s="19">
        <f>IFERROR(IF(OR(K228="",N228=""),"",K228*N228),"")</f>
        <v/>
      </c>
      <c r="P228" s="19">
        <f>IFERROR(IF(O228="","",O228*'Setup &amp; Instructions'!$B$9),"")</f>
        <v/>
      </c>
      <c r="Q228" s="19">
        <f>IFERROR(IF(O228="","",(O228+P228)*'Setup &amp; Instructions'!$B$8),"")</f>
        <v/>
      </c>
      <c r="R228" s="19">
        <f>IFERROR(IF(O228="","",O228+P228+Q228),"")</f>
        <v/>
      </c>
      <c r="S228" s="18" t="n"/>
      <c r="T228" s="19">
        <f>IFERROR(IF(R228="","",IF(L228="Canceled",0,R228-S228)),"")</f>
        <v/>
      </c>
      <c r="U228" s="17">
        <f>IFERROR(IF(A228="","",IF(L228="Canceled","Canceled",IF(T228&lt;0,"Credit Balance",IF(T228=0,"Paid in Full",IF(S228&gt;0,"Deposit Paid","No Payment Recorded"))))),"")</f>
        <v/>
      </c>
      <c r="V228" s="20" t="n"/>
      <c r="W228" s="15" t="n"/>
      <c r="X228" s="54" t="n"/>
      <c r="Y228" s="17">
        <f>IFERROR(IF(OR(F228="",I228="",J228="",L228="Canceled"),"",SUMPRODUCT(($F$2:$F$251=F228)*($I$2:$I$251&lt;J228)*($J$2:$J$251&gt;I228)*($L$2:$L$251&lt;&gt;"Canceled")*($A$2:$A$251&lt;&gt;A228)*($A$2:$A$251&lt;&gt;""))),"")</f>
        <v/>
      </c>
      <c r="Z228" s="21">
        <f>IFERROR(IF(COUNTA(B228:X228)=0,"",IF(A228="","Missing reservation ID",IF(C228="","Missing guest name",IF(OR(I228="",J228="",J228&lt;=I228),"Review stay dates",IF(Y228&gt;0,"Room overlap",IF(AND(I228&lt;'Setup &amp; Instructions'!$B$5,OR(L228="Confirmed",L228="Hold")),"Arrival status overdue",IF(AND(L228="Confirmed",I228&gt;='Setup &amp; Instructions'!$B$5,IFERROR(S228/R228,0)&lt;'Setup &amp; Instructions'!$B$10),"Deposit below target",IF(AND(J228&lt;'Setup &amp; Instructions'!$B$5,T228&gt;0),"Balance due after departure","OK")))))))),"")</f>
        <v/>
      </c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54" t="n"/>
      <c r="J229" s="54" t="n"/>
      <c r="K229" s="17">
        <f>IFERROR(IF(OR(I229="",J229=""),"",J229-I229),"")</f>
        <v/>
      </c>
      <c r="L229" s="15" t="n"/>
      <c r="M229" s="15" t="n"/>
      <c r="N229" s="18" t="n"/>
      <c r="O229" s="19">
        <f>IFERROR(IF(OR(K229="",N229=""),"",K229*N229),"")</f>
        <v/>
      </c>
      <c r="P229" s="19">
        <f>IFERROR(IF(O229="","",O229*'Setup &amp; Instructions'!$B$9),"")</f>
        <v/>
      </c>
      <c r="Q229" s="19">
        <f>IFERROR(IF(O229="","",(O229+P229)*'Setup &amp; Instructions'!$B$8),"")</f>
        <v/>
      </c>
      <c r="R229" s="19">
        <f>IFERROR(IF(O229="","",O229+P229+Q229),"")</f>
        <v/>
      </c>
      <c r="S229" s="18" t="n"/>
      <c r="T229" s="19">
        <f>IFERROR(IF(R229="","",IF(L229="Canceled",0,R229-S229)),"")</f>
        <v/>
      </c>
      <c r="U229" s="17">
        <f>IFERROR(IF(A229="","",IF(L229="Canceled","Canceled",IF(T229&lt;0,"Credit Balance",IF(T229=0,"Paid in Full",IF(S229&gt;0,"Deposit Paid","No Payment Recorded"))))),"")</f>
        <v/>
      </c>
      <c r="V229" s="20" t="n"/>
      <c r="W229" s="15" t="n"/>
      <c r="X229" s="54" t="n"/>
      <c r="Y229" s="17">
        <f>IFERROR(IF(OR(F229="",I229="",J229="",L229="Canceled"),"",SUMPRODUCT(($F$2:$F$251=F229)*($I$2:$I$251&lt;J229)*($J$2:$J$251&gt;I229)*($L$2:$L$251&lt;&gt;"Canceled")*($A$2:$A$251&lt;&gt;A229)*($A$2:$A$251&lt;&gt;""))),"")</f>
        <v/>
      </c>
      <c r="Z229" s="21">
        <f>IFERROR(IF(COUNTA(B229:X229)=0,"",IF(A229="","Missing reservation ID",IF(C229="","Missing guest name",IF(OR(I229="",J229="",J229&lt;=I229),"Review stay dates",IF(Y229&gt;0,"Room overlap",IF(AND(I229&lt;'Setup &amp; Instructions'!$B$5,OR(L229="Confirmed",L229="Hold")),"Arrival status overdue",IF(AND(L229="Confirmed",I229&gt;='Setup &amp; Instructions'!$B$5,IFERROR(S229/R229,0)&lt;'Setup &amp; Instructions'!$B$10),"Deposit below target",IF(AND(J229&lt;'Setup &amp; Instructions'!$B$5,T229&gt;0),"Balance due after departure","OK")))))))),"")</f>
        <v/>
      </c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54" t="n"/>
      <c r="J230" s="54" t="n"/>
      <c r="K230" s="17">
        <f>IFERROR(IF(OR(I230="",J230=""),"",J230-I230),"")</f>
        <v/>
      </c>
      <c r="L230" s="15" t="n"/>
      <c r="M230" s="15" t="n"/>
      <c r="N230" s="18" t="n"/>
      <c r="O230" s="19">
        <f>IFERROR(IF(OR(K230="",N230=""),"",K230*N230),"")</f>
        <v/>
      </c>
      <c r="P230" s="19">
        <f>IFERROR(IF(O230="","",O230*'Setup &amp; Instructions'!$B$9),"")</f>
        <v/>
      </c>
      <c r="Q230" s="19">
        <f>IFERROR(IF(O230="","",(O230+P230)*'Setup &amp; Instructions'!$B$8),"")</f>
        <v/>
      </c>
      <c r="R230" s="19">
        <f>IFERROR(IF(O230="","",O230+P230+Q230),"")</f>
        <v/>
      </c>
      <c r="S230" s="18" t="n"/>
      <c r="T230" s="19">
        <f>IFERROR(IF(R230="","",IF(L230="Canceled",0,R230-S230)),"")</f>
        <v/>
      </c>
      <c r="U230" s="17">
        <f>IFERROR(IF(A230="","",IF(L230="Canceled","Canceled",IF(T230&lt;0,"Credit Balance",IF(T230=0,"Paid in Full",IF(S230&gt;0,"Deposit Paid","No Payment Recorded"))))),"")</f>
        <v/>
      </c>
      <c r="V230" s="20" t="n"/>
      <c r="W230" s="15" t="n"/>
      <c r="X230" s="54" t="n"/>
      <c r="Y230" s="17">
        <f>IFERROR(IF(OR(F230="",I230="",J230="",L230="Canceled"),"",SUMPRODUCT(($F$2:$F$251=F230)*($I$2:$I$251&lt;J230)*($J$2:$J$251&gt;I230)*($L$2:$L$251&lt;&gt;"Canceled")*($A$2:$A$251&lt;&gt;A230)*($A$2:$A$251&lt;&gt;""))),"")</f>
        <v/>
      </c>
      <c r="Z230" s="21">
        <f>IFERROR(IF(COUNTA(B230:X230)=0,"",IF(A230="","Missing reservation ID",IF(C230="","Missing guest name",IF(OR(I230="",J230="",J230&lt;=I230),"Review stay dates",IF(Y230&gt;0,"Room overlap",IF(AND(I230&lt;'Setup &amp; Instructions'!$B$5,OR(L230="Confirmed",L230="Hold")),"Arrival status overdue",IF(AND(L230="Confirmed",I230&gt;='Setup &amp; Instructions'!$B$5,IFERROR(S230/R230,0)&lt;'Setup &amp; Instructions'!$B$10),"Deposit below target",IF(AND(J230&lt;'Setup &amp; Instructions'!$B$5,T230&gt;0),"Balance due after departure","OK")))))))),"")</f>
        <v/>
      </c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54" t="n"/>
      <c r="J231" s="54" t="n"/>
      <c r="K231" s="17">
        <f>IFERROR(IF(OR(I231="",J231=""),"",J231-I231),"")</f>
        <v/>
      </c>
      <c r="L231" s="15" t="n"/>
      <c r="M231" s="15" t="n"/>
      <c r="N231" s="18" t="n"/>
      <c r="O231" s="19">
        <f>IFERROR(IF(OR(K231="",N231=""),"",K231*N231),"")</f>
        <v/>
      </c>
      <c r="P231" s="19">
        <f>IFERROR(IF(O231="","",O231*'Setup &amp; Instructions'!$B$9),"")</f>
        <v/>
      </c>
      <c r="Q231" s="19">
        <f>IFERROR(IF(O231="","",(O231+P231)*'Setup &amp; Instructions'!$B$8),"")</f>
        <v/>
      </c>
      <c r="R231" s="19">
        <f>IFERROR(IF(O231="","",O231+P231+Q231),"")</f>
        <v/>
      </c>
      <c r="S231" s="18" t="n"/>
      <c r="T231" s="19">
        <f>IFERROR(IF(R231="","",IF(L231="Canceled",0,R231-S231)),"")</f>
        <v/>
      </c>
      <c r="U231" s="17">
        <f>IFERROR(IF(A231="","",IF(L231="Canceled","Canceled",IF(T231&lt;0,"Credit Balance",IF(T231=0,"Paid in Full",IF(S231&gt;0,"Deposit Paid","No Payment Recorded"))))),"")</f>
        <v/>
      </c>
      <c r="V231" s="20" t="n"/>
      <c r="W231" s="15" t="n"/>
      <c r="X231" s="54" t="n"/>
      <c r="Y231" s="17">
        <f>IFERROR(IF(OR(F231="",I231="",J231="",L231="Canceled"),"",SUMPRODUCT(($F$2:$F$251=F231)*($I$2:$I$251&lt;J231)*($J$2:$J$251&gt;I231)*($L$2:$L$251&lt;&gt;"Canceled")*($A$2:$A$251&lt;&gt;A231)*($A$2:$A$251&lt;&gt;""))),"")</f>
        <v/>
      </c>
      <c r="Z231" s="21">
        <f>IFERROR(IF(COUNTA(B231:X231)=0,"",IF(A231="","Missing reservation ID",IF(C231="","Missing guest name",IF(OR(I231="",J231="",J231&lt;=I231),"Review stay dates",IF(Y231&gt;0,"Room overlap",IF(AND(I231&lt;'Setup &amp; Instructions'!$B$5,OR(L231="Confirmed",L231="Hold")),"Arrival status overdue",IF(AND(L231="Confirmed",I231&gt;='Setup &amp; Instructions'!$B$5,IFERROR(S231/R231,0)&lt;'Setup &amp; Instructions'!$B$10),"Deposit below target",IF(AND(J231&lt;'Setup &amp; Instructions'!$B$5,T231&gt;0),"Balance due after departure","OK")))))))),"")</f>
        <v/>
      </c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54" t="n"/>
      <c r="J232" s="54" t="n"/>
      <c r="K232" s="17">
        <f>IFERROR(IF(OR(I232="",J232=""),"",J232-I232),"")</f>
        <v/>
      </c>
      <c r="L232" s="15" t="n"/>
      <c r="M232" s="15" t="n"/>
      <c r="N232" s="18" t="n"/>
      <c r="O232" s="19">
        <f>IFERROR(IF(OR(K232="",N232=""),"",K232*N232),"")</f>
        <v/>
      </c>
      <c r="P232" s="19">
        <f>IFERROR(IF(O232="","",O232*'Setup &amp; Instructions'!$B$9),"")</f>
        <v/>
      </c>
      <c r="Q232" s="19">
        <f>IFERROR(IF(O232="","",(O232+P232)*'Setup &amp; Instructions'!$B$8),"")</f>
        <v/>
      </c>
      <c r="R232" s="19">
        <f>IFERROR(IF(O232="","",O232+P232+Q232),"")</f>
        <v/>
      </c>
      <c r="S232" s="18" t="n"/>
      <c r="T232" s="19">
        <f>IFERROR(IF(R232="","",IF(L232="Canceled",0,R232-S232)),"")</f>
        <v/>
      </c>
      <c r="U232" s="17">
        <f>IFERROR(IF(A232="","",IF(L232="Canceled","Canceled",IF(T232&lt;0,"Credit Balance",IF(T232=0,"Paid in Full",IF(S232&gt;0,"Deposit Paid","No Payment Recorded"))))),"")</f>
        <v/>
      </c>
      <c r="V232" s="20" t="n"/>
      <c r="W232" s="15" t="n"/>
      <c r="X232" s="54" t="n"/>
      <c r="Y232" s="17">
        <f>IFERROR(IF(OR(F232="",I232="",J232="",L232="Canceled"),"",SUMPRODUCT(($F$2:$F$251=F232)*($I$2:$I$251&lt;J232)*($J$2:$J$251&gt;I232)*($L$2:$L$251&lt;&gt;"Canceled")*($A$2:$A$251&lt;&gt;A232)*($A$2:$A$251&lt;&gt;""))),"")</f>
        <v/>
      </c>
      <c r="Z232" s="21">
        <f>IFERROR(IF(COUNTA(B232:X232)=0,"",IF(A232="","Missing reservation ID",IF(C232="","Missing guest name",IF(OR(I232="",J232="",J232&lt;=I232),"Review stay dates",IF(Y232&gt;0,"Room overlap",IF(AND(I232&lt;'Setup &amp; Instructions'!$B$5,OR(L232="Confirmed",L232="Hold")),"Arrival status overdue",IF(AND(L232="Confirmed",I232&gt;='Setup &amp; Instructions'!$B$5,IFERROR(S232/R232,0)&lt;'Setup &amp; Instructions'!$B$10),"Deposit below target",IF(AND(J232&lt;'Setup &amp; Instructions'!$B$5,T232&gt;0),"Balance due after departure","OK")))))))),"")</f>
        <v/>
      </c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54" t="n"/>
      <c r="J233" s="54" t="n"/>
      <c r="K233" s="17">
        <f>IFERROR(IF(OR(I233="",J233=""),"",J233-I233),"")</f>
        <v/>
      </c>
      <c r="L233" s="15" t="n"/>
      <c r="M233" s="15" t="n"/>
      <c r="N233" s="18" t="n"/>
      <c r="O233" s="19">
        <f>IFERROR(IF(OR(K233="",N233=""),"",K233*N233),"")</f>
        <v/>
      </c>
      <c r="P233" s="19">
        <f>IFERROR(IF(O233="","",O233*'Setup &amp; Instructions'!$B$9),"")</f>
        <v/>
      </c>
      <c r="Q233" s="19">
        <f>IFERROR(IF(O233="","",(O233+P233)*'Setup &amp; Instructions'!$B$8),"")</f>
        <v/>
      </c>
      <c r="R233" s="19">
        <f>IFERROR(IF(O233="","",O233+P233+Q233),"")</f>
        <v/>
      </c>
      <c r="S233" s="18" t="n"/>
      <c r="T233" s="19">
        <f>IFERROR(IF(R233="","",IF(L233="Canceled",0,R233-S233)),"")</f>
        <v/>
      </c>
      <c r="U233" s="17">
        <f>IFERROR(IF(A233="","",IF(L233="Canceled","Canceled",IF(T233&lt;0,"Credit Balance",IF(T233=0,"Paid in Full",IF(S233&gt;0,"Deposit Paid","No Payment Recorded"))))),"")</f>
        <v/>
      </c>
      <c r="V233" s="20" t="n"/>
      <c r="W233" s="15" t="n"/>
      <c r="X233" s="54" t="n"/>
      <c r="Y233" s="17">
        <f>IFERROR(IF(OR(F233="",I233="",J233="",L233="Canceled"),"",SUMPRODUCT(($F$2:$F$251=F233)*($I$2:$I$251&lt;J233)*($J$2:$J$251&gt;I233)*($L$2:$L$251&lt;&gt;"Canceled")*($A$2:$A$251&lt;&gt;A233)*($A$2:$A$251&lt;&gt;""))),"")</f>
        <v/>
      </c>
      <c r="Z233" s="21">
        <f>IFERROR(IF(COUNTA(B233:X233)=0,"",IF(A233="","Missing reservation ID",IF(C233="","Missing guest name",IF(OR(I233="",J233="",J233&lt;=I233),"Review stay dates",IF(Y233&gt;0,"Room overlap",IF(AND(I233&lt;'Setup &amp; Instructions'!$B$5,OR(L233="Confirmed",L233="Hold")),"Arrival status overdue",IF(AND(L233="Confirmed",I233&gt;='Setup &amp; Instructions'!$B$5,IFERROR(S233/R233,0)&lt;'Setup &amp; Instructions'!$B$10),"Deposit below target",IF(AND(J233&lt;'Setup &amp; Instructions'!$B$5,T233&gt;0),"Balance due after departure","OK")))))))),"")</f>
        <v/>
      </c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54" t="n"/>
      <c r="J234" s="54" t="n"/>
      <c r="K234" s="17">
        <f>IFERROR(IF(OR(I234="",J234=""),"",J234-I234),"")</f>
        <v/>
      </c>
      <c r="L234" s="15" t="n"/>
      <c r="M234" s="15" t="n"/>
      <c r="N234" s="18" t="n"/>
      <c r="O234" s="19">
        <f>IFERROR(IF(OR(K234="",N234=""),"",K234*N234),"")</f>
        <v/>
      </c>
      <c r="P234" s="19">
        <f>IFERROR(IF(O234="","",O234*'Setup &amp; Instructions'!$B$9),"")</f>
        <v/>
      </c>
      <c r="Q234" s="19">
        <f>IFERROR(IF(O234="","",(O234+P234)*'Setup &amp; Instructions'!$B$8),"")</f>
        <v/>
      </c>
      <c r="R234" s="19">
        <f>IFERROR(IF(O234="","",O234+P234+Q234),"")</f>
        <v/>
      </c>
      <c r="S234" s="18" t="n"/>
      <c r="T234" s="19">
        <f>IFERROR(IF(R234="","",IF(L234="Canceled",0,R234-S234)),"")</f>
        <v/>
      </c>
      <c r="U234" s="17">
        <f>IFERROR(IF(A234="","",IF(L234="Canceled","Canceled",IF(T234&lt;0,"Credit Balance",IF(T234=0,"Paid in Full",IF(S234&gt;0,"Deposit Paid","No Payment Recorded"))))),"")</f>
        <v/>
      </c>
      <c r="V234" s="20" t="n"/>
      <c r="W234" s="15" t="n"/>
      <c r="X234" s="54" t="n"/>
      <c r="Y234" s="17">
        <f>IFERROR(IF(OR(F234="",I234="",J234="",L234="Canceled"),"",SUMPRODUCT(($F$2:$F$251=F234)*($I$2:$I$251&lt;J234)*($J$2:$J$251&gt;I234)*($L$2:$L$251&lt;&gt;"Canceled")*($A$2:$A$251&lt;&gt;A234)*($A$2:$A$251&lt;&gt;""))),"")</f>
        <v/>
      </c>
      <c r="Z234" s="21">
        <f>IFERROR(IF(COUNTA(B234:X234)=0,"",IF(A234="","Missing reservation ID",IF(C234="","Missing guest name",IF(OR(I234="",J234="",J234&lt;=I234),"Review stay dates",IF(Y234&gt;0,"Room overlap",IF(AND(I234&lt;'Setup &amp; Instructions'!$B$5,OR(L234="Confirmed",L234="Hold")),"Arrival status overdue",IF(AND(L234="Confirmed",I234&gt;='Setup &amp; Instructions'!$B$5,IFERROR(S234/R234,0)&lt;'Setup &amp; Instructions'!$B$10),"Deposit below target",IF(AND(J234&lt;'Setup &amp; Instructions'!$B$5,T234&gt;0),"Balance due after departure","OK")))))))),"")</f>
        <v/>
      </c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54" t="n"/>
      <c r="J235" s="54" t="n"/>
      <c r="K235" s="17">
        <f>IFERROR(IF(OR(I235="",J235=""),"",J235-I235),"")</f>
        <v/>
      </c>
      <c r="L235" s="15" t="n"/>
      <c r="M235" s="15" t="n"/>
      <c r="N235" s="18" t="n"/>
      <c r="O235" s="19">
        <f>IFERROR(IF(OR(K235="",N235=""),"",K235*N235),"")</f>
        <v/>
      </c>
      <c r="P235" s="19">
        <f>IFERROR(IF(O235="","",O235*'Setup &amp; Instructions'!$B$9),"")</f>
        <v/>
      </c>
      <c r="Q235" s="19">
        <f>IFERROR(IF(O235="","",(O235+P235)*'Setup &amp; Instructions'!$B$8),"")</f>
        <v/>
      </c>
      <c r="R235" s="19">
        <f>IFERROR(IF(O235="","",O235+P235+Q235),"")</f>
        <v/>
      </c>
      <c r="S235" s="18" t="n"/>
      <c r="T235" s="19">
        <f>IFERROR(IF(R235="","",IF(L235="Canceled",0,R235-S235)),"")</f>
        <v/>
      </c>
      <c r="U235" s="17">
        <f>IFERROR(IF(A235="","",IF(L235="Canceled","Canceled",IF(T235&lt;0,"Credit Balance",IF(T235=0,"Paid in Full",IF(S235&gt;0,"Deposit Paid","No Payment Recorded"))))),"")</f>
        <v/>
      </c>
      <c r="V235" s="20" t="n"/>
      <c r="W235" s="15" t="n"/>
      <c r="X235" s="54" t="n"/>
      <c r="Y235" s="17">
        <f>IFERROR(IF(OR(F235="",I235="",J235="",L235="Canceled"),"",SUMPRODUCT(($F$2:$F$251=F235)*($I$2:$I$251&lt;J235)*($J$2:$J$251&gt;I235)*($L$2:$L$251&lt;&gt;"Canceled")*($A$2:$A$251&lt;&gt;A235)*($A$2:$A$251&lt;&gt;""))),"")</f>
        <v/>
      </c>
      <c r="Z235" s="21">
        <f>IFERROR(IF(COUNTA(B235:X235)=0,"",IF(A235="","Missing reservation ID",IF(C235="","Missing guest name",IF(OR(I235="",J235="",J235&lt;=I235),"Review stay dates",IF(Y235&gt;0,"Room overlap",IF(AND(I235&lt;'Setup &amp; Instructions'!$B$5,OR(L235="Confirmed",L235="Hold")),"Arrival status overdue",IF(AND(L235="Confirmed",I235&gt;='Setup &amp; Instructions'!$B$5,IFERROR(S235/R235,0)&lt;'Setup &amp; Instructions'!$B$10),"Deposit below target",IF(AND(J235&lt;'Setup &amp; Instructions'!$B$5,T235&gt;0),"Balance due after departure","OK")))))))),"")</f>
        <v/>
      </c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54" t="n"/>
      <c r="J236" s="54" t="n"/>
      <c r="K236" s="17">
        <f>IFERROR(IF(OR(I236="",J236=""),"",J236-I236),"")</f>
        <v/>
      </c>
      <c r="L236" s="15" t="n"/>
      <c r="M236" s="15" t="n"/>
      <c r="N236" s="18" t="n"/>
      <c r="O236" s="19">
        <f>IFERROR(IF(OR(K236="",N236=""),"",K236*N236),"")</f>
        <v/>
      </c>
      <c r="P236" s="19">
        <f>IFERROR(IF(O236="","",O236*'Setup &amp; Instructions'!$B$9),"")</f>
        <v/>
      </c>
      <c r="Q236" s="19">
        <f>IFERROR(IF(O236="","",(O236+P236)*'Setup &amp; Instructions'!$B$8),"")</f>
        <v/>
      </c>
      <c r="R236" s="19">
        <f>IFERROR(IF(O236="","",O236+P236+Q236),"")</f>
        <v/>
      </c>
      <c r="S236" s="18" t="n"/>
      <c r="T236" s="19">
        <f>IFERROR(IF(R236="","",IF(L236="Canceled",0,R236-S236)),"")</f>
        <v/>
      </c>
      <c r="U236" s="17">
        <f>IFERROR(IF(A236="","",IF(L236="Canceled","Canceled",IF(T236&lt;0,"Credit Balance",IF(T236=0,"Paid in Full",IF(S236&gt;0,"Deposit Paid","No Payment Recorded"))))),"")</f>
        <v/>
      </c>
      <c r="V236" s="20" t="n"/>
      <c r="W236" s="15" t="n"/>
      <c r="X236" s="54" t="n"/>
      <c r="Y236" s="17">
        <f>IFERROR(IF(OR(F236="",I236="",J236="",L236="Canceled"),"",SUMPRODUCT(($F$2:$F$251=F236)*($I$2:$I$251&lt;J236)*($J$2:$J$251&gt;I236)*($L$2:$L$251&lt;&gt;"Canceled")*($A$2:$A$251&lt;&gt;A236)*($A$2:$A$251&lt;&gt;""))),"")</f>
        <v/>
      </c>
      <c r="Z236" s="21">
        <f>IFERROR(IF(COUNTA(B236:X236)=0,"",IF(A236="","Missing reservation ID",IF(C236="","Missing guest name",IF(OR(I236="",J236="",J236&lt;=I236),"Review stay dates",IF(Y236&gt;0,"Room overlap",IF(AND(I236&lt;'Setup &amp; Instructions'!$B$5,OR(L236="Confirmed",L236="Hold")),"Arrival status overdue",IF(AND(L236="Confirmed",I236&gt;='Setup &amp; Instructions'!$B$5,IFERROR(S236/R236,0)&lt;'Setup &amp; Instructions'!$B$10),"Deposit below target",IF(AND(J236&lt;'Setup &amp; Instructions'!$B$5,T236&gt;0),"Balance due after departure","OK")))))))),"")</f>
        <v/>
      </c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54" t="n"/>
      <c r="J237" s="54" t="n"/>
      <c r="K237" s="17">
        <f>IFERROR(IF(OR(I237="",J237=""),"",J237-I237),"")</f>
        <v/>
      </c>
      <c r="L237" s="15" t="n"/>
      <c r="M237" s="15" t="n"/>
      <c r="N237" s="18" t="n"/>
      <c r="O237" s="19">
        <f>IFERROR(IF(OR(K237="",N237=""),"",K237*N237),"")</f>
        <v/>
      </c>
      <c r="P237" s="19">
        <f>IFERROR(IF(O237="","",O237*'Setup &amp; Instructions'!$B$9),"")</f>
        <v/>
      </c>
      <c r="Q237" s="19">
        <f>IFERROR(IF(O237="","",(O237+P237)*'Setup &amp; Instructions'!$B$8),"")</f>
        <v/>
      </c>
      <c r="R237" s="19">
        <f>IFERROR(IF(O237="","",O237+P237+Q237),"")</f>
        <v/>
      </c>
      <c r="S237" s="18" t="n"/>
      <c r="T237" s="19">
        <f>IFERROR(IF(R237="","",IF(L237="Canceled",0,R237-S237)),"")</f>
        <v/>
      </c>
      <c r="U237" s="17">
        <f>IFERROR(IF(A237="","",IF(L237="Canceled","Canceled",IF(T237&lt;0,"Credit Balance",IF(T237=0,"Paid in Full",IF(S237&gt;0,"Deposit Paid","No Payment Recorded"))))),"")</f>
        <v/>
      </c>
      <c r="V237" s="20" t="n"/>
      <c r="W237" s="15" t="n"/>
      <c r="X237" s="54" t="n"/>
      <c r="Y237" s="17">
        <f>IFERROR(IF(OR(F237="",I237="",J237="",L237="Canceled"),"",SUMPRODUCT(($F$2:$F$251=F237)*($I$2:$I$251&lt;J237)*($J$2:$J$251&gt;I237)*($L$2:$L$251&lt;&gt;"Canceled")*($A$2:$A$251&lt;&gt;A237)*($A$2:$A$251&lt;&gt;""))),"")</f>
        <v/>
      </c>
      <c r="Z237" s="21">
        <f>IFERROR(IF(COUNTA(B237:X237)=0,"",IF(A237="","Missing reservation ID",IF(C237="","Missing guest name",IF(OR(I237="",J237="",J237&lt;=I237),"Review stay dates",IF(Y237&gt;0,"Room overlap",IF(AND(I237&lt;'Setup &amp; Instructions'!$B$5,OR(L237="Confirmed",L237="Hold")),"Arrival status overdue",IF(AND(L237="Confirmed",I237&gt;='Setup &amp; Instructions'!$B$5,IFERROR(S237/R237,0)&lt;'Setup &amp; Instructions'!$B$10),"Deposit below target",IF(AND(J237&lt;'Setup &amp; Instructions'!$B$5,T237&gt;0),"Balance due after departure","OK")))))))),"")</f>
        <v/>
      </c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54" t="n"/>
      <c r="J238" s="54" t="n"/>
      <c r="K238" s="17">
        <f>IFERROR(IF(OR(I238="",J238=""),"",J238-I238),"")</f>
        <v/>
      </c>
      <c r="L238" s="15" t="n"/>
      <c r="M238" s="15" t="n"/>
      <c r="N238" s="18" t="n"/>
      <c r="O238" s="19">
        <f>IFERROR(IF(OR(K238="",N238=""),"",K238*N238),"")</f>
        <v/>
      </c>
      <c r="P238" s="19">
        <f>IFERROR(IF(O238="","",O238*'Setup &amp; Instructions'!$B$9),"")</f>
        <v/>
      </c>
      <c r="Q238" s="19">
        <f>IFERROR(IF(O238="","",(O238+P238)*'Setup &amp; Instructions'!$B$8),"")</f>
        <v/>
      </c>
      <c r="R238" s="19">
        <f>IFERROR(IF(O238="","",O238+P238+Q238),"")</f>
        <v/>
      </c>
      <c r="S238" s="18" t="n"/>
      <c r="T238" s="19">
        <f>IFERROR(IF(R238="","",IF(L238="Canceled",0,R238-S238)),"")</f>
        <v/>
      </c>
      <c r="U238" s="17">
        <f>IFERROR(IF(A238="","",IF(L238="Canceled","Canceled",IF(T238&lt;0,"Credit Balance",IF(T238=0,"Paid in Full",IF(S238&gt;0,"Deposit Paid","No Payment Recorded"))))),"")</f>
        <v/>
      </c>
      <c r="V238" s="20" t="n"/>
      <c r="W238" s="15" t="n"/>
      <c r="X238" s="54" t="n"/>
      <c r="Y238" s="17">
        <f>IFERROR(IF(OR(F238="",I238="",J238="",L238="Canceled"),"",SUMPRODUCT(($F$2:$F$251=F238)*($I$2:$I$251&lt;J238)*($J$2:$J$251&gt;I238)*($L$2:$L$251&lt;&gt;"Canceled")*($A$2:$A$251&lt;&gt;A238)*($A$2:$A$251&lt;&gt;""))),"")</f>
        <v/>
      </c>
      <c r="Z238" s="21">
        <f>IFERROR(IF(COUNTA(B238:X238)=0,"",IF(A238="","Missing reservation ID",IF(C238="","Missing guest name",IF(OR(I238="",J238="",J238&lt;=I238),"Review stay dates",IF(Y238&gt;0,"Room overlap",IF(AND(I238&lt;'Setup &amp; Instructions'!$B$5,OR(L238="Confirmed",L238="Hold")),"Arrival status overdue",IF(AND(L238="Confirmed",I238&gt;='Setup &amp; Instructions'!$B$5,IFERROR(S238/R238,0)&lt;'Setup &amp; Instructions'!$B$10),"Deposit below target",IF(AND(J238&lt;'Setup &amp; Instructions'!$B$5,T238&gt;0),"Balance due after departure","OK")))))))),"")</f>
        <v/>
      </c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54" t="n"/>
      <c r="J239" s="54" t="n"/>
      <c r="K239" s="17">
        <f>IFERROR(IF(OR(I239="",J239=""),"",J239-I239),"")</f>
        <v/>
      </c>
      <c r="L239" s="15" t="n"/>
      <c r="M239" s="15" t="n"/>
      <c r="N239" s="18" t="n"/>
      <c r="O239" s="19">
        <f>IFERROR(IF(OR(K239="",N239=""),"",K239*N239),"")</f>
        <v/>
      </c>
      <c r="P239" s="19">
        <f>IFERROR(IF(O239="","",O239*'Setup &amp; Instructions'!$B$9),"")</f>
        <v/>
      </c>
      <c r="Q239" s="19">
        <f>IFERROR(IF(O239="","",(O239+P239)*'Setup &amp; Instructions'!$B$8),"")</f>
        <v/>
      </c>
      <c r="R239" s="19">
        <f>IFERROR(IF(O239="","",O239+P239+Q239),"")</f>
        <v/>
      </c>
      <c r="S239" s="18" t="n"/>
      <c r="T239" s="19">
        <f>IFERROR(IF(R239="","",IF(L239="Canceled",0,R239-S239)),"")</f>
        <v/>
      </c>
      <c r="U239" s="17">
        <f>IFERROR(IF(A239="","",IF(L239="Canceled","Canceled",IF(T239&lt;0,"Credit Balance",IF(T239=0,"Paid in Full",IF(S239&gt;0,"Deposit Paid","No Payment Recorded"))))),"")</f>
        <v/>
      </c>
      <c r="V239" s="20" t="n"/>
      <c r="W239" s="15" t="n"/>
      <c r="X239" s="54" t="n"/>
      <c r="Y239" s="17">
        <f>IFERROR(IF(OR(F239="",I239="",J239="",L239="Canceled"),"",SUMPRODUCT(($F$2:$F$251=F239)*($I$2:$I$251&lt;J239)*($J$2:$J$251&gt;I239)*($L$2:$L$251&lt;&gt;"Canceled")*($A$2:$A$251&lt;&gt;A239)*($A$2:$A$251&lt;&gt;""))),"")</f>
        <v/>
      </c>
      <c r="Z239" s="21">
        <f>IFERROR(IF(COUNTA(B239:X239)=0,"",IF(A239="","Missing reservation ID",IF(C239="","Missing guest name",IF(OR(I239="",J239="",J239&lt;=I239),"Review stay dates",IF(Y239&gt;0,"Room overlap",IF(AND(I239&lt;'Setup &amp; Instructions'!$B$5,OR(L239="Confirmed",L239="Hold")),"Arrival status overdue",IF(AND(L239="Confirmed",I239&gt;='Setup &amp; Instructions'!$B$5,IFERROR(S239/R239,0)&lt;'Setup &amp; Instructions'!$B$10),"Deposit below target",IF(AND(J239&lt;'Setup &amp; Instructions'!$B$5,T239&gt;0),"Balance due after departure","OK")))))))),"")</f>
        <v/>
      </c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54" t="n"/>
      <c r="J240" s="54" t="n"/>
      <c r="K240" s="17">
        <f>IFERROR(IF(OR(I240="",J240=""),"",J240-I240),"")</f>
        <v/>
      </c>
      <c r="L240" s="15" t="n"/>
      <c r="M240" s="15" t="n"/>
      <c r="N240" s="18" t="n"/>
      <c r="O240" s="19">
        <f>IFERROR(IF(OR(K240="",N240=""),"",K240*N240),"")</f>
        <v/>
      </c>
      <c r="P240" s="19">
        <f>IFERROR(IF(O240="","",O240*'Setup &amp; Instructions'!$B$9),"")</f>
        <v/>
      </c>
      <c r="Q240" s="19">
        <f>IFERROR(IF(O240="","",(O240+P240)*'Setup &amp; Instructions'!$B$8),"")</f>
        <v/>
      </c>
      <c r="R240" s="19">
        <f>IFERROR(IF(O240="","",O240+P240+Q240),"")</f>
        <v/>
      </c>
      <c r="S240" s="18" t="n"/>
      <c r="T240" s="19">
        <f>IFERROR(IF(R240="","",IF(L240="Canceled",0,R240-S240)),"")</f>
        <v/>
      </c>
      <c r="U240" s="17">
        <f>IFERROR(IF(A240="","",IF(L240="Canceled","Canceled",IF(T240&lt;0,"Credit Balance",IF(T240=0,"Paid in Full",IF(S240&gt;0,"Deposit Paid","No Payment Recorded"))))),"")</f>
        <v/>
      </c>
      <c r="V240" s="20" t="n"/>
      <c r="W240" s="15" t="n"/>
      <c r="X240" s="54" t="n"/>
      <c r="Y240" s="17">
        <f>IFERROR(IF(OR(F240="",I240="",J240="",L240="Canceled"),"",SUMPRODUCT(($F$2:$F$251=F240)*($I$2:$I$251&lt;J240)*($J$2:$J$251&gt;I240)*($L$2:$L$251&lt;&gt;"Canceled")*($A$2:$A$251&lt;&gt;A240)*($A$2:$A$251&lt;&gt;""))),"")</f>
        <v/>
      </c>
      <c r="Z240" s="21">
        <f>IFERROR(IF(COUNTA(B240:X240)=0,"",IF(A240="","Missing reservation ID",IF(C240="","Missing guest name",IF(OR(I240="",J240="",J240&lt;=I240),"Review stay dates",IF(Y240&gt;0,"Room overlap",IF(AND(I240&lt;'Setup &amp; Instructions'!$B$5,OR(L240="Confirmed",L240="Hold")),"Arrival status overdue",IF(AND(L240="Confirmed",I240&gt;='Setup &amp; Instructions'!$B$5,IFERROR(S240/R240,0)&lt;'Setup &amp; Instructions'!$B$10),"Deposit below target",IF(AND(J240&lt;'Setup &amp; Instructions'!$B$5,T240&gt;0),"Balance due after departure","OK")))))))),"")</f>
        <v/>
      </c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54" t="n"/>
      <c r="J241" s="54" t="n"/>
      <c r="K241" s="17">
        <f>IFERROR(IF(OR(I241="",J241=""),"",J241-I241),"")</f>
        <v/>
      </c>
      <c r="L241" s="15" t="n"/>
      <c r="M241" s="15" t="n"/>
      <c r="N241" s="18" t="n"/>
      <c r="O241" s="19">
        <f>IFERROR(IF(OR(K241="",N241=""),"",K241*N241),"")</f>
        <v/>
      </c>
      <c r="P241" s="19">
        <f>IFERROR(IF(O241="","",O241*'Setup &amp; Instructions'!$B$9),"")</f>
        <v/>
      </c>
      <c r="Q241" s="19">
        <f>IFERROR(IF(O241="","",(O241+P241)*'Setup &amp; Instructions'!$B$8),"")</f>
        <v/>
      </c>
      <c r="R241" s="19">
        <f>IFERROR(IF(O241="","",O241+P241+Q241),"")</f>
        <v/>
      </c>
      <c r="S241" s="18" t="n"/>
      <c r="T241" s="19">
        <f>IFERROR(IF(R241="","",IF(L241="Canceled",0,R241-S241)),"")</f>
        <v/>
      </c>
      <c r="U241" s="17">
        <f>IFERROR(IF(A241="","",IF(L241="Canceled","Canceled",IF(T241&lt;0,"Credit Balance",IF(T241=0,"Paid in Full",IF(S241&gt;0,"Deposit Paid","No Payment Recorded"))))),"")</f>
        <v/>
      </c>
      <c r="V241" s="20" t="n"/>
      <c r="W241" s="15" t="n"/>
      <c r="X241" s="54" t="n"/>
      <c r="Y241" s="17">
        <f>IFERROR(IF(OR(F241="",I241="",J241="",L241="Canceled"),"",SUMPRODUCT(($F$2:$F$251=F241)*($I$2:$I$251&lt;J241)*($J$2:$J$251&gt;I241)*($L$2:$L$251&lt;&gt;"Canceled")*($A$2:$A$251&lt;&gt;A241)*($A$2:$A$251&lt;&gt;""))),"")</f>
        <v/>
      </c>
      <c r="Z241" s="21">
        <f>IFERROR(IF(COUNTA(B241:X241)=0,"",IF(A241="","Missing reservation ID",IF(C241="","Missing guest name",IF(OR(I241="",J241="",J241&lt;=I241),"Review stay dates",IF(Y241&gt;0,"Room overlap",IF(AND(I241&lt;'Setup &amp; Instructions'!$B$5,OR(L241="Confirmed",L241="Hold")),"Arrival status overdue",IF(AND(L241="Confirmed",I241&gt;='Setup &amp; Instructions'!$B$5,IFERROR(S241/R241,0)&lt;'Setup &amp; Instructions'!$B$10),"Deposit below target",IF(AND(J241&lt;'Setup &amp; Instructions'!$B$5,T241&gt;0),"Balance due after departure","OK")))))))),"")</f>
        <v/>
      </c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54" t="n"/>
      <c r="J242" s="54" t="n"/>
      <c r="K242" s="17">
        <f>IFERROR(IF(OR(I242="",J242=""),"",J242-I242),"")</f>
        <v/>
      </c>
      <c r="L242" s="15" t="n"/>
      <c r="M242" s="15" t="n"/>
      <c r="N242" s="18" t="n"/>
      <c r="O242" s="19">
        <f>IFERROR(IF(OR(K242="",N242=""),"",K242*N242),"")</f>
        <v/>
      </c>
      <c r="P242" s="19">
        <f>IFERROR(IF(O242="","",O242*'Setup &amp; Instructions'!$B$9),"")</f>
        <v/>
      </c>
      <c r="Q242" s="19">
        <f>IFERROR(IF(O242="","",(O242+P242)*'Setup &amp; Instructions'!$B$8),"")</f>
        <v/>
      </c>
      <c r="R242" s="19">
        <f>IFERROR(IF(O242="","",O242+P242+Q242),"")</f>
        <v/>
      </c>
      <c r="S242" s="18" t="n"/>
      <c r="T242" s="19">
        <f>IFERROR(IF(R242="","",IF(L242="Canceled",0,R242-S242)),"")</f>
        <v/>
      </c>
      <c r="U242" s="17">
        <f>IFERROR(IF(A242="","",IF(L242="Canceled","Canceled",IF(T242&lt;0,"Credit Balance",IF(T242=0,"Paid in Full",IF(S242&gt;0,"Deposit Paid","No Payment Recorded"))))),"")</f>
        <v/>
      </c>
      <c r="V242" s="20" t="n"/>
      <c r="W242" s="15" t="n"/>
      <c r="X242" s="54" t="n"/>
      <c r="Y242" s="17">
        <f>IFERROR(IF(OR(F242="",I242="",J242="",L242="Canceled"),"",SUMPRODUCT(($F$2:$F$251=F242)*($I$2:$I$251&lt;J242)*($J$2:$J$251&gt;I242)*($L$2:$L$251&lt;&gt;"Canceled")*($A$2:$A$251&lt;&gt;A242)*($A$2:$A$251&lt;&gt;""))),"")</f>
        <v/>
      </c>
      <c r="Z242" s="21">
        <f>IFERROR(IF(COUNTA(B242:X242)=0,"",IF(A242="","Missing reservation ID",IF(C242="","Missing guest name",IF(OR(I242="",J242="",J242&lt;=I242),"Review stay dates",IF(Y242&gt;0,"Room overlap",IF(AND(I242&lt;'Setup &amp; Instructions'!$B$5,OR(L242="Confirmed",L242="Hold")),"Arrival status overdue",IF(AND(L242="Confirmed",I242&gt;='Setup &amp; Instructions'!$B$5,IFERROR(S242/R242,0)&lt;'Setup &amp; Instructions'!$B$10),"Deposit below target",IF(AND(J242&lt;'Setup &amp; Instructions'!$B$5,T242&gt;0),"Balance due after departure","OK")))))))),"")</f>
        <v/>
      </c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54" t="n"/>
      <c r="J243" s="54" t="n"/>
      <c r="K243" s="17">
        <f>IFERROR(IF(OR(I243="",J243=""),"",J243-I243),"")</f>
        <v/>
      </c>
      <c r="L243" s="15" t="n"/>
      <c r="M243" s="15" t="n"/>
      <c r="N243" s="18" t="n"/>
      <c r="O243" s="19">
        <f>IFERROR(IF(OR(K243="",N243=""),"",K243*N243),"")</f>
        <v/>
      </c>
      <c r="P243" s="19">
        <f>IFERROR(IF(O243="","",O243*'Setup &amp; Instructions'!$B$9),"")</f>
        <v/>
      </c>
      <c r="Q243" s="19">
        <f>IFERROR(IF(O243="","",(O243+P243)*'Setup &amp; Instructions'!$B$8),"")</f>
        <v/>
      </c>
      <c r="R243" s="19">
        <f>IFERROR(IF(O243="","",O243+P243+Q243),"")</f>
        <v/>
      </c>
      <c r="S243" s="18" t="n"/>
      <c r="T243" s="19">
        <f>IFERROR(IF(R243="","",IF(L243="Canceled",0,R243-S243)),"")</f>
        <v/>
      </c>
      <c r="U243" s="17">
        <f>IFERROR(IF(A243="","",IF(L243="Canceled","Canceled",IF(T243&lt;0,"Credit Balance",IF(T243=0,"Paid in Full",IF(S243&gt;0,"Deposit Paid","No Payment Recorded"))))),"")</f>
        <v/>
      </c>
      <c r="V243" s="20" t="n"/>
      <c r="W243" s="15" t="n"/>
      <c r="X243" s="54" t="n"/>
      <c r="Y243" s="17">
        <f>IFERROR(IF(OR(F243="",I243="",J243="",L243="Canceled"),"",SUMPRODUCT(($F$2:$F$251=F243)*($I$2:$I$251&lt;J243)*($J$2:$J$251&gt;I243)*($L$2:$L$251&lt;&gt;"Canceled")*($A$2:$A$251&lt;&gt;A243)*($A$2:$A$251&lt;&gt;""))),"")</f>
        <v/>
      </c>
      <c r="Z243" s="21">
        <f>IFERROR(IF(COUNTA(B243:X243)=0,"",IF(A243="","Missing reservation ID",IF(C243="","Missing guest name",IF(OR(I243="",J243="",J243&lt;=I243),"Review stay dates",IF(Y243&gt;0,"Room overlap",IF(AND(I243&lt;'Setup &amp; Instructions'!$B$5,OR(L243="Confirmed",L243="Hold")),"Arrival status overdue",IF(AND(L243="Confirmed",I243&gt;='Setup &amp; Instructions'!$B$5,IFERROR(S243/R243,0)&lt;'Setup &amp; Instructions'!$B$10),"Deposit below target",IF(AND(J243&lt;'Setup &amp; Instructions'!$B$5,T243&gt;0),"Balance due after departure","OK")))))))),"")</f>
        <v/>
      </c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54" t="n"/>
      <c r="J244" s="54" t="n"/>
      <c r="K244" s="17">
        <f>IFERROR(IF(OR(I244="",J244=""),"",J244-I244),"")</f>
        <v/>
      </c>
      <c r="L244" s="15" t="n"/>
      <c r="M244" s="15" t="n"/>
      <c r="N244" s="18" t="n"/>
      <c r="O244" s="19">
        <f>IFERROR(IF(OR(K244="",N244=""),"",K244*N244),"")</f>
        <v/>
      </c>
      <c r="P244" s="19">
        <f>IFERROR(IF(O244="","",O244*'Setup &amp; Instructions'!$B$9),"")</f>
        <v/>
      </c>
      <c r="Q244" s="19">
        <f>IFERROR(IF(O244="","",(O244+P244)*'Setup &amp; Instructions'!$B$8),"")</f>
        <v/>
      </c>
      <c r="R244" s="19">
        <f>IFERROR(IF(O244="","",O244+P244+Q244),"")</f>
        <v/>
      </c>
      <c r="S244" s="18" t="n"/>
      <c r="T244" s="19">
        <f>IFERROR(IF(R244="","",IF(L244="Canceled",0,R244-S244)),"")</f>
        <v/>
      </c>
      <c r="U244" s="17">
        <f>IFERROR(IF(A244="","",IF(L244="Canceled","Canceled",IF(T244&lt;0,"Credit Balance",IF(T244=0,"Paid in Full",IF(S244&gt;0,"Deposit Paid","No Payment Recorded"))))),"")</f>
        <v/>
      </c>
      <c r="V244" s="20" t="n"/>
      <c r="W244" s="15" t="n"/>
      <c r="X244" s="54" t="n"/>
      <c r="Y244" s="17">
        <f>IFERROR(IF(OR(F244="",I244="",J244="",L244="Canceled"),"",SUMPRODUCT(($F$2:$F$251=F244)*($I$2:$I$251&lt;J244)*($J$2:$J$251&gt;I244)*($L$2:$L$251&lt;&gt;"Canceled")*($A$2:$A$251&lt;&gt;A244)*($A$2:$A$251&lt;&gt;""))),"")</f>
        <v/>
      </c>
      <c r="Z244" s="21">
        <f>IFERROR(IF(COUNTA(B244:X244)=0,"",IF(A244="","Missing reservation ID",IF(C244="","Missing guest name",IF(OR(I244="",J244="",J244&lt;=I244),"Review stay dates",IF(Y244&gt;0,"Room overlap",IF(AND(I244&lt;'Setup &amp; Instructions'!$B$5,OR(L244="Confirmed",L244="Hold")),"Arrival status overdue",IF(AND(L244="Confirmed",I244&gt;='Setup &amp; Instructions'!$B$5,IFERROR(S244/R244,0)&lt;'Setup &amp; Instructions'!$B$10),"Deposit below target",IF(AND(J244&lt;'Setup &amp; Instructions'!$B$5,T244&gt;0),"Balance due after departure","OK")))))))),"")</f>
        <v/>
      </c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54" t="n"/>
      <c r="J245" s="54" t="n"/>
      <c r="K245" s="17">
        <f>IFERROR(IF(OR(I245="",J245=""),"",J245-I245),"")</f>
        <v/>
      </c>
      <c r="L245" s="15" t="n"/>
      <c r="M245" s="15" t="n"/>
      <c r="N245" s="18" t="n"/>
      <c r="O245" s="19">
        <f>IFERROR(IF(OR(K245="",N245=""),"",K245*N245),"")</f>
        <v/>
      </c>
      <c r="P245" s="19">
        <f>IFERROR(IF(O245="","",O245*'Setup &amp; Instructions'!$B$9),"")</f>
        <v/>
      </c>
      <c r="Q245" s="19">
        <f>IFERROR(IF(O245="","",(O245+P245)*'Setup &amp; Instructions'!$B$8),"")</f>
        <v/>
      </c>
      <c r="R245" s="19">
        <f>IFERROR(IF(O245="","",O245+P245+Q245),"")</f>
        <v/>
      </c>
      <c r="S245" s="18" t="n"/>
      <c r="T245" s="19">
        <f>IFERROR(IF(R245="","",IF(L245="Canceled",0,R245-S245)),"")</f>
        <v/>
      </c>
      <c r="U245" s="17">
        <f>IFERROR(IF(A245="","",IF(L245="Canceled","Canceled",IF(T245&lt;0,"Credit Balance",IF(T245=0,"Paid in Full",IF(S245&gt;0,"Deposit Paid","No Payment Recorded"))))),"")</f>
        <v/>
      </c>
      <c r="V245" s="20" t="n"/>
      <c r="W245" s="15" t="n"/>
      <c r="X245" s="54" t="n"/>
      <c r="Y245" s="17">
        <f>IFERROR(IF(OR(F245="",I245="",J245="",L245="Canceled"),"",SUMPRODUCT(($F$2:$F$251=F245)*($I$2:$I$251&lt;J245)*($J$2:$J$251&gt;I245)*($L$2:$L$251&lt;&gt;"Canceled")*($A$2:$A$251&lt;&gt;A245)*($A$2:$A$251&lt;&gt;""))),"")</f>
        <v/>
      </c>
      <c r="Z245" s="21">
        <f>IFERROR(IF(COUNTA(B245:X245)=0,"",IF(A245="","Missing reservation ID",IF(C245="","Missing guest name",IF(OR(I245="",J245="",J245&lt;=I245),"Review stay dates",IF(Y245&gt;0,"Room overlap",IF(AND(I245&lt;'Setup &amp; Instructions'!$B$5,OR(L245="Confirmed",L245="Hold")),"Arrival status overdue",IF(AND(L245="Confirmed",I245&gt;='Setup &amp; Instructions'!$B$5,IFERROR(S245/R245,0)&lt;'Setup &amp; Instructions'!$B$10),"Deposit below target",IF(AND(J245&lt;'Setup &amp; Instructions'!$B$5,T245&gt;0),"Balance due after departure","OK")))))))),"")</f>
        <v/>
      </c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54" t="n"/>
      <c r="J246" s="54" t="n"/>
      <c r="K246" s="17">
        <f>IFERROR(IF(OR(I246="",J246=""),"",J246-I246),"")</f>
        <v/>
      </c>
      <c r="L246" s="15" t="n"/>
      <c r="M246" s="15" t="n"/>
      <c r="N246" s="18" t="n"/>
      <c r="O246" s="19">
        <f>IFERROR(IF(OR(K246="",N246=""),"",K246*N246),"")</f>
        <v/>
      </c>
      <c r="P246" s="19">
        <f>IFERROR(IF(O246="","",O246*'Setup &amp; Instructions'!$B$9),"")</f>
        <v/>
      </c>
      <c r="Q246" s="19">
        <f>IFERROR(IF(O246="","",(O246+P246)*'Setup &amp; Instructions'!$B$8),"")</f>
        <v/>
      </c>
      <c r="R246" s="19">
        <f>IFERROR(IF(O246="","",O246+P246+Q246),"")</f>
        <v/>
      </c>
      <c r="S246" s="18" t="n"/>
      <c r="T246" s="19">
        <f>IFERROR(IF(R246="","",IF(L246="Canceled",0,R246-S246)),"")</f>
        <v/>
      </c>
      <c r="U246" s="17">
        <f>IFERROR(IF(A246="","",IF(L246="Canceled","Canceled",IF(T246&lt;0,"Credit Balance",IF(T246=0,"Paid in Full",IF(S246&gt;0,"Deposit Paid","No Payment Recorded"))))),"")</f>
        <v/>
      </c>
      <c r="V246" s="20" t="n"/>
      <c r="W246" s="15" t="n"/>
      <c r="X246" s="54" t="n"/>
      <c r="Y246" s="17">
        <f>IFERROR(IF(OR(F246="",I246="",J246="",L246="Canceled"),"",SUMPRODUCT(($F$2:$F$251=F246)*($I$2:$I$251&lt;J246)*($J$2:$J$251&gt;I246)*($L$2:$L$251&lt;&gt;"Canceled")*($A$2:$A$251&lt;&gt;A246)*($A$2:$A$251&lt;&gt;""))),"")</f>
        <v/>
      </c>
      <c r="Z246" s="21">
        <f>IFERROR(IF(COUNTA(B246:X246)=0,"",IF(A246="","Missing reservation ID",IF(C246="","Missing guest name",IF(OR(I246="",J246="",J246&lt;=I246),"Review stay dates",IF(Y246&gt;0,"Room overlap",IF(AND(I246&lt;'Setup &amp; Instructions'!$B$5,OR(L246="Confirmed",L246="Hold")),"Arrival status overdue",IF(AND(L246="Confirmed",I246&gt;='Setup &amp; Instructions'!$B$5,IFERROR(S246/R246,0)&lt;'Setup &amp; Instructions'!$B$10),"Deposit below target",IF(AND(J246&lt;'Setup &amp; Instructions'!$B$5,T246&gt;0),"Balance due after departure","OK")))))))),"")</f>
        <v/>
      </c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54" t="n"/>
      <c r="J247" s="54" t="n"/>
      <c r="K247" s="17">
        <f>IFERROR(IF(OR(I247="",J247=""),"",J247-I247),"")</f>
        <v/>
      </c>
      <c r="L247" s="15" t="n"/>
      <c r="M247" s="15" t="n"/>
      <c r="N247" s="18" t="n"/>
      <c r="O247" s="19">
        <f>IFERROR(IF(OR(K247="",N247=""),"",K247*N247),"")</f>
        <v/>
      </c>
      <c r="P247" s="19">
        <f>IFERROR(IF(O247="","",O247*'Setup &amp; Instructions'!$B$9),"")</f>
        <v/>
      </c>
      <c r="Q247" s="19">
        <f>IFERROR(IF(O247="","",(O247+P247)*'Setup &amp; Instructions'!$B$8),"")</f>
        <v/>
      </c>
      <c r="R247" s="19">
        <f>IFERROR(IF(O247="","",O247+P247+Q247),"")</f>
        <v/>
      </c>
      <c r="S247" s="18" t="n"/>
      <c r="T247" s="19">
        <f>IFERROR(IF(R247="","",IF(L247="Canceled",0,R247-S247)),"")</f>
        <v/>
      </c>
      <c r="U247" s="17">
        <f>IFERROR(IF(A247="","",IF(L247="Canceled","Canceled",IF(T247&lt;0,"Credit Balance",IF(T247=0,"Paid in Full",IF(S247&gt;0,"Deposit Paid","No Payment Recorded"))))),"")</f>
        <v/>
      </c>
      <c r="V247" s="20" t="n"/>
      <c r="W247" s="15" t="n"/>
      <c r="X247" s="54" t="n"/>
      <c r="Y247" s="17">
        <f>IFERROR(IF(OR(F247="",I247="",J247="",L247="Canceled"),"",SUMPRODUCT(($F$2:$F$251=F247)*($I$2:$I$251&lt;J247)*($J$2:$J$251&gt;I247)*($L$2:$L$251&lt;&gt;"Canceled")*($A$2:$A$251&lt;&gt;A247)*($A$2:$A$251&lt;&gt;""))),"")</f>
        <v/>
      </c>
      <c r="Z247" s="21">
        <f>IFERROR(IF(COUNTA(B247:X247)=0,"",IF(A247="","Missing reservation ID",IF(C247="","Missing guest name",IF(OR(I247="",J247="",J247&lt;=I247),"Review stay dates",IF(Y247&gt;0,"Room overlap",IF(AND(I247&lt;'Setup &amp; Instructions'!$B$5,OR(L247="Confirmed",L247="Hold")),"Arrival status overdue",IF(AND(L247="Confirmed",I247&gt;='Setup &amp; Instructions'!$B$5,IFERROR(S247/R247,0)&lt;'Setup &amp; Instructions'!$B$10),"Deposit below target",IF(AND(J247&lt;'Setup &amp; Instructions'!$B$5,T247&gt;0),"Balance due after departure","OK")))))))),"")</f>
        <v/>
      </c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54" t="n"/>
      <c r="J248" s="54" t="n"/>
      <c r="K248" s="17">
        <f>IFERROR(IF(OR(I248="",J248=""),"",J248-I248),"")</f>
        <v/>
      </c>
      <c r="L248" s="15" t="n"/>
      <c r="M248" s="15" t="n"/>
      <c r="N248" s="18" t="n"/>
      <c r="O248" s="19">
        <f>IFERROR(IF(OR(K248="",N248=""),"",K248*N248),"")</f>
        <v/>
      </c>
      <c r="P248" s="19">
        <f>IFERROR(IF(O248="","",O248*'Setup &amp; Instructions'!$B$9),"")</f>
        <v/>
      </c>
      <c r="Q248" s="19">
        <f>IFERROR(IF(O248="","",(O248+P248)*'Setup &amp; Instructions'!$B$8),"")</f>
        <v/>
      </c>
      <c r="R248" s="19">
        <f>IFERROR(IF(O248="","",O248+P248+Q248),"")</f>
        <v/>
      </c>
      <c r="S248" s="18" t="n"/>
      <c r="T248" s="19">
        <f>IFERROR(IF(R248="","",IF(L248="Canceled",0,R248-S248)),"")</f>
        <v/>
      </c>
      <c r="U248" s="17">
        <f>IFERROR(IF(A248="","",IF(L248="Canceled","Canceled",IF(T248&lt;0,"Credit Balance",IF(T248=0,"Paid in Full",IF(S248&gt;0,"Deposit Paid","No Payment Recorded"))))),"")</f>
        <v/>
      </c>
      <c r="V248" s="20" t="n"/>
      <c r="W248" s="15" t="n"/>
      <c r="X248" s="54" t="n"/>
      <c r="Y248" s="17">
        <f>IFERROR(IF(OR(F248="",I248="",J248="",L248="Canceled"),"",SUMPRODUCT(($F$2:$F$251=F248)*($I$2:$I$251&lt;J248)*($J$2:$J$251&gt;I248)*($L$2:$L$251&lt;&gt;"Canceled")*($A$2:$A$251&lt;&gt;A248)*($A$2:$A$251&lt;&gt;""))),"")</f>
        <v/>
      </c>
      <c r="Z248" s="21">
        <f>IFERROR(IF(COUNTA(B248:X248)=0,"",IF(A248="","Missing reservation ID",IF(C248="","Missing guest name",IF(OR(I248="",J248="",J248&lt;=I248),"Review stay dates",IF(Y248&gt;0,"Room overlap",IF(AND(I248&lt;'Setup &amp; Instructions'!$B$5,OR(L248="Confirmed",L248="Hold")),"Arrival status overdue",IF(AND(L248="Confirmed",I248&gt;='Setup &amp; Instructions'!$B$5,IFERROR(S248/R248,0)&lt;'Setup &amp; Instructions'!$B$10),"Deposit below target",IF(AND(J248&lt;'Setup &amp; Instructions'!$B$5,T248&gt;0),"Balance due after departure","OK")))))))),"")</f>
        <v/>
      </c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54" t="n"/>
      <c r="J249" s="54" t="n"/>
      <c r="K249" s="17">
        <f>IFERROR(IF(OR(I249="",J249=""),"",J249-I249),"")</f>
        <v/>
      </c>
      <c r="L249" s="15" t="n"/>
      <c r="M249" s="15" t="n"/>
      <c r="N249" s="18" t="n"/>
      <c r="O249" s="19">
        <f>IFERROR(IF(OR(K249="",N249=""),"",K249*N249),"")</f>
        <v/>
      </c>
      <c r="P249" s="19">
        <f>IFERROR(IF(O249="","",O249*'Setup &amp; Instructions'!$B$9),"")</f>
        <v/>
      </c>
      <c r="Q249" s="19">
        <f>IFERROR(IF(O249="","",(O249+P249)*'Setup &amp; Instructions'!$B$8),"")</f>
        <v/>
      </c>
      <c r="R249" s="19">
        <f>IFERROR(IF(O249="","",O249+P249+Q249),"")</f>
        <v/>
      </c>
      <c r="S249" s="18" t="n"/>
      <c r="T249" s="19">
        <f>IFERROR(IF(R249="","",IF(L249="Canceled",0,R249-S249)),"")</f>
        <v/>
      </c>
      <c r="U249" s="17">
        <f>IFERROR(IF(A249="","",IF(L249="Canceled","Canceled",IF(T249&lt;0,"Credit Balance",IF(T249=0,"Paid in Full",IF(S249&gt;0,"Deposit Paid","No Payment Recorded"))))),"")</f>
        <v/>
      </c>
      <c r="V249" s="20" t="n"/>
      <c r="W249" s="15" t="n"/>
      <c r="X249" s="54" t="n"/>
      <c r="Y249" s="17">
        <f>IFERROR(IF(OR(F249="",I249="",J249="",L249="Canceled"),"",SUMPRODUCT(($F$2:$F$251=F249)*($I$2:$I$251&lt;J249)*($J$2:$J$251&gt;I249)*($L$2:$L$251&lt;&gt;"Canceled")*($A$2:$A$251&lt;&gt;A249)*($A$2:$A$251&lt;&gt;""))),"")</f>
        <v/>
      </c>
      <c r="Z249" s="21">
        <f>IFERROR(IF(COUNTA(B249:X249)=0,"",IF(A249="","Missing reservation ID",IF(C249="","Missing guest name",IF(OR(I249="",J249="",J249&lt;=I249),"Review stay dates",IF(Y249&gt;0,"Room overlap",IF(AND(I249&lt;'Setup &amp; Instructions'!$B$5,OR(L249="Confirmed",L249="Hold")),"Arrival status overdue",IF(AND(L249="Confirmed",I249&gt;='Setup &amp; Instructions'!$B$5,IFERROR(S249/R249,0)&lt;'Setup &amp; Instructions'!$B$10),"Deposit below target",IF(AND(J249&lt;'Setup &amp; Instructions'!$B$5,T249&gt;0),"Balance due after departure","OK")))))))),"")</f>
        <v/>
      </c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54" t="n"/>
      <c r="J250" s="54" t="n"/>
      <c r="K250" s="17">
        <f>IFERROR(IF(OR(I250="",J250=""),"",J250-I250),"")</f>
        <v/>
      </c>
      <c r="L250" s="15" t="n"/>
      <c r="M250" s="15" t="n"/>
      <c r="N250" s="18" t="n"/>
      <c r="O250" s="19">
        <f>IFERROR(IF(OR(K250="",N250=""),"",K250*N250),"")</f>
        <v/>
      </c>
      <c r="P250" s="19">
        <f>IFERROR(IF(O250="","",O250*'Setup &amp; Instructions'!$B$9),"")</f>
        <v/>
      </c>
      <c r="Q250" s="19">
        <f>IFERROR(IF(O250="","",(O250+P250)*'Setup &amp; Instructions'!$B$8),"")</f>
        <v/>
      </c>
      <c r="R250" s="19">
        <f>IFERROR(IF(O250="","",O250+P250+Q250),"")</f>
        <v/>
      </c>
      <c r="S250" s="18" t="n"/>
      <c r="T250" s="19">
        <f>IFERROR(IF(R250="","",IF(L250="Canceled",0,R250-S250)),"")</f>
        <v/>
      </c>
      <c r="U250" s="17">
        <f>IFERROR(IF(A250="","",IF(L250="Canceled","Canceled",IF(T250&lt;0,"Credit Balance",IF(T250=0,"Paid in Full",IF(S250&gt;0,"Deposit Paid","No Payment Recorded"))))),"")</f>
        <v/>
      </c>
      <c r="V250" s="20" t="n"/>
      <c r="W250" s="15" t="n"/>
      <c r="X250" s="54" t="n"/>
      <c r="Y250" s="17">
        <f>IFERROR(IF(OR(F250="",I250="",J250="",L250="Canceled"),"",SUMPRODUCT(($F$2:$F$251=F250)*($I$2:$I$251&lt;J250)*($J$2:$J$251&gt;I250)*($L$2:$L$251&lt;&gt;"Canceled")*($A$2:$A$251&lt;&gt;A250)*($A$2:$A$251&lt;&gt;""))),"")</f>
        <v/>
      </c>
      <c r="Z250" s="21">
        <f>IFERROR(IF(COUNTA(B250:X250)=0,"",IF(A250="","Missing reservation ID",IF(C250="","Missing guest name",IF(OR(I250="",J250="",J250&lt;=I250),"Review stay dates",IF(Y250&gt;0,"Room overlap",IF(AND(I250&lt;'Setup &amp; Instructions'!$B$5,OR(L250="Confirmed",L250="Hold")),"Arrival status overdue",IF(AND(L250="Confirmed",I250&gt;='Setup &amp; Instructions'!$B$5,IFERROR(S250/R250,0)&lt;'Setup &amp; Instructions'!$B$10),"Deposit below target",IF(AND(J250&lt;'Setup &amp; Instructions'!$B$5,T250&gt;0),"Balance due after departure","OK")))))))),"")</f>
        <v/>
      </c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54" t="n"/>
      <c r="J251" s="54" t="n"/>
      <c r="K251" s="17">
        <f>IFERROR(IF(OR(I251="",J251=""),"",J251-I251),"")</f>
        <v/>
      </c>
      <c r="L251" s="15" t="n"/>
      <c r="M251" s="15" t="n"/>
      <c r="N251" s="18" t="n"/>
      <c r="O251" s="19">
        <f>IFERROR(IF(OR(K251="",N251=""),"",K251*N251),"")</f>
        <v/>
      </c>
      <c r="P251" s="19">
        <f>IFERROR(IF(O251="","",O251*'Setup &amp; Instructions'!$B$9),"")</f>
        <v/>
      </c>
      <c r="Q251" s="19">
        <f>IFERROR(IF(O251="","",(O251+P251)*'Setup &amp; Instructions'!$B$8),"")</f>
        <v/>
      </c>
      <c r="R251" s="19">
        <f>IFERROR(IF(O251="","",O251+P251+Q251),"")</f>
        <v/>
      </c>
      <c r="S251" s="18" t="n"/>
      <c r="T251" s="19">
        <f>IFERROR(IF(R251="","",IF(L251="Canceled",0,R251-S251)),"")</f>
        <v/>
      </c>
      <c r="U251" s="17">
        <f>IFERROR(IF(A251="","",IF(L251="Canceled","Canceled",IF(T251&lt;0,"Credit Balance",IF(T251=0,"Paid in Full",IF(S251&gt;0,"Deposit Paid","No Payment Recorded"))))),"")</f>
        <v/>
      </c>
      <c r="V251" s="20" t="n"/>
      <c r="W251" s="15" t="n"/>
      <c r="X251" s="54" t="n"/>
      <c r="Y251" s="17">
        <f>IFERROR(IF(OR(F251="",I251="",J251="",L251="Canceled"),"",SUMPRODUCT(($F$2:$F$251=F251)*($I$2:$I$251&lt;J251)*($J$2:$J$251&gt;I251)*($L$2:$L$251&lt;&gt;"Canceled")*($A$2:$A$251&lt;&gt;A251)*($A$2:$A$251&lt;&gt;""))),"")</f>
        <v/>
      </c>
      <c r="Z251" s="21">
        <f>IFERROR(IF(COUNTA(B251:X251)=0,"",IF(A251="","Missing reservation ID",IF(C251="","Missing guest name",IF(OR(I251="",J251="",J251&lt;=I251),"Review stay dates",IF(Y251&gt;0,"Room overlap",IF(AND(I251&lt;'Setup &amp; Instructions'!$B$5,OR(L251="Confirmed",L251="Hold")),"Arrival status overdue",IF(AND(L251="Confirmed",I251&gt;='Setup &amp; Instructions'!$B$5,IFERROR(S251/R251,0)&lt;'Setup &amp; Instructions'!$B$10),"Deposit below target",IF(AND(J251&lt;'Setup &amp; Instructions'!$B$5,T251&gt;0),"Balance due after departure","OK")))))))),"")</f>
        <v/>
      </c>
    </row>
  </sheetData>
  <conditionalFormatting sqref="Z2:Z251">
    <cfRule type="expression" priority="1" dxfId="1">
      <formula>$Z2="OK"</formula>
    </cfRule>
    <cfRule type="expression" priority="2" dxfId="2">
      <formula>COUNTIF($Z2,"*Room overlap*")&gt;0</formula>
    </cfRule>
    <cfRule type="expression" priority="3" dxfId="2">
      <formula>COUNTIF($Z2,"*overdue*")&gt;0</formula>
    </cfRule>
    <cfRule type="expression" priority="4" dxfId="3">
      <formula>COUNTIF($Z2,"*Deposit below target*")&gt;0</formula>
    </cfRule>
  </conditionalFormatting>
  <conditionalFormatting sqref="A2:Z251">
    <cfRule type="expression" priority="5" dxfId="4">
      <formula>$L2="Canceled"</formula>
    </cfRule>
  </conditionalFormatting>
  <conditionalFormatting sqref="K2:K251">
    <cfRule type="cellIs" priority="6" operator="lessThanOrEqual" dxfId="0">
      <formula>0</formula>
    </cfRule>
  </conditionalFormatting>
  <dataValidations count="7">
    <dataValidation sqref="F2:F251" showDropDown="0" showInputMessage="0" showErrorMessage="0" allowBlank="0" type="list">
      <formula1>'Setup &amp; Instructions'!$D$4:$D$15</formula1>
    </dataValidation>
    <dataValidation sqref="G2:G251" showDropDown="0" showInputMessage="0" showErrorMessage="0" allowBlank="0" type="whole" operator="between">
      <formula1>1</formula1>
      <formula2>8</formula2>
    </dataValidation>
    <dataValidation sqref="H2:H251" showDropDown="0" showInputMessage="0" showErrorMessage="0" allowBlank="0" type="whole" operator="between">
      <formula1>0</formula1>
      <formula2>8</formula2>
    </dataValidation>
    <dataValidation sqref="I2:J251 X2:X251" showDropDown="0" showInputMessage="0" showErrorMessage="0" allowBlank="0" type="date" operator="between">
      <formula1>DATE(2026,1,1)</formula1>
      <formula2>DATE(2031,12,31)</formula2>
    </dataValidation>
    <dataValidation sqref="L2:L251" showDropDown="0" showInputMessage="0" showErrorMessage="0" allowBlank="0" type="list">
      <formula1>"Inquiry,Hold,Confirmed,Checked In,Checked Out,Canceled,No-Show"</formula1>
    </dataValidation>
    <dataValidation sqref="M2:M251" showDropDown="0" showInputMessage="0" showErrorMessage="0" allowBlank="0" type="list">
      <formula1>"Direct Phone,Direct Website,Walk-In,Online Travel Agency,Returning Guest,Group or Event,Other"</formula1>
    </dataValidation>
    <dataValidation sqref="N2:N251 S2:S251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28" customWidth="1" min="22" max="22"/>
    <col width="18" customWidth="1" min="23" max="23"/>
  </cols>
  <sheetData>
    <row r="1">
      <c r="A1" s="1" t="inlineStr">
        <is>
          <t>Monthly Reservation Calendar</t>
        </is>
      </c>
    </row>
    <row r="3">
      <c r="A3" s="22" t="inlineStr">
        <is>
          <t>Selected Month</t>
        </is>
      </c>
      <c r="B3" s="43">
        <f>IFERROR('Setup &amp; Instructions'!$B$4,0)</f>
        <v/>
      </c>
      <c r="D3" s="22" t="inlineStr">
        <is>
          <t>As-of Date</t>
        </is>
      </c>
      <c r="E3" s="43">
        <f>IFERROR('Setup &amp; Instructions'!$B$5,0)</f>
        <v/>
      </c>
      <c r="G3" s="22" t="inlineStr">
        <is>
          <t>Room Count</t>
        </is>
      </c>
      <c r="H3" s="23">
        <f>IFERROR('Setup &amp; Instructions'!$B$7,0)</f>
        <v/>
      </c>
      <c r="N3" s="22" t="inlineStr">
        <is>
          <t>Roster Date</t>
        </is>
      </c>
      <c r="O3" s="55">
        <f>IFERROR('Setup &amp; Instructions'!$B$5,0)</f>
        <v/>
      </c>
    </row>
    <row r="4">
      <c r="A4" t="inlineStr">
        <is>
          <t>Change the month on the Setup &amp; Instructions worksheet. The calendar updates automatically.</t>
        </is>
      </c>
    </row>
    <row r="5">
      <c r="N5" s="14" t="inlineStr">
        <is>
          <t>Guest Name</t>
        </is>
      </c>
      <c r="O5" s="14" t="inlineStr">
        <is>
          <t>Room</t>
        </is>
      </c>
      <c r="P5" s="14" t="inlineStr">
        <is>
          <t>Status</t>
        </is>
      </c>
      <c r="Q5" s="14" t="inlineStr">
        <is>
          <t>Arrival Date</t>
        </is>
      </c>
      <c r="R5" s="14" t="inlineStr">
        <is>
          <t>Departure Date</t>
        </is>
      </c>
      <c r="S5" s="14" t="inlineStr">
        <is>
          <t>Adults</t>
        </is>
      </c>
      <c r="T5" s="14" t="inlineStr">
        <is>
          <t>Children</t>
        </is>
      </c>
      <c r="U5" s="14" t="inlineStr">
        <is>
          <t>Balance Due</t>
        </is>
      </c>
      <c r="V5" s="14" t="inlineStr">
        <is>
          <t>Special Requests</t>
        </is>
      </c>
      <c r="W5" s="14" t="inlineStr">
        <is>
          <t>Assigned Team Member</t>
        </is>
      </c>
    </row>
    <row r="6">
      <c r="A6" s="25" t="inlineStr">
        <is>
          <t>Sunday</t>
        </is>
      </c>
      <c r="B6" s="26" t="inlineStr">
        <is>
          <t>Monday</t>
        </is>
      </c>
      <c r="C6" s="26" t="inlineStr">
        <is>
          <t>Tuesday</t>
        </is>
      </c>
      <c r="D6" s="26" t="inlineStr">
        <is>
          <t>Wednesday</t>
        </is>
      </c>
      <c r="E6" s="26" t="inlineStr">
        <is>
          <t>Thursday</t>
        </is>
      </c>
      <c r="F6" s="26" t="inlineStr">
        <is>
          <t>Friday</t>
        </is>
      </c>
      <c r="G6" s="25" t="inlineStr">
        <is>
          <t>Saturday</t>
        </is>
      </c>
      <c r="N6" s="27">
        <f>IFERROR(IF(AND(Reservations!$I2&lt;=$O$3,Reservations!$J2&gt;$O$3,Reservations!$L2&lt;&gt;"Canceled",Reservations!$A2&lt;&gt;""),Reservations!$C2,""),"")</f>
        <v/>
      </c>
      <c r="O6" s="27">
        <f>IFERROR(IF(AND(Reservations!$I2&lt;=$O$3,Reservations!$J2&gt;$O$3,Reservations!$L2&lt;&gt;"Canceled",Reservations!$A2&lt;&gt;""),Reservations!$F2,""),"")</f>
        <v/>
      </c>
      <c r="P6" s="27">
        <f>IFERROR(IF(AND(Reservations!$I2&lt;=$O$3,Reservations!$J2&gt;$O$3,Reservations!$L2&lt;&gt;"Canceled",Reservations!$A2&lt;&gt;""),Reservations!$L2,""),"")</f>
        <v/>
      </c>
      <c r="Q6" s="56">
        <f>IFERROR(IF(AND(Reservations!$I2&lt;=$O$3,Reservations!$J2&gt;$O$3,Reservations!$L2&lt;&gt;"Canceled",Reservations!$A2&lt;&gt;""),Reservations!$I2,""),"")</f>
        <v/>
      </c>
      <c r="R6" s="56">
        <f>IFERROR(IF(AND(Reservations!$I2&lt;=$O$3,Reservations!$J2&gt;$O$3,Reservations!$L2&lt;&gt;"Canceled",Reservations!$A2&lt;&gt;""),Reservations!$J2,""),"")</f>
        <v/>
      </c>
      <c r="S6" s="27">
        <f>IFERROR(IF(AND(Reservations!$I2&lt;=$O$3,Reservations!$J2&gt;$O$3,Reservations!$L2&lt;&gt;"Canceled",Reservations!$A2&lt;&gt;""),Reservations!$G2,""),"")</f>
        <v/>
      </c>
      <c r="T6" s="27">
        <f>IFERROR(IF(AND(Reservations!$I2&lt;=$O$3,Reservations!$J2&gt;$O$3,Reservations!$L2&lt;&gt;"Canceled",Reservations!$A2&lt;&gt;""),Reservations!$H2,""),"")</f>
        <v/>
      </c>
      <c r="U6" s="29">
        <f>IFERROR(IF(AND(Reservations!$I2&lt;=$O$3,Reservations!$J2&gt;$O$3,Reservations!$L2&lt;&gt;"Canceled",Reservations!$A2&lt;&gt;""),Reservations!$T2,""),"")</f>
        <v/>
      </c>
      <c r="V6" s="27">
        <f>IFERROR(IF(AND(Reservations!$I2&lt;=$O$3,Reservations!$J2&gt;$O$3,Reservations!$L2&lt;&gt;"Canceled",Reservations!$A2&lt;&gt;""),Reservations!$V2,""),"")</f>
        <v/>
      </c>
      <c r="W6" s="27">
        <f>IFERROR(IF(AND(Reservations!$I2&lt;=$O$3,Reservations!$J2&gt;$O$3,Reservations!$L2&lt;&gt;"Canceled",Reservations!$A2&lt;&gt;""),Reservations!$W2,""),"")</f>
        <v/>
      </c>
    </row>
    <row r="7" ht="82" customHeight="1">
      <c r="A7" s="30">
        <f>IFERROR(DAY(A17)&amp;CHAR(10)&amp;"Arrivals: "&amp;D17&amp;CHAR(10)&amp;"Departures: "&amp;E17&amp;CHAR(10)&amp;"Occupied: "&amp;F17&amp;CHAR(10)&amp;ROUND(H17*100,0)&amp;"%","")</f>
        <v/>
      </c>
      <c r="B7" s="30">
        <f>IFERROR(DAY(A18)&amp;CHAR(10)&amp;"Arrivals: "&amp;D18&amp;CHAR(10)&amp;"Departures: "&amp;E18&amp;CHAR(10)&amp;"Occupied: "&amp;F18&amp;CHAR(10)&amp;ROUND(H18*100,0)&amp;"%","")</f>
        <v/>
      </c>
      <c r="C7" s="30">
        <f>IFERROR(DAY(A19)&amp;CHAR(10)&amp;"Arrivals: "&amp;D19&amp;CHAR(10)&amp;"Departures: "&amp;E19&amp;CHAR(10)&amp;"Occupied: "&amp;F19&amp;CHAR(10)&amp;ROUND(H19*100,0)&amp;"%","")</f>
        <v/>
      </c>
      <c r="D7" s="30">
        <f>IFERROR(DAY(A20)&amp;CHAR(10)&amp;"Arrivals: "&amp;D20&amp;CHAR(10)&amp;"Departures: "&amp;E20&amp;CHAR(10)&amp;"Occupied: "&amp;F20&amp;CHAR(10)&amp;ROUND(H20*100,0)&amp;"%","")</f>
        <v/>
      </c>
      <c r="E7" s="30">
        <f>IFERROR(DAY(A21)&amp;CHAR(10)&amp;"Arrivals: "&amp;D21&amp;CHAR(10)&amp;"Departures: "&amp;E21&amp;CHAR(10)&amp;"Occupied: "&amp;F21&amp;CHAR(10)&amp;ROUND(H21*100,0)&amp;"%","")</f>
        <v/>
      </c>
      <c r="F7" s="30">
        <f>IFERROR(DAY(A22)&amp;CHAR(10)&amp;"Arrivals: "&amp;D22&amp;CHAR(10)&amp;"Departures: "&amp;E22&amp;CHAR(10)&amp;"Occupied: "&amp;F22&amp;CHAR(10)&amp;ROUND(H22*100,0)&amp;"%","")</f>
        <v/>
      </c>
      <c r="G7" s="30">
        <f>IFERROR(DAY(A23)&amp;CHAR(10)&amp;"Arrivals: "&amp;D23&amp;CHAR(10)&amp;"Departures: "&amp;E23&amp;CHAR(10)&amp;"Occupied: "&amp;F23&amp;CHAR(10)&amp;ROUND(H23*100,0)&amp;"%","")</f>
        <v/>
      </c>
      <c r="N7" s="27">
        <f>IFERROR(IF(AND(Reservations!$I3&lt;=$O$3,Reservations!$J3&gt;$O$3,Reservations!$L3&lt;&gt;"Canceled",Reservations!$A3&lt;&gt;""),Reservations!$C3,""),"")</f>
        <v/>
      </c>
      <c r="O7" s="27">
        <f>IFERROR(IF(AND(Reservations!$I3&lt;=$O$3,Reservations!$J3&gt;$O$3,Reservations!$L3&lt;&gt;"Canceled",Reservations!$A3&lt;&gt;""),Reservations!$F3,""),"")</f>
        <v/>
      </c>
      <c r="P7" s="27">
        <f>IFERROR(IF(AND(Reservations!$I3&lt;=$O$3,Reservations!$J3&gt;$O$3,Reservations!$L3&lt;&gt;"Canceled",Reservations!$A3&lt;&gt;""),Reservations!$L3,""),"")</f>
        <v/>
      </c>
      <c r="Q7" s="56">
        <f>IFERROR(IF(AND(Reservations!$I3&lt;=$O$3,Reservations!$J3&gt;$O$3,Reservations!$L3&lt;&gt;"Canceled",Reservations!$A3&lt;&gt;""),Reservations!$I3,""),"")</f>
        <v/>
      </c>
      <c r="R7" s="56">
        <f>IFERROR(IF(AND(Reservations!$I3&lt;=$O$3,Reservations!$J3&gt;$O$3,Reservations!$L3&lt;&gt;"Canceled",Reservations!$A3&lt;&gt;""),Reservations!$J3,""),"")</f>
        <v/>
      </c>
      <c r="S7" s="27">
        <f>IFERROR(IF(AND(Reservations!$I3&lt;=$O$3,Reservations!$J3&gt;$O$3,Reservations!$L3&lt;&gt;"Canceled",Reservations!$A3&lt;&gt;""),Reservations!$G3,""),"")</f>
        <v/>
      </c>
      <c r="T7" s="27">
        <f>IFERROR(IF(AND(Reservations!$I3&lt;=$O$3,Reservations!$J3&gt;$O$3,Reservations!$L3&lt;&gt;"Canceled",Reservations!$A3&lt;&gt;""),Reservations!$H3,""),"")</f>
        <v/>
      </c>
      <c r="U7" s="29">
        <f>IFERROR(IF(AND(Reservations!$I3&lt;=$O$3,Reservations!$J3&gt;$O$3,Reservations!$L3&lt;&gt;"Canceled",Reservations!$A3&lt;&gt;""),Reservations!$T3,""),"")</f>
        <v/>
      </c>
      <c r="V7" s="27">
        <f>IFERROR(IF(AND(Reservations!$I3&lt;=$O$3,Reservations!$J3&gt;$O$3,Reservations!$L3&lt;&gt;"Canceled",Reservations!$A3&lt;&gt;""),Reservations!$V3,""),"")</f>
        <v/>
      </c>
      <c r="W7" s="27">
        <f>IFERROR(IF(AND(Reservations!$I3&lt;=$O$3,Reservations!$J3&gt;$O$3,Reservations!$L3&lt;&gt;"Canceled",Reservations!$A3&lt;&gt;""),Reservations!$W3,""),"")</f>
        <v/>
      </c>
    </row>
    <row r="8" ht="82" customHeight="1">
      <c r="A8" s="30">
        <f>IFERROR(DAY(A24)&amp;CHAR(10)&amp;"Arrivals: "&amp;D24&amp;CHAR(10)&amp;"Departures: "&amp;E24&amp;CHAR(10)&amp;"Occupied: "&amp;F24&amp;CHAR(10)&amp;ROUND(H24*100,0)&amp;"%","")</f>
        <v/>
      </c>
      <c r="B8" s="30">
        <f>IFERROR(DAY(A25)&amp;CHAR(10)&amp;"Arrivals: "&amp;D25&amp;CHAR(10)&amp;"Departures: "&amp;E25&amp;CHAR(10)&amp;"Occupied: "&amp;F25&amp;CHAR(10)&amp;ROUND(H25*100,0)&amp;"%","")</f>
        <v/>
      </c>
      <c r="C8" s="30">
        <f>IFERROR(DAY(A26)&amp;CHAR(10)&amp;"Arrivals: "&amp;D26&amp;CHAR(10)&amp;"Departures: "&amp;E26&amp;CHAR(10)&amp;"Occupied: "&amp;F26&amp;CHAR(10)&amp;ROUND(H26*100,0)&amp;"%","")</f>
        <v/>
      </c>
      <c r="D8" s="30">
        <f>IFERROR(DAY(A27)&amp;CHAR(10)&amp;"Arrivals: "&amp;D27&amp;CHAR(10)&amp;"Departures: "&amp;E27&amp;CHAR(10)&amp;"Occupied: "&amp;F27&amp;CHAR(10)&amp;ROUND(H27*100,0)&amp;"%","")</f>
        <v/>
      </c>
      <c r="E8" s="30">
        <f>IFERROR(DAY(A28)&amp;CHAR(10)&amp;"Arrivals: "&amp;D28&amp;CHAR(10)&amp;"Departures: "&amp;E28&amp;CHAR(10)&amp;"Occupied: "&amp;F28&amp;CHAR(10)&amp;ROUND(H28*100,0)&amp;"%","")</f>
        <v/>
      </c>
      <c r="F8" s="30">
        <f>IFERROR(DAY(A29)&amp;CHAR(10)&amp;"Arrivals: "&amp;D29&amp;CHAR(10)&amp;"Departures: "&amp;E29&amp;CHAR(10)&amp;"Occupied: "&amp;F29&amp;CHAR(10)&amp;ROUND(H29*100,0)&amp;"%","")</f>
        <v/>
      </c>
      <c r="G8" s="30">
        <f>IFERROR(DAY(A30)&amp;CHAR(10)&amp;"Arrivals: "&amp;D30&amp;CHAR(10)&amp;"Departures: "&amp;E30&amp;CHAR(10)&amp;"Occupied: "&amp;F30&amp;CHAR(10)&amp;ROUND(H30*100,0)&amp;"%","")</f>
        <v/>
      </c>
      <c r="N8" s="27">
        <f>IFERROR(IF(AND(Reservations!$I4&lt;=$O$3,Reservations!$J4&gt;$O$3,Reservations!$L4&lt;&gt;"Canceled",Reservations!$A4&lt;&gt;""),Reservations!$C4,""),"")</f>
        <v/>
      </c>
      <c r="O8" s="27">
        <f>IFERROR(IF(AND(Reservations!$I4&lt;=$O$3,Reservations!$J4&gt;$O$3,Reservations!$L4&lt;&gt;"Canceled",Reservations!$A4&lt;&gt;""),Reservations!$F4,""),"")</f>
        <v/>
      </c>
      <c r="P8" s="27">
        <f>IFERROR(IF(AND(Reservations!$I4&lt;=$O$3,Reservations!$J4&gt;$O$3,Reservations!$L4&lt;&gt;"Canceled",Reservations!$A4&lt;&gt;""),Reservations!$L4,""),"")</f>
        <v/>
      </c>
      <c r="Q8" s="56">
        <f>IFERROR(IF(AND(Reservations!$I4&lt;=$O$3,Reservations!$J4&gt;$O$3,Reservations!$L4&lt;&gt;"Canceled",Reservations!$A4&lt;&gt;""),Reservations!$I4,""),"")</f>
        <v/>
      </c>
      <c r="R8" s="56">
        <f>IFERROR(IF(AND(Reservations!$I4&lt;=$O$3,Reservations!$J4&gt;$O$3,Reservations!$L4&lt;&gt;"Canceled",Reservations!$A4&lt;&gt;""),Reservations!$J4,""),"")</f>
        <v/>
      </c>
      <c r="S8" s="27">
        <f>IFERROR(IF(AND(Reservations!$I4&lt;=$O$3,Reservations!$J4&gt;$O$3,Reservations!$L4&lt;&gt;"Canceled",Reservations!$A4&lt;&gt;""),Reservations!$G4,""),"")</f>
        <v/>
      </c>
      <c r="T8" s="27">
        <f>IFERROR(IF(AND(Reservations!$I4&lt;=$O$3,Reservations!$J4&gt;$O$3,Reservations!$L4&lt;&gt;"Canceled",Reservations!$A4&lt;&gt;""),Reservations!$H4,""),"")</f>
        <v/>
      </c>
      <c r="U8" s="29">
        <f>IFERROR(IF(AND(Reservations!$I4&lt;=$O$3,Reservations!$J4&gt;$O$3,Reservations!$L4&lt;&gt;"Canceled",Reservations!$A4&lt;&gt;""),Reservations!$T4,""),"")</f>
        <v/>
      </c>
      <c r="V8" s="27">
        <f>IFERROR(IF(AND(Reservations!$I4&lt;=$O$3,Reservations!$J4&gt;$O$3,Reservations!$L4&lt;&gt;"Canceled",Reservations!$A4&lt;&gt;""),Reservations!$V4,""),"")</f>
        <v/>
      </c>
      <c r="W8" s="27">
        <f>IFERROR(IF(AND(Reservations!$I4&lt;=$O$3,Reservations!$J4&gt;$O$3,Reservations!$L4&lt;&gt;"Canceled",Reservations!$A4&lt;&gt;""),Reservations!$W4,""),"")</f>
        <v/>
      </c>
    </row>
    <row r="9" ht="82" customHeight="1">
      <c r="A9" s="30">
        <f>IFERROR(DAY(A31)&amp;CHAR(10)&amp;"Arrivals: "&amp;D31&amp;CHAR(10)&amp;"Departures: "&amp;E31&amp;CHAR(10)&amp;"Occupied: "&amp;F31&amp;CHAR(10)&amp;ROUND(H31*100,0)&amp;"%","")</f>
        <v/>
      </c>
      <c r="B9" s="30">
        <f>IFERROR(DAY(A32)&amp;CHAR(10)&amp;"Arrivals: "&amp;D32&amp;CHAR(10)&amp;"Departures: "&amp;E32&amp;CHAR(10)&amp;"Occupied: "&amp;F32&amp;CHAR(10)&amp;ROUND(H32*100,0)&amp;"%","")</f>
        <v/>
      </c>
      <c r="C9" s="30">
        <f>IFERROR(DAY(A33)&amp;CHAR(10)&amp;"Arrivals: "&amp;D33&amp;CHAR(10)&amp;"Departures: "&amp;E33&amp;CHAR(10)&amp;"Occupied: "&amp;F33&amp;CHAR(10)&amp;ROUND(H33*100,0)&amp;"%","")</f>
        <v/>
      </c>
      <c r="D9" s="30">
        <f>IFERROR(DAY(A34)&amp;CHAR(10)&amp;"Arrivals: "&amp;D34&amp;CHAR(10)&amp;"Departures: "&amp;E34&amp;CHAR(10)&amp;"Occupied: "&amp;F34&amp;CHAR(10)&amp;ROUND(H34*100,0)&amp;"%","")</f>
        <v/>
      </c>
      <c r="E9" s="30">
        <f>IFERROR(DAY(A35)&amp;CHAR(10)&amp;"Arrivals: "&amp;D35&amp;CHAR(10)&amp;"Departures: "&amp;E35&amp;CHAR(10)&amp;"Occupied: "&amp;F35&amp;CHAR(10)&amp;ROUND(H35*100,0)&amp;"%","")</f>
        <v/>
      </c>
      <c r="F9" s="30">
        <f>IFERROR(DAY(A36)&amp;CHAR(10)&amp;"Arrivals: "&amp;D36&amp;CHAR(10)&amp;"Departures: "&amp;E36&amp;CHAR(10)&amp;"Occupied: "&amp;F36&amp;CHAR(10)&amp;ROUND(H36*100,0)&amp;"%","")</f>
        <v/>
      </c>
      <c r="G9" s="30">
        <f>IFERROR(DAY(A37)&amp;CHAR(10)&amp;"Arrivals: "&amp;D37&amp;CHAR(10)&amp;"Departures: "&amp;E37&amp;CHAR(10)&amp;"Occupied: "&amp;F37&amp;CHAR(10)&amp;ROUND(H37*100,0)&amp;"%","")</f>
        <v/>
      </c>
      <c r="N9" s="27">
        <f>IFERROR(IF(AND(Reservations!$I5&lt;=$O$3,Reservations!$J5&gt;$O$3,Reservations!$L5&lt;&gt;"Canceled",Reservations!$A5&lt;&gt;""),Reservations!$C5,""),"")</f>
        <v/>
      </c>
      <c r="O9" s="27">
        <f>IFERROR(IF(AND(Reservations!$I5&lt;=$O$3,Reservations!$J5&gt;$O$3,Reservations!$L5&lt;&gt;"Canceled",Reservations!$A5&lt;&gt;""),Reservations!$F5,""),"")</f>
        <v/>
      </c>
      <c r="P9" s="27">
        <f>IFERROR(IF(AND(Reservations!$I5&lt;=$O$3,Reservations!$J5&gt;$O$3,Reservations!$L5&lt;&gt;"Canceled",Reservations!$A5&lt;&gt;""),Reservations!$L5,""),"")</f>
        <v/>
      </c>
      <c r="Q9" s="56">
        <f>IFERROR(IF(AND(Reservations!$I5&lt;=$O$3,Reservations!$J5&gt;$O$3,Reservations!$L5&lt;&gt;"Canceled",Reservations!$A5&lt;&gt;""),Reservations!$I5,""),"")</f>
        <v/>
      </c>
      <c r="R9" s="56">
        <f>IFERROR(IF(AND(Reservations!$I5&lt;=$O$3,Reservations!$J5&gt;$O$3,Reservations!$L5&lt;&gt;"Canceled",Reservations!$A5&lt;&gt;""),Reservations!$J5,""),"")</f>
        <v/>
      </c>
      <c r="S9" s="27">
        <f>IFERROR(IF(AND(Reservations!$I5&lt;=$O$3,Reservations!$J5&gt;$O$3,Reservations!$L5&lt;&gt;"Canceled",Reservations!$A5&lt;&gt;""),Reservations!$G5,""),"")</f>
        <v/>
      </c>
      <c r="T9" s="27">
        <f>IFERROR(IF(AND(Reservations!$I5&lt;=$O$3,Reservations!$J5&gt;$O$3,Reservations!$L5&lt;&gt;"Canceled",Reservations!$A5&lt;&gt;""),Reservations!$H5,""),"")</f>
        <v/>
      </c>
      <c r="U9" s="29">
        <f>IFERROR(IF(AND(Reservations!$I5&lt;=$O$3,Reservations!$J5&gt;$O$3,Reservations!$L5&lt;&gt;"Canceled",Reservations!$A5&lt;&gt;""),Reservations!$T5,""),"")</f>
        <v/>
      </c>
      <c r="V9" s="27">
        <f>IFERROR(IF(AND(Reservations!$I5&lt;=$O$3,Reservations!$J5&gt;$O$3,Reservations!$L5&lt;&gt;"Canceled",Reservations!$A5&lt;&gt;""),Reservations!$V5,""),"")</f>
        <v/>
      </c>
      <c r="W9" s="27">
        <f>IFERROR(IF(AND(Reservations!$I5&lt;=$O$3,Reservations!$J5&gt;$O$3,Reservations!$L5&lt;&gt;"Canceled",Reservations!$A5&lt;&gt;""),Reservations!$W5,""),"")</f>
        <v/>
      </c>
    </row>
    <row r="10" ht="82" customHeight="1">
      <c r="A10" s="30">
        <f>IFERROR(DAY(A38)&amp;CHAR(10)&amp;"Arrivals: "&amp;D38&amp;CHAR(10)&amp;"Departures: "&amp;E38&amp;CHAR(10)&amp;"Occupied: "&amp;F38&amp;CHAR(10)&amp;ROUND(H38*100,0)&amp;"%","")</f>
        <v/>
      </c>
      <c r="B10" s="30">
        <f>IFERROR(DAY(A39)&amp;CHAR(10)&amp;"Arrivals: "&amp;D39&amp;CHAR(10)&amp;"Departures: "&amp;E39&amp;CHAR(10)&amp;"Occupied: "&amp;F39&amp;CHAR(10)&amp;ROUND(H39*100,0)&amp;"%","")</f>
        <v/>
      </c>
      <c r="C10" s="30">
        <f>IFERROR(DAY(A40)&amp;CHAR(10)&amp;"Arrivals: "&amp;D40&amp;CHAR(10)&amp;"Departures: "&amp;E40&amp;CHAR(10)&amp;"Occupied: "&amp;F40&amp;CHAR(10)&amp;ROUND(H40*100,0)&amp;"%","")</f>
        <v/>
      </c>
      <c r="D10" s="30">
        <f>IFERROR(DAY(A41)&amp;CHAR(10)&amp;"Arrivals: "&amp;D41&amp;CHAR(10)&amp;"Departures: "&amp;E41&amp;CHAR(10)&amp;"Occupied: "&amp;F41&amp;CHAR(10)&amp;ROUND(H41*100,0)&amp;"%","")</f>
        <v/>
      </c>
      <c r="E10" s="30">
        <f>IFERROR(DAY(A42)&amp;CHAR(10)&amp;"Arrivals: "&amp;D42&amp;CHAR(10)&amp;"Departures: "&amp;E42&amp;CHAR(10)&amp;"Occupied: "&amp;F42&amp;CHAR(10)&amp;ROUND(H42*100,0)&amp;"%","")</f>
        <v/>
      </c>
      <c r="F10" s="30">
        <f>IFERROR(DAY(A43)&amp;CHAR(10)&amp;"Arrivals: "&amp;D43&amp;CHAR(10)&amp;"Departures: "&amp;E43&amp;CHAR(10)&amp;"Occupied: "&amp;F43&amp;CHAR(10)&amp;ROUND(H43*100,0)&amp;"%","")</f>
        <v/>
      </c>
      <c r="G10" s="30">
        <f>IFERROR(DAY(A44)&amp;CHAR(10)&amp;"Arrivals: "&amp;D44&amp;CHAR(10)&amp;"Departures: "&amp;E44&amp;CHAR(10)&amp;"Occupied: "&amp;F44&amp;CHAR(10)&amp;ROUND(H44*100,0)&amp;"%","")</f>
        <v/>
      </c>
      <c r="N10" s="27">
        <f>IFERROR(IF(AND(Reservations!$I6&lt;=$O$3,Reservations!$J6&gt;$O$3,Reservations!$L6&lt;&gt;"Canceled",Reservations!$A6&lt;&gt;""),Reservations!$C6,""),"")</f>
        <v/>
      </c>
      <c r="O10" s="27">
        <f>IFERROR(IF(AND(Reservations!$I6&lt;=$O$3,Reservations!$J6&gt;$O$3,Reservations!$L6&lt;&gt;"Canceled",Reservations!$A6&lt;&gt;""),Reservations!$F6,""),"")</f>
        <v/>
      </c>
      <c r="P10" s="27">
        <f>IFERROR(IF(AND(Reservations!$I6&lt;=$O$3,Reservations!$J6&gt;$O$3,Reservations!$L6&lt;&gt;"Canceled",Reservations!$A6&lt;&gt;""),Reservations!$L6,""),"")</f>
        <v/>
      </c>
      <c r="Q10" s="56">
        <f>IFERROR(IF(AND(Reservations!$I6&lt;=$O$3,Reservations!$J6&gt;$O$3,Reservations!$L6&lt;&gt;"Canceled",Reservations!$A6&lt;&gt;""),Reservations!$I6,""),"")</f>
        <v/>
      </c>
      <c r="R10" s="56">
        <f>IFERROR(IF(AND(Reservations!$I6&lt;=$O$3,Reservations!$J6&gt;$O$3,Reservations!$L6&lt;&gt;"Canceled",Reservations!$A6&lt;&gt;""),Reservations!$J6,""),"")</f>
        <v/>
      </c>
      <c r="S10" s="27">
        <f>IFERROR(IF(AND(Reservations!$I6&lt;=$O$3,Reservations!$J6&gt;$O$3,Reservations!$L6&lt;&gt;"Canceled",Reservations!$A6&lt;&gt;""),Reservations!$G6,""),"")</f>
        <v/>
      </c>
      <c r="T10" s="27">
        <f>IFERROR(IF(AND(Reservations!$I6&lt;=$O$3,Reservations!$J6&gt;$O$3,Reservations!$L6&lt;&gt;"Canceled",Reservations!$A6&lt;&gt;""),Reservations!$H6,""),"")</f>
        <v/>
      </c>
      <c r="U10" s="29">
        <f>IFERROR(IF(AND(Reservations!$I6&lt;=$O$3,Reservations!$J6&gt;$O$3,Reservations!$L6&lt;&gt;"Canceled",Reservations!$A6&lt;&gt;""),Reservations!$T6,""),"")</f>
        <v/>
      </c>
      <c r="V10" s="27">
        <f>IFERROR(IF(AND(Reservations!$I6&lt;=$O$3,Reservations!$J6&gt;$O$3,Reservations!$L6&lt;&gt;"Canceled",Reservations!$A6&lt;&gt;""),Reservations!$V6,""),"")</f>
        <v/>
      </c>
      <c r="W10" s="27">
        <f>IFERROR(IF(AND(Reservations!$I6&lt;=$O$3,Reservations!$J6&gt;$O$3,Reservations!$L6&lt;&gt;"Canceled",Reservations!$A6&lt;&gt;""),Reservations!$W6,""),"")</f>
        <v/>
      </c>
    </row>
    <row r="11" ht="82" customHeight="1">
      <c r="A11" s="30">
        <f>IFERROR(DAY(A45)&amp;CHAR(10)&amp;"Arrivals: "&amp;D45&amp;CHAR(10)&amp;"Departures: "&amp;E45&amp;CHAR(10)&amp;"Occupied: "&amp;F45&amp;CHAR(10)&amp;ROUND(H45*100,0)&amp;"%","")</f>
        <v/>
      </c>
      <c r="B11" s="30">
        <f>IFERROR(DAY(A46)&amp;CHAR(10)&amp;"Arrivals: "&amp;D46&amp;CHAR(10)&amp;"Departures: "&amp;E46&amp;CHAR(10)&amp;"Occupied: "&amp;F46&amp;CHAR(10)&amp;ROUND(H46*100,0)&amp;"%","")</f>
        <v/>
      </c>
      <c r="C11" s="30">
        <f>IFERROR(DAY(A47)&amp;CHAR(10)&amp;"Arrivals: "&amp;D47&amp;CHAR(10)&amp;"Departures: "&amp;E47&amp;CHAR(10)&amp;"Occupied: "&amp;F47&amp;CHAR(10)&amp;ROUND(H47*100,0)&amp;"%","")</f>
        <v/>
      </c>
      <c r="D11" s="30">
        <f>IFERROR(DAY(A48)&amp;CHAR(10)&amp;"Arrivals: "&amp;D48&amp;CHAR(10)&amp;"Departures: "&amp;E48&amp;CHAR(10)&amp;"Occupied: "&amp;F48&amp;CHAR(10)&amp;ROUND(H48*100,0)&amp;"%","")</f>
        <v/>
      </c>
      <c r="E11" s="30">
        <f>IFERROR(DAY(A49)&amp;CHAR(10)&amp;"Arrivals: "&amp;D49&amp;CHAR(10)&amp;"Departures: "&amp;E49&amp;CHAR(10)&amp;"Occupied: "&amp;F49&amp;CHAR(10)&amp;ROUND(H49*100,0)&amp;"%","")</f>
        <v/>
      </c>
      <c r="F11" s="30">
        <f>IFERROR(DAY(A50)&amp;CHAR(10)&amp;"Arrivals: "&amp;D50&amp;CHAR(10)&amp;"Departures: "&amp;E50&amp;CHAR(10)&amp;"Occupied: "&amp;F50&amp;CHAR(10)&amp;ROUND(H50*100,0)&amp;"%","")</f>
        <v/>
      </c>
      <c r="G11" s="30">
        <f>IFERROR(DAY(A51)&amp;CHAR(10)&amp;"Arrivals: "&amp;D51&amp;CHAR(10)&amp;"Departures: "&amp;E51&amp;CHAR(10)&amp;"Occupied: "&amp;F51&amp;CHAR(10)&amp;ROUND(H51*100,0)&amp;"%","")</f>
        <v/>
      </c>
      <c r="N11" s="27">
        <f>IFERROR(IF(AND(Reservations!$I7&lt;=$O$3,Reservations!$J7&gt;$O$3,Reservations!$L7&lt;&gt;"Canceled",Reservations!$A7&lt;&gt;""),Reservations!$C7,""),"")</f>
        <v/>
      </c>
      <c r="O11" s="27">
        <f>IFERROR(IF(AND(Reservations!$I7&lt;=$O$3,Reservations!$J7&gt;$O$3,Reservations!$L7&lt;&gt;"Canceled",Reservations!$A7&lt;&gt;""),Reservations!$F7,""),"")</f>
        <v/>
      </c>
      <c r="P11" s="27">
        <f>IFERROR(IF(AND(Reservations!$I7&lt;=$O$3,Reservations!$J7&gt;$O$3,Reservations!$L7&lt;&gt;"Canceled",Reservations!$A7&lt;&gt;""),Reservations!$L7,""),"")</f>
        <v/>
      </c>
      <c r="Q11" s="56">
        <f>IFERROR(IF(AND(Reservations!$I7&lt;=$O$3,Reservations!$J7&gt;$O$3,Reservations!$L7&lt;&gt;"Canceled",Reservations!$A7&lt;&gt;""),Reservations!$I7,""),"")</f>
        <v/>
      </c>
      <c r="R11" s="56">
        <f>IFERROR(IF(AND(Reservations!$I7&lt;=$O$3,Reservations!$J7&gt;$O$3,Reservations!$L7&lt;&gt;"Canceled",Reservations!$A7&lt;&gt;""),Reservations!$J7,""),"")</f>
        <v/>
      </c>
      <c r="S11" s="27">
        <f>IFERROR(IF(AND(Reservations!$I7&lt;=$O$3,Reservations!$J7&gt;$O$3,Reservations!$L7&lt;&gt;"Canceled",Reservations!$A7&lt;&gt;""),Reservations!$G7,""),"")</f>
        <v/>
      </c>
      <c r="T11" s="27">
        <f>IFERROR(IF(AND(Reservations!$I7&lt;=$O$3,Reservations!$J7&gt;$O$3,Reservations!$L7&lt;&gt;"Canceled",Reservations!$A7&lt;&gt;""),Reservations!$H7,""),"")</f>
        <v/>
      </c>
      <c r="U11" s="29">
        <f>IFERROR(IF(AND(Reservations!$I7&lt;=$O$3,Reservations!$J7&gt;$O$3,Reservations!$L7&lt;&gt;"Canceled",Reservations!$A7&lt;&gt;""),Reservations!$T7,""),"")</f>
        <v/>
      </c>
      <c r="V11" s="27">
        <f>IFERROR(IF(AND(Reservations!$I7&lt;=$O$3,Reservations!$J7&gt;$O$3,Reservations!$L7&lt;&gt;"Canceled",Reservations!$A7&lt;&gt;""),Reservations!$V7,""),"")</f>
        <v/>
      </c>
      <c r="W11" s="27">
        <f>IFERROR(IF(AND(Reservations!$I7&lt;=$O$3,Reservations!$J7&gt;$O$3,Reservations!$L7&lt;&gt;"Canceled",Reservations!$A7&lt;&gt;""),Reservations!$W7,""),"")</f>
        <v/>
      </c>
    </row>
    <row r="12" ht="82" customHeight="1">
      <c r="A12" s="30">
        <f>IFERROR(DAY(A52)&amp;CHAR(10)&amp;"Arrivals: "&amp;D52&amp;CHAR(10)&amp;"Departures: "&amp;E52&amp;CHAR(10)&amp;"Occupied: "&amp;F52&amp;CHAR(10)&amp;ROUND(H52*100,0)&amp;"%","")</f>
        <v/>
      </c>
      <c r="B12" s="30">
        <f>IFERROR(DAY(A53)&amp;CHAR(10)&amp;"Arrivals: "&amp;D53&amp;CHAR(10)&amp;"Departures: "&amp;E53&amp;CHAR(10)&amp;"Occupied: "&amp;F53&amp;CHAR(10)&amp;ROUND(H53*100,0)&amp;"%","")</f>
        <v/>
      </c>
      <c r="C12" s="30">
        <f>IFERROR(DAY(A54)&amp;CHAR(10)&amp;"Arrivals: "&amp;D54&amp;CHAR(10)&amp;"Departures: "&amp;E54&amp;CHAR(10)&amp;"Occupied: "&amp;F54&amp;CHAR(10)&amp;ROUND(H54*100,0)&amp;"%","")</f>
        <v/>
      </c>
      <c r="D12" s="30">
        <f>IFERROR(DAY(A55)&amp;CHAR(10)&amp;"Arrivals: "&amp;D55&amp;CHAR(10)&amp;"Departures: "&amp;E55&amp;CHAR(10)&amp;"Occupied: "&amp;F55&amp;CHAR(10)&amp;ROUND(H55*100,0)&amp;"%","")</f>
        <v/>
      </c>
      <c r="E12" s="30">
        <f>IFERROR(DAY(A56)&amp;CHAR(10)&amp;"Arrivals: "&amp;D56&amp;CHAR(10)&amp;"Departures: "&amp;E56&amp;CHAR(10)&amp;"Occupied: "&amp;F56&amp;CHAR(10)&amp;ROUND(H56*100,0)&amp;"%","")</f>
        <v/>
      </c>
      <c r="F12" s="30">
        <f>IFERROR(DAY(A57)&amp;CHAR(10)&amp;"Arrivals: "&amp;D57&amp;CHAR(10)&amp;"Departures: "&amp;E57&amp;CHAR(10)&amp;"Occupied: "&amp;F57&amp;CHAR(10)&amp;ROUND(H57*100,0)&amp;"%","")</f>
        <v/>
      </c>
      <c r="G12" s="30">
        <f>IFERROR(DAY(A58)&amp;CHAR(10)&amp;"Arrivals: "&amp;D58&amp;CHAR(10)&amp;"Departures: "&amp;E58&amp;CHAR(10)&amp;"Occupied: "&amp;F58&amp;CHAR(10)&amp;ROUND(H58*100,0)&amp;"%","")</f>
        <v/>
      </c>
      <c r="N12" s="27">
        <f>IFERROR(IF(AND(Reservations!$I8&lt;=$O$3,Reservations!$J8&gt;$O$3,Reservations!$L8&lt;&gt;"Canceled",Reservations!$A8&lt;&gt;""),Reservations!$C8,""),"")</f>
        <v/>
      </c>
      <c r="O12" s="27">
        <f>IFERROR(IF(AND(Reservations!$I8&lt;=$O$3,Reservations!$J8&gt;$O$3,Reservations!$L8&lt;&gt;"Canceled",Reservations!$A8&lt;&gt;""),Reservations!$F8,""),"")</f>
        <v/>
      </c>
      <c r="P12" s="27">
        <f>IFERROR(IF(AND(Reservations!$I8&lt;=$O$3,Reservations!$J8&gt;$O$3,Reservations!$L8&lt;&gt;"Canceled",Reservations!$A8&lt;&gt;""),Reservations!$L8,""),"")</f>
        <v/>
      </c>
      <c r="Q12" s="56">
        <f>IFERROR(IF(AND(Reservations!$I8&lt;=$O$3,Reservations!$J8&gt;$O$3,Reservations!$L8&lt;&gt;"Canceled",Reservations!$A8&lt;&gt;""),Reservations!$I8,""),"")</f>
        <v/>
      </c>
      <c r="R12" s="56">
        <f>IFERROR(IF(AND(Reservations!$I8&lt;=$O$3,Reservations!$J8&gt;$O$3,Reservations!$L8&lt;&gt;"Canceled",Reservations!$A8&lt;&gt;""),Reservations!$J8,""),"")</f>
        <v/>
      </c>
      <c r="S12" s="27">
        <f>IFERROR(IF(AND(Reservations!$I8&lt;=$O$3,Reservations!$J8&gt;$O$3,Reservations!$L8&lt;&gt;"Canceled",Reservations!$A8&lt;&gt;""),Reservations!$G8,""),"")</f>
        <v/>
      </c>
      <c r="T12" s="27">
        <f>IFERROR(IF(AND(Reservations!$I8&lt;=$O$3,Reservations!$J8&gt;$O$3,Reservations!$L8&lt;&gt;"Canceled",Reservations!$A8&lt;&gt;""),Reservations!$H8,""),"")</f>
        <v/>
      </c>
      <c r="U12" s="29">
        <f>IFERROR(IF(AND(Reservations!$I8&lt;=$O$3,Reservations!$J8&gt;$O$3,Reservations!$L8&lt;&gt;"Canceled",Reservations!$A8&lt;&gt;""),Reservations!$T8,""),"")</f>
        <v/>
      </c>
      <c r="V12" s="27">
        <f>IFERROR(IF(AND(Reservations!$I8&lt;=$O$3,Reservations!$J8&gt;$O$3,Reservations!$L8&lt;&gt;"Canceled",Reservations!$A8&lt;&gt;""),Reservations!$V8,""),"")</f>
        <v/>
      </c>
      <c r="W12" s="27">
        <f>IFERROR(IF(AND(Reservations!$I8&lt;=$O$3,Reservations!$J8&gt;$O$3,Reservations!$L8&lt;&gt;"Canceled",Reservations!$A8&lt;&gt;""),Reservations!$W8,""),"")</f>
        <v/>
      </c>
    </row>
    <row r="13">
      <c r="N13" s="27">
        <f>IFERROR(IF(AND(Reservations!$I9&lt;=$O$3,Reservations!$J9&gt;$O$3,Reservations!$L9&lt;&gt;"Canceled",Reservations!$A9&lt;&gt;""),Reservations!$C9,""),"")</f>
        <v/>
      </c>
      <c r="O13" s="27">
        <f>IFERROR(IF(AND(Reservations!$I9&lt;=$O$3,Reservations!$J9&gt;$O$3,Reservations!$L9&lt;&gt;"Canceled",Reservations!$A9&lt;&gt;""),Reservations!$F9,""),"")</f>
        <v/>
      </c>
      <c r="P13" s="27">
        <f>IFERROR(IF(AND(Reservations!$I9&lt;=$O$3,Reservations!$J9&gt;$O$3,Reservations!$L9&lt;&gt;"Canceled",Reservations!$A9&lt;&gt;""),Reservations!$L9,""),"")</f>
        <v/>
      </c>
      <c r="Q13" s="56">
        <f>IFERROR(IF(AND(Reservations!$I9&lt;=$O$3,Reservations!$J9&gt;$O$3,Reservations!$L9&lt;&gt;"Canceled",Reservations!$A9&lt;&gt;""),Reservations!$I9,""),"")</f>
        <v/>
      </c>
      <c r="R13" s="56">
        <f>IFERROR(IF(AND(Reservations!$I9&lt;=$O$3,Reservations!$J9&gt;$O$3,Reservations!$L9&lt;&gt;"Canceled",Reservations!$A9&lt;&gt;""),Reservations!$J9,""),"")</f>
        <v/>
      </c>
      <c r="S13" s="27">
        <f>IFERROR(IF(AND(Reservations!$I9&lt;=$O$3,Reservations!$J9&gt;$O$3,Reservations!$L9&lt;&gt;"Canceled",Reservations!$A9&lt;&gt;""),Reservations!$G9,""),"")</f>
        <v/>
      </c>
      <c r="T13" s="27">
        <f>IFERROR(IF(AND(Reservations!$I9&lt;=$O$3,Reservations!$J9&gt;$O$3,Reservations!$L9&lt;&gt;"Canceled",Reservations!$A9&lt;&gt;""),Reservations!$H9,""),"")</f>
        <v/>
      </c>
      <c r="U13" s="29">
        <f>IFERROR(IF(AND(Reservations!$I9&lt;=$O$3,Reservations!$J9&gt;$O$3,Reservations!$L9&lt;&gt;"Canceled",Reservations!$A9&lt;&gt;""),Reservations!$T9,""),"")</f>
        <v/>
      </c>
      <c r="V13" s="27">
        <f>IFERROR(IF(AND(Reservations!$I9&lt;=$O$3,Reservations!$J9&gt;$O$3,Reservations!$L9&lt;&gt;"Canceled",Reservations!$A9&lt;&gt;""),Reservations!$V9,""),"")</f>
        <v/>
      </c>
      <c r="W13" s="27">
        <f>IFERROR(IF(AND(Reservations!$I9&lt;=$O$3,Reservations!$J9&gt;$O$3,Reservations!$L9&lt;&gt;"Canceled",Reservations!$A9&lt;&gt;""),Reservations!$W9,""),"")</f>
        <v/>
      </c>
    </row>
    <row r="14">
      <c r="N14" s="27">
        <f>IFERROR(IF(AND(Reservations!$I10&lt;=$O$3,Reservations!$J10&gt;$O$3,Reservations!$L10&lt;&gt;"Canceled",Reservations!$A10&lt;&gt;""),Reservations!$C10,""),"")</f>
        <v/>
      </c>
      <c r="O14" s="27">
        <f>IFERROR(IF(AND(Reservations!$I10&lt;=$O$3,Reservations!$J10&gt;$O$3,Reservations!$L10&lt;&gt;"Canceled",Reservations!$A10&lt;&gt;""),Reservations!$F10,""),"")</f>
        <v/>
      </c>
      <c r="P14" s="27">
        <f>IFERROR(IF(AND(Reservations!$I10&lt;=$O$3,Reservations!$J10&gt;$O$3,Reservations!$L10&lt;&gt;"Canceled",Reservations!$A10&lt;&gt;""),Reservations!$L10,""),"")</f>
        <v/>
      </c>
      <c r="Q14" s="56">
        <f>IFERROR(IF(AND(Reservations!$I10&lt;=$O$3,Reservations!$J10&gt;$O$3,Reservations!$L10&lt;&gt;"Canceled",Reservations!$A10&lt;&gt;""),Reservations!$I10,""),"")</f>
        <v/>
      </c>
      <c r="R14" s="56">
        <f>IFERROR(IF(AND(Reservations!$I10&lt;=$O$3,Reservations!$J10&gt;$O$3,Reservations!$L10&lt;&gt;"Canceled",Reservations!$A10&lt;&gt;""),Reservations!$J10,""),"")</f>
        <v/>
      </c>
      <c r="S14" s="27">
        <f>IFERROR(IF(AND(Reservations!$I10&lt;=$O$3,Reservations!$J10&gt;$O$3,Reservations!$L10&lt;&gt;"Canceled",Reservations!$A10&lt;&gt;""),Reservations!$G10,""),"")</f>
        <v/>
      </c>
      <c r="T14" s="27">
        <f>IFERROR(IF(AND(Reservations!$I10&lt;=$O$3,Reservations!$J10&gt;$O$3,Reservations!$L10&lt;&gt;"Canceled",Reservations!$A10&lt;&gt;""),Reservations!$H10,""),"")</f>
        <v/>
      </c>
      <c r="U14" s="29">
        <f>IFERROR(IF(AND(Reservations!$I10&lt;=$O$3,Reservations!$J10&gt;$O$3,Reservations!$L10&lt;&gt;"Canceled",Reservations!$A10&lt;&gt;""),Reservations!$T10,""),"")</f>
        <v/>
      </c>
      <c r="V14" s="27">
        <f>IFERROR(IF(AND(Reservations!$I10&lt;=$O$3,Reservations!$J10&gt;$O$3,Reservations!$L10&lt;&gt;"Canceled",Reservations!$A10&lt;&gt;""),Reservations!$V10,""),"")</f>
        <v/>
      </c>
      <c r="W14" s="27">
        <f>IFERROR(IF(AND(Reservations!$I10&lt;=$O$3,Reservations!$J10&gt;$O$3,Reservations!$L10&lt;&gt;"Canceled",Reservations!$A10&lt;&gt;""),Reservations!$W10,""),"")</f>
        <v/>
      </c>
    </row>
    <row r="15">
      <c r="N15" s="27">
        <f>IFERROR(IF(AND(Reservations!$I11&lt;=$O$3,Reservations!$J11&gt;$O$3,Reservations!$L11&lt;&gt;"Canceled",Reservations!$A11&lt;&gt;""),Reservations!$C11,""),"")</f>
        <v/>
      </c>
      <c r="O15" s="27">
        <f>IFERROR(IF(AND(Reservations!$I11&lt;=$O$3,Reservations!$J11&gt;$O$3,Reservations!$L11&lt;&gt;"Canceled",Reservations!$A11&lt;&gt;""),Reservations!$F11,""),"")</f>
        <v/>
      </c>
      <c r="P15" s="27">
        <f>IFERROR(IF(AND(Reservations!$I11&lt;=$O$3,Reservations!$J11&gt;$O$3,Reservations!$L11&lt;&gt;"Canceled",Reservations!$A11&lt;&gt;""),Reservations!$L11,""),"")</f>
        <v/>
      </c>
      <c r="Q15" s="56">
        <f>IFERROR(IF(AND(Reservations!$I11&lt;=$O$3,Reservations!$J11&gt;$O$3,Reservations!$L11&lt;&gt;"Canceled",Reservations!$A11&lt;&gt;""),Reservations!$I11,""),"")</f>
        <v/>
      </c>
      <c r="R15" s="56">
        <f>IFERROR(IF(AND(Reservations!$I11&lt;=$O$3,Reservations!$J11&gt;$O$3,Reservations!$L11&lt;&gt;"Canceled",Reservations!$A11&lt;&gt;""),Reservations!$J11,""),"")</f>
        <v/>
      </c>
      <c r="S15" s="27">
        <f>IFERROR(IF(AND(Reservations!$I11&lt;=$O$3,Reservations!$J11&gt;$O$3,Reservations!$L11&lt;&gt;"Canceled",Reservations!$A11&lt;&gt;""),Reservations!$G11,""),"")</f>
        <v/>
      </c>
      <c r="T15" s="27">
        <f>IFERROR(IF(AND(Reservations!$I11&lt;=$O$3,Reservations!$J11&gt;$O$3,Reservations!$L11&lt;&gt;"Canceled",Reservations!$A11&lt;&gt;""),Reservations!$H11,""),"")</f>
        <v/>
      </c>
      <c r="U15" s="29">
        <f>IFERROR(IF(AND(Reservations!$I11&lt;=$O$3,Reservations!$J11&gt;$O$3,Reservations!$L11&lt;&gt;"Canceled",Reservations!$A11&lt;&gt;""),Reservations!$T11,""),"")</f>
        <v/>
      </c>
      <c r="V15" s="27">
        <f>IFERROR(IF(AND(Reservations!$I11&lt;=$O$3,Reservations!$J11&gt;$O$3,Reservations!$L11&lt;&gt;"Canceled",Reservations!$A11&lt;&gt;""),Reservations!$V11,""),"")</f>
        <v/>
      </c>
      <c r="W15" s="27">
        <f>IFERROR(IF(AND(Reservations!$I11&lt;=$O$3,Reservations!$J11&gt;$O$3,Reservations!$L11&lt;&gt;"Canceled",Reservations!$A11&lt;&gt;""),Reservations!$W11,""),"")</f>
        <v/>
      </c>
    </row>
    <row r="16">
      <c r="A16" s="14" t="inlineStr">
        <is>
          <t>Date</t>
        </is>
      </c>
      <c r="B16" s="14" t="inlineStr">
        <is>
          <t>Day</t>
        </is>
      </c>
      <c r="C16" s="14" t="inlineStr">
        <is>
          <t>In Selected Month</t>
        </is>
      </c>
      <c r="D16" s="14" t="inlineStr">
        <is>
          <t>Arrivals</t>
        </is>
      </c>
      <c r="E16" s="14" t="inlineStr">
        <is>
          <t>Departures</t>
        </is>
      </c>
      <c r="F16" s="14" t="inlineStr">
        <is>
          <t>Occupied Rooms</t>
        </is>
      </c>
      <c r="G16" s="14" t="inlineStr">
        <is>
          <t>Available Rooms</t>
        </is>
      </c>
      <c r="H16" s="14" t="inlineStr">
        <is>
          <t>Occupancy</t>
        </is>
      </c>
      <c r="I16" s="14" t="inlineStr">
        <is>
          <t>Confirmed Revenue</t>
        </is>
      </c>
      <c r="J16" s="14" t="inlineStr">
        <is>
          <t>Outstanding Balance</t>
        </is>
      </c>
      <c r="K16" s="14" t="inlineStr">
        <is>
          <t>Room Conflicts</t>
        </is>
      </c>
      <c r="L16" s="14" t="inlineStr">
        <is>
          <t>Operating Note</t>
        </is>
      </c>
      <c r="N16" s="27">
        <f>IFERROR(IF(AND(Reservations!$I12&lt;=$O$3,Reservations!$J12&gt;$O$3,Reservations!$L12&lt;&gt;"Canceled",Reservations!$A12&lt;&gt;""),Reservations!$C12,""),"")</f>
        <v/>
      </c>
      <c r="O16" s="27">
        <f>IFERROR(IF(AND(Reservations!$I12&lt;=$O$3,Reservations!$J12&gt;$O$3,Reservations!$L12&lt;&gt;"Canceled",Reservations!$A12&lt;&gt;""),Reservations!$F12,""),"")</f>
        <v/>
      </c>
      <c r="P16" s="27">
        <f>IFERROR(IF(AND(Reservations!$I12&lt;=$O$3,Reservations!$J12&gt;$O$3,Reservations!$L12&lt;&gt;"Canceled",Reservations!$A12&lt;&gt;""),Reservations!$L12,""),"")</f>
        <v/>
      </c>
      <c r="Q16" s="56">
        <f>IFERROR(IF(AND(Reservations!$I12&lt;=$O$3,Reservations!$J12&gt;$O$3,Reservations!$L12&lt;&gt;"Canceled",Reservations!$A12&lt;&gt;""),Reservations!$I12,""),"")</f>
        <v/>
      </c>
      <c r="R16" s="56">
        <f>IFERROR(IF(AND(Reservations!$I12&lt;=$O$3,Reservations!$J12&gt;$O$3,Reservations!$L12&lt;&gt;"Canceled",Reservations!$A12&lt;&gt;""),Reservations!$J12,""),"")</f>
        <v/>
      </c>
      <c r="S16" s="27">
        <f>IFERROR(IF(AND(Reservations!$I12&lt;=$O$3,Reservations!$J12&gt;$O$3,Reservations!$L12&lt;&gt;"Canceled",Reservations!$A12&lt;&gt;""),Reservations!$G12,""),"")</f>
        <v/>
      </c>
      <c r="T16" s="27">
        <f>IFERROR(IF(AND(Reservations!$I12&lt;=$O$3,Reservations!$J12&gt;$O$3,Reservations!$L12&lt;&gt;"Canceled",Reservations!$A12&lt;&gt;""),Reservations!$H12,""),"")</f>
        <v/>
      </c>
      <c r="U16" s="29">
        <f>IFERROR(IF(AND(Reservations!$I12&lt;=$O$3,Reservations!$J12&gt;$O$3,Reservations!$L12&lt;&gt;"Canceled",Reservations!$A12&lt;&gt;""),Reservations!$T12,""),"")</f>
        <v/>
      </c>
      <c r="V16" s="27">
        <f>IFERROR(IF(AND(Reservations!$I12&lt;=$O$3,Reservations!$J12&gt;$O$3,Reservations!$L12&lt;&gt;"Canceled",Reservations!$A12&lt;&gt;""),Reservations!$V12,""),"")</f>
        <v/>
      </c>
      <c r="W16" s="27">
        <f>IFERROR(IF(AND(Reservations!$I12&lt;=$O$3,Reservations!$J12&gt;$O$3,Reservations!$L12&lt;&gt;"Canceled",Reservations!$A12&lt;&gt;""),Reservations!$W12,""),"")</f>
        <v/>
      </c>
    </row>
    <row r="17">
      <c r="A17" s="56">
        <f>IFERROR('Setup &amp; Instructions'!$B$4-DAY('Setup &amp; Instructions'!$B$4)+1-MOD('Setup &amp; Instructions'!$B$4-DAY('Setup &amp; Instructions'!$B$4)+1,7),0)</f>
        <v/>
      </c>
      <c r="B17" s="27">
        <f>IFERROR(VLOOKUP(MOD(A17,7)+1,'Setup &amp; Instructions'!$H$4:$I$10,2,0),"")</f>
        <v/>
      </c>
      <c r="C17" s="27">
        <f>IFERROR(IF(AND(MONTH(A17)=MONTH('Setup &amp; Instructions'!$B$4),YEAR(A17)=YEAR('Setup &amp; Instructions'!$B$4)),"Yes","No"),"")</f>
        <v/>
      </c>
      <c r="D17" s="27">
        <f>IFERROR(COUNTIFS(Reservations!$I$2:$I$251,A17,Reservations!$L$2:$L$251,"&lt;&gt;Canceled",Reservations!$A$2:$A$251,"&lt;&gt;"),0)</f>
        <v/>
      </c>
      <c r="E17" s="27">
        <f>IFERROR(COUNTIFS(Reservations!$J$2:$J$251,A17,Reservations!$L$2:$L$251,"&lt;&gt;Canceled",Reservations!$A$2:$A$251,"&lt;&gt;"),0)</f>
        <v/>
      </c>
      <c r="F17" s="27">
        <f>IFERROR(SUMPRODUCT((Reservations!$I$2:$I$251&lt;=A17)*(Reservations!$J$2:$J$251&gt;A17)*(Reservations!$L$2:$L$251&lt;&gt;"Canceled")*(Reservations!$A$2:$A$251&lt;&gt;"")),0)</f>
        <v/>
      </c>
      <c r="G17" s="27">
        <f>IFERROR('Setup &amp; Instructions'!$B$7-F17,0)</f>
        <v/>
      </c>
      <c r="H17" s="57">
        <f>IFERROR(F17/'Setup &amp; Instructions'!$B$7,0)</f>
        <v/>
      </c>
      <c r="I17" s="29">
        <f>IFERROR(SUMPRODUCT((Reservations!$I$2:$I$251&lt;=A17)*(Reservations!$J$2:$J$251&gt;A17)*(Reservations!$L$2:$L$251&lt;&gt;"Canceled")*(Reservations!$A$2:$A$251&lt;&gt;"")*Reservations!$N$2:$N$251),0)</f>
        <v/>
      </c>
      <c r="J17" s="29">
        <f>IFERROR(SUMPRODUCT((Reservations!$I$2:$I$251&lt;=A17)*(Reservations!$J$2:$J$251&gt;A17)*(Reservations!$L$2:$L$251&lt;&gt;"Canceled")*(Reservations!$A$2:$A$251&lt;&gt;"")*Reservations!$T$2:$T$251),0)</f>
        <v/>
      </c>
      <c r="K17" s="27">
        <f>IFERROR(SUMPRODUCT((Reservations!$I$2:$I$251&lt;=A17)*(Reservations!$J$2:$J$251&gt;A17)*(Reservations!$Y$2:$Y$251&gt;0)*(Reservations!$L$2:$L$251&lt;&gt;"Canceled")*(Reservations!$A$2:$A$251&lt;&gt;"")),0)</f>
        <v/>
      </c>
      <c r="L17" s="27">
        <f>IFERROR(IF(C17="No","Outside selected month",IF(K17&gt;0,"Resolve room conflict",IF(H17&gt;=1,"Sold out",IF(H17&gt;='Setup &amp; Instructions'!$B$11,"High occupancy",IF(D17+E17&gt;='Setup &amp; Instructions'!$B$12,"Heavy turnover day","Standard operations"))))),"")</f>
        <v/>
      </c>
      <c r="N17" s="27">
        <f>IFERROR(IF(AND(Reservations!$I13&lt;=$O$3,Reservations!$J13&gt;$O$3,Reservations!$L13&lt;&gt;"Canceled",Reservations!$A13&lt;&gt;""),Reservations!$C13,""),"")</f>
        <v/>
      </c>
      <c r="O17" s="27">
        <f>IFERROR(IF(AND(Reservations!$I13&lt;=$O$3,Reservations!$J13&gt;$O$3,Reservations!$L13&lt;&gt;"Canceled",Reservations!$A13&lt;&gt;""),Reservations!$F13,""),"")</f>
        <v/>
      </c>
      <c r="P17" s="27">
        <f>IFERROR(IF(AND(Reservations!$I13&lt;=$O$3,Reservations!$J13&gt;$O$3,Reservations!$L13&lt;&gt;"Canceled",Reservations!$A13&lt;&gt;""),Reservations!$L13,""),"")</f>
        <v/>
      </c>
      <c r="Q17" s="56">
        <f>IFERROR(IF(AND(Reservations!$I13&lt;=$O$3,Reservations!$J13&gt;$O$3,Reservations!$L13&lt;&gt;"Canceled",Reservations!$A13&lt;&gt;""),Reservations!$I13,""),"")</f>
        <v/>
      </c>
      <c r="R17" s="56">
        <f>IFERROR(IF(AND(Reservations!$I13&lt;=$O$3,Reservations!$J13&gt;$O$3,Reservations!$L13&lt;&gt;"Canceled",Reservations!$A13&lt;&gt;""),Reservations!$J13,""),"")</f>
        <v/>
      </c>
      <c r="S17" s="27">
        <f>IFERROR(IF(AND(Reservations!$I13&lt;=$O$3,Reservations!$J13&gt;$O$3,Reservations!$L13&lt;&gt;"Canceled",Reservations!$A13&lt;&gt;""),Reservations!$G13,""),"")</f>
        <v/>
      </c>
      <c r="T17" s="27">
        <f>IFERROR(IF(AND(Reservations!$I13&lt;=$O$3,Reservations!$J13&gt;$O$3,Reservations!$L13&lt;&gt;"Canceled",Reservations!$A13&lt;&gt;""),Reservations!$H13,""),"")</f>
        <v/>
      </c>
      <c r="U17" s="29">
        <f>IFERROR(IF(AND(Reservations!$I13&lt;=$O$3,Reservations!$J13&gt;$O$3,Reservations!$L13&lt;&gt;"Canceled",Reservations!$A13&lt;&gt;""),Reservations!$T13,""),"")</f>
        <v/>
      </c>
      <c r="V17" s="27">
        <f>IFERROR(IF(AND(Reservations!$I13&lt;=$O$3,Reservations!$J13&gt;$O$3,Reservations!$L13&lt;&gt;"Canceled",Reservations!$A13&lt;&gt;""),Reservations!$V13,""),"")</f>
        <v/>
      </c>
      <c r="W17" s="27">
        <f>IFERROR(IF(AND(Reservations!$I13&lt;=$O$3,Reservations!$J13&gt;$O$3,Reservations!$L13&lt;&gt;"Canceled",Reservations!$A13&lt;&gt;""),Reservations!$W13,""),"")</f>
        <v/>
      </c>
    </row>
    <row r="18">
      <c r="A18" s="56">
        <f>IFERROR(A17+1,0)</f>
        <v/>
      </c>
      <c r="B18" s="27">
        <f>IFERROR(VLOOKUP(MOD(A18,7)+1,'Setup &amp; Instructions'!$H$4:$I$10,2,0),"")</f>
        <v/>
      </c>
      <c r="C18" s="27">
        <f>IFERROR(IF(AND(MONTH(A18)=MONTH('Setup &amp; Instructions'!$B$4),YEAR(A18)=YEAR('Setup &amp; Instructions'!$B$4)),"Yes","No"),"")</f>
        <v/>
      </c>
      <c r="D18" s="27">
        <f>IFERROR(COUNTIFS(Reservations!$I$2:$I$251,A18,Reservations!$L$2:$L$251,"&lt;&gt;Canceled",Reservations!$A$2:$A$251,"&lt;&gt;"),0)</f>
        <v/>
      </c>
      <c r="E18" s="27">
        <f>IFERROR(COUNTIFS(Reservations!$J$2:$J$251,A18,Reservations!$L$2:$L$251,"&lt;&gt;Canceled",Reservations!$A$2:$A$251,"&lt;&gt;"),0)</f>
        <v/>
      </c>
      <c r="F18" s="27">
        <f>IFERROR(SUMPRODUCT((Reservations!$I$2:$I$251&lt;=A18)*(Reservations!$J$2:$J$251&gt;A18)*(Reservations!$L$2:$L$251&lt;&gt;"Canceled")*(Reservations!$A$2:$A$251&lt;&gt;"")),0)</f>
        <v/>
      </c>
      <c r="G18" s="27">
        <f>IFERROR('Setup &amp; Instructions'!$B$7-F18,0)</f>
        <v/>
      </c>
      <c r="H18" s="57">
        <f>IFERROR(F18/'Setup &amp; Instructions'!$B$7,0)</f>
        <v/>
      </c>
      <c r="I18" s="29">
        <f>IFERROR(SUMPRODUCT((Reservations!$I$2:$I$251&lt;=A18)*(Reservations!$J$2:$J$251&gt;A18)*(Reservations!$L$2:$L$251&lt;&gt;"Canceled")*(Reservations!$A$2:$A$251&lt;&gt;"")*Reservations!$N$2:$N$251),0)</f>
        <v/>
      </c>
      <c r="J18" s="29">
        <f>IFERROR(SUMPRODUCT((Reservations!$I$2:$I$251&lt;=A18)*(Reservations!$J$2:$J$251&gt;A18)*(Reservations!$L$2:$L$251&lt;&gt;"Canceled")*(Reservations!$A$2:$A$251&lt;&gt;"")*Reservations!$T$2:$T$251),0)</f>
        <v/>
      </c>
      <c r="K18" s="27">
        <f>IFERROR(SUMPRODUCT((Reservations!$I$2:$I$251&lt;=A18)*(Reservations!$J$2:$J$251&gt;A18)*(Reservations!$Y$2:$Y$251&gt;0)*(Reservations!$L$2:$L$251&lt;&gt;"Canceled")*(Reservations!$A$2:$A$251&lt;&gt;"")),0)</f>
        <v/>
      </c>
      <c r="L18" s="27">
        <f>IFERROR(IF(C18="No","Outside selected month",IF(K18&gt;0,"Resolve room conflict",IF(H18&gt;=1,"Sold out",IF(H18&gt;='Setup &amp; Instructions'!$B$11,"High occupancy",IF(D18+E18&gt;='Setup &amp; Instructions'!$B$12,"Heavy turnover day","Standard operations"))))),"")</f>
        <v/>
      </c>
      <c r="N18" s="27">
        <f>IFERROR(IF(AND(Reservations!$I14&lt;=$O$3,Reservations!$J14&gt;$O$3,Reservations!$L14&lt;&gt;"Canceled",Reservations!$A14&lt;&gt;""),Reservations!$C14,""),"")</f>
        <v/>
      </c>
      <c r="O18" s="27">
        <f>IFERROR(IF(AND(Reservations!$I14&lt;=$O$3,Reservations!$J14&gt;$O$3,Reservations!$L14&lt;&gt;"Canceled",Reservations!$A14&lt;&gt;""),Reservations!$F14,""),"")</f>
        <v/>
      </c>
      <c r="P18" s="27">
        <f>IFERROR(IF(AND(Reservations!$I14&lt;=$O$3,Reservations!$J14&gt;$O$3,Reservations!$L14&lt;&gt;"Canceled",Reservations!$A14&lt;&gt;""),Reservations!$L14,""),"")</f>
        <v/>
      </c>
      <c r="Q18" s="56">
        <f>IFERROR(IF(AND(Reservations!$I14&lt;=$O$3,Reservations!$J14&gt;$O$3,Reservations!$L14&lt;&gt;"Canceled",Reservations!$A14&lt;&gt;""),Reservations!$I14,""),"")</f>
        <v/>
      </c>
      <c r="R18" s="56">
        <f>IFERROR(IF(AND(Reservations!$I14&lt;=$O$3,Reservations!$J14&gt;$O$3,Reservations!$L14&lt;&gt;"Canceled",Reservations!$A14&lt;&gt;""),Reservations!$J14,""),"")</f>
        <v/>
      </c>
      <c r="S18" s="27">
        <f>IFERROR(IF(AND(Reservations!$I14&lt;=$O$3,Reservations!$J14&gt;$O$3,Reservations!$L14&lt;&gt;"Canceled",Reservations!$A14&lt;&gt;""),Reservations!$G14,""),"")</f>
        <v/>
      </c>
      <c r="T18" s="27">
        <f>IFERROR(IF(AND(Reservations!$I14&lt;=$O$3,Reservations!$J14&gt;$O$3,Reservations!$L14&lt;&gt;"Canceled",Reservations!$A14&lt;&gt;""),Reservations!$H14,""),"")</f>
        <v/>
      </c>
      <c r="U18" s="29">
        <f>IFERROR(IF(AND(Reservations!$I14&lt;=$O$3,Reservations!$J14&gt;$O$3,Reservations!$L14&lt;&gt;"Canceled",Reservations!$A14&lt;&gt;""),Reservations!$T14,""),"")</f>
        <v/>
      </c>
      <c r="V18" s="27">
        <f>IFERROR(IF(AND(Reservations!$I14&lt;=$O$3,Reservations!$J14&gt;$O$3,Reservations!$L14&lt;&gt;"Canceled",Reservations!$A14&lt;&gt;""),Reservations!$V14,""),"")</f>
        <v/>
      </c>
      <c r="W18" s="27">
        <f>IFERROR(IF(AND(Reservations!$I14&lt;=$O$3,Reservations!$J14&gt;$O$3,Reservations!$L14&lt;&gt;"Canceled",Reservations!$A14&lt;&gt;""),Reservations!$W14,""),"")</f>
        <v/>
      </c>
    </row>
    <row r="19">
      <c r="A19" s="56">
        <f>IFERROR(A18+1,0)</f>
        <v/>
      </c>
      <c r="B19" s="27">
        <f>IFERROR(VLOOKUP(MOD(A19,7)+1,'Setup &amp; Instructions'!$H$4:$I$10,2,0),"")</f>
        <v/>
      </c>
      <c r="C19" s="27">
        <f>IFERROR(IF(AND(MONTH(A19)=MONTH('Setup &amp; Instructions'!$B$4),YEAR(A19)=YEAR('Setup &amp; Instructions'!$B$4)),"Yes","No"),"")</f>
        <v/>
      </c>
      <c r="D19" s="27">
        <f>IFERROR(COUNTIFS(Reservations!$I$2:$I$251,A19,Reservations!$L$2:$L$251,"&lt;&gt;Canceled",Reservations!$A$2:$A$251,"&lt;&gt;"),0)</f>
        <v/>
      </c>
      <c r="E19" s="27">
        <f>IFERROR(COUNTIFS(Reservations!$J$2:$J$251,A19,Reservations!$L$2:$L$251,"&lt;&gt;Canceled",Reservations!$A$2:$A$251,"&lt;&gt;"),0)</f>
        <v/>
      </c>
      <c r="F19" s="27">
        <f>IFERROR(SUMPRODUCT((Reservations!$I$2:$I$251&lt;=A19)*(Reservations!$J$2:$J$251&gt;A19)*(Reservations!$L$2:$L$251&lt;&gt;"Canceled")*(Reservations!$A$2:$A$251&lt;&gt;"")),0)</f>
        <v/>
      </c>
      <c r="G19" s="27">
        <f>IFERROR('Setup &amp; Instructions'!$B$7-F19,0)</f>
        <v/>
      </c>
      <c r="H19" s="57">
        <f>IFERROR(F19/'Setup &amp; Instructions'!$B$7,0)</f>
        <v/>
      </c>
      <c r="I19" s="29">
        <f>IFERROR(SUMPRODUCT((Reservations!$I$2:$I$251&lt;=A19)*(Reservations!$J$2:$J$251&gt;A19)*(Reservations!$L$2:$L$251&lt;&gt;"Canceled")*(Reservations!$A$2:$A$251&lt;&gt;"")*Reservations!$N$2:$N$251),0)</f>
        <v/>
      </c>
      <c r="J19" s="29">
        <f>IFERROR(SUMPRODUCT((Reservations!$I$2:$I$251&lt;=A19)*(Reservations!$J$2:$J$251&gt;A19)*(Reservations!$L$2:$L$251&lt;&gt;"Canceled")*(Reservations!$A$2:$A$251&lt;&gt;"")*Reservations!$T$2:$T$251),0)</f>
        <v/>
      </c>
      <c r="K19" s="27">
        <f>IFERROR(SUMPRODUCT((Reservations!$I$2:$I$251&lt;=A19)*(Reservations!$J$2:$J$251&gt;A19)*(Reservations!$Y$2:$Y$251&gt;0)*(Reservations!$L$2:$L$251&lt;&gt;"Canceled")*(Reservations!$A$2:$A$251&lt;&gt;"")),0)</f>
        <v/>
      </c>
      <c r="L19" s="27">
        <f>IFERROR(IF(C19="No","Outside selected month",IF(K19&gt;0,"Resolve room conflict",IF(H19&gt;=1,"Sold out",IF(H19&gt;='Setup &amp; Instructions'!$B$11,"High occupancy",IF(D19+E19&gt;='Setup &amp; Instructions'!$B$12,"Heavy turnover day","Standard operations"))))),"")</f>
        <v/>
      </c>
      <c r="N19" s="27">
        <f>IFERROR(IF(AND(Reservations!$I15&lt;=$O$3,Reservations!$J15&gt;$O$3,Reservations!$L15&lt;&gt;"Canceled",Reservations!$A15&lt;&gt;""),Reservations!$C15,""),"")</f>
        <v/>
      </c>
      <c r="O19" s="27">
        <f>IFERROR(IF(AND(Reservations!$I15&lt;=$O$3,Reservations!$J15&gt;$O$3,Reservations!$L15&lt;&gt;"Canceled",Reservations!$A15&lt;&gt;""),Reservations!$F15,""),"")</f>
        <v/>
      </c>
      <c r="P19" s="27">
        <f>IFERROR(IF(AND(Reservations!$I15&lt;=$O$3,Reservations!$J15&gt;$O$3,Reservations!$L15&lt;&gt;"Canceled",Reservations!$A15&lt;&gt;""),Reservations!$L15,""),"")</f>
        <v/>
      </c>
      <c r="Q19" s="56">
        <f>IFERROR(IF(AND(Reservations!$I15&lt;=$O$3,Reservations!$J15&gt;$O$3,Reservations!$L15&lt;&gt;"Canceled",Reservations!$A15&lt;&gt;""),Reservations!$I15,""),"")</f>
        <v/>
      </c>
      <c r="R19" s="56">
        <f>IFERROR(IF(AND(Reservations!$I15&lt;=$O$3,Reservations!$J15&gt;$O$3,Reservations!$L15&lt;&gt;"Canceled",Reservations!$A15&lt;&gt;""),Reservations!$J15,""),"")</f>
        <v/>
      </c>
      <c r="S19" s="27">
        <f>IFERROR(IF(AND(Reservations!$I15&lt;=$O$3,Reservations!$J15&gt;$O$3,Reservations!$L15&lt;&gt;"Canceled",Reservations!$A15&lt;&gt;""),Reservations!$G15,""),"")</f>
        <v/>
      </c>
      <c r="T19" s="27">
        <f>IFERROR(IF(AND(Reservations!$I15&lt;=$O$3,Reservations!$J15&gt;$O$3,Reservations!$L15&lt;&gt;"Canceled",Reservations!$A15&lt;&gt;""),Reservations!$H15,""),"")</f>
        <v/>
      </c>
      <c r="U19" s="29">
        <f>IFERROR(IF(AND(Reservations!$I15&lt;=$O$3,Reservations!$J15&gt;$O$3,Reservations!$L15&lt;&gt;"Canceled",Reservations!$A15&lt;&gt;""),Reservations!$T15,""),"")</f>
        <v/>
      </c>
      <c r="V19" s="27">
        <f>IFERROR(IF(AND(Reservations!$I15&lt;=$O$3,Reservations!$J15&gt;$O$3,Reservations!$L15&lt;&gt;"Canceled",Reservations!$A15&lt;&gt;""),Reservations!$V15,""),"")</f>
        <v/>
      </c>
      <c r="W19" s="27">
        <f>IFERROR(IF(AND(Reservations!$I15&lt;=$O$3,Reservations!$J15&gt;$O$3,Reservations!$L15&lt;&gt;"Canceled",Reservations!$A15&lt;&gt;""),Reservations!$W15,""),"")</f>
        <v/>
      </c>
    </row>
    <row r="20">
      <c r="A20" s="56">
        <f>IFERROR(A19+1,0)</f>
        <v/>
      </c>
      <c r="B20" s="27">
        <f>IFERROR(VLOOKUP(MOD(A20,7)+1,'Setup &amp; Instructions'!$H$4:$I$10,2,0),"")</f>
        <v/>
      </c>
      <c r="C20" s="27">
        <f>IFERROR(IF(AND(MONTH(A20)=MONTH('Setup &amp; Instructions'!$B$4),YEAR(A20)=YEAR('Setup &amp; Instructions'!$B$4)),"Yes","No"),"")</f>
        <v/>
      </c>
      <c r="D20" s="27">
        <f>IFERROR(COUNTIFS(Reservations!$I$2:$I$251,A20,Reservations!$L$2:$L$251,"&lt;&gt;Canceled",Reservations!$A$2:$A$251,"&lt;&gt;"),0)</f>
        <v/>
      </c>
      <c r="E20" s="27">
        <f>IFERROR(COUNTIFS(Reservations!$J$2:$J$251,A20,Reservations!$L$2:$L$251,"&lt;&gt;Canceled",Reservations!$A$2:$A$251,"&lt;&gt;"),0)</f>
        <v/>
      </c>
      <c r="F20" s="27">
        <f>IFERROR(SUMPRODUCT((Reservations!$I$2:$I$251&lt;=A20)*(Reservations!$J$2:$J$251&gt;A20)*(Reservations!$L$2:$L$251&lt;&gt;"Canceled")*(Reservations!$A$2:$A$251&lt;&gt;"")),0)</f>
        <v/>
      </c>
      <c r="G20" s="27">
        <f>IFERROR('Setup &amp; Instructions'!$B$7-F20,0)</f>
        <v/>
      </c>
      <c r="H20" s="57">
        <f>IFERROR(F20/'Setup &amp; Instructions'!$B$7,0)</f>
        <v/>
      </c>
      <c r="I20" s="29">
        <f>IFERROR(SUMPRODUCT((Reservations!$I$2:$I$251&lt;=A20)*(Reservations!$J$2:$J$251&gt;A20)*(Reservations!$L$2:$L$251&lt;&gt;"Canceled")*(Reservations!$A$2:$A$251&lt;&gt;"")*Reservations!$N$2:$N$251),0)</f>
        <v/>
      </c>
      <c r="J20" s="29">
        <f>IFERROR(SUMPRODUCT((Reservations!$I$2:$I$251&lt;=A20)*(Reservations!$J$2:$J$251&gt;A20)*(Reservations!$L$2:$L$251&lt;&gt;"Canceled")*(Reservations!$A$2:$A$251&lt;&gt;"")*Reservations!$T$2:$T$251),0)</f>
        <v/>
      </c>
      <c r="K20" s="27">
        <f>IFERROR(SUMPRODUCT((Reservations!$I$2:$I$251&lt;=A20)*(Reservations!$J$2:$J$251&gt;A20)*(Reservations!$Y$2:$Y$251&gt;0)*(Reservations!$L$2:$L$251&lt;&gt;"Canceled")*(Reservations!$A$2:$A$251&lt;&gt;"")),0)</f>
        <v/>
      </c>
      <c r="L20" s="27">
        <f>IFERROR(IF(C20="No","Outside selected month",IF(K20&gt;0,"Resolve room conflict",IF(H20&gt;=1,"Sold out",IF(H20&gt;='Setup &amp; Instructions'!$B$11,"High occupancy",IF(D20+E20&gt;='Setup &amp; Instructions'!$B$12,"Heavy turnover day","Standard operations"))))),"")</f>
        <v/>
      </c>
      <c r="N20" s="27">
        <f>IFERROR(IF(AND(Reservations!$I16&lt;=$O$3,Reservations!$J16&gt;$O$3,Reservations!$L16&lt;&gt;"Canceled",Reservations!$A16&lt;&gt;""),Reservations!$C16,""),"")</f>
        <v/>
      </c>
      <c r="O20" s="27">
        <f>IFERROR(IF(AND(Reservations!$I16&lt;=$O$3,Reservations!$J16&gt;$O$3,Reservations!$L16&lt;&gt;"Canceled",Reservations!$A16&lt;&gt;""),Reservations!$F16,""),"")</f>
        <v/>
      </c>
      <c r="P20" s="27">
        <f>IFERROR(IF(AND(Reservations!$I16&lt;=$O$3,Reservations!$J16&gt;$O$3,Reservations!$L16&lt;&gt;"Canceled",Reservations!$A16&lt;&gt;""),Reservations!$L16,""),"")</f>
        <v/>
      </c>
      <c r="Q20" s="56">
        <f>IFERROR(IF(AND(Reservations!$I16&lt;=$O$3,Reservations!$J16&gt;$O$3,Reservations!$L16&lt;&gt;"Canceled",Reservations!$A16&lt;&gt;""),Reservations!$I16,""),"")</f>
        <v/>
      </c>
      <c r="R20" s="56">
        <f>IFERROR(IF(AND(Reservations!$I16&lt;=$O$3,Reservations!$J16&gt;$O$3,Reservations!$L16&lt;&gt;"Canceled",Reservations!$A16&lt;&gt;""),Reservations!$J16,""),"")</f>
        <v/>
      </c>
      <c r="S20" s="27">
        <f>IFERROR(IF(AND(Reservations!$I16&lt;=$O$3,Reservations!$J16&gt;$O$3,Reservations!$L16&lt;&gt;"Canceled",Reservations!$A16&lt;&gt;""),Reservations!$G16,""),"")</f>
        <v/>
      </c>
      <c r="T20" s="27">
        <f>IFERROR(IF(AND(Reservations!$I16&lt;=$O$3,Reservations!$J16&gt;$O$3,Reservations!$L16&lt;&gt;"Canceled",Reservations!$A16&lt;&gt;""),Reservations!$H16,""),"")</f>
        <v/>
      </c>
      <c r="U20" s="29">
        <f>IFERROR(IF(AND(Reservations!$I16&lt;=$O$3,Reservations!$J16&gt;$O$3,Reservations!$L16&lt;&gt;"Canceled",Reservations!$A16&lt;&gt;""),Reservations!$T16,""),"")</f>
        <v/>
      </c>
      <c r="V20" s="27">
        <f>IFERROR(IF(AND(Reservations!$I16&lt;=$O$3,Reservations!$J16&gt;$O$3,Reservations!$L16&lt;&gt;"Canceled",Reservations!$A16&lt;&gt;""),Reservations!$V16,""),"")</f>
        <v/>
      </c>
      <c r="W20" s="27">
        <f>IFERROR(IF(AND(Reservations!$I16&lt;=$O$3,Reservations!$J16&gt;$O$3,Reservations!$L16&lt;&gt;"Canceled",Reservations!$A16&lt;&gt;""),Reservations!$W16,""),"")</f>
        <v/>
      </c>
    </row>
    <row r="21">
      <c r="A21" s="56">
        <f>IFERROR(A20+1,0)</f>
        <v/>
      </c>
      <c r="B21" s="27">
        <f>IFERROR(VLOOKUP(MOD(A21,7)+1,'Setup &amp; Instructions'!$H$4:$I$10,2,0),"")</f>
        <v/>
      </c>
      <c r="C21" s="27">
        <f>IFERROR(IF(AND(MONTH(A21)=MONTH('Setup &amp; Instructions'!$B$4),YEAR(A21)=YEAR('Setup &amp; Instructions'!$B$4)),"Yes","No"),"")</f>
        <v/>
      </c>
      <c r="D21" s="27">
        <f>IFERROR(COUNTIFS(Reservations!$I$2:$I$251,A21,Reservations!$L$2:$L$251,"&lt;&gt;Canceled",Reservations!$A$2:$A$251,"&lt;&gt;"),0)</f>
        <v/>
      </c>
      <c r="E21" s="27">
        <f>IFERROR(COUNTIFS(Reservations!$J$2:$J$251,A21,Reservations!$L$2:$L$251,"&lt;&gt;Canceled",Reservations!$A$2:$A$251,"&lt;&gt;"),0)</f>
        <v/>
      </c>
      <c r="F21" s="27">
        <f>IFERROR(SUMPRODUCT((Reservations!$I$2:$I$251&lt;=A21)*(Reservations!$J$2:$J$251&gt;A21)*(Reservations!$L$2:$L$251&lt;&gt;"Canceled")*(Reservations!$A$2:$A$251&lt;&gt;"")),0)</f>
        <v/>
      </c>
      <c r="G21" s="27">
        <f>IFERROR('Setup &amp; Instructions'!$B$7-F21,0)</f>
        <v/>
      </c>
      <c r="H21" s="57">
        <f>IFERROR(F21/'Setup &amp; Instructions'!$B$7,0)</f>
        <v/>
      </c>
      <c r="I21" s="29">
        <f>IFERROR(SUMPRODUCT((Reservations!$I$2:$I$251&lt;=A21)*(Reservations!$J$2:$J$251&gt;A21)*(Reservations!$L$2:$L$251&lt;&gt;"Canceled")*(Reservations!$A$2:$A$251&lt;&gt;"")*Reservations!$N$2:$N$251),0)</f>
        <v/>
      </c>
      <c r="J21" s="29">
        <f>IFERROR(SUMPRODUCT((Reservations!$I$2:$I$251&lt;=A21)*(Reservations!$J$2:$J$251&gt;A21)*(Reservations!$L$2:$L$251&lt;&gt;"Canceled")*(Reservations!$A$2:$A$251&lt;&gt;"")*Reservations!$T$2:$T$251),0)</f>
        <v/>
      </c>
      <c r="K21" s="27">
        <f>IFERROR(SUMPRODUCT((Reservations!$I$2:$I$251&lt;=A21)*(Reservations!$J$2:$J$251&gt;A21)*(Reservations!$Y$2:$Y$251&gt;0)*(Reservations!$L$2:$L$251&lt;&gt;"Canceled")*(Reservations!$A$2:$A$251&lt;&gt;"")),0)</f>
        <v/>
      </c>
      <c r="L21" s="27">
        <f>IFERROR(IF(C21="No","Outside selected month",IF(K21&gt;0,"Resolve room conflict",IF(H21&gt;=1,"Sold out",IF(H21&gt;='Setup &amp; Instructions'!$B$11,"High occupancy",IF(D21+E21&gt;='Setup &amp; Instructions'!$B$12,"Heavy turnover day","Standard operations"))))),"")</f>
        <v/>
      </c>
      <c r="N21" s="27">
        <f>IFERROR(IF(AND(Reservations!$I17&lt;=$O$3,Reservations!$J17&gt;$O$3,Reservations!$L17&lt;&gt;"Canceled",Reservations!$A17&lt;&gt;""),Reservations!$C17,""),"")</f>
        <v/>
      </c>
      <c r="O21" s="27">
        <f>IFERROR(IF(AND(Reservations!$I17&lt;=$O$3,Reservations!$J17&gt;$O$3,Reservations!$L17&lt;&gt;"Canceled",Reservations!$A17&lt;&gt;""),Reservations!$F17,""),"")</f>
        <v/>
      </c>
      <c r="P21" s="27">
        <f>IFERROR(IF(AND(Reservations!$I17&lt;=$O$3,Reservations!$J17&gt;$O$3,Reservations!$L17&lt;&gt;"Canceled",Reservations!$A17&lt;&gt;""),Reservations!$L17,""),"")</f>
        <v/>
      </c>
      <c r="Q21" s="56">
        <f>IFERROR(IF(AND(Reservations!$I17&lt;=$O$3,Reservations!$J17&gt;$O$3,Reservations!$L17&lt;&gt;"Canceled",Reservations!$A17&lt;&gt;""),Reservations!$I17,""),"")</f>
        <v/>
      </c>
      <c r="R21" s="56">
        <f>IFERROR(IF(AND(Reservations!$I17&lt;=$O$3,Reservations!$J17&gt;$O$3,Reservations!$L17&lt;&gt;"Canceled",Reservations!$A17&lt;&gt;""),Reservations!$J17,""),"")</f>
        <v/>
      </c>
      <c r="S21" s="27">
        <f>IFERROR(IF(AND(Reservations!$I17&lt;=$O$3,Reservations!$J17&gt;$O$3,Reservations!$L17&lt;&gt;"Canceled",Reservations!$A17&lt;&gt;""),Reservations!$G17,""),"")</f>
        <v/>
      </c>
      <c r="T21" s="27">
        <f>IFERROR(IF(AND(Reservations!$I17&lt;=$O$3,Reservations!$J17&gt;$O$3,Reservations!$L17&lt;&gt;"Canceled",Reservations!$A17&lt;&gt;""),Reservations!$H17,""),"")</f>
        <v/>
      </c>
      <c r="U21" s="29">
        <f>IFERROR(IF(AND(Reservations!$I17&lt;=$O$3,Reservations!$J17&gt;$O$3,Reservations!$L17&lt;&gt;"Canceled",Reservations!$A17&lt;&gt;""),Reservations!$T17,""),"")</f>
        <v/>
      </c>
      <c r="V21" s="27">
        <f>IFERROR(IF(AND(Reservations!$I17&lt;=$O$3,Reservations!$J17&gt;$O$3,Reservations!$L17&lt;&gt;"Canceled",Reservations!$A17&lt;&gt;""),Reservations!$V17,""),"")</f>
        <v/>
      </c>
      <c r="W21" s="27">
        <f>IFERROR(IF(AND(Reservations!$I17&lt;=$O$3,Reservations!$J17&gt;$O$3,Reservations!$L17&lt;&gt;"Canceled",Reservations!$A17&lt;&gt;""),Reservations!$W17,""),"")</f>
        <v/>
      </c>
    </row>
    <row r="22">
      <c r="A22" s="56">
        <f>IFERROR(A21+1,0)</f>
        <v/>
      </c>
      <c r="B22" s="27">
        <f>IFERROR(VLOOKUP(MOD(A22,7)+1,'Setup &amp; Instructions'!$H$4:$I$10,2,0),"")</f>
        <v/>
      </c>
      <c r="C22" s="27">
        <f>IFERROR(IF(AND(MONTH(A22)=MONTH('Setup &amp; Instructions'!$B$4),YEAR(A22)=YEAR('Setup &amp; Instructions'!$B$4)),"Yes","No"),"")</f>
        <v/>
      </c>
      <c r="D22" s="27">
        <f>IFERROR(COUNTIFS(Reservations!$I$2:$I$251,A22,Reservations!$L$2:$L$251,"&lt;&gt;Canceled",Reservations!$A$2:$A$251,"&lt;&gt;"),0)</f>
        <v/>
      </c>
      <c r="E22" s="27">
        <f>IFERROR(COUNTIFS(Reservations!$J$2:$J$251,A22,Reservations!$L$2:$L$251,"&lt;&gt;Canceled",Reservations!$A$2:$A$251,"&lt;&gt;"),0)</f>
        <v/>
      </c>
      <c r="F22" s="27">
        <f>IFERROR(SUMPRODUCT((Reservations!$I$2:$I$251&lt;=A22)*(Reservations!$J$2:$J$251&gt;A22)*(Reservations!$L$2:$L$251&lt;&gt;"Canceled")*(Reservations!$A$2:$A$251&lt;&gt;"")),0)</f>
        <v/>
      </c>
      <c r="G22" s="27">
        <f>IFERROR('Setup &amp; Instructions'!$B$7-F22,0)</f>
        <v/>
      </c>
      <c r="H22" s="57">
        <f>IFERROR(F22/'Setup &amp; Instructions'!$B$7,0)</f>
        <v/>
      </c>
      <c r="I22" s="29">
        <f>IFERROR(SUMPRODUCT((Reservations!$I$2:$I$251&lt;=A22)*(Reservations!$J$2:$J$251&gt;A22)*(Reservations!$L$2:$L$251&lt;&gt;"Canceled")*(Reservations!$A$2:$A$251&lt;&gt;"")*Reservations!$N$2:$N$251),0)</f>
        <v/>
      </c>
      <c r="J22" s="29">
        <f>IFERROR(SUMPRODUCT((Reservations!$I$2:$I$251&lt;=A22)*(Reservations!$J$2:$J$251&gt;A22)*(Reservations!$L$2:$L$251&lt;&gt;"Canceled")*(Reservations!$A$2:$A$251&lt;&gt;"")*Reservations!$T$2:$T$251),0)</f>
        <v/>
      </c>
      <c r="K22" s="27">
        <f>IFERROR(SUMPRODUCT((Reservations!$I$2:$I$251&lt;=A22)*(Reservations!$J$2:$J$251&gt;A22)*(Reservations!$Y$2:$Y$251&gt;0)*(Reservations!$L$2:$L$251&lt;&gt;"Canceled")*(Reservations!$A$2:$A$251&lt;&gt;"")),0)</f>
        <v/>
      </c>
      <c r="L22" s="27">
        <f>IFERROR(IF(C22="No","Outside selected month",IF(K22&gt;0,"Resolve room conflict",IF(H22&gt;=1,"Sold out",IF(H22&gt;='Setup &amp; Instructions'!$B$11,"High occupancy",IF(D22+E22&gt;='Setup &amp; Instructions'!$B$12,"Heavy turnover day","Standard operations"))))),"")</f>
        <v/>
      </c>
      <c r="N22" s="27">
        <f>IFERROR(IF(AND(Reservations!$I18&lt;=$O$3,Reservations!$J18&gt;$O$3,Reservations!$L18&lt;&gt;"Canceled",Reservations!$A18&lt;&gt;""),Reservations!$C18,""),"")</f>
        <v/>
      </c>
      <c r="O22" s="27">
        <f>IFERROR(IF(AND(Reservations!$I18&lt;=$O$3,Reservations!$J18&gt;$O$3,Reservations!$L18&lt;&gt;"Canceled",Reservations!$A18&lt;&gt;""),Reservations!$F18,""),"")</f>
        <v/>
      </c>
      <c r="P22" s="27">
        <f>IFERROR(IF(AND(Reservations!$I18&lt;=$O$3,Reservations!$J18&gt;$O$3,Reservations!$L18&lt;&gt;"Canceled",Reservations!$A18&lt;&gt;""),Reservations!$L18,""),"")</f>
        <v/>
      </c>
      <c r="Q22" s="56">
        <f>IFERROR(IF(AND(Reservations!$I18&lt;=$O$3,Reservations!$J18&gt;$O$3,Reservations!$L18&lt;&gt;"Canceled",Reservations!$A18&lt;&gt;""),Reservations!$I18,""),"")</f>
        <v/>
      </c>
      <c r="R22" s="56">
        <f>IFERROR(IF(AND(Reservations!$I18&lt;=$O$3,Reservations!$J18&gt;$O$3,Reservations!$L18&lt;&gt;"Canceled",Reservations!$A18&lt;&gt;""),Reservations!$J18,""),"")</f>
        <v/>
      </c>
      <c r="S22" s="27">
        <f>IFERROR(IF(AND(Reservations!$I18&lt;=$O$3,Reservations!$J18&gt;$O$3,Reservations!$L18&lt;&gt;"Canceled",Reservations!$A18&lt;&gt;""),Reservations!$G18,""),"")</f>
        <v/>
      </c>
      <c r="T22" s="27">
        <f>IFERROR(IF(AND(Reservations!$I18&lt;=$O$3,Reservations!$J18&gt;$O$3,Reservations!$L18&lt;&gt;"Canceled",Reservations!$A18&lt;&gt;""),Reservations!$H18,""),"")</f>
        <v/>
      </c>
      <c r="U22" s="29">
        <f>IFERROR(IF(AND(Reservations!$I18&lt;=$O$3,Reservations!$J18&gt;$O$3,Reservations!$L18&lt;&gt;"Canceled",Reservations!$A18&lt;&gt;""),Reservations!$T18,""),"")</f>
        <v/>
      </c>
      <c r="V22" s="27">
        <f>IFERROR(IF(AND(Reservations!$I18&lt;=$O$3,Reservations!$J18&gt;$O$3,Reservations!$L18&lt;&gt;"Canceled",Reservations!$A18&lt;&gt;""),Reservations!$V18,""),"")</f>
        <v/>
      </c>
      <c r="W22" s="27">
        <f>IFERROR(IF(AND(Reservations!$I18&lt;=$O$3,Reservations!$J18&gt;$O$3,Reservations!$L18&lt;&gt;"Canceled",Reservations!$A18&lt;&gt;""),Reservations!$W18,""),"")</f>
        <v/>
      </c>
    </row>
    <row r="23">
      <c r="A23" s="56">
        <f>IFERROR(A22+1,0)</f>
        <v/>
      </c>
      <c r="B23" s="27">
        <f>IFERROR(VLOOKUP(MOD(A23,7)+1,'Setup &amp; Instructions'!$H$4:$I$10,2,0),"")</f>
        <v/>
      </c>
      <c r="C23" s="27">
        <f>IFERROR(IF(AND(MONTH(A23)=MONTH('Setup &amp; Instructions'!$B$4),YEAR(A23)=YEAR('Setup &amp; Instructions'!$B$4)),"Yes","No"),"")</f>
        <v/>
      </c>
      <c r="D23" s="27">
        <f>IFERROR(COUNTIFS(Reservations!$I$2:$I$251,A23,Reservations!$L$2:$L$251,"&lt;&gt;Canceled",Reservations!$A$2:$A$251,"&lt;&gt;"),0)</f>
        <v/>
      </c>
      <c r="E23" s="27">
        <f>IFERROR(COUNTIFS(Reservations!$J$2:$J$251,A23,Reservations!$L$2:$L$251,"&lt;&gt;Canceled",Reservations!$A$2:$A$251,"&lt;&gt;"),0)</f>
        <v/>
      </c>
      <c r="F23" s="27">
        <f>IFERROR(SUMPRODUCT((Reservations!$I$2:$I$251&lt;=A23)*(Reservations!$J$2:$J$251&gt;A23)*(Reservations!$L$2:$L$251&lt;&gt;"Canceled")*(Reservations!$A$2:$A$251&lt;&gt;"")),0)</f>
        <v/>
      </c>
      <c r="G23" s="27">
        <f>IFERROR('Setup &amp; Instructions'!$B$7-F23,0)</f>
        <v/>
      </c>
      <c r="H23" s="57">
        <f>IFERROR(F23/'Setup &amp; Instructions'!$B$7,0)</f>
        <v/>
      </c>
      <c r="I23" s="29">
        <f>IFERROR(SUMPRODUCT((Reservations!$I$2:$I$251&lt;=A23)*(Reservations!$J$2:$J$251&gt;A23)*(Reservations!$L$2:$L$251&lt;&gt;"Canceled")*(Reservations!$A$2:$A$251&lt;&gt;"")*Reservations!$N$2:$N$251),0)</f>
        <v/>
      </c>
      <c r="J23" s="29">
        <f>IFERROR(SUMPRODUCT((Reservations!$I$2:$I$251&lt;=A23)*(Reservations!$J$2:$J$251&gt;A23)*(Reservations!$L$2:$L$251&lt;&gt;"Canceled")*(Reservations!$A$2:$A$251&lt;&gt;"")*Reservations!$T$2:$T$251),0)</f>
        <v/>
      </c>
      <c r="K23" s="27">
        <f>IFERROR(SUMPRODUCT((Reservations!$I$2:$I$251&lt;=A23)*(Reservations!$J$2:$J$251&gt;A23)*(Reservations!$Y$2:$Y$251&gt;0)*(Reservations!$L$2:$L$251&lt;&gt;"Canceled")*(Reservations!$A$2:$A$251&lt;&gt;"")),0)</f>
        <v/>
      </c>
      <c r="L23" s="27">
        <f>IFERROR(IF(C23="No","Outside selected month",IF(K23&gt;0,"Resolve room conflict",IF(H23&gt;=1,"Sold out",IF(H23&gt;='Setup &amp; Instructions'!$B$11,"High occupancy",IF(D23+E23&gt;='Setup &amp; Instructions'!$B$12,"Heavy turnover day","Standard operations"))))),"")</f>
        <v/>
      </c>
      <c r="N23" s="27">
        <f>IFERROR(IF(AND(Reservations!$I19&lt;=$O$3,Reservations!$J19&gt;$O$3,Reservations!$L19&lt;&gt;"Canceled",Reservations!$A19&lt;&gt;""),Reservations!$C19,""),"")</f>
        <v/>
      </c>
      <c r="O23" s="27">
        <f>IFERROR(IF(AND(Reservations!$I19&lt;=$O$3,Reservations!$J19&gt;$O$3,Reservations!$L19&lt;&gt;"Canceled",Reservations!$A19&lt;&gt;""),Reservations!$F19,""),"")</f>
        <v/>
      </c>
      <c r="P23" s="27">
        <f>IFERROR(IF(AND(Reservations!$I19&lt;=$O$3,Reservations!$J19&gt;$O$3,Reservations!$L19&lt;&gt;"Canceled",Reservations!$A19&lt;&gt;""),Reservations!$L19,""),"")</f>
        <v/>
      </c>
      <c r="Q23" s="56">
        <f>IFERROR(IF(AND(Reservations!$I19&lt;=$O$3,Reservations!$J19&gt;$O$3,Reservations!$L19&lt;&gt;"Canceled",Reservations!$A19&lt;&gt;""),Reservations!$I19,""),"")</f>
        <v/>
      </c>
      <c r="R23" s="56">
        <f>IFERROR(IF(AND(Reservations!$I19&lt;=$O$3,Reservations!$J19&gt;$O$3,Reservations!$L19&lt;&gt;"Canceled",Reservations!$A19&lt;&gt;""),Reservations!$J19,""),"")</f>
        <v/>
      </c>
      <c r="S23" s="27">
        <f>IFERROR(IF(AND(Reservations!$I19&lt;=$O$3,Reservations!$J19&gt;$O$3,Reservations!$L19&lt;&gt;"Canceled",Reservations!$A19&lt;&gt;""),Reservations!$G19,""),"")</f>
        <v/>
      </c>
      <c r="T23" s="27">
        <f>IFERROR(IF(AND(Reservations!$I19&lt;=$O$3,Reservations!$J19&gt;$O$3,Reservations!$L19&lt;&gt;"Canceled",Reservations!$A19&lt;&gt;""),Reservations!$H19,""),"")</f>
        <v/>
      </c>
      <c r="U23" s="29">
        <f>IFERROR(IF(AND(Reservations!$I19&lt;=$O$3,Reservations!$J19&gt;$O$3,Reservations!$L19&lt;&gt;"Canceled",Reservations!$A19&lt;&gt;""),Reservations!$T19,""),"")</f>
        <v/>
      </c>
      <c r="V23" s="27">
        <f>IFERROR(IF(AND(Reservations!$I19&lt;=$O$3,Reservations!$J19&gt;$O$3,Reservations!$L19&lt;&gt;"Canceled",Reservations!$A19&lt;&gt;""),Reservations!$V19,""),"")</f>
        <v/>
      </c>
      <c r="W23" s="27">
        <f>IFERROR(IF(AND(Reservations!$I19&lt;=$O$3,Reservations!$J19&gt;$O$3,Reservations!$L19&lt;&gt;"Canceled",Reservations!$A19&lt;&gt;""),Reservations!$W19,""),"")</f>
        <v/>
      </c>
    </row>
    <row r="24">
      <c r="A24" s="56">
        <f>IFERROR(A23+1,0)</f>
        <v/>
      </c>
      <c r="B24" s="27">
        <f>IFERROR(VLOOKUP(MOD(A24,7)+1,'Setup &amp; Instructions'!$H$4:$I$10,2,0),"")</f>
        <v/>
      </c>
      <c r="C24" s="27">
        <f>IFERROR(IF(AND(MONTH(A24)=MONTH('Setup &amp; Instructions'!$B$4),YEAR(A24)=YEAR('Setup &amp; Instructions'!$B$4)),"Yes","No"),"")</f>
        <v/>
      </c>
      <c r="D24" s="27">
        <f>IFERROR(COUNTIFS(Reservations!$I$2:$I$251,A24,Reservations!$L$2:$L$251,"&lt;&gt;Canceled",Reservations!$A$2:$A$251,"&lt;&gt;"),0)</f>
        <v/>
      </c>
      <c r="E24" s="27">
        <f>IFERROR(COUNTIFS(Reservations!$J$2:$J$251,A24,Reservations!$L$2:$L$251,"&lt;&gt;Canceled",Reservations!$A$2:$A$251,"&lt;&gt;"),0)</f>
        <v/>
      </c>
      <c r="F24" s="27">
        <f>IFERROR(SUMPRODUCT((Reservations!$I$2:$I$251&lt;=A24)*(Reservations!$J$2:$J$251&gt;A24)*(Reservations!$L$2:$L$251&lt;&gt;"Canceled")*(Reservations!$A$2:$A$251&lt;&gt;"")),0)</f>
        <v/>
      </c>
      <c r="G24" s="27">
        <f>IFERROR('Setup &amp; Instructions'!$B$7-F24,0)</f>
        <v/>
      </c>
      <c r="H24" s="57">
        <f>IFERROR(F24/'Setup &amp; Instructions'!$B$7,0)</f>
        <v/>
      </c>
      <c r="I24" s="29">
        <f>IFERROR(SUMPRODUCT((Reservations!$I$2:$I$251&lt;=A24)*(Reservations!$J$2:$J$251&gt;A24)*(Reservations!$L$2:$L$251&lt;&gt;"Canceled")*(Reservations!$A$2:$A$251&lt;&gt;"")*Reservations!$N$2:$N$251),0)</f>
        <v/>
      </c>
      <c r="J24" s="29">
        <f>IFERROR(SUMPRODUCT((Reservations!$I$2:$I$251&lt;=A24)*(Reservations!$J$2:$J$251&gt;A24)*(Reservations!$L$2:$L$251&lt;&gt;"Canceled")*(Reservations!$A$2:$A$251&lt;&gt;"")*Reservations!$T$2:$T$251),0)</f>
        <v/>
      </c>
      <c r="K24" s="27">
        <f>IFERROR(SUMPRODUCT((Reservations!$I$2:$I$251&lt;=A24)*(Reservations!$J$2:$J$251&gt;A24)*(Reservations!$Y$2:$Y$251&gt;0)*(Reservations!$L$2:$L$251&lt;&gt;"Canceled")*(Reservations!$A$2:$A$251&lt;&gt;"")),0)</f>
        <v/>
      </c>
      <c r="L24" s="27">
        <f>IFERROR(IF(C24="No","Outside selected month",IF(K24&gt;0,"Resolve room conflict",IF(H24&gt;=1,"Sold out",IF(H24&gt;='Setup &amp; Instructions'!$B$11,"High occupancy",IF(D24+E24&gt;='Setup &amp; Instructions'!$B$12,"Heavy turnover day","Standard operations"))))),"")</f>
        <v/>
      </c>
      <c r="N24" s="27">
        <f>IFERROR(IF(AND(Reservations!$I20&lt;=$O$3,Reservations!$J20&gt;$O$3,Reservations!$L20&lt;&gt;"Canceled",Reservations!$A20&lt;&gt;""),Reservations!$C20,""),"")</f>
        <v/>
      </c>
      <c r="O24" s="27">
        <f>IFERROR(IF(AND(Reservations!$I20&lt;=$O$3,Reservations!$J20&gt;$O$3,Reservations!$L20&lt;&gt;"Canceled",Reservations!$A20&lt;&gt;""),Reservations!$F20,""),"")</f>
        <v/>
      </c>
      <c r="P24" s="27">
        <f>IFERROR(IF(AND(Reservations!$I20&lt;=$O$3,Reservations!$J20&gt;$O$3,Reservations!$L20&lt;&gt;"Canceled",Reservations!$A20&lt;&gt;""),Reservations!$L20,""),"")</f>
        <v/>
      </c>
      <c r="Q24" s="56">
        <f>IFERROR(IF(AND(Reservations!$I20&lt;=$O$3,Reservations!$J20&gt;$O$3,Reservations!$L20&lt;&gt;"Canceled",Reservations!$A20&lt;&gt;""),Reservations!$I20,""),"")</f>
        <v/>
      </c>
      <c r="R24" s="56">
        <f>IFERROR(IF(AND(Reservations!$I20&lt;=$O$3,Reservations!$J20&gt;$O$3,Reservations!$L20&lt;&gt;"Canceled",Reservations!$A20&lt;&gt;""),Reservations!$J20,""),"")</f>
        <v/>
      </c>
      <c r="S24" s="27">
        <f>IFERROR(IF(AND(Reservations!$I20&lt;=$O$3,Reservations!$J20&gt;$O$3,Reservations!$L20&lt;&gt;"Canceled",Reservations!$A20&lt;&gt;""),Reservations!$G20,""),"")</f>
        <v/>
      </c>
      <c r="T24" s="27">
        <f>IFERROR(IF(AND(Reservations!$I20&lt;=$O$3,Reservations!$J20&gt;$O$3,Reservations!$L20&lt;&gt;"Canceled",Reservations!$A20&lt;&gt;""),Reservations!$H20,""),"")</f>
        <v/>
      </c>
      <c r="U24" s="29">
        <f>IFERROR(IF(AND(Reservations!$I20&lt;=$O$3,Reservations!$J20&gt;$O$3,Reservations!$L20&lt;&gt;"Canceled",Reservations!$A20&lt;&gt;""),Reservations!$T20,""),"")</f>
        <v/>
      </c>
      <c r="V24" s="27">
        <f>IFERROR(IF(AND(Reservations!$I20&lt;=$O$3,Reservations!$J20&gt;$O$3,Reservations!$L20&lt;&gt;"Canceled",Reservations!$A20&lt;&gt;""),Reservations!$V20,""),"")</f>
        <v/>
      </c>
      <c r="W24" s="27">
        <f>IFERROR(IF(AND(Reservations!$I20&lt;=$O$3,Reservations!$J20&gt;$O$3,Reservations!$L20&lt;&gt;"Canceled",Reservations!$A20&lt;&gt;""),Reservations!$W20,""),"")</f>
        <v/>
      </c>
    </row>
    <row r="25">
      <c r="A25" s="56">
        <f>IFERROR(A24+1,0)</f>
        <v/>
      </c>
      <c r="B25" s="27">
        <f>IFERROR(VLOOKUP(MOD(A25,7)+1,'Setup &amp; Instructions'!$H$4:$I$10,2,0),"")</f>
        <v/>
      </c>
      <c r="C25" s="27">
        <f>IFERROR(IF(AND(MONTH(A25)=MONTH('Setup &amp; Instructions'!$B$4),YEAR(A25)=YEAR('Setup &amp; Instructions'!$B$4)),"Yes","No"),"")</f>
        <v/>
      </c>
      <c r="D25" s="27">
        <f>IFERROR(COUNTIFS(Reservations!$I$2:$I$251,A25,Reservations!$L$2:$L$251,"&lt;&gt;Canceled",Reservations!$A$2:$A$251,"&lt;&gt;"),0)</f>
        <v/>
      </c>
      <c r="E25" s="27">
        <f>IFERROR(COUNTIFS(Reservations!$J$2:$J$251,A25,Reservations!$L$2:$L$251,"&lt;&gt;Canceled",Reservations!$A$2:$A$251,"&lt;&gt;"),0)</f>
        <v/>
      </c>
      <c r="F25" s="27">
        <f>IFERROR(SUMPRODUCT((Reservations!$I$2:$I$251&lt;=A25)*(Reservations!$J$2:$J$251&gt;A25)*(Reservations!$L$2:$L$251&lt;&gt;"Canceled")*(Reservations!$A$2:$A$251&lt;&gt;"")),0)</f>
        <v/>
      </c>
      <c r="G25" s="27">
        <f>IFERROR('Setup &amp; Instructions'!$B$7-F25,0)</f>
        <v/>
      </c>
      <c r="H25" s="57">
        <f>IFERROR(F25/'Setup &amp; Instructions'!$B$7,0)</f>
        <v/>
      </c>
      <c r="I25" s="29">
        <f>IFERROR(SUMPRODUCT((Reservations!$I$2:$I$251&lt;=A25)*(Reservations!$J$2:$J$251&gt;A25)*(Reservations!$L$2:$L$251&lt;&gt;"Canceled")*(Reservations!$A$2:$A$251&lt;&gt;"")*Reservations!$N$2:$N$251),0)</f>
        <v/>
      </c>
      <c r="J25" s="29">
        <f>IFERROR(SUMPRODUCT((Reservations!$I$2:$I$251&lt;=A25)*(Reservations!$J$2:$J$251&gt;A25)*(Reservations!$L$2:$L$251&lt;&gt;"Canceled")*(Reservations!$A$2:$A$251&lt;&gt;"")*Reservations!$T$2:$T$251),0)</f>
        <v/>
      </c>
      <c r="K25" s="27">
        <f>IFERROR(SUMPRODUCT((Reservations!$I$2:$I$251&lt;=A25)*(Reservations!$J$2:$J$251&gt;A25)*(Reservations!$Y$2:$Y$251&gt;0)*(Reservations!$L$2:$L$251&lt;&gt;"Canceled")*(Reservations!$A$2:$A$251&lt;&gt;"")),0)</f>
        <v/>
      </c>
      <c r="L25" s="27">
        <f>IFERROR(IF(C25="No","Outside selected month",IF(K25&gt;0,"Resolve room conflict",IF(H25&gt;=1,"Sold out",IF(H25&gt;='Setup &amp; Instructions'!$B$11,"High occupancy",IF(D25+E25&gt;='Setup &amp; Instructions'!$B$12,"Heavy turnover day","Standard operations"))))),"")</f>
        <v/>
      </c>
      <c r="N25" s="27">
        <f>IFERROR(IF(AND(Reservations!$I21&lt;=$O$3,Reservations!$J21&gt;$O$3,Reservations!$L21&lt;&gt;"Canceled",Reservations!$A21&lt;&gt;""),Reservations!$C21,""),"")</f>
        <v/>
      </c>
      <c r="O25" s="27">
        <f>IFERROR(IF(AND(Reservations!$I21&lt;=$O$3,Reservations!$J21&gt;$O$3,Reservations!$L21&lt;&gt;"Canceled",Reservations!$A21&lt;&gt;""),Reservations!$F21,""),"")</f>
        <v/>
      </c>
      <c r="P25" s="27">
        <f>IFERROR(IF(AND(Reservations!$I21&lt;=$O$3,Reservations!$J21&gt;$O$3,Reservations!$L21&lt;&gt;"Canceled",Reservations!$A21&lt;&gt;""),Reservations!$L21,""),"")</f>
        <v/>
      </c>
      <c r="Q25" s="56">
        <f>IFERROR(IF(AND(Reservations!$I21&lt;=$O$3,Reservations!$J21&gt;$O$3,Reservations!$L21&lt;&gt;"Canceled",Reservations!$A21&lt;&gt;""),Reservations!$I21,""),"")</f>
        <v/>
      </c>
      <c r="R25" s="56">
        <f>IFERROR(IF(AND(Reservations!$I21&lt;=$O$3,Reservations!$J21&gt;$O$3,Reservations!$L21&lt;&gt;"Canceled",Reservations!$A21&lt;&gt;""),Reservations!$J21,""),"")</f>
        <v/>
      </c>
      <c r="S25" s="27">
        <f>IFERROR(IF(AND(Reservations!$I21&lt;=$O$3,Reservations!$J21&gt;$O$3,Reservations!$L21&lt;&gt;"Canceled",Reservations!$A21&lt;&gt;""),Reservations!$G21,""),"")</f>
        <v/>
      </c>
      <c r="T25" s="27">
        <f>IFERROR(IF(AND(Reservations!$I21&lt;=$O$3,Reservations!$J21&gt;$O$3,Reservations!$L21&lt;&gt;"Canceled",Reservations!$A21&lt;&gt;""),Reservations!$H21,""),"")</f>
        <v/>
      </c>
      <c r="U25" s="29">
        <f>IFERROR(IF(AND(Reservations!$I21&lt;=$O$3,Reservations!$J21&gt;$O$3,Reservations!$L21&lt;&gt;"Canceled",Reservations!$A21&lt;&gt;""),Reservations!$T21,""),"")</f>
        <v/>
      </c>
      <c r="V25" s="27">
        <f>IFERROR(IF(AND(Reservations!$I21&lt;=$O$3,Reservations!$J21&gt;$O$3,Reservations!$L21&lt;&gt;"Canceled",Reservations!$A21&lt;&gt;""),Reservations!$V21,""),"")</f>
        <v/>
      </c>
      <c r="W25" s="27">
        <f>IFERROR(IF(AND(Reservations!$I21&lt;=$O$3,Reservations!$J21&gt;$O$3,Reservations!$L21&lt;&gt;"Canceled",Reservations!$A21&lt;&gt;""),Reservations!$W21,""),"")</f>
        <v/>
      </c>
    </row>
    <row r="26">
      <c r="A26" s="56">
        <f>IFERROR(A25+1,0)</f>
        <v/>
      </c>
      <c r="B26" s="27">
        <f>IFERROR(VLOOKUP(MOD(A26,7)+1,'Setup &amp; Instructions'!$H$4:$I$10,2,0),"")</f>
        <v/>
      </c>
      <c r="C26" s="27">
        <f>IFERROR(IF(AND(MONTH(A26)=MONTH('Setup &amp; Instructions'!$B$4),YEAR(A26)=YEAR('Setup &amp; Instructions'!$B$4)),"Yes","No"),"")</f>
        <v/>
      </c>
      <c r="D26" s="27">
        <f>IFERROR(COUNTIFS(Reservations!$I$2:$I$251,A26,Reservations!$L$2:$L$251,"&lt;&gt;Canceled",Reservations!$A$2:$A$251,"&lt;&gt;"),0)</f>
        <v/>
      </c>
      <c r="E26" s="27">
        <f>IFERROR(COUNTIFS(Reservations!$J$2:$J$251,A26,Reservations!$L$2:$L$251,"&lt;&gt;Canceled",Reservations!$A$2:$A$251,"&lt;&gt;"),0)</f>
        <v/>
      </c>
      <c r="F26" s="27">
        <f>IFERROR(SUMPRODUCT((Reservations!$I$2:$I$251&lt;=A26)*(Reservations!$J$2:$J$251&gt;A26)*(Reservations!$L$2:$L$251&lt;&gt;"Canceled")*(Reservations!$A$2:$A$251&lt;&gt;"")),0)</f>
        <v/>
      </c>
      <c r="G26" s="27">
        <f>IFERROR('Setup &amp; Instructions'!$B$7-F26,0)</f>
        <v/>
      </c>
      <c r="H26" s="57">
        <f>IFERROR(F26/'Setup &amp; Instructions'!$B$7,0)</f>
        <v/>
      </c>
      <c r="I26" s="29">
        <f>IFERROR(SUMPRODUCT((Reservations!$I$2:$I$251&lt;=A26)*(Reservations!$J$2:$J$251&gt;A26)*(Reservations!$L$2:$L$251&lt;&gt;"Canceled")*(Reservations!$A$2:$A$251&lt;&gt;"")*Reservations!$N$2:$N$251),0)</f>
        <v/>
      </c>
      <c r="J26" s="29">
        <f>IFERROR(SUMPRODUCT((Reservations!$I$2:$I$251&lt;=A26)*(Reservations!$J$2:$J$251&gt;A26)*(Reservations!$L$2:$L$251&lt;&gt;"Canceled")*(Reservations!$A$2:$A$251&lt;&gt;"")*Reservations!$T$2:$T$251),0)</f>
        <v/>
      </c>
      <c r="K26" s="27">
        <f>IFERROR(SUMPRODUCT((Reservations!$I$2:$I$251&lt;=A26)*(Reservations!$J$2:$J$251&gt;A26)*(Reservations!$Y$2:$Y$251&gt;0)*(Reservations!$L$2:$L$251&lt;&gt;"Canceled")*(Reservations!$A$2:$A$251&lt;&gt;"")),0)</f>
        <v/>
      </c>
      <c r="L26" s="27">
        <f>IFERROR(IF(C26="No","Outside selected month",IF(K26&gt;0,"Resolve room conflict",IF(H26&gt;=1,"Sold out",IF(H26&gt;='Setup &amp; Instructions'!$B$11,"High occupancy",IF(D26+E26&gt;='Setup &amp; Instructions'!$B$12,"Heavy turnover day","Standard operations"))))),"")</f>
        <v/>
      </c>
      <c r="N26" s="27">
        <f>IFERROR(IF(AND(Reservations!$I22&lt;=$O$3,Reservations!$J22&gt;$O$3,Reservations!$L22&lt;&gt;"Canceled",Reservations!$A22&lt;&gt;""),Reservations!$C22,""),"")</f>
        <v/>
      </c>
      <c r="O26" s="27">
        <f>IFERROR(IF(AND(Reservations!$I22&lt;=$O$3,Reservations!$J22&gt;$O$3,Reservations!$L22&lt;&gt;"Canceled",Reservations!$A22&lt;&gt;""),Reservations!$F22,""),"")</f>
        <v/>
      </c>
      <c r="P26" s="27">
        <f>IFERROR(IF(AND(Reservations!$I22&lt;=$O$3,Reservations!$J22&gt;$O$3,Reservations!$L22&lt;&gt;"Canceled",Reservations!$A22&lt;&gt;""),Reservations!$L22,""),"")</f>
        <v/>
      </c>
      <c r="Q26" s="56">
        <f>IFERROR(IF(AND(Reservations!$I22&lt;=$O$3,Reservations!$J22&gt;$O$3,Reservations!$L22&lt;&gt;"Canceled",Reservations!$A22&lt;&gt;""),Reservations!$I22,""),"")</f>
        <v/>
      </c>
      <c r="R26" s="56">
        <f>IFERROR(IF(AND(Reservations!$I22&lt;=$O$3,Reservations!$J22&gt;$O$3,Reservations!$L22&lt;&gt;"Canceled",Reservations!$A22&lt;&gt;""),Reservations!$J22,""),"")</f>
        <v/>
      </c>
      <c r="S26" s="27">
        <f>IFERROR(IF(AND(Reservations!$I22&lt;=$O$3,Reservations!$J22&gt;$O$3,Reservations!$L22&lt;&gt;"Canceled",Reservations!$A22&lt;&gt;""),Reservations!$G22,""),"")</f>
        <v/>
      </c>
      <c r="T26" s="27">
        <f>IFERROR(IF(AND(Reservations!$I22&lt;=$O$3,Reservations!$J22&gt;$O$3,Reservations!$L22&lt;&gt;"Canceled",Reservations!$A22&lt;&gt;""),Reservations!$H22,""),"")</f>
        <v/>
      </c>
      <c r="U26" s="29">
        <f>IFERROR(IF(AND(Reservations!$I22&lt;=$O$3,Reservations!$J22&gt;$O$3,Reservations!$L22&lt;&gt;"Canceled",Reservations!$A22&lt;&gt;""),Reservations!$T22,""),"")</f>
        <v/>
      </c>
      <c r="V26" s="27">
        <f>IFERROR(IF(AND(Reservations!$I22&lt;=$O$3,Reservations!$J22&gt;$O$3,Reservations!$L22&lt;&gt;"Canceled",Reservations!$A22&lt;&gt;""),Reservations!$V22,""),"")</f>
        <v/>
      </c>
      <c r="W26" s="27">
        <f>IFERROR(IF(AND(Reservations!$I22&lt;=$O$3,Reservations!$J22&gt;$O$3,Reservations!$L22&lt;&gt;"Canceled",Reservations!$A22&lt;&gt;""),Reservations!$W22,""),"")</f>
        <v/>
      </c>
    </row>
    <row r="27">
      <c r="A27" s="56">
        <f>IFERROR(A26+1,0)</f>
        <v/>
      </c>
      <c r="B27" s="27">
        <f>IFERROR(VLOOKUP(MOD(A27,7)+1,'Setup &amp; Instructions'!$H$4:$I$10,2,0),"")</f>
        <v/>
      </c>
      <c r="C27" s="27">
        <f>IFERROR(IF(AND(MONTH(A27)=MONTH('Setup &amp; Instructions'!$B$4),YEAR(A27)=YEAR('Setup &amp; Instructions'!$B$4)),"Yes","No"),"")</f>
        <v/>
      </c>
      <c r="D27" s="27">
        <f>IFERROR(COUNTIFS(Reservations!$I$2:$I$251,A27,Reservations!$L$2:$L$251,"&lt;&gt;Canceled",Reservations!$A$2:$A$251,"&lt;&gt;"),0)</f>
        <v/>
      </c>
      <c r="E27" s="27">
        <f>IFERROR(COUNTIFS(Reservations!$J$2:$J$251,A27,Reservations!$L$2:$L$251,"&lt;&gt;Canceled",Reservations!$A$2:$A$251,"&lt;&gt;"),0)</f>
        <v/>
      </c>
      <c r="F27" s="27">
        <f>IFERROR(SUMPRODUCT((Reservations!$I$2:$I$251&lt;=A27)*(Reservations!$J$2:$J$251&gt;A27)*(Reservations!$L$2:$L$251&lt;&gt;"Canceled")*(Reservations!$A$2:$A$251&lt;&gt;"")),0)</f>
        <v/>
      </c>
      <c r="G27" s="27">
        <f>IFERROR('Setup &amp; Instructions'!$B$7-F27,0)</f>
        <v/>
      </c>
      <c r="H27" s="57">
        <f>IFERROR(F27/'Setup &amp; Instructions'!$B$7,0)</f>
        <v/>
      </c>
      <c r="I27" s="29">
        <f>IFERROR(SUMPRODUCT((Reservations!$I$2:$I$251&lt;=A27)*(Reservations!$J$2:$J$251&gt;A27)*(Reservations!$L$2:$L$251&lt;&gt;"Canceled")*(Reservations!$A$2:$A$251&lt;&gt;"")*Reservations!$N$2:$N$251),0)</f>
        <v/>
      </c>
      <c r="J27" s="29">
        <f>IFERROR(SUMPRODUCT((Reservations!$I$2:$I$251&lt;=A27)*(Reservations!$J$2:$J$251&gt;A27)*(Reservations!$L$2:$L$251&lt;&gt;"Canceled")*(Reservations!$A$2:$A$251&lt;&gt;"")*Reservations!$T$2:$T$251),0)</f>
        <v/>
      </c>
      <c r="K27" s="27">
        <f>IFERROR(SUMPRODUCT((Reservations!$I$2:$I$251&lt;=A27)*(Reservations!$J$2:$J$251&gt;A27)*(Reservations!$Y$2:$Y$251&gt;0)*(Reservations!$L$2:$L$251&lt;&gt;"Canceled")*(Reservations!$A$2:$A$251&lt;&gt;"")),0)</f>
        <v/>
      </c>
      <c r="L27" s="27">
        <f>IFERROR(IF(C27="No","Outside selected month",IF(K27&gt;0,"Resolve room conflict",IF(H27&gt;=1,"Sold out",IF(H27&gt;='Setup &amp; Instructions'!$B$11,"High occupancy",IF(D27+E27&gt;='Setup &amp; Instructions'!$B$12,"Heavy turnover day","Standard operations"))))),"")</f>
        <v/>
      </c>
      <c r="N27" s="27">
        <f>IFERROR(IF(AND(Reservations!$I23&lt;=$O$3,Reservations!$J23&gt;$O$3,Reservations!$L23&lt;&gt;"Canceled",Reservations!$A23&lt;&gt;""),Reservations!$C23,""),"")</f>
        <v/>
      </c>
      <c r="O27" s="27">
        <f>IFERROR(IF(AND(Reservations!$I23&lt;=$O$3,Reservations!$J23&gt;$O$3,Reservations!$L23&lt;&gt;"Canceled",Reservations!$A23&lt;&gt;""),Reservations!$F23,""),"")</f>
        <v/>
      </c>
      <c r="P27" s="27">
        <f>IFERROR(IF(AND(Reservations!$I23&lt;=$O$3,Reservations!$J23&gt;$O$3,Reservations!$L23&lt;&gt;"Canceled",Reservations!$A23&lt;&gt;""),Reservations!$L23,""),"")</f>
        <v/>
      </c>
      <c r="Q27" s="56">
        <f>IFERROR(IF(AND(Reservations!$I23&lt;=$O$3,Reservations!$J23&gt;$O$3,Reservations!$L23&lt;&gt;"Canceled",Reservations!$A23&lt;&gt;""),Reservations!$I23,""),"")</f>
        <v/>
      </c>
      <c r="R27" s="56">
        <f>IFERROR(IF(AND(Reservations!$I23&lt;=$O$3,Reservations!$J23&gt;$O$3,Reservations!$L23&lt;&gt;"Canceled",Reservations!$A23&lt;&gt;""),Reservations!$J23,""),"")</f>
        <v/>
      </c>
      <c r="S27" s="27">
        <f>IFERROR(IF(AND(Reservations!$I23&lt;=$O$3,Reservations!$J23&gt;$O$3,Reservations!$L23&lt;&gt;"Canceled",Reservations!$A23&lt;&gt;""),Reservations!$G23,""),"")</f>
        <v/>
      </c>
      <c r="T27" s="27">
        <f>IFERROR(IF(AND(Reservations!$I23&lt;=$O$3,Reservations!$J23&gt;$O$3,Reservations!$L23&lt;&gt;"Canceled",Reservations!$A23&lt;&gt;""),Reservations!$H23,""),"")</f>
        <v/>
      </c>
      <c r="U27" s="29">
        <f>IFERROR(IF(AND(Reservations!$I23&lt;=$O$3,Reservations!$J23&gt;$O$3,Reservations!$L23&lt;&gt;"Canceled",Reservations!$A23&lt;&gt;""),Reservations!$T23,""),"")</f>
        <v/>
      </c>
      <c r="V27" s="27">
        <f>IFERROR(IF(AND(Reservations!$I23&lt;=$O$3,Reservations!$J23&gt;$O$3,Reservations!$L23&lt;&gt;"Canceled",Reservations!$A23&lt;&gt;""),Reservations!$V23,""),"")</f>
        <v/>
      </c>
      <c r="W27" s="27">
        <f>IFERROR(IF(AND(Reservations!$I23&lt;=$O$3,Reservations!$J23&gt;$O$3,Reservations!$L23&lt;&gt;"Canceled",Reservations!$A23&lt;&gt;""),Reservations!$W23,""),"")</f>
        <v/>
      </c>
    </row>
    <row r="28">
      <c r="A28" s="56">
        <f>IFERROR(A27+1,0)</f>
        <v/>
      </c>
      <c r="B28" s="27">
        <f>IFERROR(VLOOKUP(MOD(A28,7)+1,'Setup &amp; Instructions'!$H$4:$I$10,2,0),"")</f>
        <v/>
      </c>
      <c r="C28" s="27">
        <f>IFERROR(IF(AND(MONTH(A28)=MONTH('Setup &amp; Instructions'!$B$4),YEAR(A28)=YEAR('Setup &amp; Instructions'!$B$4)),"Yes","No"),"")</f>
        <v/>
      </c>
      <c r="D28" s="27">
        <f>IFERROR(COUNTIFS(Reservations!$I$2:$I$251,A28,Reservations!$L$2:$L$251,"&lt;&gt;Canceled",Reservations!$A$2:$A$251,"&lt;&gt;"),0)</f>
        <v/>
      </c>
      <c r="E28" s="27">
        <f>IFERROR(COUNTIFS(Reservations!$J$2:$J$251,A28,Reservations!$L$2:$L$251,"&lt;&gt;Canceled",Reservations!$A$2:$A$251,"&lt;&gt;"),0)</f>
        <v/>
      </c>
      <c r="F28" s="27">
        <f>IFERROR(SUMPRODUCT((Reservations!$I$2:$I$251&lt;=A28)*(Reservations!$J$2:$J$251&gt;A28)*(Reservations!$L$2:$L$251&lt;&gt;"Canceled")*(Reservations!$A$2:$A$251&lt;&gt;"")),0)</f>
        <v/>
      </c>
      <c r="G28" s="27">
        <f>IFERROR('Setup &amp; Instructions'!$B$7-F28,0)</f>
        <v/>
      </c>
      <c r="H28" s="57">
        <f>IFERROR(F28/'Setup &amp; Instructions'!$B$7,0)</f>
        <v/>
      </c>
      <c r="I28" s="29">
        <f>IFERROR(SUMPRODUCT((Reservations!$I$2:$I$251&lt;=A28)*(Reservations!$J$2:$J$251&gt;A28)*(Reservations!$L$2:$L$251&lt;&gt;"Canceled")*(Reservations!$A$2:$A$251&lt;&gt;"")*Reservations!$N$2:$N$251),0)</f>
        <v/>
      </c>
      <c r="J28" s="29">
        <f>IFERROR(SUMPRODUCT((Reservations!$I$2:$I$251&lt;=A28)*(Reservations!$J$2:$J$251&gt;A28)*(Reservations!$L$2:$L$251&lt;&gt;"Canceled")*(Reservations!$A$2:$A$251&lt;&gt;"")*Reservations!$T$2:$T$251),0)</f>
        <v/>
      </c>
      <c r="K28" s="27">
        <f>IFERROR(SUMPRODUCT((Reservations!$I$2:$I$251&lt;=A28)*(Reservations!$J$2:$J$251&gt;A28)*(Reservations!$Y$2:$Y$251&gt;0)*(Reservations!$L$2:$L$251&lt;&gt;"Canceled")*(Reservations!$A$2:$A$251&lt;&gt;"")),0)</f>
        <v/>
      </c>
      <c r="L28" s="27">
        <f>IFERROR(IF(C28="No","Outside selected month",IF(K28&gt;0,"Resolve room conflict",IF(H28&gt;=1,"Sold out",IF(H28&gt;='Setup &amp; Instructions'!$B$11,"High occupancy",IF(D28+E28&gt;='Setup &amp; Instructions'!$B$12,"Heavy turnover day","Standard operations"))))),"")</f>
        <v/>
      </c>
      <c r="N28" s="27">
        <f>IFERROR(IF(AND(Reservations!$I24&lt;=$O$3,Reservations!$J24&gt;$O$3,Reservations!$L24&lt;&gt;"Canceled",Reservations!$A24&lt;&gt;""),Reservations!$C24,""),"")</f>
        <v/>
      </c>
      <c r="O28" s="27">
        <f>IFERROR(IF(AND(Reservations!$I24&lt;=$O$3,Reservations!$J24&gt;$O$3,Reservations!$L24&lt;&gt;"Canceled",Reservations!$A24&lt;&gt;""),Reservations!$F24,""),"")</f>
        <v/>
      </c>
      <c r="P28" s="27">
        <f>IFERROR(IF(AND(Reservations!$I24&lt;=$O$3,Reservations!$J24&gt;$O$3,Reservations!$L24&lt;&gt;"Canceled",Reservations!$A24&lt;&gt;""),Reservations!$L24,""),"")</f>
        <v/>
      </c>
      <c r="Q28" s="56">
        <f>IFERROR(IF(AND(Reservations!$I24&lt;=$O$3,Reservations!$J24&gt;$O$3,Reservations!$L24&lt;&gt;"Canceled",Reservations!$A24&lt;&gt;""),Reservations!$I24,""),"")</f>
        <v/>
      </c>
      <c r="R28" s="56">
        <f>IFERROR(IF(AND(Reservations!$I24&lt;=$O$3,Reservations!$J24&gt;$O$3,Reservations!$L24&lt;&gt;"Canceled",Reservations!$A24&lt;&gt;""),Reservations!$J24,""),"")</f>
        <v/>
      </c>
      <c r="S28" s="27">
        <f>IFERROR(IF(AND(Reservations!$I24&lt;=$O$3,Reservations!$J24&gt;$O$3,Reservations!$L24&lt;&gt;"Canceled",Reservations!$A24&lt;&gt;""),Reservations!$G24,""),"")</f>
        <v/>
      </c>
      <c r="T28" s="27">
        <f>IFERROR(IF(AND(Reservations!$I24&lt;=$O$3,Reservations!$J24&gt;$O$3,Reservations!$L24&lt;&gt;"Canceled",Reservations!$A24&lt;&gt;""),Reservations!$H24,""),"")</f>
        <v/>
      </c>
      <c r="U28" s="29">
        <f>IFERROR(IF(AND(Reservations!$I24&lt;=$O$3,Reservations!$J24&gt;$O$3,Reservations!$L24&lt;&gt;"Canceled",Reservations!$A24&lt;&gt;""),Reservations!$T24,""),"")</f>
        <v/>
      </c>
      <c r="V28" s="27">
        <f>IFERROR(IF(AND(Reservations!$I24&lt;=$O$3,Reservations!$J24&gt;$O$3,Reservations!$L24&lt;&gt;"Canceled",Reservations!$A24&lt;&gt;""),Reservations!$V24,""),"")</f>
        <v/>
      </c>
      <c r="W28" s="27">
        <f>IFERROR(IF(AND(Reservations!$I24&lt;=$O$3,Reservations!$J24&gt;$O$3,Reservations!$L24&lt;&gt;"Canceled",Reservations!$A24&lt;&gt;""),Reservations!$W24,""),"")</f>
        <v/>
      </c>
    </row>
    <row r="29">
      <c r="A29" s="56">
        <f>IFERROR(A28+1,0)</f>
        <v/>
      </c>
      <c r="B29" s="27">
        <f>IFERROR(VLOOKUP(MOD(A29,7)+1,'Setup &amp; Instructions'!$H$4:$I$10,2,0),"")</f>
        <v/>
      </c>
      <c r="C29" s="27">
        <f>IFERROR(IF(AND(MONTH(A29)=MONTH('Setup &amp; Instructions'!$B$4),YEAR(A29)=YEAR('Setup &amp; Instructions'!$B$4)),"Yes","No"),"")</f>
        <v/>
      </c>
      <c r="D29" s="27">
        <f>IFERROR(COUNTIFS(Reservations!$I$2:$I$251,A29,Reservations!$L$2:$L$251,"&lt;&gt;Canceled",Reservations!$A$2:$A$251,"&lt;&gt;"),0)</f>
        <v/>
      </c>
      <c r="E29" s="27">
        <f>IFERROR(COUNTIFS(Reservations!$J$2:$J$251,A29,Reservations!$L$2:$L$251,"&lt;&gt;Canceled",Reservations!$A$2:$A$251,"&lt;&gt;"),0)</f>
        <v/>
      </c>
      <c r="F29" s="27">
        <f>IFERROR(SUMPRODUCT((Reservations!$I$2:$I$251&lt;=A29)*(Reservations!$J$2:$J$251&gt;A29)*(Reservations!$L$2:$L$251&lt;&gt;"Canceled")*(Reservations!$A$2:$A$251&lt;&gt;"")),0)</f>
        <v/>
      </c>
      <c r="G29" s="27">
        <f>IFERROR('Setup &amp; Instructions'!$B$7-F29,0)</f>
        <v/>
      </c>
      <c r="H29" s="57">
        <f>IFERROR(F29/'Setup &amp; Instructions'!$B$7,0)</f>
        <v/>
      </c>
      <c r="I29" s="29">
        <f>IFERROR(SUMPRODUCT((Reservations!$I$2:$I$251&lt;=A29)*(Reservations!$J$2:$J$251&gt;A29)*(Reservations!$L$2:$L$251&lt;&gt;"Canceled")*(Reservations!$A$2:$A$251&lt;&gt;"")*Reservations!$N$2:$N$251),0)</f>
        <v/>
      </c>
      <c r="J29" s="29">
        <f>IFERROR(SUMPRODUCT((Reservations!$I$2:$I$251&lt;=A29)*(Reservations!$J$2:$J$251&gt;A29)*(Reservations!$L$2:$L$251&lt;&gt;"Canceled")*(Reservations!$A$2:$A$251&lt;&gt;"")*Reservations!$T$2:$T$251),0)</f>
        <v/>
      </c>
      <c r="K29" s="27">
        <f>IFERROR(SUMPRODUCT((Reservations!$I$2:$I$251&lt;=A29)*(Reservations!$J$2:$J$251&gt;A29)*(Reservations!$Y$2:$Y$251&gt;0)*(Reservations!$L$2:$L$251&lt;&gt;"Canceled")*(Reservations!$A$2:$A$251&lt;&gt;"")),0)</f>
        <v/>
      </c>
      <c r="L29" s="27">
        <f>IFERROR(IF(C29="No","Outside selected month",IF(K29&gt;0,"Resolve room conflict",IF(H29&gt;=1,"Sold out",IF(H29&gt;='Setup &amp; Instructions'!$B$11,"High occupancy",IF(D29+E29&gt;='Setup &amp; Instructions'!$B$12,"Heavy turnover day","Standard operations"))))),"")</f>
        <v/>
      </c>
      <c r="N29" s="27">
        <f>IFERROR(IF(AND(Reservations!$I25&lt;=$O$3,Reservations!$J25&gt;$O$3,Reservations!$L25&lt;&gt;"Canceled",Reservations!$A25&lt;&gt;""),Reservations!$C25,""),"")</f>
        <v/>
      </c>
      <c r="O29" s="27">
        <f>IFERROR(IF(AND(Reservations!$I25&lt;=$O$3,Reservations!$J25&gt;$O$3,Reservations!$L25&lt;&gt;"Canceled",Reservations!$A25&lt;&gt;""),Reservations!$F25,""),"")</f>
        <v/>
      </c>
      <c r="P29" s="27">
        <f>IFERROR(IF(AND(Reservations!$I25&lt;=$O$3,Reservations!$J25&gt;$O$3,Reservations!$L25&lt;&gt;"Canceled",Reservations!$A25&lt;&gt;""),Reservations!$L25,""),"")</f>
        <v/>
      </c>
      <c r="Q29" s="56">
        <f>IFERROR(IF(AND(Reservations!$I25&lt;=$O$3,Reservations!$J25&gt;$O$3,Reservations!$L25&lt;&gt;"Canceled",Reservations!$A25&lt;&gt;""),Reservations!$I25,""),"")</f>
        <v/>
      </c>
      <c r="R29" s="56">
        <f>IFERROR(IF(AND(Reservations!$I25&lt;=$O$3,Reservations!$J25&gt;$O$3,Reservations!$L25&lt;&gt;"Canceled",Reservations!$A25&lt;&gt;""),Reservations!$J25,""),"")</f>
        <v/>
      </c>
      <c r="S29" s="27">
        <f>IFERROR(IF(AND(Reservations!$I25&lt;=$O$3,Reservations!$J25&gt;$O$3,Reservations!$L25&lt;&gt;"Canceled",Reservations!$A25&lt;&gt;""),Reservations!$G25,""),"")</f>
        <v/>
      </c>
      <c r="T29" s="27">
        <f>IFERROR(IF(AND(Reservations!$I25&lt;=$O$3,Reservations!$J25&gt;$O$3,Reservations!$L25&lt;&gt;"Canceled",Reservations!$A25&lt;&gt;""),Reservations!$H25,""),"")</f>
        <v/>
      </c>
      <c r="U29" s="29">
        <f>IFERROR(IF(AND(Reservations!$I25&lt;=$O$3,Reservations!$J25&gt;$O$3,Reservations!$L25&lt;&gt;"Canceled",Reservations!$A25&lt;&gt;""),Reservations!$T25,""),"")</f>
        <v/>
      </c>
      <c r="V29" s="27">
        <f>IFERROR(IF(AND(Reservations!$I25&lt;=$O$3,Reservations!$J25&gt;$O$3,Reservations!$L25&lt;&gt;"Canceled",Reservations!$A25&lt;&gt;""),Reservations!$V25,""),"")</f>
        <v/>
      </c>
      <c r="W29" s="27">
        <f>IFERROR(IF(AND(Reservations!$I25&lt;=$O$3,Reservations!$J25&gt;$O$3,Reservations!$L25&lt;&gt;"Canceled",Reservations!$A25&lt;&gt;""),Reservations!$W25,""),"")</f>
        <v/>
      </c>
    </row>
    <row r="30">
      <c r="A30" s="56">
        <f>IFERROR(A29+1,0)</f>
        <v/>
      </c>
      <c r="B30" s="27">
        <f>IFERROR(VLOOKUP(MOD(A30,7)+1,'Setup &amp; Instructions'!$H$4:$I$10,2,0),"")</f>
        <v/>
      </c>
      <c r="C30" s="27">
        <f>IFERROR(IF(AND(MONTH(A30)=MONTH('Setup &amp; Instructions'!$B$4),YEAR(A30)=YEAR('Setup &amp; Instructions'!$B$4)),"Yes","No"),"")</f>
        <v/>
      </c>
      <c r="D30" s="27">
        <f>IFERROR(COUNTIFS(Reservations!$I$2:$I$251,A30,Reservations!$L$2:$L$251,"&lt;&gt;Canceled",Reservations!$A$2:$A$251,"&lt;&gt;"),0)</f>
        <v/>
      </c>
      <c r="E30" s="27">
        <f>IFERROR(COUNTIFS(Reservations!$J$2:$J$251,A30,Reservations!$L$2:$L$251,"&lt;&gt;Canceled",Reservations!$A$2:$A$251,"&lt;&gt;"),0)</f>
        <v/>
      </c>
      <c r="F30" s="27">
        <f>IFERROR(SUMPRODUCT((Reservations!$I$2:$I$251&lt;=A30)*(Reservations!$J$2:$J$251&gt;A30)*(Reservations!$L$2:$L$251&lt;&gt;"Canceled")*(Reservations!$A$2:$A$251&lt;&gt;"")),0)</f>
        <v/>
      </c>
      <c r="G30" s="27">
        <f>IFERROR('Setup &amp; Instructions'!$B$7-F30,0)</f>
        <v/>
      </c>
      <c r="H30" s="57">
        <f>IFERROR(F30/'Setup &amp; Instructions'!$B$7,0)</f>
        <v/>
      </c>
      <c r="I30" s="29">
        <f>IFERROR(SUMPRODUCT((Reservations!$I$2:$I$251&lt;=A30)*(Reservations!$J$2:$J$251&gt;A30)*(Reservations!$L$2:$L$251&lt;&gt;"Canceled")*(Reservations!$A$2:$A$251&lt;&gt;"")*Reservations!$N$2:$N$251),0)</f>
        <v/>
      </c>
      <c r="J30" s="29">
        <f>IFERROR(SUMPRODUCT((Reservations!$I$2:$I$251&lt;=A30)*(Reservations!$J$2:$J$251&gt;A30)*(Reservations!$L$2:$L$251&lt;&gt;"Canceled")*(Reservations!$A$2:$A$251&lt;&gt;"")*Reservations!$T$2:$T$251),0)</f>
        <v/>
      </c>
      <c r="K30" s="27">
        <f>IFERROR(SUMPRODUCT((Reservations!$I$2:$I$251&lt;=A30)*(Reservations!$J$2:$J$251&gt;A30)*(Reservations!$Y$2:$Y$251&gt;0)*(Reservations!$L$2:$L$251&lt;&gt;"Canceled")*(Reservations!$A$2:$A$251&lt;&gt;"")),0)</f>
        <v/>
      </c>
      <c r="L30" s="27">
        <f>IFERROR(IF(C30="No","Outside selected month",IF(K30&gt;0,"Resolve room conflict",IF(H30&gt;=1,"Sold out",IF(H30&gt;='Setup &amp; Instructions'!$B$11,"High occupancy",IF(D30+E30&gt;='Setup &amp; Instructions'!$B$12,"Heavy turnover day","Standard operations"))))),"")</f>
        <v/>
      </c>
      <c r="N30" s="27">
        <f>IFERROR(IF(AND(Reservations!$I26&lt;=$O$3,Reservations!$J26&gt;$O$3,Reservations!$L26&lt;&gt;"Canceled",Reservations!$A26&lt;&gt;""),Reservations!$C26,""),"")</f>
        <v/>
      </c>
      <c r="O30" s="27">
        <f>IFERROR(IF(AND(Reservations!$I26&lt;=$O$3,Reservations!$J26&gt;$O$3,Reservations!$L26&lt;&gt;"Canceled",Reservations!$A26&lt;&gt;""),Reservations!$F26,""),"")</f>
        <v/>
      </c>
      <c r="P30" s="27">
        <f>IFERROR(IF(AND(Reservations!$I26&lt;=$O$3,Reservations!$J26&gt;$O$3,Reservations!$L26&lt;&gt;"Canceled",Reservations!$A26&lt;&gt;""),Reservations!$L26,""),"")</f>
        <v/>
      </c>
      <c r="Q30" s="56">
        <f>IFERROR(IF(AND(Reservations!$I26&lt;=$O$3,Reservations!$J26&gt;$O$3,Reservations!$L26&lt;&gt;"Canceled",Reservations!$A26&lt;&gt;""),Reservations!$I26,""),"")</f>
        <v/>
      </c>
      <c r="R30" s="56">
        <f>IFERROR(IF(AND(Reservations!$I26&lt;=$O$3,Reservations!$J26&gt;$O$3,Reservations!$L26&lt;&gt;"Canceled",Reservations!$A26&lt;&gt;""),Reservations!$J26,""),"")</f>
        <v/>
      </c>
      <c r="S30" s="27">
        <f>IFERROR(IF(AND(Reservations!$I26&lt;=$O$3,Reservations!$J26&gt;$O$3,Reservations!$L26&lt;&gt;"Canceled",Reservations!$A26&lt;&gt;""),Reservations!$G26,""),"")</f>
        <v/>
      </c>
      <c r="T30" s="27">
        <f>IFERROR(IF(AND(Reservations!$I26&lt;=$O$3,Reservations!$J26&gt;$O$3,Reservations!$L26&lt;&gt;"Canceled",Reservations!$A26&lt;&gt;""),Reservations!$H26,""),"")</f>
        <v/>
      </c>
      <c r="U30" s="29">
        <f>IFERROR(IF(AND(Reservations!$I26&lt;=$O$3,Reservations!$J26&gt;$O$3,Reservations!$L26&lt;&gt;"Canceled",Reservations!$A26&lt;&gt;""),Reservations!$T26,""),"")</f>
        <v/>
      </c>
      <c r="V30" s="27">
        <f>IFERROR(IF(AND(Reservations!$I26&lt;=$O$3,Reservations!$J26&gt;$O$3,Reservations!$L26&lt;&gt;"Canceled",Reservations!$A26&lt;&gt;""),Reservations!$V26,""),"")</f>
        <v/>
      </c>
      <c r="W30" s="27">
        <f>IFERROR(IF(AND(Reservations!$I26&lt;=$O$3,Reservations!$J26&gt;$O$3,Reservations!$L26&lt;&gt;"Canceled",Reservations!$A26&lt;&gt;""),Reservations!$W26,""),"")</f>
        <v/>
      </c>
    </row>
    <row r="31">
      <c r="A31" s="56">
        <f>IFERROR(A30+1,0)</f>
        <v/>
      </c>
      <c r="B31" s="27">
        <f>IFERROR(VLOOKUP(MOD(A31,7)+1,'Setup &amp; Instructions'!$H$4:$I$10,2,0),"")</f>
        <v/>
      </c>
      <c r="C31" s="27">
        <f>IFERROR(IF(AND(MONTH(A31)=MONTH('Setup &amp; Instructions'!$B$4),YEAR(A31)=YEAR('Setup &amp; Instructions'!$B$4)),"Yes","No"),"")</f>
        <v/>
      </c>
      <c r="D31" s="27">
        <f>IFERROR(COUNTIFS(Reservations!$I$2:$I$251,A31,Reservations!$L$2:$L$251,"&lt;&gt;Canceled",Reservations!$A$2:$A$251,"&lt;&gt;"),0)</f>
        <v/>
      </c>
      <c r="E31" s="27">
        <f>IFERROR(COUNTIFS(Reservations!$J$2:$J$251,A31,Reservations!$L$2:$L$251,"&lt;&gt;Canceled",Reservations!$A$2:$A$251,"&lt;&gt;"),0)</f>
        <v/>
      </c>
      <c r="F31" s="27">
        <f>IFERROR(SUMPRODUCT((Reservations!$I$2:$I$251&lt;=A31)*(Reservations!$J$2:$J$251&gt;A31)*(Reservations!$L$2:$L$251&lt;&gt;"Canceled")*(Reservations!$A$2:$A$251&lt;&gt;"")),0)</f>
        <v/>
      </c>
      <c r="G31" s="27">
        <f>IFERROR('Setup &amp; Instructions'!$B$7-F31,0)</f>
        <v/>
      </c>
      <c r="H31" s="57">
        <f>IFERROR(F31/'Setup &amp; Instructions'!$B$7,0)</f>
        <v/>
      </c>
      <c r="I31" s="29">
        <f>IFERROR(SUMPRODUCT((Reservations!$I$2:$I$251&lt;=A31)*(Reservations!$J$2:$J$251&gt;A31)*(Reservations!$L$2:$L$251&lt;&gt;"Canceled")*(Reservations!$A$2:$A$251&lt;&gt;"")*Reservations!$N$2:$N$251),0)</f>
        <v/>
      </c>
      <c r="J31" s="29">
        <f>IFERROR(SUMPRODUCT((Reservations!$I$2:$I$251&lt;=A31)*(Reservations!$J$2:$J$251&gt;A31)*(Reservations!$L$2:$L$251&lt;&gt;"Canceled")*(Reservations!$A$2:$A$251&lt;&gt;"")*Reservations!$T$2:$T$251),0)</f>
        <v/>
      </c>
      <c r="K31" s="27">
        <f>IFERROR(SUMPRODUCT((Reservations!$I$2:$I$251&lt;=A31)*(Reservations!$J$2:$J$251&gt;A31)*(Reservations!$Y$2:$Y$251&gt;0)*(Reservations!$L$2:$L$251&lt;&gt;"Canceled")*(Reservations!$A$2:$A$251&lt;&gt;"")),0)</f>
        <v/>
      </c>
      <c r="L31" s="27">
        <f>IFERROR(IF(C31="No","Outside selected month",IF(K31&gt;0,"Resolve room conflict",IF(H31&gt;=1,"Sold out",IF(H31&gt;='Setup &amp; Instructions'!$B$11,"High occupancy",IF(D31+E31&gt;='Setup &amp; Instructions'!$B$12,"Heavy turnover day","Standard operations"))))),"")</f>
        <v/>
      </c>
      <c r="N31" s="27">
        <f>IFERROR(IF(AND(Reservations!$I27&lt;=$O$3,Reservations!$J27&gt;$O$3,Reservations!$L27&lt;&gt;"Canceled",Reservations!$A27&lt;&gt;""),Reservations!$C27,""),"")</f>
        <v/>
      </c>
      <c r="O31" s="27">
        <f>IFERROR(IF(AND(Reservations!$I27&lt;=$O$3,Reservations!$J27&gt;$O$3,Reservations!$L27&lt;&gt;"Canceled",Reservations!$A27&lt;&gt;""),Reservations!$F27,""),"")</f>
        <v/>
      </c>
      <c r="P31" s="27">
        <f>IFERROR(IF(AND(Reservations!$I27&lt;=$O$3,Reservations!$J27&gt;$O$3,Reservations!$L27&lt;&gt;"Canceled",Reservations!$A27&lt;&gt;""),Reservations!$L27,""),"")</f>
        <v/>
      </c>
      <c r="Q31" s="56">
        <f>IFERROR(IF(AND(Reservations!$I27&lt;=$O$3,Reservations!$J27&gt;$O$3,Reservations!$L27&lt;&gt;"Canceled",Reservations!$A27&lt;&gt;""),Reservations!$I27,""),"")</f>
        <v/>
      </c>
      <c r="R31" s="56">
        <f>IFERROR(IF(AND(Reservations!$I27&lt;=$O$3,Reservations!$J27&gt;$O$3,Reservations!$L27&lt;&gt;"Canceled",Reservations!$A27&lt;&gt;""),Reservations!$J27,""),"")</f>
        <v/>
      </c>
      <c r="S31" s="27">
        <f>IFERROR(IF(AND(Reservations!$I27&lt;=$O$3,Reservations!$J27&gt;$O$3,Reservations!$L27&lt;&gt;"Canceled",Reservations!$A27&lt;&gt;""),Reservations!$G27,""),"")</f>
        <v/>
      </c>
      <c r="T31" s="27">
        <f>IFERROR(IF(AND(Reservations!$I27&lt;=$O$3,Reservations!$J27&gt;$O$3,Reservations!$L27&lt;&gt;"Canceled",Reservations!$A27&lt;&gt;""),Reservations!$H27,""),"")</f>
        <v/>
      </c>
      <c r="U31" s="29">
        <f>IFERROR(IF(AND(Reservations!$I27&lt;=$O$3,Reservations!$J27&gt;$O$3,Reservations!$L27&lt;&gt;"Canceled",Reservations!$A27&lt;&gt;""),Reservations!$T27,""),"")</f>
        <v/>
      </c>
      <c r="V31" s="27">
        <f>IFERROR(IF(AND(Reservations!$I27&lt;=$O$3,Reservations!$J27&gt;$O$3,Reservations!$L27&lt;&gt;"Canceled",Reservations!$A27&lt;&gt;""),Reservations!$V27,""),"")</f>
        <v/>
      </c>
      <c r="W31" s="27">
        <f>IFERROR(IF(AND(Reservations!$I27&lt;=$O$3,Reservations!$J27&gt;$O$3,Reservations!$L27&lt;&gt;"Canceled",Reservations!$A27&lt;&gt;""),Reservations!$W27,""),"")</f>
        <v/>
      </c>
    </row>
    <row r="32">
      <c r="A32" s="56">
        <f>IFERROR(A31+1,0)</f>
        <v/>
      </c>
      <c r="B32" s="27">
        <f>IFERROR(VLOOKUP(MOD(A32,7)+1,'Setup &amp; Instructions'!$H$4:$I$10,2,0),"")</f>
        <v/>
      </c>
      <c r="C32" s="27">
        <f>IFERROR(IF(AND(MONTH(A32)=MONTH('Setup &amp; Instructions'!$B$4),YEAR(A32)=YEAR('Setup &amp; Instructions'!$B$4)),"Yes","No"),"")</f>
        <v/>
      </c>
      <c r="D32" s="27">
        <f>IFERROR(COUNTIFS(Reservations!$I$2:$I$251,A32,Reservations!$L$2:$L$251,"&lt;&gt;Canceled",Reservations!$A$2:$A$251,"&lt;&gt;"),0)</f>
        <v/>
      </c>
      <c r="E32" s="27">
        <f>IFERROR(COUNTIFS(Reservations!$J$2:$J$251,A32,Reservations!$L$2:$L$251,"&lt;&gt;Canceled",Reservations!$A$2:$A$251,"&lt;&gt;"),0)</f>
        <v/>
      </c>
      <c r="F32" s="27">
        <f>IFERROR(SUMPRODUCT((Reservations!$I$2:$I$251&lt;=A32)*(Reservations!$J$2:$J$251&gt;A32)*(Reservations!$L$2:$L$251&lt;&gt;"Canceled")*(Reservations!$A$2:$A$251&lt;&gt;"")),0)</f>
        <v/>
      </c>
      <c r="G32" s="27">
        <f>IFERROR('Setup &amp; Instructions'!$B$7-F32,0)</f>
        <v/>
      </c>
      <c r="H32" s="57">
        <f>IFERROR(F32/'Setup &amp; Instructions'!$B$7,0)</f>
        <v/>
      </c>
      <c r="I32" s="29">
        <f>IFERROR(SUMPRODUCT((Reservations!$I$2:$I$251&lt;=A32)*(Reservations!$J$2:$J$251&gt;A32)*(Reservations!$L$2:$L$251&lt;&gt;"Canceled")*(Reservations!$A$2:$A$251&lt;&gt;"")*Reservations!$N$2:$N$251),0)</f>
        <v/>
      </c>
      <c r="J32" s="29">
        <f>IFERROR(SUMPRODUCT((Reservations!$I$2:$I$251&lt;=A32)*(Reservations!$J$2:$J$251&gt;A32)*(Reservations!$L$2:$L$251&lt;&gt;"Canceled")*(Reservations!$A$2:$A$251&lt;&gt;"")*Reservations!$T$2:$T$251),0)</f>
        <v/>
      </c>
      <c r="K32" s="27">
        <f>IFERROR(SUMPRODUCT((Reservations!$I$2:$I$251&lt;=A32)*(Reservations!$J$2:$J$251&gt;A32)*(Reservations!$Y$2:$Y$251&gt;0)*(Reservations!$L$2:$L$251&lt;&gt;"Canceled")*(Reservations!$A$2:$A$251&lt;&gt;"")),0)</f>
        <v/>
      </c>
      <c r="L32" s="27">
        <f>IFERROR(IF(C32="No","Outside selected month",IF(K32&gt;0,"Resolve room conflict",IF(H32&gt;=1,"Sold out",IF(H32&gt;='Setup &amp; Instructions'!$B$11,"High occupancy",IF(D32+E32&gt;='Setup &amp; Instructions'!$B$12,"Heavy turnover day","Standard operations"))))),"")</f>
        <v/>
      </c>
      <c r="N32" s="27">
        <f>IFERROR(IF(AND(Reservations!$I28&lt;=$O$3,Reservations!$J28&gt;$O$3,Reservations!$L28&lt;&gt;"Canceled",Reservations!$A28&lt;&gt;""),Reservations!$C28,""),"")</f>
        <v/>
      </c>
      <c r="O32" s="27">
        <f>IFERROR(IF(AND(Reservations!$I28&lt;=$O$3,Reservations!$J28&gt;$O$3,Reservations!$L28&lt;&gt;"Canceled",Reservations!$A28&lt;&gt;""),Reservations!$F28,""),"")</f>
        <v/>
      </c>
      <c r="P32" s="27">
        <f>IFERROR(IF(AND(Reservations!$I28&lt;=$O$3,Reservations!$J28&gt;$O$3,Reservations!$L28&lt;&gt;"Canceled",Reservations!$A28&lt;&gt;""),Reservations!$L28,""),"")</f>
        <v/>
      </c>
      <c r="Q32" s="56">
        <f>IFERROR(IF(AND(Reservations!$I28&lt;=$O$3,Reservations!$J28&gt;$O$3,Reservations!$L28&lt;&gt;"Canceled",Reservations!$A28&lt;&gt;""),Reservations!$I28,""),"")</f>
        <v/>
      </c>
      <c r="R32" s="56">
        <f>IFERROR(IF(AND(Reservations!$I28&lt;=$O$3,Reservations!$J28&gt;$O$3,Reservations!$L28&lt;&gt;"Canceled",Reservations!$A28&lt;&gt;""),Reservations!$J28,""),"")</f>
        <v/>
      </c>
      <c r="S32" s="27">
        <f>IFERROR(IF(AND(Reservations!$I28&lt;=$O$3,Reservations!$J28&gt;$O$3,Reservations!$L28&lt;&gt;"Canceled",Reservations!$A28&lt;&gt;""),Reservations!$G28,""),"")</f>
        <v/>
      </c>
      <c r="T32" s="27">
        <f>IFERROR(IF(AND(Reservations!$I28&lt;=$O$3,Reservations!$J28&gt;$O$3,Reservations!$L28&lt;&gt;"Canceled",Reservations!$A28&lt;&gt;""),Reservations!$H28,""),"")</f>
        <v/>
      </c>
      <c r="U32" s="29">
        <f>IFERROR(IF(AND(Reservations!$I28&lt;=$O$3,Reservations!$J28&gt;$O$3,Reservations!$L28&lt;&gt;"Canceled",Reservations!$A28&lt;&gt;""),Reservations!$T28,""),"")</f>
        <v/>
      </c>
      <c r="V32" s="27">
        <f>IFERROR(IF(AND(Reservations!$I28&lt;=$O$3,Reservations!$J28&gt;$O$3,Reservations!$L28&lt;&gt;"Canceled",Reservations!$A28&lt;&gt;""),Reservations!$V28,""),"")</f>
        <v/>
      </c>
      <c r="W32" s="27">
        <f>IFERROR(IF(AND(Reservations!$I28&lt;=$O$3,Reservations!$J28&gt;$O$3,Reservations!$L28&lt;&gt;"Canceled",Reservations!$A28&lt;&gt;""),Reservations!$W28,""),"")</f>
        <v/>
      </c>
    </row>
    <row r="33">
      <c r="A33" s="56">
        <f>IFERROR(A32+1,0)</f>
        <v/>
      </c>
      <c r="B33" s="27">
        <f>IFERROR(VLOOKUP(MOD(A33,7)+1,'Setup &amp; Instructions'!$H$4:$I$10,2,0),"")</f>
        <v/>
      </c>
      <c r="C33" s="27">
        <f>IFERROR(IF(AND(MONTH(A33)=MONTH('Setup &amp; Instructions'!$B$4),YEAR(A33)=YEAR('Setup &amp; Instructions'!$B$4)),"Yes","No"),"")</f>
        <v/>
      </c>
      <c r="D33" s="27">
        <f>IFERROR(COUNTIFS(Reservations!$I$2:$I$251,A33,Reservations!$L$2:$L$251,"&lt;&gt;Canceled",Reservations!$A$2:$A$251,"&lt;&gt;"),0)</f>
        <v/>
      </c>
      <c r="E33" s="27">
        <f>IFERROR(COUNTIFS(Reservations!$J$2:$J$251,A33,Reservations!$L$2:$L$251,"&lt;&gt;Canceled",Reservations!$A$2:$A$251,"&lt;&gt;"),0)</f>
        <v/>
      </c>
      <c r="F33" s="27">
        <f>IFERROR(SUMPRODUCT((Reservations!$I$2:$I$251&lt;=A33)*(Reservations!$J$2:$J$251&gt;A33)*(Reservations!$L$2:$L$251&lt;&gt;"Canceled")*(Reservations!$A$2:$A$251&lt;&gt;"")),0)</f>
        <v/>
      </c>
      <c r="G33" s="27">
        <f>IFERROR('Setup &amp; Instructions'!$B$7-F33,0)</f>
        <v/>
      </c>
      <c r="H33" s="57">
        <f>IFERROR(F33/'Setup &amp; Instructions'!$B$7,0)</f>
        <v/>
      </c>
      <c r="I33" s="29">
        <f>IFERROR(SUMPRODUCT((Reservations!$I$2:$I$251&lt;=A33)*(Reservations!$J$2:$J$251&gt;A33)*(Reservations!$L$2:$L$251&lt;&gt;"Canceled")*(Reservations!$A$2:$A$251&lt;&gt;"")*Reservations!$N$2:$N$251),0)</f>
        <v/>
      </c>
      <c r="J33" s="29">
        <f>IFERROR(SUMPRODUCT((Reservations!$I$2:$I$251&lt;=A33)*(Reservations!$J$2:$J$251&gt;A33)*(Reservations!$L$2:$L$251&lt;&gt;"Canceled")*(Reservations!$A$2:$A$251&lt;&gt;"")*Reservations!$T$2:$T$251),0)</f>
        <v/>
      </c>
      <c r="K33" s="27">
        <f>IFERROR(SUMPRODUCT((Reservations!$I$2:$I$251&lt;=A33)*(Reservations!$J$2:$J$251&gt;A33)*(Reservations!$Y$2:$Y$251&gt;0)*(Reservations!$L$2:$L$251&lt;&gt;"Canceled")*(Reservations!$A$2:$A$251&lt;&gt;"")),0)</f>
        <v/>
      </c>
      <c r="L33" s="27">
        <f>IFERROR(IF(C33="No","Outside selected month",IF(K33&gt;0,"Resolve room conflict",IF(H33&gt;=1,"Sold out",IF(H33&gt;='Setup &amp; Instructions'!$B$11,"High occupancy",IF(D33+E33&gt;='Setup &amp; Instructions'!$B$12,"Heavy turnover day","Standard operations"))))),"")</f>
        <v/>
      </c>
      <c r="N33" s="27">
        <f>IFERROR(IF(AND(Reservations!$I29&lt;=$O$3,Reservations!$J29&gt;$O$3,Reservations!$L29&lt;&gt;"Canceled",Reservations!$A29&lt;&gt;""),Reservations!$C29,""),"")</f>
        <v/>
      </c>
      <c r="O33" s="27">
        <f>IFERROR(IF(AND(Reservations!$I29&lt;=$O$3,Reservations!$J29&gt;$O$3,Reservations!$L29&lt;&gt;"Canceled",Reservations!$A29&lt;&gt;""),Reservations!$F29,""),"")</f>
        <v/>
      </c>
      <c r="P33" s="27">
        <f>IFERROR(IF(AND(Reservations!$I29&lt;=$O$3,Reservations!$J29&gt;$O$3,Reservations!$L29&lt;&gt;"Canceled",Reservations!$A29&lt;&gt;""),Reservations!$L29,""),"")</f>
        <v/>
      </c>
      <c r="Q33" s="56">
        <f>IFERROR(IF(AND(Reservations!$I29&lt;=$O$3,Reservations!$J29&gt;$O$3,Reservations!$L29&lt;&gt;"Canceled",Reservations!$A29&lt;&gt;""),Reservations!$I29,""),"")</f>
        <v/>
      </c>
      <c r="R33" s="56">
        <f>IFERROR(IF(AND(Reservations!$I29&lt;=$O$3,Reservations!$J29&gt;$O$3,Reservations!$L29&lt;&gt;"Canceled",Reservations!$A29&lt;&gt;""),Reservations!$J29,""),"")</f>
        <v/>
      </c>
      <c r="S33" s="27">
        <f>IFERROR(IF(AND(Reservations!$I29&lt;=$O$3,Reservations!$J29&gt;$O$3,Reservations!$L29&lt;&gt;"Canceled",Reservations!$A29&lt;&gt;""),Reservations!$G29,""),"")</f>
        <v/>
      </c>
      <c r="T33" s="27">
        <f>IFERROR(IF(AND(Reservations!$I29&lt;=$O$3,Reservations!$J29&gt;$O$3,Reservations!$L29&lt;&gt;"Canceled",Reservations!$A29&lt;&gt;""),Reservations!$H29,""),"")</f>
        <v/>
      </c>
      <c r="U33" s="29">
        <f>IFERROR(IF(AND(Reservations!$I29&lt;=$O$3,Reservations!$J29&gt;$O$3,Reservations!$L29&lt;&gt;"Canceled",Reservations!$A29&lt;&gt;""),Reservations!$T29,""),"")</f>
        <v/>
      </c>
      <c r="V33" s="27">
        <f>IFERROR(IF(AND(Reservations!$I29&lt;=$O$3,Reservations!$J29&gt;$O$3,Reservations!$L29&lt;&gt;"Canceled",Reservations!$A29&lt;&gt;""),Reservations!$V29,""),"")</f>
        <v/>
      </c>
      <c r="W33" s="27">
        <f>IFERROR(IF(AND(Reservations!$I29&lt;=$O$3,Reservations!$J29&gt;$O$3,Reservations!$L29&lt;&gt;"Canceled",Reservations!$A29&lt;&gt;""),Reservations!$W29,""),"")</f>
        <v/>
      </c>
    </row>
    <row r="34">
      <c r="A34" s="56">
        <f>IFERROR(A33+1,0)</f>
        <v/>
      </c>
      <c r="B34" s="27">
        <f>IFERROR(VLOOKUP(MOD(A34,7)+1,'Setup &amp; Instructions'!$H$4:$I$10,2,0),"")</f>
        <v/>
      </c>
      <c r="C34" s="27">
        <f>IFERROR(IF(AND(MONTH(A34)=MONTH('Setup &amp; Instructions'!$B$4),YEAR(A34)=YEAR('Setup &amp; Instructions'!$B$4)),"Yes","No"),"")</f>
        <v/>
      </c>
      <c r="D34" s="27">
        <f>IFERROR(COUNTIFS(Reservations!$I$2:$I$251,A34,Reservations!$L$2:$L$251,"&lt;&gt;Canceled",Reservations!$A$2:$A$251,"&lt;&gt;"),0)</f>
        <v/>
      </c>
      <c r="E34" s="27">
        <f>IFERROR(COUNTIFS(Reservations!$J$2:$J$251,A34,Reservations!$L$2:$L$251,"&lt;&gt;Canceled",Reservations!$A$2:$A$251,"&lt;&gt;"),0)</f>
        <v/>
      </c>
      <c r="F34" s="27">
        <f>IFERROR(SUMPRODUCT((Reservations!$I$2:$I$251&lt;=A34)*(Reservations!$J$2:$J$251&gt;A34)*(Reservations!$L$2:$L$251&lt;&gt;"Canceled")*(Reservations!$A$2:$A$251&lt;&gt;"")),0)</f>
        <v/>
      </c>
      <c r="G34" s="27">
        <f>IFERROR('Setup &amp; Instructions'!$B$7-F34,0)</f>
        <v/>
      </c>
      <c r="H34" s="57">
        <f>IFERROR(F34/'Setup &amp; Instructions'!$B$7,0)</f>
        <v/>
      </c>
      <c r="I34" s="29">
        <f>IFERROR(SUMPRODUCT((Reservations!$I$2:$I$251&lt;=A34)*(Reservations!$J$2:$J$251&gt;A34)*(Reservations!$L$2:$L$251&lt;&gt;"Canceled")*(Reservations!$A$2:$A$251&lt;&gt;"")*Reservations!$N$2:$N$251),0)</f>
        <v/>
      </c>
      <c r="J34" s="29">
        <f>IFERROR(SUMPRODUCT((Reservations!$I$2:$I$251&lt;=A34)*(Reservations!$J$2:$J$251&gt;A34)*(Reservations!$L$2:$L$251&lt;&gt;"Canceled")*(Reservations!$A$2:$A$251&lt;&gt;"")*Reservations!$T$2:$T$251),0)</f>
        <v/>
      </c>
      <c r="K34" s="27">
        <f>IFERROR(SUMPRODUCT((Reservations!$I$2:$I$251&lt;=A34)*(Reservations!$J$2:$J$251&gt;A34)*(Reservations!$Y$2:$Y$251&gt;0)*(Reservations!$L$2:$L$251&lt;&gt;"Canceled")*(Reservations!$A$2:$A$251&lt;&gt;"")),0)</f>
        <v/>
      </c>
      <c r="L34" s="27">
        <f>IFERROR(IF(C34="No","Outside selected month",IF(K34&gt;0,"Resolve room conflict",IF(H34&gt;=1,"Sold out",IF(H34&gt;='Setup &amp; Instructions'!$B$11,"High occupancy",IF(D34+E34&gt;='Setup &amp; Instructions'!$B$12,"Heavy turnover day","Standard operations"))))),"")</f>
        <v/>
      </c>
      <c r="N34" s="27">
        <f>IFERROR(IF(AND(Reservations!$I30&lt;=$O$3,Reservations!$J30&gt;$O$3,Reservations!$L30&lt;&gt;"Canceled",Reservations!$A30&lt;&gt;""),Reservations!$C30,""),"")</f>
        <v/>
      </c>
      <c r="O34" s="27">
        <f>IFERROR(IF(AND(Reservations!$I30&lt;=$O$3,Reservations!$J30&gt;$O$3,Reservations!$L30&lt;&gt;"Canceled",Reservations!$A30&lt;&gt;""),Reservations!$F30,""),"")</f>
        <v/>
      </c>
      <c r="P34" s="27">
        <f>IFERROR(IF(AND(Reservations!$I30&lt;=$O$3,Reservations!$J30&gt;$O$3,Reservations!$L30&lt;&gt;"Canceled",Reservations!$A30&lt;&gt;""),Reservations!$L30,""),"")</f>
        <v/>
      </c>
      <c r="Q34" s="56">
        <f>IFERROR(IF(AND(Reservations!$I30&lt;=$O$3,Reservations!$J30&gt;$O$3,Reservations!$L30&lt;&gt;"Canceled",Reservations!$A30&lt;&gt;""),Reservations!$I30,""),"")</f>
        <v/>
      </c>
      <c r="R34" s="56">
        <f>IFERROR(IF(AND(Reservations!$I30&lt;=$O$3,Reservations!$J30&gt;$O$3,Reservations!$L30&lt;&gt;"Canceled",Reservations!$A30&lt;&gt;""),Reservations!$J30,""),"")</f>
        <v/>
      </c>
      <c r="S34" s="27">
        <f>IFERROR(IF(AND(Reservations!$I30&lt;=$O$3,Reservations!$J30&gt;$O$3,Reservations!$L30&lt;&gt;"Canceled",Reservations!$A30&lt;&gt;""),Reservations!$G30,""),"")</f>
        <v/>
      </c>
      <c r="T34" s="27">
        <f>IFERROR(IF(AND(Reservations!$I30&lt;=$O$3,Reservations!$J30&gt;$O$3,Reservations!$L30&lt;&gt;"Canceled",Reservations!$A30&lt;&gt;""),Reservations!$H30,""),"")</f>
        <v/>
      </c>
      <c r="U34" s="29">
        <f>IFERROR(IF(AND(Reservations!$I30&lt;=$O$3,Reservations!$J30&gt;$O$3,Reservations!$L30&lt;&gt;"Canceled",Reservations!$A30&lt;&gt;""),Reservations!$T30,""),"")</f>
        <v/>
      </c>
      <c r="V34" s="27">
        <f>IFERROR(IF(AND(Reservations!$I30&lt;=$O$3,Reservations!$J30&gt;$O$3,Reservations!$L30&lt;&gt;"Canceled",Reservations!$A30&lt;&gt;""),Reservations!$V30,""),"")</f>
        <v/>
      </c>
      <c r="W34" s="27">
        <f>IFERROR(IF(AND(Reservations!$I30&lt;=$O$3,Reservations!$J30&gt;$O$3,Reservations!$L30&lt;&gt;"Canceled",Reservations!$A30&lt;&gt;""),Reservations!$W30,""),"")</f>
        <v/>
      </c>
    </row>
    <row r="35">
      <c r="A35" s="56">
        <f>IFERROR(A34+1,0)</f>
        <v/>
      </c>
      <c r="B35" s="27">
        <f>IFERROR(VLOOKUP(MOD(A35,7)+1,'Setup &amp; Instructions'!$H$4:$I$10,2,0),"")</f>
        <v/>
      </c>
      <c r="C35" s="27">
        <f>IFERROR(IF(AND(MONTH(A35)=MONTH('Setup &amp; Instructions'!$B$4),YEAR(A35)=YEAR('Setup &amp; Instructions'!$B$4)),"Yes","No"),"")</f>
        <v/>
      </c>
      <c r="D35" s="27">
        <f>IFERROR(COUNTIFS(Reservations!$I$2:$I$251,A35,Reservations!$L$2:$L$251,"&lt;&gt;Canceled",Reservations!$A$2:$A$251,"&lt;&gt;"),0)</f>
        <v/>
      </c>
      <c r="E35" s="27">
        <f>IFERROR(COUNTIFS(Reservations!$J$2:$J$251,A35,Reservations!$L$2:$L$251,"&lt;&gt;Canceled",Reservations!$A$2:$A$251,"&lt;&gt;"),0)</f>
        <v/>
      </c>
      <c r="F35" s="27">
        <f>IFERROR(SUMPRODUCT((Reservations!$I$2:$I$251&lt;=A35)*(Reservations!$J$2:$J$251&gt;A35)*(Reservations!$L$2:$L$251&lt;&gt;"Canceled")*(Reservations!$A$2:$A$251&lt;&gt;"")),0)</f>
        <v/>
      </c>
      <c r="G35" s="27">
        <f>IFERROR('Setup &amp; Instructions'!$B$7-F35,0)</f>
        <v/>
      </c>
      <c r="H35" s="57">
        <f>IFERROR(F35/'Setup &amp; Instructions'!$B$7,0)</f>
        <v/>
      </c>
      <c r="I35" s="29">
        <f>IFERROR(SUMPRODUCT((Reservations!$I$2:$I$251&lt;=A35)*(Reservations!$J$2:$J$251&gt;A35)*(Reservations!$L$2:$L$251&lt;&gt;"Canceled")*(Reservations!$A$2:$A$251&lt;&gt;"")*Reservations!$N$2:$N$251),0)</f>
        <v/>
      </c>
      <c r="J35" s="29">
        <f>IFERROR(SUMPRODUCT((Reservations!$I$2:$I$251&lt;=A35)*(Reservations!$J$2:$J$251&gt;A35)*(Reservations!$L$2:$L$251&lt;&gt;"Canceled")*(Reservations!$A$2:$A$251&lt;&gt;"")*Reservations!$T$2:$T$251),0)</f>
        <v/>
      </c>
      <c r="K35" s="27">
        <f>IFERROR(SUMPRODUCT((Reservations!$I$2:$I$251&lt;=A35)*(Reservations!$J$2:$J$251&gt;A35)*(Reservations!$Y$2:$Y$251&gt;0)*(Reservations!$L$2:$L$251&lt;&gt;"Canceled")*(Reservations!$A$2:$A$251&lt;&gt;"")),0)</f>
        <v/>
      </c>
      <c r="L35" s="27">
        <f>IFERROR(IF(C35="No","Outside selected month",IF(K35&gt;0,"Resolve room conflict",IF(H35&gt;=1,"Sold out",IF(H35&gt;='Setup &amp; Instructions'!$B$11,"High occupancy",IF(D35+E35&gt;='Setup &amp; Instructions'!$B$12,"Heavy turnover day","Standard operations"))))),"")</f>
        <v/>
      </c>
      <c r="N35" s="27">
        <f>IFERROR(IF(AND(Reservations!$I31&lt;=$O$3,Reservations!$J31&gt;$O$3,Reservations!$L31&lt;&gt;"Canceled",Reservations!$A31&lt;&gt;""),Reservations!$C31,""),"")</f>
        <v/>
      </c>
      <c r="O35" s="27">
        <f>IFERROR(IF(AND(Reservations!$I31&lt;=$O$3,Reservations!$J31&gt;$O$3,Reservations!$L31&lt;&gt;"Canceled",Reservations!$A31&lt;&gt;""),Reservations!$F31,""),"")</f>
        <v/>
      </c>
      <c r="P35" s="27">
        <f>IFERROR(IF(AND(Reservations!$I31&lt;=$O$3,Reservations!$J31&gt;$O$3,Reservations!$L31&lt;&gt;"Canceled",Reservations!$A31&lt;&gt;""),Reservations!$L31,""),"")</f>
        <v/>
      </c>
      <c r="Q35" s="56">
        <f>IFERROR(IF(AND(Reservations!$I31&lt;=$O$3,Reservations!$J31&gt;$O$3,Reservations!$L31&lt;&gt;"Canceled",Reservations!$A31&lt;&gt;""),Reservations!$I31,""),"")</f>
        <v/>
      </c>
      <c r="R35" s="56">
        <f>IFERROR(IF(AND(Reservations!$I31&lt;=$O$3,Reservations!$J31&gt;$O$3,Reservations!$L31&lt;&gt;"Canceled",Reservations!$A31&lt;&gt;""),Reservations!$J31,""),"")</f>
        <v/>
      </c>
      <c r="S35" s="27">
        <f>IFERROR(IF(AND(Reservations!$I31&lt;=$O$3,Reservations!$J31&gt;$O$3,Reservations!$L31&lt;&gt;"Canceled",Reservations!$A31&lt;&gt;""),Reservations!$G31,""),"")</f>
        <v/>
      </c>
      <c r="T35" s="27">
        <f>IFERROR(IF(AND(Reservations!$I31&lt;=$O$3,Reservations!$J31&gt;$O$3,Reservations!$L31&lt;&gt;"Canceled",Reservations!$A31&lt;&gt;""),Reservations!$H31,""),"")</f>
        <v/>
      </c>
      <c r="U35" s="29">
        <f>IFERROR(IF(AND(Reservations!$I31&lt;=$O$3,Reservations!$J31&gt;$O$3,Reservations!$L31&lt;&gt;"Canceled",Reservations!$A31&lt;&gt;""),Reservations!$T31,""),"")</f>
        <v/>
      </c>
      <c r="V35" s="27">
        <f>IFERROR(IF(AND(Reservations!$I31&lt;=$O$3,Reservations!$J31&gt;$O$3,Reservations!$L31&lt;&gt;"Canceled",Reservations!$A31&lt;&gt;""),Reservations!$V31,""),"")</f>
        <v/>
      </c>
      <c r="W35" s="27">
        <f>IFERROR(IF(AND(Reservations!$I31&lt;=$O$3,Reservations!$J31&gt;$O$3,Reservations!$L31&lt;&gt;"Canceled",Reservations!$A31&lt;&gt;""),Reservations!$W31,""),"")</f>
        <v/>
      </c>
    </row>
    <row r="36">
      <c r="A36" s="56">
        <f>IFERROR(A35+1,0)</f>
        <v/>
      </c>
      <c r="B36" s="27">
        <f>IFERROR(VLOOKUP(MOD(A36,7)+1,'Setup &amp; Instructions'!$H$4:$I$10,2,0),"")</f>
        <v/>
      </c>
      <c r="C36" s="27">
        <f>IFERROR(IF(AND(MONTH(A36)=MONTH('Setup &amp; Instructions'!$B$4),YEAR(A36)=YEAR('Setup &amp; Instructions'!$B$4)),"Yes","No"),"")</f>
        <v/>
      </c>
      <c r="D36" s="27">
        <f>IFERROR(COUNTIFS(Reservations!$I$2:$I$251,A36,Reservations!$L$2:$L$251,"&lt;&gt;Canceled",Reservations!$A$2:$A$251,"&lt;&gt;"),0)</f>
        <v/>
      </c>
      <c r="E36" s="27">
        <f>IFERROR(COUNTIFS(Reservations!$J$2:$J$251,A36,Reservations!$L$2:$L$251,"&lt;&gt;Canceled",Reservations!$A$2:$A$251,"&lt;&gt;"),0)</f>
        <v/>
      </c>
      <c r="F36" s="27">
        <f>IFERROR(SUMPRODUCT((Reservations!$I$2:$I$251&lt;=A36)*(Reservations!$J$2:$J$251&gt;A36)*(Reservations!$L$2:$L$251&lt;&gt;"Canceled")*(Reservations!$A$2:$A$251&lt;&gt;"")),0)</f>
        <v/>
      </c>
      <c r="G36" s="27">
        <f>IFERROR('Setup &amp; Instructions'!$B$7-F36,0)</f>
        <v/>
      </c>
      <c r="H36" s="57">
        <f>IFERROR(F36/'Setup &amp; Instructions'!$B$7,0)</f>
        <v/>
      </c>
      <c r="I36" s="29">
        <f>IFERROR(SUMPRODUCT((Reservations!$I$2:$I$251&lt;=A36)*(Reservations!$J$2:$J$251&gt;A36)*(Reservations!$L$2:$L$251&lt;&gt;"Canceled")*(Reservations!$A$2:$A$251&lt;&gt;"")*Reservations!$N$2:$N$251),0)</f>
        <v/>
      </c>
      <c r="J36" s="29">
        <f>IFERROR(SUMPRODUCT((Reservations!$I$2:$I$251&lt;=A36)*(Reservations!$J$2:$J$251&gt;A36)*(Reservations!$L$2:$L$251&lt;&gt;"Canceled")*(Reservations!$A$2:$A$251&lt;&gt;"")*Reservations!$T$2:$T$251),0)</f>
        <v/>
      </c>
      <c r="K36" s="27">
        <f>IFERROR(SUMPRODUCT((Reservations!$I$2:$I$251&lt;=A36)*(Reservations!$J$2:$J$251&gt;A36)*(Reservations!$Y$2:$Y$251&gt;0)*(Reservations!$L$2:$L$251&lt;&gt;"Canceled")*(Reservations!$A$2:$A$251&lt;&gt;"")),0)</f>
        <v/>
      </c>
      <c r="L36" s="27">
        <f>IFERROR(IF(C36="No","Outside selected month",IF(K36&gt;0,"Resolve room conflict",IF(H36&gt;=1,"Sold out",IF(H36&gt;='Setup &amp; Instructions'!$B$11,"High occupancy",IF(D36+E36&gt;='Setup &amp; Instructions'!$B$12,"Heavy turnover day","Standard operations"))))),"")</f>
        <v/>
      </c>
      <c r="N36" s="27">
        <f>IFERROR(IF(AND(Reservations!$I32&lt;=$O$3,Reservations!$J32&gt;$O$3,Reservations!$L32&lt;&gt;"Canceled",Reservations!$A32&lt;&gt;""),Reservations!$C32,""),"")</f>
        <v/>
      </c>
      <c r="O36" s="27">
        <f>IFERROR(IF(AND(Reservations!$I32&lt;=$O$3,Reservations!$J32&gt;$O$3,Reservations!$L32&lt;&gt;"Canceled",Reservations!$A32&lt;&gt;""),Reservations!$F32,""),"")</f>
        <v/>
      </c>
      <c r="P36" s="27">
        <f>IFERROR(IF(AND(Reservations!$I32&lt;=$O$3,Reservations!$J32&gt;$O$3,Reservations!$L32&lt;&gt;"Canceled",Reservations!$A32&lt;&gt;""),Reservations!$L32,""),"")</f>
        <v/>
      </c>
      <c r="Q36" s="56">
        <f>IFERROR(IF(AND(Reservations!$I32&lt;=$O$3,Reservations!$J32&gt;$O$3,Reservations!$L32&lt;&gt;"Canceled",Reservations!$A32&lt;&gt;""),Reservations!$I32,""),"")</f>
        <v/>
      </c>
      <c r="R36" s="56">
        <f>IFERROR(IF(AND(Reservations!$I32&lt;=$O$3,Reservations!$J32&gt;$O$3,Reservations!$L32&lt;&gt;"Canceled",Reservations!$A32&lt;&gt;""),Reservations!$J32,""),"")</f>
        <v/>
      </c>
      <c r="S36" s="27">
        <f>IFERROR(IF(AND(Reservations!$I32&lt;=$O$3,Reservations!$J32&gt;$O$3,Reservations!$L32&lt;&gt;"Canceled",Reservations!$A32&lt;&gt;""),Reservations!$G32,""),"")</f>
        <v/>
      </c>
      <c r="T36" s="27">
        <f>IFERROR(IF(AND(Reservations!$I32&lt;=$O$3,Reservations!$J32&gt;$O$3,Reservations!$L32&lt;&gt;"Canceled",Reservations!$A32&lt;&gt;""),Reservations!$H32,""),"")</f>
        <v/>
      </c>
      <c r="U36" s="29">
        <f>IFERROR(IF(AND(Reservations!$I32&lt;=$O$3,Reservations!$J32&gt;$O$3,Reservations!$L32&lt;&gt;"Canceled",Reservations!$A32&lt;&gt;""),Reservations!$T32,""),"")</f>
        <v/>
      </c>
      <c r="V36" s="27">
        <f>IFERROR(IF(AND(Reservations!$I32&lt;=$O$3,Reservations!$J32&gt;$O$3,Reservations!$L32&lt;&gt;"Canceled",Reservations!$A32&lt;&gt;""),Reservations!$V32,""),"")</f>
        <v/>
      </c>
      <c r="W36" s="27">
        <f>IFERROR(IF(AND(Reservations!$I32&lt;=$O$3,Reservations!$J32&gt;$O$3,Reservations!$L32&lt;&gt;"Canceled",Reservations!$A32&lt;&gt;""),Reservations!$W32,""),"")</f>
        <v/>
      </c>
    </row>
    <row r="37">
      <c r="A37" s="56">
        <f>IFERROR(A36+1,0)</f>
        <v/>
      </c>
      <c r="B37" s="27">
        <f>IFERROR(VLOOKUP(MOD(A37,7)+1,'Setup &amp; Instructions'!$H$4:$I$10,2,0),"")</f>
        <v/>
      </c>
      <c r="C37" s="27">
        <f>IFERROR(IF(AND(MONTH(A37)=MONTH('Setup &amp; Instructions'!$B$4),YEAR(A37)=YEAR('Setup &amp; Instructions'!$B$4)),"Yes","No"),"")</f>
        <v/>
      </c>
      <c r="D37" s="27">
        <f>IFERROR(COUNTIFS(Reservations!$I$2:$I$251,A37,Reservations!$L$2:$L$251,"&lt;&gt;Canceled",Reservations!$A$2:$A$251,"&lt;&gt;"),0)</f>
        <v/>
      </c>
      <c r="E37" s="27">
        <f>IFERROR(COUNTIFS(Reservations!$J$2:$J$251,A37,Reservations!$L$2:$L$251,"&lt;&gt;Canceled",Reservations!$A$2:$A$251,"&lt;&gt;"),0)</f>
        <v/>
      </c>
      <c r="F37" s="27">
        <f>IFERROR(SUMPRODUCT((Reservations!$I$2:$I$251&lt;=A37)*(Reservations!$J$2:$J$251&gt;A37)*(Reservations!$L$2:$L$251&lt;&gt;"Canceled")*(Reservations!$A$2:$A$251&lt;&gt;"")),0)</f>
        <v/>
      </c>
      <c r="G37" s="27">
        <f>IFERROR('Setup &amp; Instructions'!$B$7-F37,0)</f>
        <v/>
      </c>
      <c r="H37" s="57">
        <f>IFERROR(F37/'Setup &amp; Instructions'!$B$7,0)</f>
        <v/>
      </c>
      <c r="I37" s="29">
        <f>IFERROR(SUMPRODUCT((Reservations!$I$2:$I$251&lt;=A37)*(Reservations!$J$2:$J$251&gt;A37)*(Reservations!$L$2:$L$251&lt;&gt;"Canceled")*(Reservations!$A$2:$A$251&lt;&gt;"")*Reservations!$N$2:$N$251),0)</f>
        <v/>
      </c>
      <c r="J37" s="29">
        <f>IFERROR(SUMPRODUCT((Reservations!$I$2:$I$251&lt;=A37)*(Reservations!$J$2:$J$251&gt;A37)*(Reservations!$L$2:$L$251&lt;&gt;"Canceled")*(Reservations!$A$2:$A$251&lt;&gt;"")*Reservations!$T$2:$T$251),0)</f>
        <v/>
      </c>
      <c r="K37" s="27">
        <f>IFERROR(SUMPRODUCT((Reservations!$I$2:$I$251&lt;=A37)*(Reservations!$J$2:$J$251&gt;A37)*(Reservations!$Y$2:$Y$251&gt;0)*(Reservations!$L$2:$L$251&lt;&gt;"Canceled")*(Reservations!$A$2:$A$251&lt;&gt;"")),0)</f>
        <v/>
      </c>
      <c r="L37" s="27">
        <f>IFERROR(IF(C37="No","Outside selected month",IF(K37&gt;0,"Resolve room conflict",IF(H37&gt;=1,"Sold out",IF(H37&gt;='Setup &amp; Instructions'!$B$11,"High occupancy",IF(D37+E37&gt;='Setup &amp; Instructions'!$B$12,"Heavy turnover day","Standard operations"))))),"")</f>
        <v/>
      </c>
      <c r="N37" s="27">
        <f>IFERROR(IF(AND(Reservations!$I33&lt;=$O$3,Reservations!$J33&gt;$O$3,Reservations!$L33&lt;&gt;"Canceled",Reservations!$A33&lt;&gt;""),Reservations!$C33,""),"")</f>
        <v/>
      </c>
      <c r="O37" s="27">
        <f>IFERROR(IF(AND(Reservations!$I33&lt;=$O$3,Reservations!$J33&gt;$O$3,Reservations!$L33&lt;&gt;"Canceled",Reservations!$A33&lt;&gt;""),Reservations!$F33,""),"")</f>
        <v/>
      </c>
      <c r="P37" s="27">
        <f>IFERROR(IF(AND(Reservations!$I33&lt;=$O$3,Reservations!$J33&gt;$O$3,Reservations!$L33&lt;&gt;"Canceled",Reservations!$A33&lt;&gt;""),Reservations!$L33,""),"")</f>
        <v/>
      </c>
      <c r="Q37" s="56">
        <f>IFERROR(IF(AND(Reservations!$I33&lt;=$O$3,Reservations!$J33&gt;$O$3,Reservations!$L33&lt;&gt;"Canceled",Reservations!$A33&lt;&gt;""),Reservations!$I33,""),"")</f>
        <v/>
      </c>
      <c r="R37" s="56">
        <f>IFERROR(IF(AND(Reservations!$I33&lt;=$O$3,Reservations!$J33&gt;$O$3,Reservations!$L33&lt;&gt;"Canceled",Reservations!$A33&lt;&gt;""),Reservations!$J33,""),"")</f>
        <v/>
      </c>
      <c r="S37" s="27">
        <f>IFERROR(IF(AND(Reservations!$I33&lt;=$O$3,Reservations!$J33&gt;$O$3,Reservations!$L33&lt;&gt;"Canceled",Reservations!$A33&lt;&gt;""),Reservations!$G33,""),"")</f>
        <v/>
      </c>
      <c r="T37" s="27">
        <f>IFERROR(IF(AND(Reservations!$I33&lt;=$O$3,Reservations!$J33&gt;$O$3,Reservations!$L33&lt;&gt;"Canceled",Reservations!$A33&lt;&gt;""),Reservations!$H33,""),"")</f>
        <v/>
      </c>
      <c r="U37" s="29">
        <f>IFERROR(IF(AND(Reservations!$I33&lt;=$O$3,Reservations!$J33&gt;$O$3,Reservations!$L33&lt;&gt;"Canceled",Reservations!$A33&lt;&gt;""),Reservations!$T33,""),"")</f>
        <v/>
      </c>
      <c r="V37" s="27">
        <f>IFERROR(IF(AND(Reservations!$I33&lt;=$O$3,Reservations!$J33&gt;$O$3,Reservations!$L33&lt;&gt;"Canceled",Reservations!$A33&lt;&gt;""),Reservations!$V33,""),"")</f>
        <v/>
      </c>
      <c r="W37" s="27">
        <f>IFERROR(IF(AND(Reservations!$I33&lt;=$O$3,Reservations!$J33&gt;$O$3,Reservations!$L33&lt;&gt;"Canceled",Reservations!$A33&lt;&gt;""),Reservations!$W33,""),"")</f>
        <v/>
      </c>
    </row>
    <row r="38">
      <c r="A38" s="56">
        <f>IFERROR(A37+1,0)</f>
        <v/>
      </c>
      <c r="B38" s="27">
        <f>IFERROR(VLOOKUP(MOD(A38,7)+1,'Setup &amp; Instructions'!$H$4:$I$10,2,0),"")</f>
        <v/>
      </c>
      <c r="C38" s="27">
        <f>IFERROR(IF(AND(MONTH(A38)=MONTH('Setup &amp; Instructions'!$B$4),YEAR(A38)=YEAR('Setup &amp; Instructions'!$B$4)),"Yes","No"),"")</f>
        <v/>
      </c>
      <c r="D38" s="27">
        <f>IFERROR(COUNTIFS(Reservations!$I$2:$I$251,A38,Reservations!$L$2:$L$251,"&lt;&gt;Canceled",Reservations!$A$2:$A$251,"&lt;&gt;"),0)</f>
        <v/>
      </c>
      <c r="E38" s="27">
        <f>IFERROR(COUNTIFS(Reservations!$J$2:$J$251,A38,Reservations!$L$2:$L$251,"&lt;&gt;Canceled",Reservations!$A$2:$A$251,"&lt;&gt;"),0)</f>
        <v/>
      </c>
      <c r="F38" s="27">
        <f>IFERROR(SUMPRODUCT((Reservations!$I$2:$I$251&lt;=A38)*(Reservations!$J$2:$J$251&gt;A38)*(Reservations!$L$2:$L$251&lt;&gt;"Canceled")*(Reservations!$A$2:$A$251&lt;&gt;"")),0)</f>
        <v/>
      </c>
      <c r="G38" s="27">
        <f>IFERROR('Setup &amp; Instructions'!$B$7-F38,0)</f>
        <v/>
      </c>
      <c r="H38" s="57">
        <f>IFERROR(F38/'Setup &amp; Instructions'!$B$7,0)</f>
        <v/>
      </c>
      <c r="I38" s="29">
        <f>IFERROR(SUMPRODUCT((Reservations!$I$2:$I$251&lt;=A38)*(Reservations!$J$2:$J$251&gt;A38)*(Reservations!$L$2:$L$251&lt;&gt;"Canceled")*(Reservations!$A$2:$A$251&lt;&gt;"")*Reservations!$N$2:$N$251),0)</f>
        <v/>
      </c>
      <c r="J38" s="29">
        <f>IFERROR(SUMPRODUCT((Reservations!$I$2:$I$251&lt;=A38)*(Reservations!$J$2:$J$251&gt;A38)*(Reservations!$L$2:$L$251&lt;&gt;"Canceled")*(Reservations!$A$2:$A$251&lt;&gt;"")*Reservations!$T$2:$T$251),0)</f>
        <v/>
      </c>
      <c r="K38" s="27">
        <f>IFERROR(SUMPRODUCT((Reservations!$I$2:$I$251&lt;=A38)*(Reservations!$J$2:$J$251&gt;A38)*(Reservations!$Y$2:$Y$251&gt;0)*(Reservations!$L$2:$L$251&lt;&gt;"Canceled")*(Reservations!$A$2:$A$251&lt;&gt;"")),0)</f>
        <v/>
      </c>
      <c r="L38" s="27">
        <f>IFERROR(IF(C38="No","Outside selected month",IF(K38&gt;0,"Resolve room conflict",IF(H38&gt;=1,"Sold out",IF(H38&gt;='Setup &amp; Instructions'!$B$11,"High occupancy",IF(D38+E38&gt;='Setup &amp; Instructions'!$B$12,"Heavy turnover day","Standard operations"))))),"")</f>
        <v/>
      </c>
      <c r="N38" s="27">
        <f>IFERROR(IF(AND(Reservations!$I34&lt;=$O$3,Reservations!$J34&gt;$O$3,Reservations!$L34&lt;&gt;"Canceled",Reservations!$A34&lt;&gt;""),Reservations!$C34,""),"")</f>
        <v/>
      </c>
      <c r="O38" s="27">
        <f>IFERROR(IF(AND(Reservations!$I34&lt;=$O$3,Reservations!$J34&gt;$O$3,Reservations!$L34&lt;&gt;"Canceled",Reservations!$A34&lt;&gt;""),Reservations!$F34,""),"")</f>
        <v/>
      </c>
      <c r="P38" s="27">
        <f>IFERROR(IF(AND(Reservations!$I34&lt;=$O$3,Reservations!$J34&gt;$O$3,Reservations!$L34&lt;&gt;"Canceled",Reservations!$A34&lt;&gt;""),Reservations!$L34,""),"")</f>
        <v/>
      </c>
      <c r="Q38" s="56">
        <f>IFERROR(IF(AND(Reservations!$I34&lt;=$O$3,Reservations!$J34&gt;$O$3,Reservations!$L34&lt;&gt;"Canceled",Reservations!$A34&lt;&gt;""),Reservations!$I34,""),"")</f>
        <v/>
      </c>
      <c r="R38" s="56">
        <f>IFERROR(IF(AND(Reservations!$I34&lt;=$O$3,Reservations!$J34&gt;$O$3,Reservations!$L34&lt;&gt;"Canceled",Reservations!$A34&lt;&gt;""),Reservations!$J34,""),"")</f>
        <v/>
      </c>
      <c r="S38" s="27">
        <f>IFERROR(IF(AND(Reservations!$I34&lt;=$O$3,Reservations!$J34&gt;$O$3,Reservations!$L34&lt;&gt;"Canceled",Reservations!$A34&lt;&gt;""),Reservations!$G34,""),"")</f>
        <v/>
      </c>
      <c r="T38" s="27">
        <f>IFERROR(IF(AND(Reservations!$I34&lt;=$O$3,Reservations!$J34&gt;$O$3,Reservations!$L34&lt;&gt;"Canceled",Reservations!$A34&lt;&gt;""),Reservations!$H34,""),"")</f>
        <v/>
      </c>
      <c r="U38" s="29">
        <f>IFERROR(IF(AND(Reservations!$I34&lt;=$O$3,Reservations!$J34&gt;$O$3,Reservations!$L34&lt;&gt;"Canceled",Reservations!$A34&lt;&gt;""),Reservations!$T34,""),"")</f>
        <v/>
      </c>
      <c r="V38" s="27">
        <f>IFERROR(IF(AND(Reservations!$I34&lt;=$O$3,Reservations!$J34&gt;$O$3,Reservations!$L34&lt;&gt;"Canceled",Reservations!$A34&lt;&gt;""),Reservations!$V34,""),"")</f>
        <v/>
      </c>
      <c r="W38" s="27">
        <f>IFERROR(IF(AND(Reservations!$I34&lt;=$O$3,Reservations!$J34&gt;$O$3,Reservations!$L34&lt;&gt;"Canceled",Reservations!$A34&lt;&gt;""),Reservations!$W34,""),"")</f>
        <v/>
      </c>
    </row>
    <row r="39">
      <c r="A39" s="56">
        <f>IFERROR(A38+1,0)</f>
        <v/>
      </c>
      <c r="B39" s="27">
        <f>IFERROR(VLOOKUP(MOD(A39,7)+1,'Setup &amp; Instructions'!$H$4:$I$10,2,0),"")</f>
        <v/>
      </c>
      <c r="C39" s="27">
        <f>IFERROR(IF(AND(MONTH(A39)=MONTH('Setup &amp; Instructions'!$B$4),YEAR(A39)=YEAR('Setup &amp; Instructions'!$B$4)),"Yes","No"),"")</f>
        <v/>
      </c>
      <c r="D39" s="27">
        <f>IFERROR(COUNTIFS(Reservations!$I$2:$I$251,A39,Reservations!$L$2:$L$251,"&lt;&gt;Canceled",Reservations!$A$2:$A$251,"&lt;&gt;"),0)</f>
        <v/>
      </c>
      <c r="E39" s="27">
        <f>IFERROR(COUNTIFS(Reservations!$J$2:$J$251,A39,Reservations!$L$2:$L$251,"&lt;&gt;Canceled",Reservations!$A$2:$A$251,"&lt;&gt;"),0)</f>
        <v/>
      </c>
      <c r="F39" s="27">
        <f>IFERROR(SUMPRODUCT((Reservations!$I$2:$I$251&lt;=A39)*(Reservations!$J$2:$J$251&gt;A39)*(Reservations!$L$2:$L$251&lt;&gt;"Canceled")*(Reservations!$A$2:$A$251&lt;&gt;"")),0)</f>
        <v/>
      </c>
      <c r="G39" s="27">
        <f>IFERROR('Setup &amp; Instructions'!$B$7-F39,0)</f>
        <v/>
      </c>
      <c r="H39" s="57">
        <f>IFERROR(F39/'Setup &amp; Instructions'!$B$7,0)</f>
        <v/>
      </c>
      <c r="I39" s="29">
        <f>IFERROR(SUMPRODUCT((Reservations!$I$2:$I$251&lt;=A39)*(Reservations!$J$2:$J$251&gt;A39)*(Reservations!$L$2:$L$251&lt;&gt;"Canceled")*(Reservations!$A$2:$A$251&lt;&gt;"")*Reservations!$N$2:$N$251),0)</f>
        <v/>
      </c>
      <c r="J39" s="29">
        <f>IFERROR(SUMPRODUCT((Reservations!$I$2:$I$251&lt;=A39)*(Reservations!$J$2:$J$251&gt;A39)*(Reservations!$L$2:$L$251&lt;&gt;"Canceled")*(Reservations!$A$2:$A$251&lt;&gt;"")*Reservations!$T$2:$T$251),0)</f>
        <v/>
      </c>
      <c r="K39" s="27">
        <f>IFERROR(SUMPRODUCT((Reservations!$I$2:$I$251&lt;=A39)*(Reservations!$J$2:$J$251&gt;A39)*(Reservations!$Y$2:$Y$251&gt;0)*(Reservations!$L$2:$L$251&lt;&gt;"Canceled")*(Reservations!$A$2:$A$251&lt;&gt;"")),0)</f>
        <v/>
      </c>
      <c r="L39" s="27">
        <f>IFERROR(IF(C39="No","Outside selected month",IF(K39&gt;0,"Resolve room conflict",IF(H39&gt;=1,"Sold out",IF(H39&gt;='Setup &amp; Instructions'!$B$11,"High occupancy",IF(D39+E39&gt;='Setup &amp; Instructions'!$B$12,"Heavy turnover day","Standard operations"))))),"")</f>
        <v/>
      </c>
      <c r="N39" s="27">
        <f>IFERROR(IF(AND(Reservations!$I35&lt;=$O$3,Reservations!$J35&gt;$O$3,Reservations!$L35&lt;&gt;"Canceled",Reservations!$A35&lt;&gt;""),Reservations!$C35,""),"")</f>
        <v/>
      </c>
      <c r="O39" s="27">
        <f>IFERROR(IF(AND(Reservations!$I35&lt;=$O$3,Reservations!$J35&gt;$O$3,Reservations!$L35&lt;&gt;"Canceled",Reservations!$A35&lt;&gt;""),Reservations!$F35,""),"")</f>
        <v/>
      </c>
      <c r="P39" s="27">
        <f>IFERROR(IF(AND(Reservations!$I35&lt;=$O$3,Reservations!$J35&gt;$O$3,Reservations!$L35&lt;&gt;"Canceled",Reservations!$A35&lt;&gt;""),Reservations!$L35,""),"")</f>
        <v/>
      </c>
      <c r="Q39" s="56">
        <f>IFERROR(IF(AND(Reservations!$I35&lt;=$O$3,Reservations!$J35&gt;$O$3,Reservations!$L35&lt;&gt;"Canceled",Reservations!$A35&lt;&gt;""),Reservations!$I35,""),"")</f>
        <v/>
      </c>
      <c r="R39" s="56">
        <f>IFERROR(IF(AND(Reservations!$I35&lt;=$O$3,Reservations!$J35&gt;$O$3,Reservations!$L35&lt;&gt;"Canceled",Reservations!$A35&lt;&gt;""),Reservations!$J35,""),"")</f>
        <v/>
      </c>
      <c r="S39" s="27">
        <f>IFERROR(IF(AND(Reservations!$I35&lt;=$O$3,Reservations!$J35&gt;$O$3,Reservations!$L35&lt;&gt;"Canceled",Reservations!$A35&lt;&gt;""),Reservations!$G35,""),"")</f>
        <v/>
      </c>
      <c r="T39" s="27">
        <f>IFERROR(IF(AND(Reservations!$I35&lt;=$O$3,Reservations!$J35&gt;$O$3,Reservations!$L35&lt;&gt;"Canceled",Reservations!$A35&lt;&gt;""),Reservations!$H35,""),"")</f>
        <v/>
      </c>
      <c r="U39" s="29">
        <f>IFERROR(IF(AND(Reservations!$I35&lt;=$O$3,Reservations!$J35&gt;$O$3,Reservations!$L35&lt;&gt;"Canceled",Reservations!$A35&lt;&gt;""),Reservations!$T35,""),"")</f>
        <v/>
      </c>
      <c r="V39" s="27">
        <f>IFERROR(IF(AND(Reservations!$I35&lt;=$O$3,Reservations!$J35&gt;$O$3,Reservations!$L35&lt;&gt;"Canceled",Reservations!$A35&lt;&gt;""),Reservations!$V35,""),"")</f>
        <v/>
      </c>
      <c r="W39" s="27">
        <f>IFERROR(IF(AND(Reservations!$I35&lt;=$O$3,Reservations!$J35&gt;$O$3,Reservations!$L35&lt;&gt;"Canceled",Reservations!$A35&lt;&gt;""),Reservations!$W35,""),"")</f>
        <v/>
      </c>
    </row>
    <row r="40">
      <c r="A40" s="56">
        <f>IFERROR(A39+1,0)</f>
        <v/>
      </c>
      <c r="B40" s="27">
        <f>IFERROR(VLOOKUP(MOD(A40,7)+1,'Setup &amp; Instructions'!$H$4:$I$10,2,0),"")</f>
        <v/>
      </c>
      <c r="C40" s="27">
        <f>IFERROR(IF(AND(MONTH(A40)=MONTH('Setup &amp; Instructions'!$B$4),YEAR(A40)=YEAR('Setup &amp; Instructions'!$B$4)),"Yes","No"),"")</f>
        <v/>
      </c>
      <c r="D40" s="27">
        <f>IFERROR(COUNTIFS(Reservations!$I$2:$I$251,A40,Reservations!$L$2:$L$251,"&lt;&gt;Canceled",Reservations!$A$2:$A$251,"&lt;&gt;"),0)</f>
        <v/>
      </c>
      <c r="E40" s="27">
        <f>IFERROR(COUNTIFS(Reservations!$J$2:$J$251,A40,Reservations!$L$2:$L$251,"&lt;&gt;Canceled",Reservations!$A$2:$A$251,"&lt;&gt;"),0)</f>
        <v/>
      </c>
      <c r="F40" s="27">
        <f>IFERROR(SUMPRODUCT((Reservations!$I$2:$I$251&lt;=A40)*(Reservations!$J$2:$J$251&gt;A40)*(Reservations!$L$2:$L$251&lt;&gt;"Canceled")*(Reservations!$A$2:$A$251&lt;&gt;"")),0)</f>
        <v/>
      </c>
      <c r="G40" s="27">
        <f>IFERROR('Setup &amp; Instructions'!$B$7-F40,0)</f>
        <v/>
      </c>
      <c r="H40" s="57">
        <f>IFERROR(F40/'Setup &amp; Instructions'!$B$7,0)</f>
        <v/>
      </c>
      <c r="I40" s="29">
        <f>IFERROR(SUMPRODUCT((Reservations!$I$2:$I$251&lt;=A40)*(Reservations!$J$2:$J$251&gt;A40)*(Reservations!$L$2:$L$251&lt;&gt;"Canceled")*(Reservations!$A$2:$A$251&lt;&gt;"")*Reservations!$N$2:$N$251),0)</f>
        <v/>
      </c>
      <c r="J40" s="29">
        <f>IFERROR(SUMPRODUCT((Reservations!$I$2:$I$251&lt;=A40)*(Reservations!$J$2:$J$251&gt;A40)*(Reservations!$L$2:$L$251&lt;&gt;"Canceled")*(Reservations!$A$2:$A$251&lt;&gt;"")*Reservations!$T$2:$T$251),0)</f>
        <v/>
      </c>
      <c r="K40" s="27">
        <f>IFERROR(SUMPRODUCT((Reservations!$I$2:$I$251&lt;=A40)*(Reservations!$J$2:$J$251&gt;A40)*(Reservations!$Y$2:$Y$251&gt;0)*(Reservations!$L$2:$L$251&lt;&gt;"Canceled")*(Reservations!$A$2:$A$251&lt;&gt;"")),0)</f>
        <v/>
      </c>
      <c r="L40" s="27">
        <f>IFERROR(IF(C40="No","Outside selected month",IF(K40&gt;0,"Resolve room conflict",IF(H40&gt;=1,"Sold out",IF(H40&gt;='Setup &amp; Instructions'!$B$11,"High occupancy",IF(D40+E40&gt;='Setup &amp; Instructions'!$B$12,"Heavy turnover day","Standard operations"))))),"")</f>
        <v/>
      </c>
      <c r="N40" s="27">
        <f>IFERROR(IF(AND(Reservations!$I36&lt;=$O$3,Reservations!$J36&gt;$O$3,Reservations!$L36&lt;&gt;"Canceled",Reservations!$A36&lt;&gt;""),Reservations!$C36,""),"")</f>
        <v/>
      </c>
      <c r="O40" s="27">
        <f>IFERROR(IF(AND(Reservations!$I36&lt;=$O$3,Reservations!$J36&gt;$O$3,Reservations!$L36&lt;&gt;"Canceled",Reservations!$A36&lt;&gt;""),Reservations!$F36,""),"")</f>
        <v/>
      </c>
      <c r="P40" s="27">
        <f>IFERROR(IF(AND(Reservations!$I36&lt;=$O$3,Reservations!$J36&gt;$O$3,Reservations!$L36&lt;&gt;"Canceled",Reservations!$A36&lt;&gt;""),Reservations!$L36,""),"")</f>
        <v/>
      </c>
      <c r="Q40" s="56">
        <f>IFERROR(IF(AND(Reservations!$I36&lt;=$O$3,Reservations!$J36&gt;$O$3,Reservations!$L36&lt;&gt;"Canceled",Reservations!$A36&lt;&gt;""),Reservations!$I36,""),"")</f>
        <v/>
      </c>
      <c r="R40" s="56">
        <f>IFERROR(IF(AND(Reservations!$I36&lt;=$O$3,Reservations!$J36&gt;$O$3,Reservations!$L36&lt;&gt;"Canceled",Reservations!$A36&lt;&gt;""),Reservations!$J36,""),"")</f>
        <v/>
      </c>
      <c r="S40" s="27">
        <f>IFERROR(IF(AND(Reservations!$I36&lt;=$O$3,Reservations!$J36&gt;$O$3,Reservations!$L36&lt;&gt;"Canceled",Reservations!$A36&lt;&gt;""),Reservations!$G36,""),"")</f>
        <v/>
      </c>
      <c r="T40" s="27">
        <f>IFERROR(IF(AND(Reservations!$I36&lt;=$O$3,Reservations!$J36&gt;$O$3,Reservations!$L36&lt;&gt;"Canceled",Reservations!$A36&lt;&gt;""),Reservations!$H36,""),"")</f>
        <v/>
      </c>
      <c r="U40" s="29">
        <f>IFERROR(IF(AND(Reservations!$I36&lt;=$O$3,Reservations!$J36&gt;$O$3,Reservations!$L36&lt;&gt;"Canceled",Reservations!$A36&lt;&gt;""),Reservations!$T36,""),"")</f>
        <v/>
      </c>
      <c r="V40" s="27">
        <f>IFERROR(IF(AND(Reservations!$I36&lt;=$O$3,Reservations!$J36&gt;$O$3,Reservations!$L36&lt;&gt;"Canceled",Reservations!$A36&lt;&gt;""),Reservations!$V36,""),"")</f>
        <v/>
      </c>
      <c r="W40" s="27">
        <f>IFERROR(IF(AND(Reservations!$I36&lt;=$O$3,Reservations!$J36&gt;$O$3,Reservations!$L36&lt;&gt;"Canceled",Reservations!$A36&lt;&gt;""),Reservations!$W36,""),"")</f>
        <v/>
      </c>
    </row>
    <row r="41">
      <c r="A41" s="56">
        <f>IFERROR(A40+1,0)</f>
        <v/>
      </c>
      <c r="B41" s="27">
        <f>IFERROR(VLOOKUP(MOD(A41,7)+1,'Setup &amp; Instructions'!$H$4:$I$10,2,0),"")</f>
        <v/>
      </c>
      <c r="C41" s="27">
        <f>IFERROR(IF(AND(MONTH(A41)=MONTH('Setup &amp; Instructions'!$B$4),YEAR(A41)=YEAR('Setup &amp; Instructions'!$B$4)),"Yes","No"),"")</f>
        <v/>
      </c>
      <c r="D41" s="27">
        <f>IFERROR(COUNTIFS(Reservations!$I$2:$I$251,A41,Reservations!$L$2:$L$251,"&lt;&gt;Canceled",Reservations!$A$2:$A$251,"&lt;&gt;"),0)</f>
        <v/>
      </c>
      <c r="E41" s="27">
        <f>IFERROR(COUNTIFS(Reservations!$J$2:$J$251,A41,Reservations!$L$2:$L$251,"&lt;&gt;Canceled",Reservations!$A$2:$A$251,"&lt;&gt;"),0)</f>
        <v/>
      </c>
      <c r="F41" s="27">
        <f>IFERROR(SUMPRODUCT((Reservations!$I$2:$I$251&lt;=A41)*(Reservations!$J$2:$J$251&gt;A41)*(Reservations!$L$2:$L$251&lt;&gt;"Canceled")*(Reservations!$A$2:$A$251&lt;&gt;"")),0)</f>
        <v/>
      </c>
      <c r="G41" s="27">
        <f>IFERROR('Setup &amp; Instructions'!$B$7-F41,0)</f>
        <v/>
      </c>
      <c r="H41" s="57">
        <f>IFERROR(F41/'Setup &amp; Instructions'!$B$7,0)</f>
        <v/>
      </c>
      <c r="I41" s="29">
        <f>IFERROR(SUMPRODUCT((Reservations!$I$2:$I$251&lt;=A41)*(Reservations!$J$2:$J$251&gt;A41)*(Reservations!$L$2:$L$251&lt;&gt;"Canceled")*(Reservations!$A$2:$A$251&lt;&gt;"")*Reservations!$N$2:$N$251),0)</f>
        <v/>
      </c>
      <c r="J41" s="29">
        <f>IFERROR(SUMPRODUCT((Reservations!$I$2:$I$251&lt;=A41)*(Reservations!$J$2:$J$251&gt;A41)*(Reservations!$L$2:$L$251&lt;&gt;"Canceled")*(Reservations!$A$2:$A$251&lt;&gt;"")*Reservations!$T$2:$T$251),0)</f>
        <v/>
      </c>
      <c r="K41" s="27">
        <f>IFERROR(SUMPRODUCT((Reservations!$I$2:$I$251&lt;=A41)*(Reservations!$J$2:$J$251&gt;A41)*(Reservations!$Y$2:$Y$251&gt;0)*(Reservations!$L$2:$L$251&lt;&gt;"Canceled")*(Reservations!$A$2:$A$251&lt;&gt;"")),0)</f>
        <v/>
      </c>
      <c r="L41" s="27">
        <f>IFERROR(IF(C41="No","Outside selected month",IF(K41&gt;0,"Resolve room conflict",IF(H41&gt;=1,"Sold out",IF(H41&gt;='Setup &amp; Instructions'!$B$11,"High occupancy",IF(D41+E41&gt;='Setup &amp; Instructions'!$B$12,"Heavy turnover day","Standard operations"))))),"")</f>
        <v/>
      </c>
      <c r="N41" s="27">
        <f>IFERROR(IF(AND(Reservations!$I37&lt;=$O$3,Reservations!$J37&gt;$O$3,Reservations!$L37&lt;&gt;"Canceled",Reservations!$A37&lt;&gt;""),Reservations!$C37,""),"")</f>
        <v/>
      </c>
      <c r="O41" s="27">
        <f>IFERROR(IF(AND(Reservations!$I37&lt;=$O$3,Reservations!$J37&gt;$O$3,Reservations!$L37&lt;&gt;"Canceled",Reservations!$A37&lt;&gt;""),Reservations!$F37,""),"")</f>
        <v/>
      </c>
      <c r="P41" s="27">
        <f>IFERROR(IF(AND(Reservations!$I37&lt;=$O$3,Reservations!$J37&gt;$O$3,Reservations!$L37&lt;&gt;"Canceled",Reservations!$A37&lt;&gt;""),Reservations!$L37,""),"")</f>
        <v/>
      </c>
      <c r="Q41" s="56">
        <f>IFERROR(IF(AND(Reservations!$I37&lt;=$O$3,Reservations!$J37&gt;$O$3,Reservations!$L37&lt;&gt;"Canceled",Reservations!$A37&lt;&gt;""),Reservations!$I37,""),"")</f>
        <v/>
      </c>
      <c r="R41" s="56">
        <f>IFERROR(IF(AND(Reservations!$I37&lt;=$O$3,Reservations!$J37&gt;$O$3,Reservations!$L37&lt;&gt;"Canceled",Reservations!$A37&lt;&gt;""),Reservations!$J37,""),"")</f>
        <v/>
      </c>
      <c r="S41" s="27">
        <f>IFERROR(IF(AND(Reservations!$I37&lt;=$O$3,Reservations!$J37&gt;$O$3,Reservations!$L37&lt;&gt;"Canceled",Reservations!$A37&lt;&gt;""),Reservations!$G37,""),"")</f>
        <v/>
      </c>
      <c r="T41" s="27">
        <f>IFERROR(IF(AND(Reservations!$I37&lt;=$O$3,Reservations!$J37&gt;$O$3,Reservations!$L37&lt;&gt;"Canceled",Reservations!$A37&lt;&gt;""),Reservations!$H37,""),"")</f>
        <v/>
      </c>
      <c r="U41" s="29">
        <f>IFERROR(IF(AND(Reservations!$I37&lt;=$O$3,Reservations!$J37&gt;$O$3,Reservations!$L37&lt;&gt;"Canceled",Reservations!$A37&lt;&gt;""),Reservations!$T37,""),"")</f>
        <v/>
      </c>
      <c r="V41" s="27">
        <f>IFERROR(IF(AND(Reservations!$I37&lt;=$O$3,Reservations!$J37&gt;$O$3,Reservations!$L37&lt;&gt;"Canceled",Reservations!$A37&lt;&gt;""),Reservations!$V37,""),"")</f>
        <v/>
      </c>
      <c r="W41" s="27">
        <f>IFERROR(IF(AND(Reservations!$I37&lt;=$O$3,Reservations!$J37&gt;$O$3,Reservations!$L37&lt;&gt;"Canceled",Reservations!$A37&lt;&gt;""),Reservations!$W37,""),"")</f>
        <v/>
      </c>
    </row>
    <row r="42">
      <c r="A42" s="56">
        <f>IFERROR(A41+1,0)</f>
        <v/>
      </c>
      <c r="B42" s="27">
        <f>IFERROR(VLOOKUP(MOD(A42,7)+1,'Setup &amp; Instructions'!$H$4:$I$10,2,0),"")</f>
        <v/>
      </c>
      <c r="C42" s="27">
        <f>IFERROR(IF(AND(MONTH(A42)=MONTH('Setup &amp; Instructions'!$B$4),YEAR(A42)=YEAR('Setup &amp; Instructions'!$B$4)),"Yes","No"),"")</f>
        <v/>
      </c>
      <c r="D42" s="27">
        <f>IFERROR(COUNTIFS(Reservations!$I$2:$I$251,A42,Reservations!$L$2:$L$251,"&lt;&gt;Canceled",Reservations!$A$2:$A$251,"&lt;&gt;"),0)</f>
        <v/>
      </c>
      <c r="E42" s="27">
        <f>IFERROR(COUNTIFS(Reservations!$J$2:$J$251,A42,Reservations!$L$2:$L$251,"&lt;&gt;Canceled",Reservations!$A$2:$A$251,"&lt;&gt;"),0)</f>
        <v/>
      </c>
      <c r="F42" s="27">
        <f>IFERROR(SUMPRODUCT((Reservations!$I$2:$I$251&lt;=A42)*(Reservations!$J$2:$J$251&gt;A42)*(Reservations!$L$2:$L$251&lt;&gt;"Canceled")*(Reservations!$A$2:$A$251&lt;&gt;"")),0)</f>
        <v/>
      </c>
      <c r="G42" s="27">
        <f>IFERROR('Setup &amp; Instructions'!$B$7-F42,0)</f>
        <v/>
      </c>
      <c r="H42" s="57">
        <f>IFERROR(F42/'Setup &amp; Instructions'!$B$7,0)</f>
        <v/>
      </c>
      <c r="I42" s="29">
        <f>IFERROR(SUMPRODUCT((Reservations!$I$2:$I$251&lt;=A42)*(Reservations!$J$2:$J$251&gt;A42)*(Reservations!$L$2:$L$251&lt;&gt;"Canceled")*(Reservations!$A$2:$A$251&lt;&gt;"")*Reservations!$N$2:$N$251),0)</f>
        <v/>
      </c>
      <c r="J42" s="29">
        <f>IFERROR(SUMPRODUCT((Reservations!$I$2:$I$251&lt;=A42)*(Reservations!$J$2:$J$251&gt;A42)*(Reservations!$L$2:$L$251&lt;&gt;"Canceled")*(Reservations!$A$2:$A$251&lt;&gt;"")*Reservations!$T$2:$T$251),0)</f>
        <v/>
      </c>
      <c r="K42" s="27">
        <f>IFERROR(SUMPRODUCT((Reservations!$I$2:$I$251&lt;=A42)*(Reservations!$J$2:$J$251&gt;A42)*(Reservations!$Y$2:$Y$251&gt;0)*(Reservations!$L$2:$L$251&lt;&gt;"Canceled")*(Reservations!$A$2:$A$251&lt;&gt;"")),0)</f>
        <v/>
      </c>
      <c r="L42" s="27">
        <f>IFERROR(IF(C42="No","Outside selected month",IF(K42&gt;0,"Resolve room conflict",IF(H42&gt;=1,"Sold out",IF(H42&gt;='Setup &amp; Instructions'!$B$11,"High occupancy",IF(D42+E42&gt;='Setup &amp; Instructions'!$B$12,"Heavy turnover day","Standard operations"))))),"")</f>
        <v/>
      </c>
      <c r="N42" s="27">
        <f>IFERROR(IF(AND(Reservations!$I38&lt;=$O$3,Reservations!$J38&gt;$O$3,Reservations!$L38&lt;&gt;"Canceled",Reservations!$A38&lt;&gt;""),Reservations!$C38,""),"")</f>
        <v/>
      </c>
      <c r="O42" s="27">
        <f>IFERROR(IF(AND(Reservations!$I38&lt;=$O$3,Reservations!$J38&gt;$O$3,Reservations!$L38&lt;&gt;"Canceled",Reservations!$A38&lt;&gt;""),Reservations!$F38,""),"")</f>
        <v/>
      </c>
      <c r="P42" s="27">
        <f>IFERROR(IF(AND(Reservations!$I38&lt;=$O$3,Reservations!$J38&gt;$O$3,Reservations!$L38&lt;&gt;"Canceled",Reservations!$A38&lt;&gt;""),Reservations!$L38,""),"")</f>
        <v/>
      </c>
      <c r="Q42" s="56">
        <f>IFERROR(IF(AND(Reservations!$I38&lt;=$O$3,Reservations!$J38&gt;$O$3,Reservations!$L38&lt;&gt;"Canceled",Reservations!$A38&lt;&gt;""),Reservations!$I38,""),"")</f>
        <v/>
      </c>
      <c r="R42" s="56">
        <f>IFERROR(IF(AND(Reservations!$I38&lt;=$O$3,Reservations!$J38&gt;$O$3,Reservations!$L38&lt;&gt;"Canceled",Reservations!$A38&lt;&gt;""),Reservations!$J38,""),"")</f>
        <v/>
      </c>
      <c r="S42" s="27">
        <f>IFERROR(IF(AND(Reservations!$I38&lt;=$O$3,Reservations!$J38&gt;$O$3,Reservations!$L38&lt;&gt;"Canceled",Reservations!$A38&lt;&gt;""),Reservations!$G38,""),"")</f>
        <v/>
      </c>
      <c r="T42" s="27">
        <f>IFERROR(IF(AND(Reservations!$I38&lt;=$O$3,Reservations!$J38&gt;$O$3,Reservations!$L38&lt;&gt;"Canceled",Reservations!$A38&lt;&gt;""),Reservations!$H38,""),"")</f>
        <v/>
      </c>
      <c r="U42" s="29">
        <f>IFERROR(IF(AND(Reservations!$I38&lt;=$O$3,Reservations!$J38&gt;$O$3,Reservations!$L38&lt;&gt;"Canceled",Reservations!$A38&lt;&gt;""),Reservations!$T38,""),"")</f>
        <v/>
      </c>
      <c r="V42" s="27">
        <f>IFERROR(IF(AND(Reservations!$I38&lt;=$O$3,Reservations!$J38&gt;$O$3,Reservations!$L38&lt;&gt;"Canceled",Reservations!$A38&lt;&gt;""),Reservations!$V38,""),"")</f>
        <v/>
      </c>
      <c r="W42" s="27">
        <f>IFERROR(IF(AND(Reservations!$I38&lt;=$O$3,Reservations!$J38&gt;$O$3,Reservations!$L38&lt;&gt;"Canceled",Reservations!$A38&lt;&gt;""),Reservations!$W38,""),"")</f>
        <v/>
      </c>
    </row>
    <row r="43">
      <c r="A43" s="56">
        <f>IFERROR(A42+1,0)</f>
        <v/>
      </c>
      <c r="B43" s="27">
        <f>IFERROR(VLOOKUP(MOD(A43,7)+1,'Setup &amp; Instructions'!$H$4:$I$10,2,0),"")</f>
        <v/>
      </c>
      <c r="C43" s="27">
        <f>IFERROR(IF(AND(MONTH(A43)=MONTH('Setup &amp; Instructions'!$B$4),YEAR(A43)=YEAR('Setup &amp; Instructions'!$B$4)),"Yes","No"),"")</f>
        <v/>
      </c>
      <c r="D43" s="27">
        <f>IFERROR(COUNTIFS(Reservations!$I$2:$I$251,A43,Reservations!$L$2:$L$251,"&lt;&gt;Canceled",Reservations!$A$2:$A$251,"&lt;&gt;"),0)</f>
        <v/>
      </c>
      <c r="E43" s="27">
        <f>IFERROR(COUNTIFS(Reservations!$J$2:$J$251,A43,Reservations!$L$2:$L$251,"&lt;&gt;Canceled",Reservations!$A$2:$A$251,"&lt;&gt;"),0)</f>
        <v/>
      </c>
      <c r="F43" s="27">
        <f>IFERROR(SUMPRODUCT((Reservations!$I$2:$I$251&lt;=A43)*(Reservations!$J$2:$J$251&gt;A43)*(Reservations!$L$2:$L$251&lt;&gt;"Canceled")*(Reservations!$A$2:$A$251&lt;&gt;"")),0)</f>
        <v/>
      </c>
      <c r="G43" s="27">
        <f>IFERROR('Setup &amp; Instructions'!$B$7-F43,0)</f>
        <v/>
      </c>
      <c r="H43" s="57">
        <f>IFERROR(F43/'Setup &amp; Instructions'!$B$7,0)</f>
        <v/>
      </c>
      <c r="I43" s="29">
        <f>IFERROR(SUMPRODUCT((Reservations!$I$2:$I$251&lt;=A43)*(Reservations!$J$2:$J$251&gt;A43)*(Reservations!$L$2:$L$251&lt;&gt;"Canceled")*(Reservations!$A$2:$A$251&lt;&gt;"")*Reservations!$N$2:$N$251),0)</f>
        <v/>
      </c>
      <c r="J43" s="29">
        <f>IFERROR(SUMPRODUCT((Reservations!$I$2:$I$251&lt;=A43)*(Reservations!$J$2:$J$251&gt;A43)*(Reservations!$L$2:$L$251&lt;&gt;"Canceled")*(Reservations!$A$2:$A$251&lt;&gt;"")*Reservations!$T$2:$T$251),0)</f>
        <v/>
      </c>
      <c r="K43" s="27">
        <f>IFERROR(SUMPRODUCT((Reservations!$I$2:$I$251&lt;=A43)*(Reservations!$J$2:$J$251&gt;A43)*(Reservations!$Y$2:$Y$251&gt;0)*(Reservations!$L$2:$L$251&lt;&gt;"Canceled")*(Reservations!$A$2:$A$251&lt;&gt;"")),0)</f>
        <v/>
      </c>
      <c r="L43" s="27">
        <f>IFERROR(IF(C43="No","Outside selected month",IF(K43&gt;0,"Resolve room conflict",IF(H43&gt;=1,"Sold out",IF(H43&gt;='Setup &amp; Instructions'!$B$11,"High occupancy",IF(D43+E43&gt;='Setup &amp; Instructions'!$B$12,"Heavy turnover day","Standard operations"))))),"")</f>
        <v/>
      </c>
      <c r="N43" s="27">
        <f>IFERROR(IF(AND(Reservations!$I39&lt;=$O$3,Reservations!$J39&gt;$O$3,Reservations!$L39&lt;&gt;"Canceled",Reservations!$A39&lt;&gt;""),Reservations!$C39,""),"")</f>
        <v/>
      </c>
      <c r="O43" s="27">
        <f>IFERROR(IF(AND(Reservations!$I39&lt;=$O$3,Reservations!$J39&gt;$O$3,Reservations!$L39&lt;&gt;"Canceled",Reservations!$A39&lt;&gt;""),Reservations!$F39,""),"")</f>
        <v/>
      </c>
      <c r="P43" s="27">
        <f>IFERROR(IF(AND(Reservations!$I39&lt;=$O$3,Reservations!$J39&gt;$O$3,Reservations!$L39&lt;&gt;"Canceled",Reservations!$A39&lt;&gt;""),Reservations!$L39,""),"")</f>
        <v/>
      </c>
      <c r="Q43" s="56">
        <f>IFERROR(IF(AND(Reservations!$I39&lt;=$O$3,Reservations!$J39&gt;$O$3,Reservations!$L39&lt;&gt;"Canceled",Reservations!$A39&lt;&gt;""),Reservations!$I39,""),"")</f>
        <v/>
      </c>
      <c r="R43" s="56">
        <f>IFERROR(IF(AND(Reservations!$I39&lt;=$O$3,Reservations!$J39&gt;$O$3,Reservations!$L39&lt;&gt;"Canceled",Reservations!$A39&lt;&gt;""),Reservations!$J39,""),"")</f>
        <v/>
      </c>
      <c r="S43" s="27">
        <f>IFERROR(IF(AND(Reservations!$I39&lt;=$O$3,Reservations!$J39&gt;$O$3,Reservations!$L39&lt;&gt;"Canceled",Reservations!$A39&lt;&gt;""),Reservations!$G39,""),"")</f>
        <v/>
      </c>
      <c r="T43" s="27">
        <f>IFERROR(IF(AND(Reservations!$I39&lt;=$O$3,Reservations!$J39&gt;$O$3,Reservations!$L39&lt;&gt;"Canceled",Reservations!$A39&lt;&gt;""),Reservations!$H39,""),"")</f>
        <v/>
      </c>
      <c r="U43" s="29">
        <f>IFERROR(IF(AND(Reservations!$I39&lt;=$O$3,Reservations!$J39&gt;$O$3,Reservations!$L39&lt;&gt;"Canceled",Reservations!$A39&lt;&gt;""),Reservations!$T39,""),"")</f>
        <v/>
      </c>
      <c r="V43" s="27">
        <f>IFERROR(IF(AND(Reservations!$I39&lt;=$O$3,Reservations!$J39&gt;$O$3,Reservations!$L39&lt;&gt;"Canceled",Reservations!$A39&lt;&gt;""),Reservations!$V39,""),"")</f>
        <v/>
      </c>
      <c r="W43" s="27">
        <f>IFERROR(IF(AND(Reservations!$I39&lt;=$O$3,Reservations!$J39&gt;$O$3,Reservations!$L39&lt;&gt;"Canceled",Reservations!$A39&lt;&gt;""),Reservations!$W39,""),"")</f>
        <v/>
      </c>
    </row>
    <row r="44">
      <c r="A44" s="56">
        <f>IFERROR(A43+1,0)</f>
        <v/>
      </c>
      <c r="B44" s="27">
        <f>IFERROR(VLOOKUP(MOD(A44,7)+1,'Setup &amp; Instructions'!$H$4:$I$10,2,0),"")</f>
        <v/>
      </c>
      <c r="C44" s="27">
        <f>IFERROR(IF(AND(MONTH(A44)=MONTH('Setup &amp; Instructions'!$B$4),YEAR(A44)=YEAR('Setup &amp; Instructions'!$B$4)),"Yes","No"),"")</f>
        <v/>
      </c>
      <c r="D44" s="27">
        <f>IFERROR(COUNTIFS(Reservations!$I$2:$I$251,A44,Reservations!$L$2:$L$251,"&lt;&gt;Canceled",Reservations!$A$2:$A$251,"&lt;&gt;"),0)</f>
        <v/>
      </c>
      <c r="E44" s="27">
        <f>IFERROR(COUNTIFS(Reservations!$J$2:$J$251,A44,Reservations!$L$2:$L$251,"&lt;&gt;Canceled",Reservations!$A$2:$A$251,"&lt;&gt;"),0)</f>
        <v/>
      </c>
      <c r="F44" s="27">
        <f>IFERROR(SUMPRODUCT((Reservations!$I$2:$I$251&lt;=A44)*(Reservations!$J$2:$J$251&gt;A44)*(Reservations!$L$2:$L$251&lt;&gt;"Canceled")*(Reservations!$A$2:$A$251&lt;&gt;"")),0)</f>
        <v/>
      </c>
      <c r="G44" s="27">
        <f>IFERROR('Setup &amp; Instructions'!$B$7-F44,0)</f>
        <v/>
      </c>
      <c r="H44" s="57">
        <f>IFERROR(F44/'Setup &amp; Instructions'!$B$7,0)</f>
        <v/>
      </c>
      <c r="I44" s="29">
        <f>IFERROR(SUMPRODUCT((Reservations!$I$2:$I$251&lt;=A44)*(Reservations!$J$2:$J$251&gt;A44)*(Reservations!$L$2:$L$251&lt;&gt;"Canceled")*(Reservations!$A$2:$A$251&lt;&gt;"")*Reservations!$N$2:$N$251),0)</f>
        <v/>
      </c>
      <c r="J44" s="29">
        <f>IFERROR(SUMPRODUCT((Reservations!$I$2:$I$251&lt;=A44)*(Reservations!$J$2:$J$251&gt;A44)*(Reservations!$L$2:$L$251&lt;&gt;"Canceled")*(Reservations!$A$2:$A$251&lt;&gt;"")*Reservations!$T$2:$T$251),0)</f>
        <v/>
      </c>
      <c r="K44" s="27">
        <f>IFERROR(SUMPRODUCT((Reservations!$I$2:$I$251&lt;=A44)*(Reservations!$J$2:$J$251&gt;A44)*(Reservations!$Y$2:$Y$251&gt;0)*(Reservations!$L$2:$L$251&lt;&gt;"Canceled")*(Reservations!$A$2:$A$251&lt;&gt;"")),0)</f>
        <v/>
      </c>
      <c r="L44" s="27">
        <f>IFERROR(IF(C44="No","Outside selected month",IF(K44&gt;0,"Resolve room conflict",IF(H44&gt;=1,"Sold out",IF(H44&gt;='Setup &amp; Instructions'!$B$11,"High occupancy",IF(D44+E44&gt;='Setup &amp; Instructions'!$B$12,"Heavy turnover day","Standard operations"))))),"")</f>
        <v/>
      </c>
      <c r="N44" s="27">
        <f>IFERROR(IF(AND(Reservations!$I40&lt;=$O$3,Reservations!$J40&gt;$O$3,Reservations!$L40&lt;&gt;"Canceled",Reservations!$A40&lt;&gt;""),Reservations!$C40,""),"")</f>
        <v/>
      </c>
      <c r="O44" s="27">
        <f>IFERROR(IF(AND(Reservations!$I40&lt;=$O$3,Reservations!$J40&gt;$O$3,Reservations!$L40&lt;&gt;"Canceled",Reservations!$A40&lt;&gt;""),Reservations!$F40,""),"")</f>
        <v/>
      </c>
      <c r="P44" s="27">
        <f>IFERROR(IF(AND(Reservations!$I40&lt;=$O$3,Reservations!$J40&gt;$O$3,Reservations!$L40&lt;&gt;"Canceled",Reservations!$A40&lt;&gt;""),Reservations!$L40,""),"")</f>
        <v/>
      </c>
      <c r="Q44" s="56">
        <f>IFERROR(IF(AND(Reservations!$I40&lt;=$O$3,Reservations!$J40&gt;$O$3,Reservations!$L40&lt;&gt;"Canceled",Reservations!$A40&lt;&gt;""),Reservations!$I40,""),"")</f>
        <v/>
      </c>
      <c r="R44" s="56">
        <f>IFERROR(IF(AND(Reservations!$I40&lt;=$O$3,Reservations!$J40&gt;$O$3,Reservations!$L40&lt;&gt;"Canceled",Reservations!$A40&lt;&gt;""),Reservations!$J40,""),"")</f>
        <v/>
      </c>
      <c r="S44" s="27">
        <f>IFERROR(IF(AND(Reservations!$I40&lt;=$O$3,Reservations!$J40&gt;$O$3,Reservations!$L40&lt;&gt;"Canceled",Reservations!$A40&lt;&gt;""),Reservations!$G40,""),"")</f>
        <v/>
      </c>
      <c r="T44" s="27">
        <f>IFERROR(IF(AND(Reservations!$I40&lt;=$O$3,Reservations!$J40&gt;$O$3,Reservations!$L40&lt;&gt;"Canceled",Reservations!$A40&lt;&gt;""),Reservations!$H40,""),"")</f>
        <v/>
      </c>
      <c r="U44" s="29">
        <f>IFERROR(IF(AND(Reservations!$I40&lt;=$O$3,Reservations!$J40&gt;$O$3,Reservations!$L40&lt;&gt;"Canceled",Reservations!$A40&lt;&gt;""),Reservations!$T40,""),"")</f>
        <v/>
      </c>
      <c r="V44" s="27">
        <f>IFERROR(IF(AND(Reservations!$I40&lt;=$O$3,Reservations!$J40&gt;$O$3,Reservations!$L40&lt;&gt;"Canceled",Reservations!$A40&lt;&gt;""),Reservations!$V40,""),"")</f>
        <v/>
      </c>
      <c r="W44" s="27">
        <f>IFERROR(IF(AND(Reservations!$I40&lt;=$O$3,Reservations!$J40&gt;$O$3,Reservations!$L40&lt;&gt;"Canceled",Reservations!$A40&lt;&gt;""),Reservations!$W40,""),"")</f>
        <v/>
      </c>
    </row>
    <row r="45">
      <c r="A45" s="56">
        <f>IFERROR(A44+1,0)</f>
        <v/>
      </c>
      <c r="B45" s="27">
        <f>IFERROR(VLOOKUP(MOD(A45,7)+1,'Setup &amp; Instructions'!$H$4:$I$10,2,0),"")</f>
        <v/>
      </c>
      <c r="C45" s="27">
        <f>IFERROR(IF(AND(MONTH(A45)=MONTH('Setup &amp; Instructions'!$B$4),YEAR(A45)=YEAR('Setup &amp; Instructions'!$B$4)),"Yes","No"),"")</f>
        <v/>
      </c>
      <c r="D45" s="27">
        <f>IFERROR(COUNTIFS(Reservations!$I$2:$I$251,A45,Reservations!$L$2:$L$251,"&lt;&gt;Canceled",Reservations!$A$2:$A$251,"&lt;&gt;"),0)</f>
        <v/>
      </c>
      <c r="E45" s="27">
        <f>IFERROR(COUNTIFS(Reservations!$J$2:$J$251,A45,Reservations!$L$2:$L$251,"&lt;&gt;Canceled",Reservations!$A$2:$A$251,"&lt;&gt;"),0)</f>
        <v/>
      </c>
      <c r="F45" s="27">
        <f>IFERROR(SUMPRODUCT((Reservations!$I$2:$I$251&lt;=A45)*(Reservations!$J$2:$J$251&gt;A45)*(Reservations!$L$2:$L$251&lt;&gt;"Canceled")*(Reservations!$A$2:$A$251&lt;&gt;"")),0)</f>
        <v/>
      </c>
      <c r="G45" s="27">
        <f>IFERROR('Setup &amp; Instructions'!$B$7-F45,0)</f>
        <v/>
      </c>
      <c r="H45" s="57">
        <f>IFERROR(F45/'Setup &amp; Instructions'!$B$7,0)</f>
        <v/>
      </c>
      <c r="I45" s="29">
        <f>IFERROR(SUMPRODUCT((Reservations!$I$2:$I$251&lt;=A45)*(Reservations!$J$2:$J$251&gt;A45)*(Reservations!$L$2:$L$251&lt;&gt;"Canceled")*(Reservations!$A$2:$A$251&lt;&gt;"")*Reservations!$N$2:$N$251),0)</f>
        <v/>
      </c>
      <c r="J45" s="29">
        <f>IFERROR(SUMPRODUCT((Reservations!$I$2:$I$251&lt;=A45)*(Reservations!$J$2:$J$251&gt;A45)*(Reservations!$L$2:$L$251&lt;&gt;"Canceled")*(Reservations!$A$2:$A$251&lt;&gt;"")*Reservations!$T$2:$T$251),0)</f>
        <v/>
      </c>
      <c r="K45" s="27">
        <f>IFERROR(SUMPRODUCT((Reservations!$I$2:$I$251&lt;=A45)*(Reservations!$J$2:$J$251&gt;A45)*(Reservations!$Y$2:$Y$251&gt;0)*(Reservations!$L$2:$L$251&lt;&gt;"Canceled")*(Reservations!$A$2:$A$251&lt;&gt;"")),0)</f>
        <v/>
      </c>
      <c r="L45" s="27">
        <f>IFERROR(IF(C45="No","Outside selected month",IF(K45&gt;0,"Resolve room conflict",IF(H45&gt;=1,"Sold out",IF(H45&gt;='Setup &amp; Instructions'!$B$11,"High occupancy",IF(D45+E45&gt;='Setup &amp; Instructions'!$B$12,"Heavy turnover day","Standard operations"))))),"")</f>
        <v/>
      </c>
      <c r="N45" s="27">
        <f>IFERROR(IF(AND(Reservations!$I41&lt;=$O$3,Reservations!$J41&gt;$O$3,Reservations!$L41&lt;&gt;"Canceled",Reservations!$A41&lt;&gt;""),Reservations!$C41,""),"")</f>
        <v/>
      </c>
      <c r="O45" s="27">
        <f>IFERROR(IF(AND(Reservations!$I41&lt;=$O$3,Reservations!$J41&gt;$O$3,Reservations!$L41&lt;&gt;"Canceled",Reservations!$A41&lt;&gt;""),Reservations!$F41,""),"")</f>
        <v/>
      </c>
      <c r="P45" s="27">
        <f>IFERROR(IF(AND(Reservations!$I41&lt;=$O$3,Reservations!$J41&gt;$O$3,Reservations!$L41&lt;&gt;"Canceled",Reservations!$A41&lt;&gt;""),Reservations!$L41,""),"")</f>
        <v/>
      </c>
      <c r="Q45" s="56">
        <f>IFERROR(IF(AND(Reservations!$I41&lt;=$O$3,Reservations!$J41&gt;$O$3,Reservations!$L41&lt;&gt;"Canceled",Reservations!$A41&lt;&gt;""),Reservations!$I41,""),"")</f>
        <v/>
      </c>
      <c r="R45" s="56">
        <f>IFERROR(IF(AND(Reservations!$I41&lt;=$O$3,Reservations!$J41&gt;$O$3,Reservations!$L41&lt;&gt;"Canceled",Reservations!$A41&lt;&gt;""),Reservations!$J41,""),"")</f>
        <v/>
      </c>
      <c r="S45" s="27">
        <f>IFERROR(IF(AND(Reservations!$I41&lt;=$O$3,Reservations!$J41&gt;$O$3,Reservations!$L41&lt;&gt;"Canceled",Reservations!$A41&lt;&gt;""),Reservations!$G41,""),"")</f>
        <v/>
      </c>
      <c r="T45" s="27">
        <f>IFERROR(IF(AND(Reservations!$I41&lt;=$O$3,Reservations!$J41&gt;$O$3,Reservations!$L41&lt;&gt;"Canceled",Reservations!$A41&lt;&gt;""),Reservations!$H41,""),"")</f>
        <v/>
      </c>
      <c r="U45" s="29">
        <f>IFERROR(IF(AND(Reservations!$I41&lt;=$O$3,Reservations!$J41&gt;$O$3,Reservations!$L41&lt;&gt;"Canceled",Reservations!$A41&lt;&gt;""),Reservations!$T41,""),"")</f>
        <v/>
      </c>
      <c r="V45" s="27">
        <f>IFERROR(IF(AND(Reservations!$I41&lt;=$O$3,Reservations!$J41&gt;$O$3,Reservations!$L41&lt;&gt;"Canceled",Reservations!$A41&lt;&gt;""),Reservations!$V41,""),"")</f>
        <v/>
      </c>
      <c r="W45" s="27">
        <f>IFERROR(IF(AND(Reservations!$I41&lt;=$O$3,Reservations!$J41&gt;$O$3,Reservations!$L41&lt;&gt;"Canceled",Reservations!$A41&lt;&gt;""),Reservations!$W41,""),"")</f>
        <v/>
      </c>
    </row>
    <row r="46">
      <c r="A46" s="56">
        <f>IFERROR(A45+1,0)</f>
        <v/>
      </c>
      <c r="B46" s="27">
        <f>IFERROR(VLOOKUP(MOD(A46,7)+1,'Setup &amp; Instructions'!$H$4:$I$10,2,0),"")</f>
        <v/>
      </c>
      <c r="C46" s="27">
        <f>IFERROR(IF(AND(MONTH(A46)=MONTH('Setup &amp; Instructions'!$B$4),YEAR(A46)=YEAR('Setup &amp; Instructions'!$B$4)),"Yes","No"),"")</f>
        <v/>
      </c>
      <c r="D46" s="27">
        <f>IFERROR(COUNTIFS(Reservations!$I$2:$I$251,A46,Reservations!$L$2:$L$251,"&lt;&gt;Canceled",Reservations!$A$2:$A$251,"&lt;&gt;"),0)</f>
        <v/>
      </c>
      <c r="E46" s="27">
        <f>IFERROR(COUNTIFS(Reservations!$J$2:$J$251,A46,Reservations!$L$2:$L$251,"&lt;&gt;Canceled",Reservations!$A$2:$A$251,"&lt;&gt;"),0)</f>
        <v/>
      </c>
      <c r="F46" s="27">
        <f>IFERROR(SUMPRODUCT((Reservations!$I$2:$I$251&lt;=A46)*(Reservations!$J$2:$J$251&gt;A46)*(Reservations!$L$2:$L$251&lt;&gt;"Canceled")*(Reservations!$A$2:$A$251&lt;&gt;"")),0)</f>
        <v/>
      </c>
      <c r="G46" s="27">
        <f>IFERROR('Setup &amp; Instructions'!$B$7-F46,0)</f>
        <v/>
      </c>
      <c r="H46" s="57">
        <f>IFERROR(F46/'Setup &amp; Instructions'!$B$7,0)</f>
        <v/>
      </c>
      <c r="I46" s="29">
        <f>IFERROR(SUMPRODUCT((Reservations!$I$2:$I$251&lt;=A46)*(Reservations!$J$2:$J$251&gt;A46)*(Reservations!$L$2:$L$251&lt;&gt;"Canceled")*(Reservations!$A$2:$A$251&lt;&gt;"")*Reservations!$N$2:$N$251),0)</f>
        <v/>
      </c>
      <c r="J46" s="29">
        <f>IFERROR(SUMPRODUCT((Reservations!$I$2:$I$251&lt;=A46)*(Reservations!$J$2:$J$251&gt;A46)*(Reservations!$L$2:$L$251&lt;&gt;"Canceled")*(Reservations!$A$2:$A$251&lt;&gt;"")*Reservations!$T$2:$T$251),0)</f>
        <v/>
      </c>
      <c r="K46" s="27">
        <f>IFERROR(SUMPRODUCT((Reservations!$I$2:$I$251&lt;=A46)*(Reservations!$J$2:$J$251&gt;A46)*(Reservations!$Y$2:$Y$251&gt;0)*(Reservations!$L$2:$L$251&lt;&gt;"Canceled")*(Reservations!$A$2:$A$251&lt;&gt;"")),0)</f>
        <v/>
      </c>
      <c r="L46" s="27">
        <f>IFERROR(IF(C46="No","Outside selected month",IF(K46&gt;0,"Resolve room conflict",IF(H46&gt;=1,"Sold out",IF(H46&gt;='Setup &amp; Instructions'!$B$11,"High occupancy",IF(D46+E46&gt;='Setup &amp; Instructions'!$B$12,"Heavy turnover day","Standard operations"))))),"")</f>
        <v/>
      </c>
      <c r="N46" s="27">
        <f>IFERROR(IF(AND(Reservations!$I42&lt;=$O$3,Reservations!$J42&gt;$O$3,Reservations!$L42&lt;&gt;"Canceled",Reservations!$A42&lt;&gt;""),Reservations!$C42,""),"")</f>
        <v/>
      </c>
      <c r="O46" s="27">
        <f>IFERROR(IF(AND(Reservations!$I42&lt;=$O$3,Reservations!$J42&gt;$O$3,Reservations!$L42&lt;&gt;"Canceled",Reservations!$A42&lt;&gt;""),Reservations!$F42,""),"")</f>
        <v/>
      </c>
      <c r="P46" s="27">
        <f>IFERROR(IF(AND(Reservations!$I42&lt;=$O$3,Reservations!$J42&gt;$O$3,Reservations!$L42&lt;&gt;"Canceled",Reservations!$A42&lt;&gt;""),Reservations!$L42,""),"")</f>
        <v/>
      </c>
      <c r="Q46" s="56">
        <f>IFERROR(IF(AND(Reservations!$I42&lt;=$O$3,Reservations!$J42&gt;$O$3,Reservations!$L42&lt;&gt;"Canceled",Reservations!$A42&lt;&gt;""),Reservations!$I42,""),"")</f>
        <v/>
      </c>
      <c r="R46" s="56">
        <f>IFERROR(IF(AND(Reservations!$I42&lt;=$O$3,Reservations!$J42&gt;$O$3,Reservations!$L42&lt;&gt;"Canceled",Reservations!$A42&lt;&gt;""),Reservations!$J42,""),"")</f>
        <v/>
      </c>
      <c r="S46" s="27">
        <f>IFERROR(IF(AND(Reservations!$I42&lt;=$O$3,Reservations!$J42&gt;$O$3,Reservations!$L42&lt;&gt;"Canceled",Reservations!$A42&lt;&gt;""),Reservations!$G42,""),"")</f>
        <v/>
      </c>
      <c r="T46" s="27">
        <f>IFERROR(IF(AND(Reservations!$I42&lt;=$O$3,Reservations!$J42&gt;$O$3,Reservations!$L42&lt;&gt;"Canceled",Reservations!$A42&lt;&gt;""),Reservations!$H42,""),"")</f>
        <v/>
      </c>
      <c r="U46" s="29">
        <f>IFERROR(IF(AND(Reservations!$I42&lt;=$O$3,Reservations!$J42&gt;$O$3,Reservations!$L42&lt;&gt;"Canceled",Reservations!$A42&lt;&gt;""),Reservations!$T42,""),"")</f>
        <v/>
      </c>
      <c r="V46" s="27">
        <f>IFERROR(IF(AND(Reservations!$I42&lt;=$O$3,Reservations!$J42&gt;$O$3,Reservations!$L42&lt;&gt;"Canceled",Reservations!$A42&lt;&gt;""),Reservations!$V42,""),"")</f>
        <v/>
      </c>
      <c r="W46" s="27">
        <f>IFERROR(IF(AND(Reservations!$I42&lt;=$O$3,Reservations!$J42&gt;$O$3,Reservations!$L42&lt;&gt;"Canceled",Reservations!$A42&lt;&gt;""),Reservations!$W42,""),"")</f>
        <v/>
      </c>
    </row>
    <row r="47">
      <c r="A47" s="56">
        <f>IFERROR(A46+1,0)</f>
        <v/>
      </c>
      <c r="B47" s="27">
        <f>IFERROR(VLOOKUP(MOD(A47,7)+1,'Setup &amp; Instructions'!$H$4:$I$10,2,0),"")</f>
        <v/>
      </c>
      <c r="C47" s="27">
        <f>IFERROR(IF(AND(MONTH(A47)=MONTH('Setup &amp; Instructions'!$B$4),YEAR(A47)=YEAR('Setup &amp; Instructions'!$B$4)),"Yes","No"),"")</f>
        <v/>
      </c>
      <c r="D47" s="27">
        <f>IFERROR(COUNTIFS(Reservations!$I$2:$I$251,A47,Reservations!$L$2:$L$251,"&lt;&gt;Canceled",Reservations!$A$2:$A$251,"&lt;&gt;"),0)</f>
        <v/>
      </c>
      <c r="E47" s="27">
        <f>IFERROR(COUNTIFS(Reservations!$J$2:$J$251,A47,Reservations!$L$2:$L$251,"&lt;&gt;Canceled",Reservations!$A$2:$A$251,"&lt;&gt;"),0)</f>
        <v/>
      </c>
      <c r="F47" s="27">
        <f>IFERROR(SUMPRODUCT((Reservations!$I$2:$I$251&lt;=A47)*(Reservations!$J$2:$J$251&gt;A47)*(Reservations!$L$2:$L$251&lt;&gt;"Canceled")*(Reservations!$A$2:$A$251&lt;&gt;"")),0)</f>
        <v/>
      </c>
      <c r="G47" s="27">
        <f>IFERROR('Setup &amp; Instructions'!$B$7-F47,0)</f>
        <v/>
      </c>
      <c r="H47" s="57">
        <f>IFERROR(F47/'Setup &amp; Instructions'!$B$7,0)</f>
        <v/>
      </c>
      <c r="I47" s="29">
        <f>IFERROR(SUMPRODUCT((Reservations!$I$2:$I$251&lt;=A47)*(Reservations!$J$2:$J$251&gt;A47)*(Reservations!$L$2:$L$251&lt;&gt;"Canceled")*(Reservations!$A$2:$A$251&lt;&gt;"")*Reservations!$N$2:$N$251),0)</f>
        <v/>
      </c>
      <c r="J47" s="29">
        <f>IFERROR(SUMPRODUCT((Reservations!$I$2:$I$251&lt;=A47)*(Reservations!$J$2:$J$251&gt;A47)*(Reservations!$L$2:$L$251&lt;&gt;"Canceled")*(Reservations!$A$2:$A$251&lt;&gt;"")*Reservations!$T$2:$T$251),0)</f>
        <v/>
      </c>
      <c r="K47" s="27">
        <f>IFERROR(SUMPRODUCT((Reservations!$I$2:$I$251&lt;=A47)*(Reservations!$J$2:$J$251&gt;A47)*(Reservations!$Y$2:$Y$251&gt;0)*(Reservations!$L$2:$L$251&lt;&gt;"Canceled")*(Reservations!$A$2:$A$251&lt;&gt;"")),0)</f>
        <v/>
      </c>
      <c r="L47" s="27">
        <f>IFERROR(IF(C47="No","Outside selected month",IF(K47&gt;0,"Resolve room conflict",IF(H47&gt;=1,"Sold out",IF(H47&gt;='Setup &amp; Instructions'!$B$11,"High occupancy",IF(D47+E47&gt;='Setup &amp; Instructions'!$B$12,"Heavy turnover day","Standard operations"))))),"")</f>
        <v/>
      </c>
      <c r="N47" s="27">
        <f>IFERROR(IF(AND(Reservations!$I43&lt;=$O$3,Reservations!$J43&gt;$O$3,Reservations!$L43&lt;&gt;"Canceled",Reservations!$A43&lt;&gt;""),Reservations!$C43,""),"")</f>
        <v/>
      </c>
      <c r="O47" s="27">
        <f>IFERROR(IF(AND(Reservations!$I43&lt;=$O$3,Reservations!$J43&gt;$O$3,Reservations!$L43&lt;&gt;"Canceled",Reservations!$A43&lt;&gt;""),Reservations!$F43,""),"")</f>
        <v/>
      </c>
      <c r="P47" s="27">
        <f>IFERROR(IF(AND(Reservations!$I43&lt;=$O$3,Reservations!$J43&gt;$O$3,Reservations!$L43&lt;&gt;"Canceled",Reservations!$A43&lt;&gt;""),Reservations!$L43,""),"")</f>
        <v/>
      </c>
      <c r="Q47" s="56">
        <f>IFERROR(IF(AND(Reservations!$I43&lt;=$O$3,Reservations!$J43&gt;$O$3,Reservations!$L43&lt;&gt;"Canceled",Reservations!$A43&lt;&gt;""),Reservations!$I43,""),"")</f>
        <v/>
      </c>
      <c r="R47" s="56">
        <f>IFERROR(IF(AND(Reservations!$I43&lt;=$O$3,Reservations!$J43&gt;$O$3,Reservations!$L43&lt;&gt;"Canceled",Reservations!$A43&lt;&gt;""),Reservations!$J43,""),"")</f>
        <v/>
      </c>
      <c r="S47" s="27">
        <f>IFERROR(IF(AND(Reservations!$I43&lt;=$O$3,Reservations!$J43&gt;$O$3,Reservations!$L43&lt;&gt;"Canceled",Reservations!$A43&lt;&gt;""),Reservations!$G43,""),"")</f>
        <v/>
      </c>
      <c r="T47" s="27">
        <f>IFERROR(IF(AND(Reservations!$I43&lt;=$O$3,Reservations!$J43&gt;$O$3,Reservations!$L43&lt;&gt;"Canceled",Reservations!$A43&lt;&gt;""),Reservations!$H43,""),"")</f>
        <v/>
      </c>
      <c r="U47" s="29">
        <f>IFERROR(IF(AND(Reservations!$I43&lt;=$O$3,Reservations!$J43&gt;$O$3,Reservations!$L43&lt;&gt;"Canceled",Reservations!$A43&lt;&gt;""),Reservations!$T43,""),"")</f>
        <v/>
      </c>
      <c r="V47" s="27">
        <f>IFERROR(IF(AND(Reservations!$I43&lt;=$O$3,Reservations!$J43&gt;$O$3,Reservations!$L43&lt;&gt;"Canceled",Reservations!$A43&lt;&gt;""),Reservations!$V43,""),"")</f>
        <v/>
      </c>
      <c r="W47" s="27">
        <f>IFERROR(IF(AND(Reservations!$I43&lt;=$O$3,Reservations!$J43&gt;$O$3,Reservations!$L43&lt;&gt;"Canceled",Reservations!$A43&lt;&gt;""),Reservations!$W43,""),"")</f>
        <v/>
      </c>
    </row>
    <row r="48">
      <c r="A48" s="56">
        <f>IFERROR(A47+1,0)</f>
        <v/>
      </c>
      <c r="B48" s="27">
        <f>IFERROR(VLOOKUP(MOD(A48,7)+1,'Setup &amp; Instructions'!$H$4:$I$10,2,0),"")</f>
        <v/>
      </c>
      <c r="C48" s="27">
        <f>IFERROR(IF(AND(MONTH(A48)=MONTH('Setup &amp; Instructions'!$B$4),YEAR(A48)=YEAR('Setup &amp; Instructions'!$B$4)),"Yes","No"),"")</f>
        <v/>
      </c>
      <c r="D48" s="27">
        <f>IFERROR(COUNTIFS(Reservations!$I$2:$I$251,A48,Reservations!$L$2:$L$251,"&lt;&gt;Canceled",Reservations!$A$2:$A$251,"&lt;&gt;"),0)</f>
        <v/>
      </c>
      <c r="E48" s="27">
        <f>IFERROR(COUNTIFS(Reservations!$J$2:$J$251,A48,Reservations!$L$2:$L$251,"&lt;&gt;Canceled",Reservations!$A$2:$A$251,"&lt;&gt;"),0)</f>
        <v/>
      </c>
      <c r="F48" s="27">
        <f>IFERROR(SUMPRODUCT((Reservations!$I$2:$I$251&lt;=A48)*(Reservations!$J$2:$J$251&gt;A48)*(Reservations!$L$2:$L$251&lt;&gt;"Canceled")*(Reservations!$A$2:$A$251&lt;&gt;"")),0)</f>
        <v/>
      </c>
      <c r="G48" s="27">
        <f>IFERROR('Setup &amp; Instructions'!$B$7-F48,0)</f>
        <v/>
      </c>
      <c r="H48" s="57">
        <f>IFERROR(F48/'Setup &amp; Instructions'!$B$7,0)</f>
        <v/>
      </c>
      <c r="I48" s="29">
        <f>IFERROR(SUMPRODUCT((Reservations!$I$2:$I$251&lt;=A48)*(Reservations!$J$2:$J$251&gt;A48)*(Reservations!$L$2:$L$251&lt;&gt;"Canceled")*(Reservations!$A$2:$A$251&lt;&gt;"")*Reservations!$N$2:$N$251),0)</f>
        <v/>
      </c>
      <c r="J48" s="29">
        <f>IFERROR(SUMPRODUCT((Reservations!$I$2:$I$251&lt;=A48)*(Reservations!$J$2:$J$251&gt;A48)*(Reservations!$L$2:$L$251&lt;&gt;"Canceled")*(Reservations!$A$2:$A$251&lt;&gt;"")*Reservations!$T$2:$T$251),0)</f>
        <v/>
      </c>
      <c r="K48" s="27">
        <f>IFERROR(SUMPRODUCT((Reservations!$I$2:$I$251&lt;=A48)*(Reservations!$J$2:$J$251&gt;A48)*(Reservations!$Y$2:$Y$251&gt;0)*(Reservations!$L$2:$L$251&lt;&gt;"Canceled")*(Reservations!$A$2:$A$251&lt;&gt;"")),0)</f>
        <v/>
      </c>
      <c r="L48" s="27">
        <f>IFERROR(IF(C48="No","Outside selected month",IF(K48&gt;0,"Resolve room conflict",IF(H48&gt;=1,"Sold out",IF(H48&gt;='Setup &amp; Instructions'!$B$11,"High occupancy",IF(D48+E48&gt;='Setup &amp; Instructions'!$B$12,"Heavy turnover day","Standard operations"))))),"")</f>
        <v/>
      </c>
      <c r="N48" s="27">
        <f>IFERROR(IF(AND(Reservations!$I44&lt;=$O$3,Reservations!$J44&gt;$O$3,Reservations!$L44&lt;&gt;"Canceled",Reservations!$A44&lt;&gt;""),Reservations!$C44,""),"")</f>
        <v/>
      </c>
      <c r="O48" s="27">
        <f>IFERROR(IF(AND(Reservations!$I44&lt;=$O$3,Reservations!$J44&gt;$O$3,Reservations!$L44&lt;&gt;"Canceled",Reservations!$A44&lt;&gt;""),Reservations!$F44,""),"")</f>
        <v/>
      </c>
      <c r="P48" s="27">
        <f>IFERROR(IF(AND(Reservations!$I44&lt;=$O$3,Reservations!$J44&gt;$O$3,Reservations!$L44&lt;&gt;"Canceled",Reservations!$A44&lt;&gt;""),Reservations!$L44,""),"")</f>
        <v/>
      </c>
      <c r="Q48" s="56">
        <f>IFERROR(IF(AND(Reservations!$I44&lt;=$O$3,Reservations!$J44&gt;$O$3,Reservations!$L44&lt;&gt;"Canceled",Reservations!$A44&lt;&gt;""),Reservations!$I44,""),"")</f>
        <v/>
      </c>
      <c r="R48" s="56">
        <f>IFERROR(IF(AND(Reservations!$I44&lt;=$O$3,Reservations!$J44&gt;$O$3,Reservations!$L44&lt;&gt;"Canceled",Reservations!$A44&lt;&gt;""),Reservations!$J44,""),"")</f>
        <v/>
      </c>
      <c r="S48" s="27">
        <f>IFERROR(IF(AND(Reservations!$I44&lt;=$O$3,Reservations!$J44&gt;$O$3,Reservations!$L44&lt;&gt;"Canceled",Reservations!$A44&lt;&gt;""),Reservations!$G44,""),"")</f>
        <v/>
      </c>
      <c r="T48" s="27">
        <f>IFERROR(IF(AND(Reservations!$I44&lt;=$O$3,Reservations!$J44&gt;$O$3,Reservations!$L44&lt;&gt;"Canceled",Reservations!$A44&lt;&gt;""),Reservations!$H44,""),"")</f>
        <v/>
      </c>
      <c r="U48" s="29">
        <f>IFERROR(IF(AND(Reservations!$I44&lt;=$O$3,Reservations!$J44&gt;$O$3,Reservations!$L44&lt;&gt;"Canceled",Reservations!$A44&lt;&gt;""),Reservations!$T44,""),"")</f>
        <v/>
      </c>
      <c r="V48" s="27">
        <f>IFERROR(IF(AND(Reservations!$I44&lt;=$O$3,Reservations!$J44&gt;$O$3,Reservations!$L44&lt;&gt;"Canceled",Reservations!$A44&lt;&gt;""),Reservations!$V44,""),"")</f>
        <v/>
      </c>
      <c r="W48" s="27">
        <f>IFERROR(IF(AND(Reservations!$I44&lt;=$O$3,Reservations!$J44&gt;$O$3,Reservations!$L44&lt;&gt;"Canceled",Reservations!$A44&lt;&gt;""),Reservations!$W44,""),"")</f>
        <v/>
      </c>
    </row>
    <row r="49">
      <c r="A49" s="56">
        <f>IFERROR(A48+1,0)</f>
        <v/>
      </c>
      <c r="B49" s="27">
        <f>IFERROR(VLOOKUP(MOD(A49,7)+1,'Setup &amp; Instructions'!$H$4:$I$10,2,0),"")</f>
        <v/>
      </c>
      <c r="C49" s="27">
        <f>IFERROR(IF(AND(MONTH(A49)=MONTH('Setup &amp; Instructions'!$B$4),YEAR(A49)=YEAR('Setup &amp; Instructions'!$B$4)),"Yes","No"),"")</f>
        <v/>
      </c>
      <c r="D49" s="27">
        <f>IFERROR(COUNTIFS(Reservations!$I$2:$I$251,A49,Reservations!$L$2:$L$251,"&lt;&gt;Canceled",Reservations!$A$2:$A$251,"&lt;&gt;"),0)</f>
        <v/>
      </c>
      <c r="E49" s="27">
        <f>IFERROR(COUNTIFS(Reservations!$J$2:$J$251,A49,Reservations!$L$2:$L$251,"&lt;&gt;Canceled",Reservations!$A$2:$A$251,"&lt;&gt;"),0)</f>
        <v/>
      </c>
      <c r="F49" s="27">
        <f>IFERROR(SUMPRODUCT((Reservations!$I$2:$I$251&lt;=A49)*(Reservations!$J$2:$J$251&gt;A49)*(Reservations!$L$2:$L$251&lt;&gt;"Canceled")*(Reservations!$A$2:$A$251&lt;&gt;"")),0)</f>
        <v/>
      </c>
      <c r="G49" s="27">
        <f>IFERROR('Setup &amp; Instructions'!$B$7-F49,0)</f>
        <v/>
      </c>
      <c r="H49" s="57">
        <f>IFERROR(F49/'Setup &amp; Instructions'!$B$7,0)</f>
        <v/>
      </c>
      <c r="I49" s="29">
        <f>IFERROR(SUMPRODUCT((Reservations!$I$2:$I$251&lt;=A49)*(Reservations!$J$2:$J$251&gt;A49)*(Reservations!$L$2:$L$251&lt;&gt;"Canceled")*(Reservations!$A$2:$A$251&lt;&gt;"")*Reservations!$N$2:$N$251),0)</f>
        <v/>
      </c>
      <c r="J49" s="29">
        <f>IFERROR(SUMPRODUCT((Reservations!$I$2:$I$251&lt;=A49)*(Reservations!$J$2:$J$251&gt;A49)*(Reservations!$L$2:$L$251&lt;&gt;"Canceled")*(Reservations!$A$2:$A$251&lt;&gt;"")*Reservations!$T$2:$T$251),0)</f>
        <v/>
      </c>
      <c r="K49" s="27">
        <f>IFERROR(SUMPRODUCT((Reservations!$I$2:$I$251&lt;=A49)*(Reservations!$J$2:$J$251&gt;A49)*(Reservations!$Y$2:$Y$251&gt;0)*(Reservations!$L$2:$L$251&lt;&gt;"Canceled")*(Reservations!$A$2:$A$251&lt;&gt;"")),0)</f>
        <v/>
      </c>
      <c r="L49" s="27">
        <f>IFERROR(IF(C49="No","Outside selected month",IF(K49&gt;0,"Resolve room conflict",IF(H49&gt;=1,"Sold out",IF(H49&gt;='Setup &amp; Instructions'!$B$11,"High occupancy",IF(D49+E49&gt;='Setup &amp; Instructions'!$B$12,"Heavy turnover day","Standard operations"))))),"")</f>
        <v/>
      </c>
      <c r="N49" s="27">
        <f>IFERROR(IF(AND(Reservations!$I45&lt;=$O$3,Reservations!$J45&gt;$O$3,Reservations!$L45&lt;&gt;"Canceled",Reservations!$A45&lt;&gt;""),Reservations!$C45,""),"")</f>
        <v/>
      </c>
      <c r="O49" s="27">
        <f>IFERROR(IF(AND(Reservations!$I45&lt;=$O$3,Reservations!$J45&gt;$O$3,Reservations!$L45&lt;&gt;"Canceled",Reservations!$A45&lt;&gt;""),Reservations!$F45,""),"")</f>
        <v/>
      </c>
      <c r="P49" s="27">
        <f>IFERROR(IF(AND(Reservations!$I45&lt;=$O$3,Reservations!$J45&gt;$O$3,Reservations!$L45&lt;&gt;"Canceled",Reservations!$A45&lt;&gt;""),Reservations!$L45,""),"")</f>
        <v/>
      </c>
      <c r="Q49" s="56">
        <f>IFERROR(IF(AND(Reservations!$I45&lt;=$O$3,Reservations!$J45&gt;$O$3,Reservations!$L45&lt;&gt;"Canceled",Reservations!$A45&lt;&gt;""),Reservations!$I45,""),"")</f>
        <v/>
      </c>
      <c r="R49" s="56">
        <f>IFERROR(IF(AND(Reservations!$I45&lt;=$O$3,Reservations!$J45&gt;$O$3,Reservations!$L45&lt;&gt;"Canceled",Reservations!$A45&lt;&gt;""),Reservations!$J45,""),"")</f>
        <v/>
      </c>
      <c r="S49" s="27">
        <f>IFERROR(IF(AND(Reservations!$I45&lt;=$O$3,Reservations!$J45&gt;$O$3,Reservations!$L45&lt;&gt;"Canceled",Reservations!$A45&lt;&gt;""),Reservations!$G45,""),"")</f>
        <v/>
      </c>
      <c r="T49" s="27">
        <f>IFERROR(IF(AND(Reservations!$I45&lt;=$O$3,Reservations!$J45&gt;$O$3,Reservations!$L45&lt;&gt;"Canceled",Reservations!$A45&lt;&gt;""),Reservations!$H45,""),"")</f>
        <v/>
      </c>
      <c r="U49" s="29">
        <f>IFERROR(IF(AND(Reservations!$I45&lt;=$O$3,Reservations!$J45&gt;$O$3,Reservations!$L45&lt;&gt;"Canceled",Reservations!$A45&lt;&gt;""),Reservations!$T45,""),"")</f>
        <v/>
      </c>
      <c r="V49" s="27">
        <f>IFERROR(IF(AND(Reservations!$I45&lt;=$O$3,Reservations!$J45&gt;$O$3,Reservations!$L45&lt;&gt;"Canceled",Reservations!$A45&lt;&gt;""),Reservations!$V45,""),"")</f>
        <v/>
      </c>
      <c r="W49" s="27">
        <f>IFERROR(IF(AND(Reservations!$I45&lt;=$O$3,Reservations!$J45&gt;$O$3,Reservations!$L45&lt;&gt;"Canceled",Reservations!$A45&lt;&gt;""),Reservations!$W45,""),"")</f>
        <v/>
      </c>
    </row>
    <row r="50">
      <c r="A50" s="56">
        <f>IFERROR(A49+1,0)</f>
        <v/>
      </c>
      <c r="B50" s="27">
        <f>IFERROR(VLOOKUP(MOD(A50,7)+1,'Setup &amp; Instructions'!$H$4:$I$10,2,0),"")</f>
        <v/>
      </c>
      <c r="C50" s="27">
        <f>IFERROR(IF(AND(MONTH(A50)=MONTH('Setup &amp; Instructions'!$B$4),YEAR(A50)=YEAR('Setup &amp; Instructions'!$B$4)),"Yes","No"),"")</f>
        <v/>
      </c>
      <c r="D50" s="27">
        <f>IFERROR(COUNTIFS(Reservations!$I$2:$I$251,A50,Reservations!$L$2:$L$251,"&lt;&gt;Canceled",Reservations!$A$2:$A$251,"&lt;&gt;"),0)</f>
        <v/>
      </c>
      <c r="E50" s="27">
        <f>IFERROR(COUNTIFS(Reservations!$J$2:$J$251,A50,Reservations!$L$2:$L$251,"&lt;&gt;Canceled",Reservations!$A$2:$A$251,"&lt;&gt;"),0)</f>
        <v/>
      </c>
      <c r="F50" s="27">
        <f>IFERROR(SUMPRODUCT((Reservations!$I$2:$I$251&lt;=A50)*(Reservations!$J$2:$J$251&gt;A50)*(Reservations!$L$2:$L$251&lt;&gt;"Canceled")*(Reservations!$A$2:$A$251&lt;&gt;"")),0)</f>
        <v/>
      </c>
      <c r="G50" s="27">
        <f>IFERROR('Setup &amp; Instructions'!$B$7-F50,0)</f>
        <v/>
      </c>
      <c r="H50" s="57">
        <f>IFERROR(F50/'Setup &amp; Instructions'!$B$7,0)</f>
        <v/>
      </c>
      <c r="I50" s="29">
        <f>IFERROR(SUMPRODUCT((Reservations!$I$2:$I$251&lt;=A50)*(Reservations!$J$2:$J$251&gt;A50)*(Reservations!$L$2:$L$251&lt;&gt;"Canceled")*(Reservations!$A$2:$A$251&lt;&gt;"")*Reservations!$N$2:$N$251),0)</f>
        <v/>
      </c>
      <c r="J50" s="29">
        <f>IFERROR(SUMPRODUCT((Reservations!$I$2:$I$251&lt;=A50)*(Reservations!$J$2:$J$251&gt;A50)*(Reservations!$L$2:$L$251&lt;&gt;"Canceled")*(Reservations!$A$2:$A$251&lt;&gt;"")*Reservations!$T$2:$T$251),0)</f>
        <v/>
      </c>
      <c r="K50" s="27">
        <f>IFERROR(SUMPRODUCT((Reservations!$I$2:$I$251&lt;=A50)*(Reservations!$J$2:$J$251&gt;A50)*(Reservations!$Y$2:$Y$251&gt;0)*(Reservations!$L$2:$L$251&lt;&gt;"Canceled")*(Reservations!$A$2:$A$251&lt;&gt;"")),0)</f>
        <v/>
      </c>
      <c r="L50" s="27">
        <f>IFERROR(IF(C50="No","Outside selected month",IF(K50&gt;0,"Resolve room conflict",IF(H50&gt;=1,"Sold out",IF(H50&gt;='Setup &amp; Instructions'!$B$11,"High occupancy",IF(D50+E50&gt;='Setup &amp; Instructions'!$B$12,"Heavy turnover day","Standard operations"))))),"")</f>
        <v/>
      </c>
      <c r="N50" s="27">
        <f>IFERROR(IF(AND(Reservations!$I46&lt;=$O$3,Reservations!$J46&gt;$O$3,Reservations!$L46&lt;&gt;"Canceled",Reservations!$A46&lt;&gt;""),Reservations!$C46,""),"")</f>
        <v/>
      </c>
      <c r="O50" s="27">
        <f>IFERROR(IF(AND(Reservations!$I46&lt;=$O$3,Reservations!$J46&gt;$O$3,Reservations!$L46&lt;&gt;"Canceled",Reservations!$A46&lt;&gt;""),Reservations!$F46,""),"")</f>
        <v/>
      </c>
      <c r="P50" s="27">
        <f>IFERROR(IF(AND(Reservations!$I46&lt;=$O$3,Reservations!$J46&gt;$O$3,Reservations!$L46&lt;&gt;"Canceled",Reservations!$A46&lt;&gt;""),Reservations!$L46,""),"")</f>
        <v/>
      </c>
      <c r="Q50" s="56">
        <f>IFERROR(IF(AND(Reservations!$I46&lt;=$O$3,Reservations!$J46&gt;$O$3,Reservations!$L46&lt;&gt;"Canceled",Reservations!$A46&lt;&gt;""),Reservations!$I46,""),"")</f>
        <v/>
      </c>
      <c r="R50" s="56">
        <f>IFERROR(IF(AND(Reservations!$I46&lt;=$O$3,Reservations!$J46&gt;$O$3,Reservations!$L46&lt;&gt;"Canceled",Reservations!$A46&lt;&gt;""),Reservations!$J46,""),"")</f>
        <v/>
      </c>
      <c r="S50" s="27">
        <f>IFERROR(IF(AND(Reservations!$I46&lt;=$O$3,Reservations!$J46&gt;$O$3,Reservations!$L46&lt;&gt;"Canceled",Reservations!$A46&lt;&gt;""),Reservations!$G46,""),"")</f>
        <v/>
      </c>
      <c r="T50" s="27">
        <f>IFERROR(IF(AND(Reservations!$I46&lt;=$O$3,Reservations!$J46&gt;$O$3,Reservations!$L46&lt;&gt;"Canceled",Reservations!$A46&lt;&gt;""),Reservations!$H46,""),"")</f>
        <v/>
      </c>
      <c r="U50" s="29">
        <f>IFERROR(IF(AND(Reservations!$I46&lt;=$O$3,Reservations!$J46&gt;$O$3,Reservations!$L46&lt;&gt;"Canceled",Reservations!$A46&lt;&gt;""),Reservations!$T46,""),"")</f>
        <v/>
      </c>
      <c r="V50" s="27">
        <f>IFERROR(IF(AND(Reservations!$I46&lt;=$O$3,Reservations!$J46&gt;$O$3,Reservations!$L46&lt;&gt;"Canceled",Reservations!$A46&lt;&gt;""),Reservations!$V46,""),"")</f>
        <v/>
      </c>
      <c r="W50" s="27">
        <f>IFERROR(IF(AND(Reservations!$I46&lt;=$O$3,Reservations!$J46&gt;$O$3,Reservations!$L46&lt;&gt;"Canceled",Reservations!$A46&lt;&gt;""),Reservations!$W46,""),"")</f>
        <v/>
      </c>
    </row>
    <row r="51">
      <c r="A51" s="56">
        <f>IFERROR(A50+1,0)</f>
        <v/>
      </c>
      <c r="B51" s="27">
        <f>IFERROR(VLOOKUP(MOD(A51,7)+1,'Setup &amp; Instructions'!$H$4:$I$10,2,0),"")</f>
        <v/>
      </c>
      <c r="C51" s="27">
        <f>IFERROR(IF(AND(MONTH(A51)=MONTH('Setup &amp; Instructions'!$B$4),YEAR(A51)=YEAR('Setup &amp; Instructions'!$B$4)),"Yes","No"),"")</f>
        <v/>
      </c>
      <c r="D51" s="27">
        <f>IFERROR(COUNTIFS(Reservations!$I$2:$I$251,A51,Reservations!$L$2:$L$251,"&lt;&gt;Canceled",Reservations!$A$2:$A$251,"&lt;&gt;"),0)</f>
        <v/>
      </c>
      <c r="E51" s="27">
        <f>IFERROR(COUNTIFS(Reservations!$J$2:$J$251,A51,Reservations!$L$2:$L$251,"&lt;&gt;Canceled",Reservations!$A$2:$A$251,"&lt;&gt;"),0)</f>
        <v/>
      </c>
      <c r="F51" s="27">
        <f>IFERROR(SUMPRODUCT((Reservations!$I$2:$I$251&lt;=A51)*(Reservations!$J$2:$J$251&gt;A51)*(Reservations!$L$2:$L$251&lt;&gt;"Canceled")*(Reservations!$A$2:$A$251&lt;&gt;"")),0)</f>
        <v/>
      </c>
      <c r="G51" s="27">
        <f>IFERROR('Setup &amp; Instructions'!$B$7-F51,0)</f>
        <v/>
      </c>
      <c r="H51" s="57">
        <f>IFERROR(F51/'Setup &amp; Instructions'!$B$7,0)</f>
        <v/>
      </c>
      <c r="I51" s="29">
        <f>IFERROR(SUMPRODUCT((Reservations!$I$2:$I$251&lt;=A51)*(Reservations!$J$2:$J$251&gt;A51)*(Reservations!$L$2:$L$251&lt;&gt;"Canceled")*(Reservations!$A$2:$A$251&lt;&gt;"")*Reservations!$N$2:$N$251),0)</f>
        <v/>
      </c>
      <c r="J51" s="29">
        <f>IFERROR(SUMPRODUCT((Reservations!$I$2:$I$251&lt;=A51)*(Reservations!$J$2:$J$251&gt;A51)*(Reservations!$L$2:$L$251&lt;&gt;"Canceled")*(Reservations!$A$2:$A$251&lt;&gt;"")*Reservations!$T$2:$T$251),0)</f>
        <v/>
      </c>
      <c r="K51" s="27">
        <f>IFERROR(SUMPRODUCT((Reservations!$I$2:$I$251&lt;=A51)*(Reservations!$J$2:$J$251&gt;A51)*(Reservations!$Y$2:$Y$251&gt;0)*(Reservations!$L$2:$L$251&lt;&gt;"Canceled")*(Reservations!$A$2:$A$251&lt;&gt;"")),0)</f>
        <v/>
      </c>
      <c r="L51" s="27">
        <f>IFERROR(IF(C51="No","Outside selected month",IF(K51&gt;0,"Resolve room conflict",IF(H51&gt;=1,"Sold out",IF(H51&gt;='Setup &amp; Instructions'!$B$11,"High occupancy",IF(D51+E51&gt;='Setup &amp; Instructions'!$B$12,"Heavy turnover day","Standard operations"))))),"")</f>
        <v/>
      </c>
      <c r="N51" s="27">
        <f>IFERROR(IF(AND(Reservations!$I47&lt;=$O$3,Reservations!$J47&gt;$O$3,Reservations!$L47&lt;&gt;"Canceled",Reservations!$A47&lt;&gt;""),Reservations!$C47,""),"")</f>
        <v/>
      </c>
      <c r="O51" s="27">
        <f>IFERROR(IF(AND(Reservations!$I47&lt;=$O$3,Reservations!$J47&gt;$O$3,Reservations!$L47&lt;&gt;"Canceled",Reservations!$A47&lt;&gt;""),Reservations!$F47,""),"")</f>
        <v/>
      </c>
      <c r="P51" s="27">
        <f>IFERROR(IF(AND(Reservations!$I47&lt;=$O$3,Reservations!$J47&gt;$O$3,Reservations!$L47&lt;&gt;"Canceled",Reservations!$A47&lt;&gt;""),Reservations!$L47,""),"")</f>
        <v/>
      </c>
      <c r="Q51" s="56">
        <f>IFERROR(IF(AND(Reservations!$I47&lt;=$O$3,Reservations!$J47&gt;$O$3,Reservations!$L47&lt;&gt;"Canceled",Reservations!$A47&lt;&gt;""),Reservations!$I47,""),"")</f>
        <v/>
      </c>
      <c r="R51" s="56">
        <f>IFERROR(IF(AND(Reservations!$I47&lt;=$O$3,Reservations!$J47&gt;$O$3,Reservations!$L47&lt;&gt;"Canceled",Reservations!$A47&lt;&gt;""),Reservations!$J47,""),"")</f>
        <v/>
      </c>
      <c r="S51" s="27">
        <f>IFERROR(IF(AND(Reservations!$I47&lt;=$O$3,Reservations!$J47&gt;$O$3,Reservations!$L47&lt;&gt;"Canceled",Reservations!$A47&lt;&gt;""),Reservations!$G47,""),"")</f>
        <v/>
      </c>
      <c r="T51" s="27">
        <f>IFERROR(IF(AND(Reservations!$I47&lt;=$O$3,Reservations!$J47&gt;$O$3,Reservations!$L47&lt;&gt;"Canceled",Reservations!$A47&lt;&gt;""),Reservations!$H47,""),"")</f>
        <v/>
      </c>
      <c r="U51" s="29">
        <f>IFERROR(IF(AND(Reservations!$I47&lt;=$O$3,Reservations!$J47&gt;$O$3,Reservations!$L47&lt;&gt;"Canceled",Reservations!$A47&lt;&gt;""),Reservations!$T47,""),"")</f>
        <v/>
      </c>
      <c r="V51" s="27">
        <f>IFERROR(IF(AND(Reservations!$I47&lt;=$O$3,Reservations!$J47&gt;$O$3,Reservations!$L47&lt;&gt;"Canceled",Reservations!$A47&lt;&gt;""),Reservations!$V47,""),"")</f>
        <v/>
      </c>
      <c r="W51" s="27">
        <f>IFERROR(IF(AND(Reservations!$I47&lt;=$O$3,Reservations!$J47&gt;$O$3,Reservations!$L47&lt;&gt;"Canceled",Reservations!$A47&lt;&gt;""),Reservations!$W47,""),"")</f>
        <v/>
      </c>
    </row>
    <row r="52">
      <c r="A52" s="56">
        <f>IFERROR(A51+1,0)</f>
        <v/>
      </c>
      <c r="B52" s="27">
        <f>IFERROR(VLOOKUP(MOD(A52,7)+1,'Setup &amp; Instructions'!$H$4:$I$10,2,0),"")</f>
        <v/>
      </c>
      <c r="C52" s="27">
        <f>IFERROR(IF(AND(MONTH(A52)=MONTH('Setup &amp; Instructions'!$B$4),YEAR(A52)=YEAR('Setup &amp; Instructions'!$B$4)),"Yes","No"),"")</f>
        <v/>
      </c>
      <c r="D52" s="27">
        <f>IFERROR(COUNTIFS(Reservations!$I$2:$I$251,A52,Reservations!$L$2:$L$251,"&lt;&gt;Canceled",Reservations!$A$2:$A$251,"&lt;&gt;"),0)</f>
        <v/>
      </c>
      <c r="E52" s="27">
        <f>IFERROR(COUNTIFS(Reservations!$J$2:$J$251,A52,Reservations!$L$2:$L$251,"&lt;&gt;Canceled",Reservations!$A$2:$A$251,"&lt;&gt;"),0)</f>
        <v/>
      </c>
      <c r="F52" s="27">
        <f>IFERROR(SUMPRODUCT((Reservations!$I$2:$I$251&lt;=A52)*(Reservations!$J$2:$J$251&gt;A52)*(Reservations!$L$2:$L$251&lt;&gt;"Canceled")*(Reservations!$A$2:$A$251&lt;&gt;"")),0)</f>
        <v/>
      </c>
      <c r="G52" s="27">
        <f>IFERROR('Setup &amp; Instructions'!$B$7-F52,0)</f>
        <v/>
      </c>
      <c r="H52" s="57">
        <f>IFERROR(F52/'Setup &amp; Instructions'!$B$7,0)</f>
        <v/>
      </c>
      <c r="I52" s="29">
        <f>IFERROR(SUMPRODUCT((Reservations!$I$2:$I$251&lt;=A52)*(Reservations!$J$2:$J$251&gt;A52)*(Reservations!$L$2:$L$251&lt;&gt;"Canceled")*(Reservations!$A$2:$A$251&lt;&gt;"")*Reservations!$N$2:$N$251),0)</f>
        <v/>
      </c>
      <c r="J52" s="29">
        <f>IFERROR(SUMPRODUCT((Reservations!$I$2:$I$251&lt;=A52)*(Reservations!$J$2:$J$251&gt;A52)*(Reservations!$L$2:$L$251&lt;&gt;"Canceled")*(Reservations!$A$2:$A$251&lt;&gt;"")*Reservations!$T$2:$T$251),0)</f>
        <v/>
      </c>
      <c r="K52" s="27">
        <f>IFERROR(SUMPRODUCT((Reservations!$I$2:$I$251&lt;=A52)*(Reservations!$J$2:$J$251&gt;A52)*(Reservations!$Y$2:$Y$251&gt;0)*(Reservations!$L$2:$L$251&lt;&gt;"Canceled")*(Reservations!$A$2:$A$251&lt;&gt;"")),0)</f>
        <v/>
      </c>
      <c r="L52" s="27">
        <f>IFERROR(IF(C52="No","Outside selected month",IF(K52&gt;0,"Resolve room conflict",IF(H52&gt;=1,"Sold out",IF(H52&gt;='Setup &amp; Instructions'!$B$11,"High occupancy",IF(D52+E52&gt;='Setup &amp; Instructions'!$B$12,"Heavy turnover day","Standard operations"))))),"")</f>
        <v/>
      </c>
      <c r="N52" s="27">
        <f>IFERROR(IF(AND(Reservations!$I48&lt;=$O$3,Reservations!$J48&gt;$O$3,Reservations!$L48&lt;&gt;"Canceled",Reservations!$A48&lt;&gt;""),Reservations!$C48,""),"")</f>
        <v/>
      </c>
      <c r="O52" s="27">
        <f>IFERROR(IF(AND(Reservations!$I48&lt;=$O$3,Reservations!$J48&gt;$O$3,Reservations!$L48&lt;&gt;"Canceled",Reservations!$A48&lt;&gt;""),Reservations!$F48,""),"")</f>
        <v/>
      </c>
      <c r="P52" s="27">
        <f>IFERROR(IF(AND(Reservations!$I48&lt;=$O$3,Reservations!$J48&gt;$O$3,Reservations!$L48&lt;&gt;"Canceled",Reservations!$A48&lt;&gt;""),Reservations!$L48,""),"")</f>
        <v/>
      </c>
      <c r="Q52" s="56">
        <f>IFERROR(IF(AND(Reservations!$I48&lt;=$O$3,Reservations!$J48&gt;$O$3,Reservations!$L48&lt;&gt;"Canceled",Reservations!$A48&lt;&gt;""),Reservations!$I48,""),"")</f>
        <v/>
      </c>
      <c r="R52" s="56">
        <f>IFERROR(IF(AND(Reservations!$I48&lt;=$O$3,Reservations!$J48&gt;$O$3,Reservations!$L48&lt;&gt;"Canceled",Reservations!$A48&lt;&gt;""),Reservations!$J48,""),"")</f>
        <v/>
      </c>
      <c r="S52" s="27">
        <f>IFERROR(IF(AND(Reservations!$I48&lt;=$O$3,Reservations!$J48&gt;$O$3,Reservations!$L48&lt;&gt;"Canceled",Reservations!$A48&lt;&gt;""),Reservations!$G48,""),"")</f>
        <v/>
      </c>
      <c r="T52" s="27">
        <f>IFERROR(IF(AND(Reservations!$I48&lt;=$O$3,Reservations!$J48&gt;$O$3,Reservations!$L48&lt;&gt;"Canceled",Reservations!$A48&lt;&gt;""),Reservations!$H48,""),"")</f>
        <v/>
      </c>
      <c r="U52" s="29">
        <f>IFERROR(IF(AND(Reservations!$I48&lt;=$O$3,Reservations!$J48&gt;$O$3,Reservations!$L48&lt;&gt;"Canceled",Reservations!$A48&lt;&gt;""),Reservations!$T48,""),"")</f>
        <v/>
      </c>
      <c r="V52" s="27">
        <f>IFERROR(IF(AND(Reservations!$I48&lt;=$O$3,Reservations!$J48&gt;$O$3,Reservations!$L48&lt;&gt;"Canceled",Reservations!$A48&lt;&gt;""),Reservations!$V48,""),"")</f>
        <v/>
      </c>
      <c r="W52" s="27">
        <f>IFERROR(IF(AND(Reservations!$I48&lt;=$O$3,Reservations!$J48&gt;$O$3,Reservations!$L48&lt;&gt;"Canceled",Reservations!$A48&lt;&gt;""),Reservations!$W48,""),"")</f>
        <v/>
      </c>
    </row>
    <row r="53">
      <c r="A53" s="56">
        <f>IFERROR(A52+1,0)</f>
        <v/>
      </c>
      <c r="B53" s="27">
        <f>IFERROR(VLOOKUP(MOD(A53,7)+1,'Setup &amp; Instructions'!$H$4:$I$10,2,0),"")</f>
        <v/>
      </c>
      <c r="C53" s="27">
        <f>IFERROR(IF(AND(MONTH(A53)=MONTH('Setup &amp; Instructions'!$B$4),YEAR(A53)=YEAR('Setup &amp; Instructions'!$B$4)),"Yes","No"),"")</f>
        <v/>
      </c>
      <c r="D53" s="27">
        <f>IFERROR(COUNTIFS(Reservations!$I$2:$I$251,A53,Reservations!$L$2:$L$251,"&lt;&gt;Canceled",Reservations!$A$2:$A$251,"&lt;&gt;"),0)</f>
        <v/>
      </c>
      <c r="E53" s="27">
        <f>IFERROR(COUNTIFS(Reservations!$J$2:$J$251,A53,Reservations!$L$2:$L$251,"&lt;&gt;Canceled",Reservations!$A$2:$A$251,"&lt;&gt;"),0)</f>
        <v/>
      </c>
      <c r="F53" s="27">
        <f>IFERROR(SUMPRODUCT((Reservations!$I$2:$I$251&lt;=A53)*(Reservations!$J$2:$J$251&gt;A53)*(Reservations!$L$2:$L$251&lt;&gt;"Canceled")*(Reservations!$A$2:$A$251&lt;&gt;"")),0)</f>
        <v/>
      </c>
      <c r="G53" s="27">
        <f>IFERROR('Setup &amp; Instructions'!$B$7-F53,0)</f>
        <v/>
      </c>
      <c r="H53" s="57">
        <f>IFERROR(F53/'Setup &amp; Instructions'!$B$7,0)</f>
        <v/>
      </c>
      <c r="I53" s="29">
        <f>IFERROR(SUMPRODUCT((Reservations!$I$2:$I$251&lt;=A53)*(Reservations!$J$2:$J$251&gt;A53)*(Reservations!$L$2:$L$251&lt;&gt;"Canceled")*(Reservations!$A$2:$A$251&lt;&gt;"")*Reservations!$N$2:$N$251),0)</f>
        <v/>
      </c>
      <c r="J53" s="29">
        <f>IFERROR(SUMPRODUCT((Reservations!$I$2:$I$251&lt;=A53)*(Reservations!$J$2:$J$251&gt;A53)*(Reservations!$L$2:$L$251&lt;&gt;"Canceled")*(Reservations!$A$2:$A$251&lt;&gt;"")*Reservations!$T$2:$T$251),0)</f>
        <v/>
      </c>
      <c r="K53" s="27">
        <f>IFERROR(SUMPRODUCT((Reservations!$I$2:$I$251&lt;=A53)*(Reservations!$J$2:$J$251&gt;A53)*(Reservations!$Y$2:$Y$251&gt;0)*(Reservations!$L$2:$L$251&lt;&gt;"Canceled")*(Reservations!$A$2:$A$251&lt;&gt;"")),0)</f>
        <v/>
      </c>
      <c r="L53" s="27">
        <f>IFERROR(IF(C53="No","Outside selected month",IF(K53&gt;0,"Resolve room conflict",IF(H53&gt;=1,"Sold out",IF(H53&gt;='Setup &amp; Instructions'!$B$11,"High occupancy",IF(D53+E53&gt;='Setup &amp; Instructions'!$B$12,"Heavy turnover day","Standard operations"))))),"")</f>
        <v/>
      </c>
      <c r="N53" s="27">
        <f>IFERROR(IF(AND(Reservations!$I49&lt;=$O$3,Reservations!$J49&gt;$O$3,Reservations!$L49&lt;&gt;"Canceled",Reservations!$A49&lt;&gt;""),Reservations!$C49,""),"")</f>
        <v/>
      </c>
      <c r="O53" s="27">
        <f>IFERROR(IF(AND(Reservations!$I49&lt;=$O$3,Reservations!$J49&gt;$O$3,Reservations!$L49&lt;&gt;"Canceled",Reservations!$A49&lt;&gt;""),Reservations!$F49,""),"")</f>
        <v/>
      </c>
      <c r="P53" s="27">
        <f>IFERROR(IF(AND(Reservations!$I49&lt;=$O$3,Reservations!$J49&gt;$O$3,Reservations!$L49&lt;&gt;"Canceled",Reservations!$A49&lt;&gt;""),Reservations!$L49,""),"")</f>
        <v/>
      </c>
      <c r="Q53" s="56">
        <f>IFERROR(IF(AND(Reservations!$I49&lt;=$O$3,Reservations!$J49&gt;$O$3,Reservations!$L49&lt;&gt;"Canceled",Reservations!$A49&lt;&gt;""),Reservations!$I49,""),"")</f>
        <v/>
      </c>
      <c r="R53" s="56">
        <f>IFERROR(IF(AND(Reservations!$I49&lt;=$O$3,Reservations!$J49&gt;$O$3,Reservations!$L49&lt;&gt;"Canceled",Reservations!$A49&lt;&gt;""),Reservations!$J49,""),"")</f>
        <v/>
      </c>
      <c r="S53" s="27">
        <f>IFERROR(IF(AND(Reservations!$I49&lt;=$O$3,Reservations!$J49&gt;$O$3,Reservations!$L49&lt;&gt;"Canceled",Reservations!$A49&lt;&gt;""),Reservations!$G49,""),"")</f>
        <v/>
      </c>
      <c r="T53" s="27">
        <f>IFERROR(IF(AND(Reservations!$I49&lt;=$O$3,Reservations!$J49&gt;$O$3,Reservations!$L49&lt;&gt;"Canceled",Reservations!$A49&lt;&gt;""),Reservations!$H49,""),"")</f>
        <v/>
      </c>
      <c r="U53" s="29">
        <f>IFERROR(IF(AND(Reservations!$I49&lt;=$O$3,Reservations!$J49&gt;$O$3,Reservations!$L49&lt;&gt;"Canceled",Reservations!$A49&lt;&gt;""),Reservations!$T49,""),"")</f>
        <v/>
      </c>
      <c r="V53" s="27">
        <f>IFERROR(IF(AND(Reservations!$I49&lt;=$O$3,Reservations!$J49&gt;$O$3,Reservations!$L49&lt;&gt;"Canceled",Reservations!$A49&lt;&gt;""),Reservations!$V49,""),"")</f>
        <v/>
      </c>
      <c r="W53" s="27">
        <f>IFERROR(IF(AND(Reservations!$I49&lt;=$O$3,Reservations!$J49&gt;$O$3,Reservations!$L49&lt;&gt;"Canceled",Reservations!$A49&lt;&gt;""),Reservations!$W49,""),"")</f>
        <v/>
      </c>
    </row>
    <row r="54">
      <c r="A54" s="56">
        <f>IFERROR(A53+1,0)</f>
        <v/>
      </c>
      <c r="B54" s="27">
        <f>IFERROR(VLOOKUP(MOD(A54,7)+1,'Setup &amp; Instructions'!$H$4:$I$10,2,0),"")</f>
        <v/>
      </c>
      <c r="C54" s="27">
        <f>IFERROR(IF(AND(MONTH(A54)=MONTH('Setup &amp; Instructions'!$B$4),YEAR(A54)=YEAR('Setup &amp; Instructions'!$B$4)),"Yes","No"),"")</f>
        <v/>
      </c>
      <c r="D54" s="27">
        <f>IFERROR(COUNTIFS(Reservations!$I$2:$I$251,A54,Reservations!$L$2:$L$251,"&lt;&gt;Canceled",Reservations!$A$2:$A$251,"&lt;&gt;"),0)</f>
        <v/>
      </c>
      <c r="E54" s="27">
        <f>IFERROR(COUNTIFS(Reservations!$J$2:$J$251,A54,Reservations!$L$2:$L$251,"&lt;&gt;Canceled",Reservations!$A$2:$A$251,"&lt;&gt;"),0)</f>
        <v/>
      </c>
      <c r="F54" s="27">
        <f>IFERROR(SUMPRODUCT((Reservations!$I$2:$I$251&lt;=A54)*(Reservations!$J$2:$J$251&gt;A54)*(Reservations!$L$2:$L$251&lt;&gt;"Canceled")*(Reservations!$A$2:$A$251&lt;&gt;"")),0)</f>
        <v/>
      </c>
      <c r="G54" s="27">
        <f>IFERROR('Setup &amp; Instructions'!$B$7-F54,0)</f>
        <v/>
      </c>
      <c r="H54" s="57">
        <f>IFERROR(F54/'Setup &amp; Instructions'!$B$7,0)</f>
        <v/>
      </c>
      <c r="I54" s="29">
        <f>IFERROR(SUMPRODUCT((Reservations!$I$2:$I$251&lt;=A54)*(Reservations!$J$2:$J$251&gt;A54)*(Reservations!$L$2:$L$251&lt;&gt;"Canceled")*(Reservations!$A$2:$A$251&lt;&gt;"")*Reservations!$N$2:$N$251),0)</f>
        <v/>
      </c>
      <c r="J54" s="29">
        <f>IFERROR(SUMPRODUCT((Reservations!$I$2:$I$251&lt;=A54)*(Reservations!$J$2:$J$251&gt;A54)*(Reservations!$L$2:$L$251&lt;&gt;"Canceled")*(Reservations!$A$2:$A$251&lt;&gt;"")*Reservations!$T$2:$T$251),0)</f>
        <v/>
      </c>
      <c r="K54" s="27">
        <f>IFERROR(SUMPRODUCT((Reservations!$I$2:$I$251&lt;=A54)*(Reservations!$J$2:$J$251&gt;A54)*(Reservations!$Y$2:$Y$251&gt;0)*(Reservations!$L$2:$L$251&lt;&gt;"Canceled")*(Reservations!$A$2:$A$251&lt;&gt;"")),0)</f>
        <v/>
      </c>
      <c r="L54" s="27">
        <f>IFERROR(IF(C54="No","Outside selected month",IF(K54&gt;0,"Resolve room conflict",IF(H54&gt;=1,"Sold out",IF(H54&gt;='Setup &amp; Instructions'!$B$11,"High occupancy",IF(D54+E54&gt;='Setup &amp; Instructions'!$B$12,"Heavy turnover day","Standard operations"))))),"")</f>
        <v/>
      </c>
      <c r="N54" s="27">
        <f>IFERROR(IF(AND(Reservations!$I50&lt;=$O$3,Reservations!$J50&gt;$O$3,Reservations!$L50&lt;&gt;"Canceled",Reservations!$A50&lt;&gt;""),Reservations!$C50,""),"")</f>
        <v/>
      </c>
      <c r="O54" s="27">
        <f>IFERROR(IF(AND(Reservations!$I50&lt;=$O$3,Reservations!$J50&gt;$O$3,Reservations!$L50&lt;&gt;"Canceled",Reservations!$A50&lt;&gt;""),Reservations!$F50,""),"")</f>
        <v/>
      </c>
      <c r="P54" s="27">
        <f>IFERROR(IF(AND(Reservations!$I50&lt;=$O$3,Reservations!$J50&gt;$O$3,Reservations!$L50&lt;&gt;"Canceled",Reservations!$A50&lt;&gt;""),Reservations!$L50,""),"")</f>
        <v/>
      </c>
      <c r="Q54" s="56">
        <f>IFERROR(IF(AND(Reservations!$I50&lt;=$O$3,Reservations!$J50&gt;$O$3,Reservations!$L50&lt;&gt;"Canceled",Reservations!$A50&lt;&gt;""),Reservations!$I50,""),"")</f>
        <v/>
      </c>
      <c r="R54" s="56">
        <f>IFERROR(IF(AND(Reservations!$I50&lt;=$O$3,Reservations!$J50&gt;$O$3,Reservations!$L50&lt;&gt;"Canceled",Reservations!$A50&lt;&gt;""),Reservations!$J50,""),"")</f>
        <v/>
      </c>
      <c r="S54" s="27">
        <f>IFERROR(IF(AND(Reservations!$I50&lt;=$O$3,Reservations!$J50&gt;$O$3,Reservations!$L50&lt;&gt;"Canceled",Reservations!$A50&lt;&gt;""),Reservations!$G50,""),"")</f>
        <v/>
      </c>
      <c r="T54" s="27">
        <f>IFERROR(IF(AND(Reservations!$I50&lt;=$O$3,Reservations!$J50&gt;$O$3,Reservations!$L50&lt;&gt;"Canceled",Reservations!$A50&lt;&gt;""),Reservations!$H50,""),"")</f>
        <v/>
      </c>
      <c r="U54" s="29">
        <f>IFERROR(IF(AND(Reservations!$I50&lt;=$O$3,Reservations!$J50&gt;$O$3,Reservations!$L50&lt;&gt;"Canceled",Reservations!$A50&lt;&gt;""),Reservations!$T50,""),"")</f>
        <v/>
      </c>
      <c r="V54" s="27">
        <f>IFERROR(IF(AND(Reservations!$I50&lt;=$O$3,Reservations!$J50&gt;$O$3,Reservations!$L50&lt;&gt;"Canceled",Reservations!$A50&lt;&gt;""),Reservations!$V50,""),"")</f>
        <v/>
      </c>
      <c r="W54" s="27">
        <f>IFERROR(IF(AND(Reservations!$I50&lt;=$O$3,Reservations!$J50&gt;$O$3,Reservations!$L50&lt;&gt;"Canceled",Reservations!$A50&lt;&gt;""),Reservations!$W50,""),"")</f>
        <v/>
      </c>
    </row>
    <row r="55">
      <c r="A55" s="56">
        <f>IFERROR(A54+1,0)</f>
        <v/>
      </c>
      <c r="B55" s="27">
        <f>IFERROR(VLOOKUP(MOD(A55,7)+1,'Setup &amp; Instructions'!$H$4:$I$10,2,0),"")</f>
        <v/>
      </c>
      <c r="C55" s="27">
        <f>IFERROR(IF(AND(MONTH(A55)=MONTH('Setup &amp; Instructions'!$B$4),YEAR(A55)=YEAR('Setup &amp; Instructions'!$B$4)),"Yes","No"),"")</f>
        <v/>
      </c>
      <c r="D55" s="27">
        <f>IFERROR(COUNTIFS(Reservations!$I$2:$I$251,A55,Reservations!$L$2:$L$251,"&lt;&gt;Canceled",Reservations!$A$2:$A$251,"&lt;&gt;"),0)</f>
        <v/>
      </c>
      <c r="E55" s="27">
        <f>IFERROR(COUNTIFS(Reservations!$J$2:$J$251,A55,Reservations!$L$2:$L$251,"&lt;&gt;Canceled",Reservations!$A$2:$A$251,"&lt;&gt;"),0)</f>
        <v/>
      </c>
      <c r="F55" s="27">
        <f>IFERROR(SUMPRODUCT((Reservations!$I$2:$I$251&lt;=A55)*(Reservations!$J$2:$J$251&gt;A55)*(Reservations!$L$2:$L$251&lt;&gt;"Canceled")*(Reservations!$A$2:$A$251&lt;&gt;"")),0)</f>
        <v/>
      </c>
      <c r="G55" s="27">
        <f>IFERROR('Setup &amp; Instructions'!$B$7-F55,0)</f>
        <v/>
      </c>
      <c r="H55" s="57">
        <f>IFERROR(F55/'Setup &amp; Instructions'!$B$7,0)</f>
        <v/>
      </c>
      <c r="I55" s="29">
        <f>IFERROR(SUMPRODUCT((Reservations!$I$2:$I$251&lt;=A55)*(Reservations!$J$2:$J$251&gt;A55)*(Reservations!$L$2:$L$251&lt;&gt;"Canceled")*(Reservations!$A$2:$A$251&lt;&gt;"")*Reservations!$N$2:$N$251),0)</f>
        <v/>
      </c>
      <c r="J55" s="29">
        <f>IFERROR(SUMPRODUCT((Reservations!$I$2:$I$251&lt;=A55)*(Reservations!$J$2:$J$251&gt;A55)*(Reservations!$L$2:$L$251&lt;&gt;"Canceled")*(Reservations!$A$2:$A$251&lt;&gt;"")*Reservations!$T$2:$T$251),0)</f>
        <v/>
      </c>
      <c r="K55" s="27">
        <f>IFERROR(SUMPRODUCT((Reservations!$I$2:$I$251&lt;=A55)*(Reservations!$J$2:$J$251&gt;A55)*(Reservations!$Y$2:$Y$251&gt;0)*(Reservations!$L$2:$L$251&lt;&gt;"Canceled")*(Reservations!$A$2:$A$251&lt;&gt;"")),0)</f>
        <v/>
      </c>
      <c r="L55" s="27">
        <f>IFERROR(IF(C55="No","Outside selected month",IF(K55&gt;0,"Resolve room conflict",IF(H55&gt;=1,"Sold out",IF(H55&gt;='Setup &amp; Instructions'!$B$11,"High occupancy",IF(D55+E55&gt;='Setup &amp; Instructions'!$B$12,"Heavy turnover day","Standard operations"))))),"")</f>
        <v/>
      </c>
      <c r="N55" s="27">
        <f>IFERROR(IF(AND(Reservations!$I51&lt;=$O$3,Reservations!$J51&gt;$O$3,Reservations!$L51&lt;&gt;"Canceled",Reservations!$A51&lt;&gt;""),Reservations!$C51,""),"")</f>
        <v/>
      </c>
      <c r="O55" s="27">
        <f>IFERROR(IF(AND(Reservations!$I51&lt;=$O$3,Reservations!$J51&gt;$O$3,Reservations!$L51&lt;&gt;"Canceled",Reservations!$A51&lt;&gt;""),Reservations!$F51,""),"")</f>
        <v/>
      </c>
      <c r="P55" s="27">
        <f>IFERROR(IF(AND(Reservations!$I51&lt;=$O$3,Reservations!$J51&gt;$O$3,Reservations!$L51&lt;&gt;"Canceled",Reservations!$A51&lt;&gt;""),Reservations!$L51,""),"")</f>
        <v/>
      </c>
      <c r="Q55" s="56">
        <f>IFERROR(IF(AND(Reservations!$I51&lt;=$O$3,Reservations!$J51&gt;$O$3,Reservations!$L51&lt;&gt;"Canceled",Reservations!$A51&lt;&gt;""),Reservations!$I51,""),"")</f>
        <v/>
      </c>
      <c r="R55" s="56">
        <f>IFERROR(IF(AND(Reservations!$I51&lt;=$O$3,Reservations!$J51&gt;$O$3,Reservations!$L51&lt;&gt;"Canceled",Reservations!$A51&lt;&gt;""),Reservations!$J51,""),"")</f>
        <v/>
      </c>
      <c r="S55" s="27">
        <f>IFERROR(IF(AND(Reservations!$I51&lt;=$O$3,Reservations!$J51&gt;$O$3,Reservations!$L51&lt;&gt;"Canceled",Reservations!$A51&lt;&gt;""),Reservations!$G51,""),"")</f>
        <v/>
      </c>
      <c r="T55" s="27">
        <f>IFERROR(IF(AND(Reservations!$I51&lt;=$O$3,Reservations!$J51&gt;$O$3,Reservations!$L51&lt;&gt;"Canceled",Reservations!$A51&lt;&gt;""),Reservations!$H51,""),"")</f>
        <v/>
      </c>
      <c r="U55" s="29">
        <f>IFERROR(IF(AND(Reservations!$I51&lt;=$O$3,Reservations!$J51&gt;$O$3,Reservations!$L51&lt;&gt;"Canceled",Reservations!$A51&lt;&gt;""),Reservations!$T51,""),"")</f>
        <v/>
      </c>
      <c r="V55" s="27">
        <f>IFERROR(IF(AND(Reservations!$I51&lt;=$O$3,Reservations!$J51&gt;$O$3,Reservations!$L51&lt;&gt;"Canceled",Reservations!$A51&lt;&gt;""),Reservations!$V51,""),"")</f>
        <v/>
      </c>
      <c r="W55" s="27">
        <f>IFERROR(IF(AND(Reservations!$I51&lt;=$O$3,Reservations!$J51&gt;$O$3,Reservations!$L51&lt;&gt;"Canceled",Reservations!$A51&lt;&gt;""),Reservations!$W51,""),"")</f>
        <v/>
      </c>
    </row>
    <row r="56">
      <c r="A56" s="56">
        <f>IFERROR(A55+1,0)</f>
        <v/>
      </c>
      <c r="B56" s="27">
        <f>IFERROR(VLOOKUP(MOD(A56,7)+1,'Setup &amp; Instructions'!$H$4:$I$10,2,0),"")</f>
        <v/>
      </c>
      <c r="C56" s="27">
        <f>IFERROR(IF(AND(MONTH(A56)=MONTH('Setup &amp; Instructions'!$B$4),YEAR(A56)=YEAR('Setup &amp; Instructions'!$B$4)),"Yes","No"),"")</f>
        <v/>
      </c>
      <c r="D56" s="27">
        <f>IFERROR(COUNTIFS(Reservations!$I$2:$I$251,A56,Reservations!$L$2:$L$251,"&lt;&gt;Canceled",Reservations!$A$2:$A$251,"&lt;&gt;"),0)</f>
        <v/>
      </c>
      <c r="E56" s="27">
        <f>IFERROR(COUNTIFS(Reservations!$J$2:$J$251,A56,Reservations!$L$2:$L$251,"&lt;&gt;Canceled",Reservations!$A$2:$A$251,"&lt;&gt;"),0)</f>
        <v/>
      </c>
      <c r="F56" s="27">
        <f>IFERROR(SUMPRODUCT((Reservations!$I$2:$I$251&lt;=A56)*(Reservations!$J$2:$J$251&gt;A56)*(Reservations!$L$2:$L$251&lt;&gt;"Canceled")*(Reservations!$A$2:$A$251&lt;&gt;"")),0)</f>
        <v/>
      </c>
      <c r="G56" s="27">
        <f>IFERROR('Setup &amp; Instructions'!$B$7-F56,0)</f>
        <v/>
      </c>
      <c r="H56" s="57">
        <f>IFERROR(F56/'Setup &amp; Instructions'!$B$7,0)</f>
        <v/>
      </c>
      <c r="I56" s="29">
        <f>IFERROR(SUMPRODUCT((Reservations!$I$2:$I$251&lt;=A56)*(Reservations!$J$2:$J$251&gt;A56)*(Reservations!$L$2:$L$251&lt;&gt;"Canceled")*(Reservations!$A$2:$A$251&lt;&gt;"")*Reservations!$N$2:$N$251),0)</f>
        <v/>
      </c>
      <c r="J56" s="29">
        <f>IFERROR(SUMPRODUCT((Reservations!$I$2:$I$251&lt;=A56)*(Reservations!$J$2:$J$251&gt;A56)*(Reservations!$L$2:$L$251&lt;&gt;"Canceled")*(Reservations!$A$2:$A$251&lt;&gt;"")*Reservations!$T$2:$T$251),0)</f>
        <v/>
      </c>
      <c r="K56" s="27">
        <f>IFERROR(SUMPRODUCT((Reservations!$I$2:$I$251&lt;=A56)*(Reservations!$J$2:$J$251&gt;A56)*(Reservations!$Y$2:$Y$251&gt;0)*(Reservations!$L$2:$L$251&lt;&gt;"Canceled")*(Reservations!$A$2:$A$251&lt;&gt;"")),0)</f>
        <v/>
      </c>
      <c r="L56" s="27">
        <f>IFERROR(IF(C56="No","Outside selected month",IF(K56&gt;0,"Resolve room conflict",IF(H56&gt;=1,"Sold out",IF(H56&gt;='Setup &amp; Instructions'!$B$11,"High occupancy",IF(D56+E56&gt;='Setup &amp; Instructions'!$B$12,"Heavy turnover day","Standard operations"))))),"")</f>
        <v/>
      </c>
      <c r="N56" s="27">
        <f>IFERROR(IF(AND(Reservations!$I52&lt;=$O$3,Reservations!$J52&gt;$O$3,Reservations!$L52&lt;&gt;"Canceled",Reservations!$A52&lt;&gt;""),Reservations!$C52,""),"")</f>
        <v/>
      </c>
      <c r="O56" s="27">
        <f>IFERROR(IF(AND(Reservations!$I52&lt;=$O$3,Reservations!$J52&gt;$O$3,Reservations!$L52&lt;&gt;"Canceled",Reservations!$A52&lt;&gt;""),Reservations!$F52,""),"")</f>
        <v/>
      </c>
      <c r="P56" s="27">
        <f>IFERROR(IF(AND(Reservations!$I52&lt;=$O$3,Reservations!$J52&gt;$O$3,Reservations!$L52&lt;&gt;"Canceled",Reservations!$A52&lt;&gt;""),Reservations!$L52,""),"")</f>
        <v/>
      </c>
      <c r="Q56" s="56">
        <f>IFERROR(IF(AND(Reservations!$I52&lt;=$O$3,Reservations!$J52&gt;$O$3,Reservations!$L52&lt;&gt;"Canceled",Reservations!$A52&lt;&gt;""),Reservations!$I52,""),"")</f>
        <v/>
      </c>
      <c r="R56" s="56">
        <f>IFERROR(IF(AND(Reservations!$I52&lt;=$O$3,Reservations!$J52&gt;$O$3,Reservations!$L52&lt;&gt;"Canceled",Reservations!$A52&lt;&gt;""),Reservations!$J52,""),"")</f>
        <v/>
      </c>
      <c r="S56" s="27">
        <f>IFERROR(IF(AND(Reservations!$I52&lt;=$O$3,Reservations!$J52&gt;$O$3,Reservations!$L52&lt;&gt;"Canceled",Reservations!$A52&lt;&gt;""),Reservations!$G52,""),"")</f>
        <v/>
      </c>
      <c r="T56" s="27">
        <f>IFERROR(IF(AND(Reservations!$I52&lt;=$O$3,Reservations!$J52&gt;$O$3,Reservations!$L52&lt;&gt;"Canceled",Reservations!$A52&lt;&gt;""),Reservations!$H52,""),"")</f>
        <v/>
      </c>
      <c r="U56" s="29">
        <f>IFERROR(IF(AND(Reservations!$I52&lt;=$O$3,Reservations!$J52&gt;$O$3,Reservations!$L52&lt;&gt;"Canceled",Reservations!$A52&lt;&gt;""),Reservations!$T52,""),"")</f>
        <v/>
      </c>
      <c r="V56" s="27">
        <f>IFERROR(IF(AND(Reservations!$I52&lt;=$O$3,Reservations!$J52&gt;$O$3,Reservations!$L52&lt;&gt;"Canceled",Reservations!$A52&lt;&gt;""),Reservations!$V52,""),"")</f>
        <v/>
      </c>
      <c r="W56" s="27">
        <f>IFERROR(IF(AND(Reservations!$I52&lt;=$O$3,Reservations!$J52&gt;$O$3,Reservations!$L52&lt;&gt;"Canceled",Reservations!$A52&lt;&gt;""),Reservations!$W52,""),"")</f>
        <v/>
      </c>
    </row>
    <row r="57">
      <c r="A57" s="56">
        <f>IFERROR(A56+1,0)</f>
        <v/>
      </c>
      <c r="B57" s="27">
        <f>IFERROR(VLOOKUP(MOD(A57,7)+1,'Setup &amp; Instructions'!$H$4:$I$10,2,0),"")</f>
        <v/>
      </c>
      <c r="C57" s="27">
        <f>IFERROR(IF(AND(MONTH(A57)=MONTH('Setup &amp; Instructions'!$B$4),YEAR(A57)=YEAR('Setup &amp; Instructions'!$B$4)),"Yes","No"),"")</f>
        <v/>
      </c>
      <c r="D57" s="27">
        <f>IFERROR(COUNTIFS(Reservations!$I$2:$I$251,A57,Reservations!$L$2:$L$251,"&lt;&gt;Canceled",Reservations!$A$2:$A$251,"&lt;&gt;"),0)</f>
        <v/>
      </c>
      <c r="E57" s="27">
        <f>IFERROR(COUNTIFS(Reservations!$J$2:$J$251,A57,Reservations!$L$2:$L$251,"&lt;&gt;Canceled",Reservations!$A$2:$A$251,"&lt;&gt;"),0)</f>
        <v/>
      </c>
      <c r="F57" s="27">
        <f>IFERROR(SUMPRODUCT((Reservations!$I$2:$I$251&lt;=A57)*(Reservations!$J$2:$J$251&gt;A57)*(Reservations!$L$2:$L$251&lt;&gt;"Canceled")*(Reservations!$A$2:$A$251&lt;&gt;"")),0)</f>
        <v/>
      </c>
      <c r="G57" s="27">
        <f>IFERROR('Setup &amp; Instructions'!$B$7-F57,0)</f>
        <v/>
      </c>
      <c r="H57" s="57">
        <f>IFERROR(F57/'Setup &amp; Instructions'!$B$7,0)</f>
        <v/>
      </c>
      <c r="I57" s="29">
        <f>IFERROR(SUMPRODUCT((Reservations!$I$2:$I$251&lt;=A57)*(Reservations!$J$2:$J$251&gt;A57)*(Reservations!$L$2:$L$251&lt;&gt;"Canceled")*(Reservations!$A$2:$A$251&lt;&gt;"")*Reservations!$N$2:$N$251),0)</f>
        <v/>
      </c>
      <c r="J57" s="29">
        <f>IFERROR(SUMPRODUCT((Reservations!$I$2:$I$251&lt;=A57)*(Reservations!$J$2:$J$251&gt;A57)*(Reservations!$L$2:$L$251&lt;&gt;"Canceled")*(Reservations!$A$2:$A$251&lt;&gt;"")*Reservations!$T$2:$T$251),0)</f>
        <v/>
      </c>
      <c r="K57" s="27">
        <f>IFERROR(SUMPRODUCT((Reservations!$I$2:$I$251&lt;=A57)*(Reservations!$J$2:$J$251&gt;A57)*(Reservations!$Y$2:$Y$251&gt;0)*(Reservations!$L$2:$L$251&lt;&gt;"Canceled")*(Reservations!$A$2:$A$251&lt;&gt;"")),0)</f>
        <v/>
      </c>
      <c r="L57" s="27">
        <f>IFERROR(IF(C57="No","Outside selected month",IF(K57&gt;0,"Resolve room conflict",IF(H57&gt;=1,"Sold out",IF(H57&gt;='Setup &amp; Instructions'!$B$11,"High occupancy",IF(D57+E57&gt;='Setup &amp; Instructions'!$B$12,"Heavy turnover day","Standard operations"))))),"")</f>
        <v/>
      </c>
      <c r="N57" s="27">
        <f>IFERROR(IF(AND(Reservations!$I53&lt;=$O$3,Reservations!$J53&gt;$O$3,Reservations!$L53&lt;&gt;"Canceled",Reservations!$A53&lt;&gt;""),Reservations!$C53,""),"")</f>
        <v/>
      </c>
      <c r="O57" s="27">
        <f>IFERROR(IF(AND(Reservations!$I53&lt;=$O$3,Reservations!$J53&gt;$O$3,Reservations!$L53&lt;&gt;"Canceled",Reservations!$A53&lt;&gt;""),Reservations!$F53,""),"")</f>
        <v/>
      </c>
      <c r="P57" s="27">
        <f>IFERROR(IF(AND(Reservations!$I53&lt;=$O$3,Reservations!$J53&gt;$O$3,Reservations!$L53&lt;&gt;"Canceled",Reservations!$A53&lt;&gt;""),Reservations!$L53,""),"")</f>
        <v/>
      </c>
      <c r="Q57" s="56">
        <f>IFERROR(IF(AND(Reservations!$I53&lt;=$O$3,Reservations!$J53&gt;$O$3,Reservations!$L53&lt;&gt;"Canceled",Reservations!$A53&lt;&gt;""),Reservations!$I53,""),"")</f>
        <v/>
      </c>
      <c r="R57" s="56">
        <f>IFERROR(IF(AND(Reservations!$I53&lt;=$O$3,Reservations!$J53&gt;$O$3,Reservations!$L53&lt;&gt;"Canceled",Reservations!$A53&lt;&gt;""),Reservations!$J53,""),"")</f>
        <v/>
      </c>
      <c r="S57" s="27">
        <f>IFERROR(IF(AND(Reservations!$I53&lt;=$O$3,Reservations!$J53&gt;$O$3,Reservations!$L53&lt;&gt;"Canceled",Reservations!$A53&lt;&gt;""),Reservations!$G53,""),"")</f>
        <v/>
      </c>
      <c r="T57" s="27">
        <f>IFERROR(IF(AND(Reservations!$I53&lt;=$O$3,Reservations!$J53&gt;$O$3,Reservations!$L53&lt;&gt;"Canceled",Reservations!$A53&lt;&gt;""),Reservations!$H53,""),"")</f>
        <v/>
      </c>
      <c r="U57" s="29">
        <f>IFERROR(IF(AND(Reservations!$I53&lt;=$O$3,Reservations!$J53&gt;$O$3,Reservations!$L53&lt;&gt;"Canceled",Reservations!$A53&lt;&gt;""),Reservations!$T53,""),"")</f>
        <v/>
      </c>
      <c r="V57" s="27">
        <f>IFERROR(IF(AND(Reservations!$I53&lt;=$O$3,Reservations!$J53&gt;$O$3,Reservations!$L53&lt;&gt;"Canceled",Reservations!$A53&lt;&gt;""),Reservations!$V53,""),"")</f>
        <v/>
      </c>
      <c r="W57" s="27">
        <f>IFERROR(IF(AND(Reservations!$I53&lt;=$O$3,Reservations!$J53&gt;$O$3,Reservations!$L53&lt;&gt;"Canceled",Reservations!$A53&lt;&gt;""),Reservations!$W53,""),"")</f>
        <v/>
      </c>
    </row>
    <row r="58">
      <c r="A58" s="56">
        <f>IFERROR(A57+1,0)</f>
        <v/>
      </c>
      <c r="B58" s="27">
        <f>IFERROR(VLOOKUP(MOD(A58,7)+1,'Setup &amp; Instructions'!$H$4:$I$10,2,0),"")</f>
        <v/>
      </c>
      <c r="C58" s="27">
        <f>IFERROR(IF(AND(MONTH(A58)=MONTH('Setup &amp; Instructions'!$B$4),YEAR(A58)=YEAR('Setup &amp; Instructions'!$B$4)),"Yes","No"),"")</f>
        <v/>
      </c>
      <c r="D58" s="27">
        <f>IFERROR(COUNTIFS(Reservations!$I$2:$I$251,A58,Reservations!$L$2:$L$251,"&lt;&gt;Canceled",Reservations!$A$2:$A$251,"&lt;&gt;"),0)</f>
        <v/>
      </c>
      <c r="E58" s="27">
        <f>IFERROR(COUNTIFS(Reservations!$J$2:$J$251,A58,Reservations!$L$2:$L$251,"&lt;&gt;Canceled",Reservations!$A$2:$A$251,"&lt;&gt;"),0)</f>
        <v/>
      </c>
      <c r="F58" s="27">
        <f>IFERROR(SUMPRODUCT((Reservations!$I$2:$I$251&lt;=A58)*(Reservations!$J$2:$J$251&gt;A58)*(Reservations!$L$2:$L$251&lt;&gt;"Canceled")*(Reservations!$A$2:$A$251&lt;&gt;"")),0)</f>
        <v/>
      </c>
      <c r="G58" s="27">
        <f>IFERROR('Setup &amp; Instructions'!$B$7-F58,0)</f>
        <v/>
      </c>
      <c r="H58" s="57">
        <f>IFERROR(F58/'Setup &amp; Instructions'!$B$7,0)</f>
        <v/>
      </c>
      <c r="I58" s="29">
        <f>IFERROR(SUMPRODUCT((Reservations!$I$2:$I$251&lt;=A58)*(Reservations!$J$2:$J$251&gt;A58)*(Reservations!$L$2:$L$251&lt;&gt;"Canceled")*(Reservations!$A$2:$A$251&lt;&gt;"")*Reservations!$N$2:$N$251),0)</f>
        <v/>
      </c>
      <c r="J58" s="29">
        <f>IFERROR(SUMPRODUCT((Reservations!$I$2:$I$251&lt;=A58)*(Reservations!$J$2:$J$251&gt;A58)*(Reservations!$L$2:$L$251&lt;&gt;"Canceled")*(Reservations!$A$2:$A$251&lt;&gt;"")*Reservations!$T$2:$T$251),0)</f>
        <v/>
      </c>
      <c r="K58" s="27">
        <f>IFERROR(SUMPRODUCT((Reservations!$I$2:$I$251&lt;=A58)*(Reservations!$J$2:$J$251&gt;A58)*(Reservations!$Y$2:$Y$251&gt;0)*(Reservations!$L$2:$L$251&lt;&gt;"Canceled")*(Reservations!$A$2:$A$251&lt;&gt;"")),0)</f>
        <v/>
      </c>
      <c r="L58" s="27">
        <f>IFERROR(IF(C58="No","Outside selected month",IF(K58&gt;0,"Resolve room conflict",IF(H58&gt;=1,"Sold out",IF(H58&gt;='Setup &amp; Instructions'!$B$11,"High occupancy",IF(D58+E58&gt;='Setup &amp; Instructions'!$B$12,"Heavy turnover day","Standard operations"))))),"")</f>
        <v/>
      </c>
      <c r="N58" s="27">
        <f>IFERROR(IF(AND(Reservations!$I54&lt;=$O$3,Reservations!$J54&gt;$O$3,Reservations!$L54&lt;&gt;"Canceled",Reservations!$A54&lt;&gt;""),Reservations!$C54,""),"")</f>
        <v/>
      </c>
      <c r="O58" s="27">
        <f>IFERROR(IF(AND(Reservations!$I54&lt;=$O$3,Reservations!$J54&gt;$O$3,Reservations!$L54&lt;&gt;"Canceled",Reservations!$A54&lt;&gt;""),Reservations!$F54,""),"")</f>
        <v/>
      </c>
      <c r="P58" s="27">
        <f>IFERROR(IF(AND(Reservations!$I54&lt;=$O$3,Reservations!$J54&gt;$O$3,Reservations!$L54&lt;&gt;"Canceled",Reservations!$A54&lt;&gt;""),Reservations!$L54,""),"")</f>
        <v/>
      </c>
      <c r="Q58" s="56">
        <f>IFERROR(IF(AND(Reservations!$I54&lt;=$O$3,Reservations!$J54&gt;$O$3,Reservations!$L54&lt;&gt;"Canceled",Reservations!$A54&lt;&gt;""),Reservations!$I54,""),"")</f>
        <v/>
      </c>
      <c r="R58" s="56">
        <f>IFERROR(IF(AND(Reservations!$I54&lt;=$O$3,Reservations!$J54&gt;$O$3,Reservations!$L54&lt;&gt;"Canceled",Reservations!$A54&lt;&gt;""),Reservations!$J54,""),"")</f>
        <v/>
      </c>
      <c r="S58" s="27">
        <f>IFERROR(IF(AND(Reservations!$I54&lt;=$O$3,Reservations!$J54&gt;$O$3,Reservations!$L54&lt;&gt;"Canceled",Reservations!$A54&lt;&gt;""),Reservations!$G54,""),"")</f>
        <v/>
      </c>
      <c r="T58" s="27">
        <f>IFERROR(IF(AND(Reservations!$I54&lt;=$O$3,Reservations!$J54&gt;$O$3,Reservations!$L54&lt;&gt;"Canceled",Reservations!$A54&lt;&gt;""),Reservations!$H54,""),"")</f>
        <v/>
      </c>
      <c r="U58" s="29">
        <f>IFERROR(IF(AND(Reservations!$I54&lt;=$O$3,Reservations!$J54&gt;$O$3,Reservations!$L54&lt;&gt;"Canceled",Reservations!$A54&lt;&gt;""),Reservations!$T54,""),"")</f>
        <v/>
      </c>
      <c r="V58" s="27">
        <f>IFERROR(IF(AND(Reservations!$I54&lt;=$O$3,Reservations!$J54&gt;$O$3,Reservations!$L54&lt;&gt;"Canceled",Reservations!$A54&lt;&gt;""),Reservations!$V54,""),"")</f>
        <v/>
      </c>
      <c r="W58" s="27">
        <f>IFERROR(IF(AND(Reservations!$I54&lt;=$O$3,Reservations!$J54&gt;$O$3,Reservations!$L54&lt;&gt;"Canceled",Reservations!$A54&lt;&gt;""),Reservations!$W54,""),"")</f>
        <v/>
      </c>
    </row>
    <row r="59">
      <c r="A59" s="56">
        <f>IFERROR(A58+1,0)</f>
        <v/>
      </c>
      <c r="B59" s="27">
        <f>IFERROR(VLOOKUP(MOD(A59,7)+1,'Setup &amp; Instructions'!$H$4:$I$10,2,0),"")</f>
        <v/>
      </c>
      <c r="C59" s="27">
        <f>IFERROR(IF(AND(MONTH(A59)=MONTH('Setup &amp; Instructions'!$B$4),YEAR(A59)=YEAR('Setup &amp; Instructions'!$B$4)),"Yes","No"),"")</f>
        <v/>
      </c>
      <c r="D59" s="27">
        <f>IFERROR(COUNTIFS(Reservations!$I$2:$I$251,A59,Reservations!$L$2:$L$251,"&lt;&gt;Canceled",Reservations!$A$2:$A$251,"&lt;&gt;"),0)</f>
        <v/>
      </c>
      <c r="E59" s="27">
        <f>IFERROR(COUNTIFS(Reservations!$J$2:$J$251,A59,Reservations!$L$2:$L$251,"&lt;&gt;Canceled",Reservations!$A$2:$A$251,"&lt;&gt;"),0)</f>
        <v/>
      </c>
      <c r="F59" s="27">
        <f>IFERROR(SUMPRODUCT((Reservations!$I$2:$I$251&lt;=A59)*(Reservations!$J$2:$J$251&gt;A59)*(Reservations!$L$2:$L$251&lt;&gt;"Canceled")*(Reservations!$A$2:$A$251&lt;&gt;"")),0)</f>
        <v/>
      </c>
      <c r="G59" s="27">
        <f>IFERROR('Setup &amp; Instructions'!$B$7-F59,0)</f>
        <v/>
      </c>
      <c r="H59" s="57">
        <f>IFERROR(F59/'Setup &amp; Instructions'!$B$7,0)</f>
        <v/>
      </c>
      <c r="I59" s="29">
        <f>IFERROR(SUMPRODUCT((Reservations!$I$2:$I$251&lt;=A59)*(Reservations!$J$2:$J$251&gt;A59)*(Reservations!$L$2:$L$251&lt;&gt;"Canceled")*(Reservations!$A$2:$A$251&lt;&gt;"")*Reservations!$N$2:$N$251),0)</f>
        <v/>
      </c>
      <c r="J59" s="29">
        <f>IFERROR(SUMPRODUCT((Reservations!$I$2:$I$251&lt;=A59)*(Reservations!$J$2:$J$251&gt;A59)*(Reservations!$L$2:$L$251&lt;&gt;"Canceled")*(Reservations!$A$2:$A$251&lt;&gt;"")*Reservations!$T$2:$T$251),0)</f>
        <v/>
      </c>
      <c r="K59" s="27">
        <f>IFERROR(SUMPRODUCT((Reservations!$I$2:$I$251&lt;=A59)*(Reservations!$J$2:$J$251&gt;A59)*(Reservations!$Y$2:$Y$251&gt;0)*(Reservations!$L$2:$L$251&lt;&gt;"Canceled")*(Reservations!$A$2:$A$251&lt;&gt;"")),0)</f>
        <v/>
      </c>
      <c r="L59" s="27">
        <f>IFERROR(IF(C59="No","Outside selected month",IF(K59&gt;0,"Resolve room conflict",IF(H59&gt;=1,"Sold out",IF(H59&gt;='Setup &amp; Instructions'!$B$11,"High occupancy",IF(D59+E59&gt;='Setup &amp; Instructions'!$B$12,"Heavy turnover day","Standard operations"))))),"")</f>
        <v/>
      </c>
      <c r="N59" s="27">
        <f>IFERROR(IF(AND(Reservations!$I55&lt;=$O$3,Reservations!$J55&gt;$O$3,Reservations!$L55&lt;&gt;"Canceled",Reservations!$A55&lt;&gt;""),Reservations!$C55,""),"")</f>
        <v/>
      </c>
      <c r="O59" s="27">
        <f>IFERROR(IF(AND(Reservations!$I55&lt;=$O$3,Reservations!$J55&gt;$O$3,Reservations!$L55&lt;&gt;"Canceled",Reservations!$A55&lt;&gt;""),Reservations!$F55,""),"")</f>
        <v/>
      </c>
      <c r="P59" s="27">
        <f>IFERROR(IF(AND(Reservations!$I55&lt;=$O$3,Reservations!$J55&gt;$O$3,Reservations!$L55&lt;&gt;"Canceled",Reservations!$A55&lt;&gt;""),Reservations!$L55,""),"")</f>
        <v/>
      </c>
      <c r="Q59" s="56">
        <f>IFERROR(IF(AND(Reservations!$I55&lt;=$O$3,Reservations!$J55&gt;$O$3,Reservations!$L55&lt;&gt;"Canceled",Reservations!$A55&lt;&gt;""),Reservations!$I55,""),"")</f>
        <v/>
      </c>
      <c r="R59" s="56">
        <f>IFERROR(IF(AND(Reservations!$I55&lt;=$O$3,Reservations!$J55&gt;$O$3,Reservations!$L55&lt;&gt;"Canceled",Reservations!$A55&lt;&gt;""),Reservations!$J55,""),"")</f>
        <v/>
      </c>
      <c r="S59" s="27">
        <f>IFERROR(IF(AND(Reservations!$I55&lt;=$O$3,Reservations!$J55&gt;$O$3,Reservations!$L55&lt;&gt;"Canceled",Reservations!$A55&lt;&gt;""),Reservations!$G55,""),"")</f>
        <v/>
      </c>
      <c r="T59" s="27">
        <f>IFERROR(IF(AND(Reservations!$I55&lt;=$O$3,Reservations!$J55&gt;$O$3,Reservations!$L55&lt;&gt;"Canceled",Reservations!$A55&lt;&gt;""),Reservations!$H55,""),"")</f>
        <v/>
      </c>
      <c r="U59" s="29">
        <f>IFERROR(IF(AND(Reservations!$I55&lt;=$O$3,Reservations!$J55&gt;$O$3,Reservations!$L55&lt;&gt;"Canceled",Reservations!$A55&lt;&gt;""),Reservations!$T55,""),"")</f>
        <v/>
      </c>
      <c r="V59" s="27">
        <f>IFERROR(IF(AND(Reservations!$I55&lt;=$O$3,Reservations!$J55&gt;$O$3,Reservations!$L55&lt;&gt;"Canceled",Reservations!$A55&lt;&gt;""),Reservations!$V55,""),"")</f>
        <v/>
      </c>
      <c r="W59" s="27">
        <f>IFERROR(IF(AND(Reservations!$I55&lt;=$O$3,Reservations!$J55&gt;$O$3,Reservations!$L55&lt;&gt;"Canceled",Reservations!$A55&lt;&gt;""),Reservations!$W55,""),"")</f>
        <v/>
      </c>
    </row>
    <row r="60">
      <c r="A60" s="56">
        <f>IFERROR(A59+1,0)</f>
        <v/>
      </c>
      <c r="B60" s="27">
        <f>IFERROR(VLOOKUP(MOD(A60,7)+1,'Setup &amp; Instructions'!$H$4:$I$10,2,0),"")</f>
        <v/>
      </c>
      <c r="C60" s="27">
        <f>IFERROR(IF(AND(MONTH(A60)=MONTH('Setup &amp; Instructions'!$B$4),YEAR(A60)=YEAR('Setup &amp; Instructions'!$B$4)),"Yes","No"),"")</f>
        <v/>
      </c>
      <c r="D60" s="27">
        <f>IFERROR(COUNTIFS(Reservations!$I$2:$I$251,A60,Reservations!$L$2:$L$251,"&lt;&gt;Canceled",Reservations!$A$2:$A$251,"&lt;&gt;"),0)</f>
        <v/>
      </c>
      <c r="E60" s="27">
        <f>IFERROR(COUNTIFS(Reservations!$J$2:$J$251,A60,Reservations!$L$2:$L$251,"&lt;&gt;Canceled",Reservations!$A$2:$A$251,"&lt;&gt;"),0)</f>
        <v/>
      </c>
      <c r="F60" s="27">
        <f>IFERROR(SUMPRODUCT((Reservations!$I$2:$I$251&lt;=A60)*(Reservations!$J$2:$J$251&gt;A60)*(Reservations!$L$2:$L$251&lt;&gt;"Canceled")*(Reservations!$A$2:$A$251&lt;&gt;"")),0)</f>
        <v/>
      </c>
      <c r="G60" s="27">
        <f>IFERROR('Setup &amp; Instructions'!$B$7-F60,0)</f>
        <v/>
      </c>
      <c r="H60" s="57">
        <f>IFERROR(F60/'Setup &amp; Instructions'!$B$7,0)</f>
        <v/>
      </c>
      <c r="I60" s="29">
        <f>IFERROR(SUMPRODUCT((Reservations!$I$2:$I$251&lt;=A60)*(Reservations!$J$2:$J$251&gt;A60)*(Reservations!$L$2:$L$251&lt;&gt;"Canceled")*(Reservations!$A$2:$A$251&lt;&gt;"")*Reservations!$N$2:$N$251),0)</f>
        <v/>
      </c>
      <c r="J60" s="29">
        <f>IFERROR(SUMPRODUCT((Reservations!$I$2:$I$251&lt;=A60)*(Reservations!$J$2:$J$251&gt;A60)*(Reservations!$L$2:$L$251&lt;&gt;"Canceled")*(Reservations!$A$2:$A$251&lt;&gt;"")*Reservations!$T$2:$T$251),0)</f>
        <v/>
      </c>
      <c r="K60" s="27">
        <f>IFERROR(SUMPRODUCT((Reservations!$I$2:$I$251&lt;=A60)*(Reservations!$J$2:$J$251&gt;A60)*(Reservations!$Y$2:$Y$251&gt;0)*(Reservations!$L$2:$L$251&lt;&gt;"Canceled")*(Reservations!$A$2:$A$251&lt;&gt;"")),0)</f>
        <v/>
      </c>
      <c r="L60" s="27">
        <f>IFERROR(IF(C60="No","Outside selected month",IF(K60&gt;0,"Resolve room conflict",IF(H60&gt;=1,"Sold out",IF(H60&gt;='Setup &amp; Instructions'!$B$11,"High occupancy",IF(D60+E60&gt;='Setup &amp; Instructions'!$B$12,"Heavy turnover day","Standard operations"))))),"")</f>
        <v/>
      </c>
      <c r="N60" s="27">
        <f>IFERROR(IF(AND(Reservations!$I56&lt;=$O$3,Reservations!$J56&gt;$O$3,Reservations!$L56&lt;&gt;"Canceled",Reservations!$A56&lt;&gt;""),Reservations!$C56,""),"")</f>
        <v/>
      </c>
      <c r="O60" s="27">
        <f>IFERROR(IF(AND(Reservations!$I56&lt;=$O$3,Reservations!$J56&gt;$O$3,Reservations!$L56&lt;&gt;"Canceled",Reservations!$A56&lt;&gt;""),Reservations!$F56,""),"")</f>
        <v/>
      </c>
      <c r="P60" s="27">
        <f>IFERROR(IF(AND(Reservations!$I56&lt;=$O$3,Reservations!$J56&gt;$O$3,Reservations!$L56&lt;&gt;"Canceled",Reservations!$A56&lt;&gt;""),Reservations!$L56,""),"")</f>
        <v/>
      </c>
      <c r="Q60" s="56">
        <f>IFERROR(IF(AND(Reservations!$I56&lt;=$O$3,Reservations!$J56&gt;$O$3,Reservations!$L56&lt;&gt;"Canceled",Reservations!$A56&lt;&gt;""),Reservations!$I56,""),"")</f>
        <v/>
      </c>
      <c r="R60" s="56">
        <f>IFERROR(IF(AND(Reservations!$I56&lt;=$O$3,Reservations!$J56&gt;$O$3,Reservations!$L56&lt;&gt;"Canceled",Reservations!$A56&lt;&gt;""),Reservations!$J56,""),"")</f>
        <v/>
      </c>
      <c r="S60" s="27">
        <f>IFERROR(IF(AND(Reservations!$I56&lt;=$O$3,Reservations!$J56&gt;$O$3,Reservations!$L56&lt;&gt;"Canceled",Reservations!$A56&lt;&gt;""),Reservations!$G56,""),"")</f>
        <v/>
      </c>
      <c r="T60" s="27">
        <f>IFERROR(IF(AND(Reservations!$I56&lt;=$O$3,Reservations!$J56&gt;$O$3,Reservations!$L56&lt;&gt;"Canceled",Reservations!$A56&lt;&gt;""),Reservations!$H56,""),"")</f>
        <v/>
      </c>
      <c r="U60" s="29">
        <f>IFERROR(IF(AND(Reservations!$I56&lt;=$O$3,Reservations!$J56&gt;$O$3,Reservations!$L56&lt;&gt;"Canceled",Reservations!$A56&lt;&gt;""),Reservations!$T56,""),"")</f>
        <v/>
      </c>
      <c r="V60" s="27">
        <f>IFERROR(IF(AND(Reservations!$I56&lt;=$O$3,Reservations!$J56&gt;$O$3,Reservations!$L56&lt;&gt;"Canceled",Reservations!$A56&lt;&gt;""),Reservations!$V56,""),"")</f>
        <v/>
      </c>
      <c r="W60" s="27">
        <f>IFERROR(IF(AND(Reservations!$I56&lt;=$O$3,Reservations!$J56&gt;$O$3,Reservations!$L56&lt;&gt;"Canceled",Reservations!$A56&lt;&gt;""),Reservations!$W56,""),"")</f>
        <v/>
      </c>
    </row>
    <row r="61">
      <c r="A61" s="56">
        <f>IFERROR(A60+1,0)</f>
        <v/>
      </c>
      <c r="B61" s="27">
        <f>IFERROR(VLOOKUP(MOD(A61,7)+1,'Setup &amp; Instructions'!$H$4:$I$10,2,0),"")</f>
        <v/>
      </c>
      <c r="C61" s="27">
        <f>IFERROR(IF(AND(MONTH(A61)=MONTH('Setup &amp; Instructions'!$B$4),YEAR(A61)=YEAR('Setup &amp; Instructions'!$B$4)),"Yes","No"),"")</f>
        <v/>
      </c>
      <c r="D61" s="27">
        <f>IFERROR(COUNTIFS(Reservations!$I$2:$I$251,A61,Reservations!$L$2:$L$251,"&lt;&gt;Canceled",Reservations!$A$2:$A$251,"&lt;&gt;"),0)</f>
        <v/>
      </c>
      <c r="E61" s="27">
        <f>IFERROR(COUNTIFS(Reservations!$J$2:$J$251,A61,Reservations!$L$2:$L$251,"&lt;&gt;Canceled",Reservations!$A$2:$A$251,"&lt;&gt;"),0)</f>
        <v/>
      </c>
      <c r="F61" s="27">
        <f>IFERROR(SUMPRODUCT((Reservations!$I$2:$I$251&lt;=A61)*(Reservations!$J$2:$J$251&gt;A61)*(Reservations!$L$2:$L$251&lt;&gt;"Canceled")*(Reservations!$A$2:$A$251&lt;&gt;"")),0)</f>
        <v/>
      </c>
      <c r="G61" s="27">
        <f>IFERROR('Setup &amp; Instructions'!$B$7-F61,0)</f>
        <v/>
      </c>
      <c r="H61" s="57">
        <f>IFERROR(F61/'Setup &amp; Instructions'!$B$7,0)</f>
        <v/>
      </c>
      <c r="I61" s="29">
        <f>IFERROR(SUMPRODUCT((Reservations!$I$2:$I$251&lt;=A61)*(Reservations!$J$2:$J$251&gt;A61)*(Reservations!$L$2:$L$251&lt;&gt;"Canceled")*(Reservations!$A$2:$A$251&lt;&gt;"")*Reservations!$N$2:$N$251),0)</f>
        <v/>
      </c>
      <c r="J61" s="29">
        <f>IFERROR(SUMPRODUCT((Reservations!$I$2:$I$251&lt;=A61)*(Reservations!$J$2:$J$251&gt;A61)*(Reservations!$L$2:$L$251&lt;&gt;"Canceled")*(Reservations!$A$2:$A$251&lt;&gt;"")*Reservations!$T$2:$T$251),0)</f>
        <v/>
      </c>
      <c r="K61" s="27">
        <f>IFERROR(SUMPRODUCT((Reservations!$I$2:$I$251&lt;=A61)*(Reservations!$J$2:$J$251&gt;A61)*(Reservations!$Y$2:$Y$251&gt;0)*(Reservations!$L$2:$L$251&lt;&gt;"Canceled")*(Reservations!$A$2:$A$251&lt;&gt;"")),0)</f>
        <v/>
      </c>
      <c r="L61" s="27">
        <f>IFERROR(IF(C61="No","Outside selected month",IF(K61&gt;0,"Resolve room conflict",IF(H61&gt;=1,"Sold out",IF(H61&gt;='Setup &amp; Instructions'!$B$11,"High occupancy",IF(D61+E61&gt;='Setup &amp; Instructions'!$B$12,"Heavy turnover day","Standard operations"))))),"")</f>
        <v/>
      </c>
      <c r="N61" s="27">
        <f>IFERROR(IF(AND(Reservations!$I57&lt;=$O$3,Reservations!$J57&gt;$O$3,Reservations!$L57&lt;&gt;"Canceled",Reservations!$A57&lt;&gt;""),Reservations!$C57,""),"")</f>
        <v/>
      </c>
      <c r="O61" s="27">
        <f>IFERROR(IF(AND(Reservations!$I57&lt;=$O$3,Reservations!$J57&gt;$O$3,Reservations!$L57&lt;&gt;"Canceled",Reservations!$A57&lt;&gt;""),Reservations!$F57,""),"")</f>
        <v/>
      </c>
      <c r="P61" s="27">
        <f>IFERROR(IF(AND(Reservations!$I57&lt;=$O$3,Reservations!$J57&gt;$O$3,Reservations!$L57&lt;&gt;"Canceled",Reservations!$A57&lt;&gt;""),Reservations!$L57,""),"")</f>
        <v/>
      </c>
      <c r="Q61" s="56">
        <f>IFERROR(IF(AND(Reservations!$I57&lt;=$O$3,Reservations!$J57&gt;$O$3,Reservations!$L57&lt;&gt;"Canceled",Reservations!$A57&lt;&gt;""),Reservations!$I57,""),"")</f>
        <v/>
      </c>
      <c r="R61" s="56">
        <f>IFERROR(IF(AND(Reservations!$I57&lt;=$O$3,Reservations!$J57&gt;$O$3,Reservations!$L57&lt;&gt;"Canceled",Reservations!$A57&lt;&gt;""),Reservations!$J57,""),"")</f>
        <v/>
      </c>
      <c r="S61" s="27">
        <f>IFERROR(IF(AND(Reservations!$I57&lt;=$O$3,Reservations!$J57&gt;$O$3,Reservations!$L57&lt;&gt;"Canceled",Reservations!$A57&lt;&gt;""),Reservations!$G57,""),"")</f>
        <v/>
      </c>
      <c r="T61" s="27">
        <f>IFERROR(IF(AND(Reservations!$I57&lt;=$O$3,Reservations!$J57&gt;$O$3,Reservations!$L57&lt;&gt;"Canceled",Reservations!$A57&lt;&gt;""),Reservations!$H57,""),"")</f>
        <v/>
      </c>
      <c r="U61" s="29">
        <f>IFERROR(IF(AND(Reservations!$I57&lt;=$O$3,Reservations!$J57&gt;$O$3,Reservations!$L57&lt;&gt;"Canceled",Reservations!$A57&lt;&gt;""),Reservations!$T57,""),"")</f>
        <v/>
      </c>
      <c r="V61" s="27">
        <f>IFERROR(IF(AND(Reservations!$I57&lt;=$O$3,Reservations!$J57&gt;$O$3,Reservations!$L57&lt;&gt;"Canceled",Reservations!$A57&lt;&gt;""),Reservations!$V57,""),"")</f>
        <v/>
      </c>
      <c r="W61" s="27">
        <f>IFERROR(IF(AND(Reservations!$I57&lt;=$O$3,Reservations!$J57&gt;$O$3,Reservations!$L57&lt;&gt;"Canceled",Reservations!$A57&lt;&gt;""),Reservations!$W57,""),"")</f>
        <v/>
      </c>
    </row>
    <row r="62">
      <c r="A62" s="56">
        <f>IFERROR(A61+1,0)</f>
        <v/>
      </c>
      <c r="B62" s="27">
        <f>IFERROR(VLOOKUP(MOD(A62,7)+1,'Setup &amp; Instructions'!$H$4:$I$10,2,0),"")</f>
        <v/>
      </c>
      <c r="C62" s="27">
        <f>IFERROR(IF(AND(MONTH(A62)=MONTH('Setup &amp; Instructions'!$B$4),YEAR(A62)=YEAR('Setup &amp; Instructions'!$B$4)),"Yes","No"),"")</f>
        <v/>
      </c>
      <c r="D62" s="27">
        <f>IFERROR(COUNTIFS(Reservations!$I$2:$I$251,A62,Reservations!$L$2:$L$251,"&lt;&gt;Canceled",Reservations!$A$2:$A$251,"&lt;&gt;"),0)</f>
        <v/>
      </c>
      <c r="E62" s="27">
        <f>IFERROR(COUNTIFS(Reservations!$J$2:$J$251,A62,Reservations!$L$2:$L$251,"&lt;&gt;Canceled",Reservations!$A$2:$A$251,"&lt;&gt;"),0)</f>
        <v/>
      </c>
      <c r="F62" s="27">
        <f>IFERROR(SUMPRODUCT((Reservations!$I$2:$I$251&lt;=A62)*(Reservations!$J$2:$J$251&gt;A62)*(Reservations!$L$2:$L$251&lt;&gt;"Canceled")*(Reservations!$A$2:$A$251&lt;&gt;"")),0)</f>
        <v/>
      </c>
      <c r="G62" s="27">
        <f>IFERROR('Setup &amp; Instructions'!$B$7-F62,0)</f>
        <v/>
      </c>
      <c r="H62" s="57">
        <f>IFERROR(F62/'Setup &amp; Instructions'!$B$7,0)</f>
        <v/>
      </c>
      <c r="I62" s="29">
        <f>IFERROR(SUMPRODUCT((Reservations!$I$2:$I$251&lt;=A62)*(Reservations!$J$2:$J$251&gt;A62)*(Reservations!$L$2:$L$251&lt;&gt;"Canceled")*(Reservations!$A$2:$A$251&lt;&gt;"")*Reservations!$N$2:$N$251),0)</f>
        <v/>
      </c>
      <c r="J62" s="29">
        <f>IFERROR(SUMPRODUCT((Reservations!$I$2:$I$251&lt;=A62)*(Reservations!$J$2:$J$251&gt;A62)*(Reservations!$L$2:$L$251&lt;&gt;"Canceled")*(Reservations!$A$2:$A$251&lt;&gt;"")*Reservations!$T$2:$T$251),0)</f>
        <v/>
      </c>
      <c r="K62" s="27">
        <f>IFERROR(SUMPRODUCT((Reservations!$I$2:$I$251&lt;=A62)*(Reservations!$J$2:$J$251&gt;A62)*(Reservations!$Y$2:$Y$251&gt;0)*(Reservations!$L$2:$L$251&lt;&gt;"Canceled")*(Reservations!$A$2:$A$251&lt;&gt;"")),0)</f>
        <v/>
      </c>
      <c r="L62" s="27">
        <f>IFERROR(IF(C62="No","Outside selected month",IF(K62&gt;0,"Resolve room conflict",IF(H62&gt;=1,"Sold out",IF(H62&gt;='Setup &amp; Instructions'!$B$11,"High occupancy",IF(D62+E62&gt;='Setup &amp; Instructions'!$B$12,"Heavy turnover day","Standard operations"))))),"")</f>
        <v/>
      </c>
      <c r="N62" s="27">
        <f>IFERROR(IF(AND(Reservations!$I58&lt;=$O$3,Reservations!$J58&gt;$O$3,Reservations!$L58&lt;&gt;"Canceled",Reservations!$A58&lt;&gt;""),Reservations!$C58,""),"")</f>
        <v/>
      </c>
      <c r="O62" s="27">
        <f>IFERROR(IF(AND(Reservations!$I58&lt;=$O$3,Reservations!$J58&gt;$O$3,Reservations!$L58&lt;&gt;"Canceled",Reservations!$A58&lt;&gt;""),Reservations!$F58,""),"")</f>
        <v/>
      </c>
      <c r="P62" s="27">
        <f>IFERROR(IF(AND(Reservations!$I58&lt;=$O$3,Reservations!$J58&gt;$O$3,Reservations!$L58&lt;&gt;"Canceled",Reservations!$A58&lt;&gt;""),Reservations!$L58,""),"")</f>
        <v/>
      </c>
      <c r="Q62" s="56">
        <f>IFERROR(IF(AND(Reservations!$I58&lt;=$O$3,Reservations!$J58&gt;$O$3,Reservations!$L58&lt;&gt;"Canceled",Reservations!$A58&lt;&gt;""),Reservations!$I58,""),"")</f>
        <v/>
      </c>
      <c r="R62" s="56">
        <f>IFERROR(IF(AND(Reservations!$I58&lt;=$O$3,Reservations!$J58&gt;$O$3,Reservations!$L58&lt;&gt;"Canceled",Reservations!$A58&lt;&gt;""),Reservations!$J58,""),"")</f>
        <v/>
      </c>
      <c r="S62" s="27">
        <f>IFERROR(IF(AND(Reservations!$I58&lt;=$O$3,Reservations!$J58&gt;$O$3,Reservations!$L58&lt;&gt;"Canceled",Reservations!$A58&lt;&gt;""),Reservations!$G58,""),"")</f>
        <v/>
      </c>
      <c r="T62" s="27">
        <f>IFERROR(IF(AND(Reservations!$I58&lt;=$O$3,Reservations!$J58&gt;$O$3,Reservations!$L58&lt;&gt;"Canceled",Reservations!$A58&lt;&gt;""),Reservations!$H58,""),"")</f>
        <v/>
      </c>
      <c r="U62" s="29">
        <f>IFERROR(IF(AND(Reservations!$I58&lt;=$O$3,Reservations!$J58&gt;$O$3,Reservations!$L58&lt;&gt;"Canceled",Reservations!$A58&lt;&gt;""),Reservations!$T58,""),"")</f>
        <v/>
      </c>
      <c r="V62" s="27">
        <f>IFERROR(IF(AND(Reservations!$I58&lt;=$O$3,Reservations!$J58&gt;$O$3,Reservations!$L58&lt;&gt;"Canceled",Reservations!$A58&lt;&gt;""),Reservations!$V58,""),"")</f>
        <v/>
      </c>
      <c r="W62" s="27">
        <f>IFERROR(IF(AND(Reservations!$I58&lt;=$O$3,Reservations!$J58&gt;$O$3,Reservations!$L58&lt;&gt;"Canceled",Reservations!$A58&lt;&gt;""),Reservations!$W58,""),"")</f>
        <v/>
      </c>
    </row>
    <row r="63">
      <c r="A63" s="56">
        <f>IFERROR(A62+1,0)</f>
        <v/>
      </c>
      <c r="B63" s="27">
        <f>IFERROR(VLOOKUP(MOD(A63,7)+1,'Setup &amp; Instructions'!$H$4:$I$10,2,0),"")</f>
        <v/>
      </c>
      <c r="C63" s="27">
        <f>IFERROR(IF(AND(MONTH(A63)=MONTH('Setup &amp; Instructions'!$B$4),YEAR(A63)=YEAR('Setup &amp; Instructions'!$B$4)),"Yes","No"),"")</f>
        <v/>
      </c>
      <c r="D63" s="27">
        <f>IFERROR(COUNTIFS(Reservations!$I$2:$I$251,A63,Reservations!$L$2:$L$251,"&lt;&gt;Canceled",Reservations!$A$2:$A$251,"&lt;&gt;"),0)</f>
        <v/>
      </c>
      <c r="E63" s="27">
        <f>IFERROR(COUNTIFS(Reservations!$J$2:$J$251,A63,Reservations!$L$2:$L$251,"&lt;&gt;Canceled",Reservations!$A$2:$A$251,"&lt;&gt;"),0)</f>
        <v/>
      </c>
      <c r="F63" s="27">
        <f>IFERROR(SUMPRODUCT((Reservations!$I$2:$I$251&lt;=A63)*(Reservations!$J$2:$J$251&gt;A63)*(Reservations!$L$2:$L$251&lt;&gt;"Canceled")*(Reservations!$A$2:$A$251&lt;&gt;"")),0)</f>
        <v/>
      </c>
      <c r="G63" s="27">
        <f>IFERROR('Setup &amp; Instructions'!$B$7-F63,0)</f>
        <v/>
      </c>
      <c r="H63" s="57">
        <f>IFERROR(F63/'Setup &amp; Instructions'!$B$7,0)</f>
        <v/>
      </c>
      <c r="I63" s="29">
        <f>IFERROR(SUMPRODUCT((Reservations!$I$2:$I$251&lt;=A63)*(Reservations!$J$2:$J$251&gt;A63)*(Reservations!$L$2:$L$251&lt;&gt;"Canceled")*(Reservations!$A$2:$A$251&lt;&gt;"")*Reservations!$N$2:$N$251),0)</f>
        <v/>
      </c>
      <c r="J63" s="29">
        <f>IFERROR(SUMPRODUCT((Reservations!$I$2:$I$251&lt;=A63)*(Reservations!$J$2:$J$251&gt;A63)*(Reservations!$L$2:$L$251&lt;&gt;"Canceled")*(Reservations!$A$2:$A$251&lt;&gt;"")*Reservations!$T$2:$T$251),0)</f>
        <v/>
      </c>
      <c r="K63" s="27">
        <f>IFERROR(SUMPRODUCT((Reservations!$I$2:$I$251&lt;=A63)*(Reservations!$J$2:$J$251&gt;A63)*(Reservations!$Y$2:$Y$251&gt;0)*(Reservations!$L$2:$L$251&lt;&gt;"Canceled")*(Reservations!$A$2:$A$251&lt;&gt;"")),0)</f>
        <v/>
      </c>
      <c r="L63" s="27">
        <f>IFERROR(IF(C63="No","Outside selected month",IF(K63&gt;0,"Resolve room conflict",IF(H63&gt;=1,"Sold out",IF(H63&gt;='Setup &amp; Instructions'!$B$11,"High occupancy",IF(D63+E63&gt;='Setup &amp; Instructions'!$B$12,"Heavy turnover day","Standard operations"))))),"")</f>
        <v/>
      </c>
      <c r="N63" s="27">
        <f>IFERROR(IF(AND(Reservations!$I59&lt;=$O$3,Reservations!$J59&gt;$O$3,Reservations!$L59&lt;&gt;"Canceled",Reservations!$A59&lt;&gt;""),Reservations!$C59,""),"")</f>
        <v/>
      </c>
      <c r="O63" s="27">
        <f>IFERROR(IF(AND(Reservations!$I59&lt;=$O$3,Reservations!$J59&gt;$O$3,Reservations!$L59&lt;&gt;"Canceled",Reservations!$A59&lt;&gt;""),Reservations!$F59,""),"")</f>
        <v/>
      </c>
      <c r="P63" s="27">
        <f>IFERROR(IF(AND(Reservations!$I59&lt;=$O$3,Reservations!$J59&gt;$O$3,Reservations!$L59&lt;&gt;"Canceled",Reservations!$A59&lt;&gt;""),Reservations!$L59,""),"")</f>
        <v/>
      </c>
      <c r="Q63" s="56">
        <f>IFERROR(IF(AND(Reservations!$I59&lt;=$O$3,Reservations!$J59&gt;$O$3,Reservations!$L59&lt;&gt;"Canceled",Reservations!$A59&lt;&gt;""),Reservations!$I59,""),"")</f>
        <v/>
      </c>
      <c r="R63" s="56">
        <f>IFERROR(IF(AND(Reservations!$I59&lt;=$O$3,Reservations!$J59&gt;$O$3,Reservations!$L59&lt;&gt;"Canceled",Reservations!$A59&lt;&gt;""),Reservations!$J59,""),"")</f>
        <v/>
      </c>
      <c r="S63" s="27">
        <f>IFERROR(IF(AND(Reservations!$I59&lt;=$O$3,Reservations!$J59&gt;$O$3,Reservations!$L59&lt;&gt;"Canceled",Reservations!$A59&lt;&gt;""),Reservations!$G59,""),"")</f>
        <v/>
      </c>
      <c r="T63" s="27">
        <f>IFERROR(IF(AND(Reservations!$I59&lt;=$O$3,Reservations!$J59&gt;$O$3,Reservations!$L59&lt;&gt;"Canceled",Reservations!$A59&lt;&gt;""),Reservations!$H59,""),"")</f>
        <v/>
      </c>
      <c r="U63" s="29">
        <f>IFERROR(IF(AND(Reservations!$I59&lt;=$O$3,Reservations!$J59&gt;$O$3,Reservations!$L59&lt;&gt;"Canceled",Reservations!$A59&lt;&gt;""),Reservations!$T59,""),"")</f>
        <v/>
      </c>
      <c r="V63" s="27">
        <f>IFERROR(IF(AND(Reservations!$I59&lt;=$O$3,Reservations!$J59&gt;$O$3,Reservations!$L59&lt;&gt;"Canceled",Reservations!$A59&lt;&gt;""),Reservations!$V59,""),"")</f>
        <v/>
      </c>
      <c r="W63" s="27">
        <f>IFERROR(IF(AND(Reservations!$I59&lt;=$O$3,Reservations!$J59&gt;$O$3,Reservations!$L59&lt;&gt;"Canceled",Reservations!$A59&lt;&gt;""),Reservations!$W59,""),"")</f>
        <v/>
      </c>
    </row>
    <row r="64">
      <c r="A64" s="56">
        <f>IFERROR(A63+1,0)</f>
        <v/>
      </c>
      <c r="B64" s="27">
        <f>IFERROR(VLOOKUP(MOD(A64,7)+1,'Setup &amp; Instructions'!$H$4:$I$10,2,0),"")</f>
        <v/>
      </c>
      <c r="C64" s="27">
        <f>IFERROR(IF(AND(MONTH(A64)=MONTH('Setup &amp; Instructions'!$B$4),YEAR(A64)=YEAR('Setup &amp; Instructions'!$B$4)),"Yes","No"),"")</f>
        <v/>
      </c>
      <c r="D64" s="27">
        <f>IFERROR(COUNTIFS(Reservations!$I$2:$I$251,A64,Reservations!$L$2:$L$251,"&lt;&gt;Canceled",Reservations!$A$2:$A$251,"&lt;&gt;"),0)</f>
        <v/>
      </c>
      <c r="E64" s="27">
        <f>IFERROR(COUNTIFS(Reservations!$J$2:$J$251,A64,Reservations!$L$2:$L$251,"&lt;&gt;Canceled",Reservations!$A$2:$A$251,"&lt;&gt;"),0)</f>
        <v/>
      </c>
      <c r="F64" s="27">
        <f>IFERROR(SUMPRODUCT((Reservations!$I$2:$I$251&lt;=A64)*(Reservations!$J$2:$J$251&gt;A64)*(Reservations!$L$2:$L$251&lt;&gt;"Canceled")*(Reservations!$A$2:$A$251&lt;&gt;"")),0)</f>
        <v/>
      </c>
      <c r="G64" s="27">
        <f>IFERROR('Setup &amp; Instructions'!$B$7-F64,0)</f>
        <v/>
      </c>
      <c r="H64" s="57">
        <f>IFERROR(F64/'Setup &amp; Instructions'!$B$7,0)</f>
        <v/>
      </c>
      <c r="I64" s="29">
        <f>IFERROR(SUMPRODUCT((Reservations!$I$2:$I$251&lt;=A64)*(Reservations!$J$2:$J$251&gt;A64)*(Reservations!$L$2:$L$251&lt;&gt;"Canceled")*(Reservations!$A$2:$A$251&lt;&gt;"")*Reservations!$N$2:$N$251),0)</f>
        <v/>
      </c>
      <c r="J64" s="29">
        <f>IFERROR(SUMPRODUCT((Reservations!$I$2:$I$251&lt;=A64)*(Reservations!$J$2:$J$251&gt;A64)*(Reservations!$L$2:$L$251&lt;&gt;"Canceled")*(Reservations!$A$2:$A$251&lt;&gt;"")*Reservations!$T$2:$T$251),0)</f>
        <v/>
      </c>
      <c r="K64" s="27">
        <f>IFERROR(SUMPRODUCT((Reservations!$I$2:$I$251&lt;=A64)*(Reservations!$J$2:$J$251&gt;A64)*(Reservations!$Y$2:$Y$251&gt;0)*(Reservations!$L$2:$L$251&lt;&gt;"Canceled")*(Reservations!$A$2:$A$251&lt;&gt;"")),0)</f>
        <v/>
      </c>
      <c r="L64" s="27">
        <f>IFERROR(IF(C64="No","Outside selected month",IF(K64&gt;0,"Resolve room conflict",IF(H64&gt;=1,"Sold out",IF(H64&gt;='Setup &amp; Instructions'!$B$11,"High occupancy",IF(D64+E64&gt;='Setup &amp; Instructions'!$B$12,"Heavy turnover day","Standard operations"))))),"")</f>
        <v/>
      </c>
      <c r="N64" s="27">
        <f>IFERROR(IF(AND(Reservations!$I60&lt;=$O$3,Reservations!$J60&gt;$O$3,Reservations!$L60&lt;&gt;"Canceled",Reservations!$A60&lt;&gt;""),Reservations!$C60,""),"")</f>
        <v/>
      </c>
      <c r="O64" s="27">
        <f>IFERROR(IF(AND(Reservations!$I60&lt;=$O$3,Reservations!$J60&gt;$O$3,Reservations!$L60&lt;&gt;"Canceled",Reservations!$A60&lt;&gt;""),Reservations!$F60,""),"")</f>
        <v/>
      </c>
      <c r="P64" s="27">
        <f>IFERROR(IF(AND(Reservations!$I60&lt;=$O$3,Reservations!$J60&gt;$O$3,Reservations!$L60&lt;&gt;"Canceled",Reservations!$A60&lt;&gt;""),Reservations!$L60,""),"")</f>
        <v/>
      </c>
      <c r="Q64" s="56">
        <f>IFERROR(IF(AND(Reservations!$I60&lt;=$O$3,Reservations!$J60&gt;$O$3,Reservations!$L60&lt;&gt;"Canceled",Reservations!$A60&lt;&gt;""),Reservations!$I60,""),"")</f>
        <v/>
      </c>
      <c r="R64" s="56">
        <f>IFERROR(IF(AND(Reservations!$I60&lt;=$O$3,Reservations!$J60&gt;$O$3,Reservations!$L60&lt;&gt;"Canceled",Reservations!$A60&lt;&gt;""),Reservations!$J60,""),"")</f>
        <v/>
      </c>
      <c r="S64" s="27">
        <f>IFERROR(IF(AND(Reservations!$I60&lt;=$O$3,Reservations!$J60&gt;$O$3,Reservations!$L60&lt;&gt;"Canceled",Reservations!$A60&lt;&gt;""),Reservations!$G60,""),"")</f>
        <v/>
      </c>
      <c r="T64" s="27">
        <f>IFERROR(IF(AND(Reservations!$I60&lt;=$O$3,Reservations!$J60&gt;$O$3,Reservations!$L60&lt;&gt;"Canceled",Reservations!$A60&lt;&gt;""),Reservations!$H60,""),"")</f>
        <v/>
      </c>
      <c r="U64" s="29">
        <f>IFERROR(IF(AND(Reservations!$I60&lt;=$O$3,Reservations!$J60&gt;$O$3,Reservations!$L60&lt;&gt;"Canceled",Reservations!$A60&lt;&gt;""),Reservations!$T60,""),"")</f>
        <v/>
      </c>
      <c r="V64" s="27">
        <f>IFERROR(IF(AND(Reservations!$I60&lt;=$O$3,Reservations!$J60&gt;$O$3,Reservations!$L60&lt;&gt;"Canceled",Reservations!$A60&lt;&gt;""),Reservations!$V60,""),"")</f>
        <v/>
      </c>
      <c r="W64" s="27">
        <f>IFERROR(IF(AND(Reservations!$I60&lt;=$O$3,Reservations!$J60&gt;$O$3,Reservations!$L60&lt;&gt;"Canceled",Reservations!$A60&lt;&gt;""),Reservations!$W60,""),"")</f>
        <v/>
      </c>
    </row>
    <row r="65">
      <c r="A65" s="56">
        <f>IFERROR(A64+1,0)</f>
        <v/>
      </c>
      <c r="B65" s="27">
        <f>IFERROR(VLOOKUP(MOD(A65,7)+1,'Setup &amp; Instructions'!$H$4:$I$10,2,0),"")</f>
        <v/>
      </c>
      <c r="C65" s="27">
        <f>IFERROR(IF(AND(MONTH(A65)=MONTH('Setup &amp; Instructions'!$B$4),YEAR(A65)=YEAR('Setup &amp; Instructions'!$B$4)),"Yes","No"),"")</f>
        <v/>
      </c>
      <c r="D65" s="27">
        <f>IFERROR(COUNTIFS(Reservations!$I$2:$I$251,A65,Reservations!$L$2:$L$251,"&lt;&gt;Canceled",Reservations!$A$2:$A$251,"&lt;&gt;"),0)</f>
        <v/>
      </c>
      <c r="E65" s="27">
        <f>IFERROR(COUNTIFS(Reservations!$J$2:$J$251,A65,Reservations!$L$2:$L$251,"&lt;&gt;Canceled",Reservations!$A$2:$A$251,"&lt;&gt;"),0)</f>
        <v/>
      </c>
      <c r="F65" s="27">
        <f>IFERROR(SUMPRODUCT((Reservations!$I$2:$I$251&lt;=A65)*(Reservations!$J$2:$J$251&gt;A65)*(Reservations!$L$2:$L$251&lt;&gt;"Canceled")*(Reservations!$A$2:$A$251&lt;&gt;"")),0)</f>
        <v/>
      </c>
      <c r="G65" s="27">
        <f>IFERROR('Setup &amp; Instructions'!$B$7-F65,0)</f>
        <v/>
      </c>
      <c r="H65" s="57">
        <f>IFERROR(F65/'Setup &amp; Instructions'!$B$7,0)</f>
        <v/>
      </c>
      <c r="I65" s="29">
        <f>IFERROR(SUMPRODUCT((Reservations!$I$2:$I$251&lt;=A65)*(Reservations!$J$2:$J$251&gt;A65)*(Reservations!$L$2:$L$251&lt;&gt;"Canceled")*(Reservations!$A$2:$A$251&lt;&gt;"")*Reservations!$N$2:$N$251),0)</f>
        <v/>
      </c>
      <c r="J65" s="29">
        <f>IFERROR(SUMPRODUCT((Reservations!$I$2:$I$251&lt;=A65)*(Reservations!$J$2:$J$251&gt;A65)*(Reservations!$L$2:$L$251&lt;&gt;"Canceled")*(Reservations!$A$2:$A$251&lt;&gt;"")*Reservations!$T$2:$T$251),0)</f>
        <v/>
      </c>
      <c r="K65" s="27">
        <f>IFERROR(SUMPRODUCT((Reservations!$I$2:$I$251&lt;=A65)*(Reservations!$J$2:$J$251&gt;A65)*(Reservations!$Y$2:$Y$251&gt;0)*(Reservations!$L$2:$L$251&lt;&gt;"Canceled")*(Reservations!$A$2:$A$251&lt;&gt;"")),0)</f>
        <v/>
      </c>
      <c r="L65" s="27">
        <f>IFERROR(IF(C65="No","Outside selected month",IF(K65&gt;0,"Resolve room conflict",IF(H65&gt;=1,"Sold out",IF(H65&gt;='Setup &amp; Instructions'!$B$11,"High occupancy",IF(D65+E65&gt;='Setup &amp; Instructions'!$B$12,"Heavy turnover day","Standard operations"))))),"")</f>
        <v/>
      </c>
      <c r="N65" s="27">
        <f>IFERROR(IF(AND(Reservations!$I61&lt;=$O$3,Reservations!$J61&gt;$O$3,Reservations!$L61&lt;&gt;"Canceled",Reservations!$A61&lt;&gt;""),Reservations!$C61,""),"")</f>
        <v/>
      </c>
      <c r="O65" s="27">
        <f>IFERROR(IF(AND(Reservations!$I61&lt;=$O$3,Reservations!$J61&gt;$O$3,Reservations!$L61&lt;&gt;"Canceled",Reservations!$A61&lt;&gt;""),Reservations!$F61,""),"")</f>
        <v/>
      </c>
      <c r="P65" s="27">
        <f>IFERROR(IF(AND(Reservations!$I61&lt;=$O$3,Reservations!$J61&gt;$O$3,Reservations!$L61&lt;&gt;"Canceled",Reservations!$A61&lt;&gt;""),Reservations!$L61,""),"")</f>
        <v/>
      </c>
      <c r="Q65" s="56">
        <f>IFERROR(IF(AND(Reservations!$I61&lt;=$O$3,Reservations!$J61&gt;$O$3,Reservations!$L61&lt;&gt;"Canceled",Reservations!$A61&lt;&gt;""),Reservations!$I61,""),"")</f>
        <v/>
      </c>
      <c r="R65" s="56">
        <f>IFERROR(IF(AND(Reservations!$I61&lt;=$O$3,Reservations!$J61&gt;$O$3,Reservations!$L61&lt;&gt;"Canceled",Reservations!$A61&lt;&gt;""),Reservations!$J61,""),"")</f>
        <v/>
      </c>
      <c r="S65" s="27">
        <f>IFERROR(IF(AND(Reservations!$I61&lt;=$O$3,Reservations!$J61&gt;$O$3,Reservations!$L61&lt;&gt;"Canceled",Reservations!$A61&lt;&gt;""),Reservations!$G61,""),"")</f>
        <v/>
      </c>
      <c r="T65" s="27">
        <f>IFERROR(IF(AND(Reservations!$I61&lt;=$O$3,Reservations!$J61&gt;$O$3,Reservations!$L61&lt;&gt;"Canceled",Reservations!$A61&lt;&gt;""),Reservations!$H61,""),"")</f>
        <v/>
      </c>
      <c r="U65" s="29">
        <f>IFERROR(IF(AND(Reservations!$I61&lt;=$O$3,Reservations!$J61&gt;$O$3,Reservations!$L61&lt;&gt;"Canceled",Reservations!$A61&lt;&gt;""),Reservations!$T61,""),"")</f>
        <v/>
      </c>
      <c r="V65" s="27">
        <f>IFERROR(IF(AND(Reservations!$I61&lt;=$O$3,Reservations!$J61&gt;$O$3,Reservations!$L61&lt;&gt;"Canceled",Reservations!$A61&lt;&gt;""),Reservations!$V61,""),"")</f>
        <v/>
      </c>
      <c r="W65" s="27">
        <f>IFERROR(IF(AND(Reservations!$I61&lt;=$O$3,Reservations!$J61&gt;$O$3,Reservations!$L61&lt;&gt;"Canceled",Reservations!$A61&lt;&gt;""),Reservations!$W61,""),"")</f>
        <v/>
      </c>
    </row>
    <row r="66">
      <c r="A66" s="56">
        <f>IFERROR(A65+1,0)</f>
        <v/>
      </c>
      <c r="B66" s="27">
        <f>IFERROR(VLOOKUP(MOD(A66,7)+1,'Setup &amp; Instructions'!$H$4:$I$10,2,0),"")</f>
        <v/>
      </c>
      <c r="C66" s="27">
        <f>IFERROR(IF(AND(MONTH(A66)=MONTH('Setup &amp; Instructions'!$B$4),YEAR(A66)=YEAR('Setup &amp; Instructions'!$B$4)),"Yes","No"),"")</f>
        <v/>
      </c>
      <c r="D66" s="27">
        <f>IFERROR(COUNTIFS(Reservations!$I$2:$I$251,A66,Reservations!$L$2:$L$251,"&lt;&gt;Canceled",Reservations!$A$2:$A$251,"&lt;&gt;"),0)</f>
        <v/>
      </c>
      <c r="E66" s="27">
        <f>IFERROR(COUNTIFS(Reservations!$J$2:$J$251,A66,Reservations!$L$2:$L$251,"&lt;&gt;Canceled",Reservations!$A$2:$A$251,"&lt;&gt;"),0)</f>
        <v/>
      </c>
      <c r="F66" s="27">
        <f>IFERROR(SUMPRODUCT((Reservations!$I$2:$I$251&lt;=A66)*(Reservations!$J$2:$J$251&gt;A66)*(Reservations!$L$2:$L$251&lt;&gt;"Canceled")*(Reservations!$A$2:$A$251&lt;&gt;"")),0)</f>
        <v/>
      </c>
      <c r="G66" s="27">
        <f>IFERROR('Setup &amp; Instructions'!$B$7-F66,0)</f>
        <v/>
      </c>
      <c r="H66" s="57">
        <f>IFERROR(F66/'Setup &amp; Instructions'!$B$7,0)</f>
        <v/>
      </c>
      <c r="I66" s="29">
        <f>IFERROR(SUMPRODUCT((Reservations!$I$2:$I$251&lt;=A66)*(Reservations!$J$2:$J$251&gt;A66)*(Reservations!$L$2:$L$251&lt;&gt;"Canceled")*(Reservations!$A$2:$A$251&lt;&gt;"")*Reservations!$N$2:$N$251),0)</f>
        <v/>
      </c>
      <c r="J66" s="29">
        <f>IFERROR(SUMPRODUCT((Reservations!$I$2:$I$251&lt;=A66)*(Reservations!$J$2:$J$251&gt;A66)*(Reservations!$L$2:$L$251&lt;&gt;"Canceled")*(Reservations!$A$2:$A$251&lt;&gt;"")*Reservations!$T$2:$T$251),0)</f>
        <v/>
      </c>
      <c r="K66" s="27">
        <f>IFERROR(SUMPRODUCT((Reservations!$I$2:$I$251&lt;=A66)*(Reservations!$J$2:$J$251&gt;A66)*(Reservations!$Y$2:$Y$251&gt;0)*(Reservations!$L$2:$L$251&lt;&gt;"Canceled")*(Reservations!$A$2:$A$251&lt;&gt;"")),0)</f>
        <v/>
      </c>
      <c r="L66" s="27">
        <f>IFERROR(IF(C66="No","Outside selected month",IF(K66&gt;0,"Resolve room conflict",IF(H66&gt;=1,"Sold out",IF(H66&gt;='Setup &amp; Instructions'!$B$11,"High occupancy",IF(D66+E66&gt;='Setup &amp; Instructions'!$B$12,"Heavy turnover day","Standard operations"))))),"")</f>
        <v/>
      </c>
      <c r="N66" s="27">
        <f>IFERROR(IF(AND(Reservations!$I62&lt;=$O$3,Reservations!$J62&gt;$O$3,Reservations!$L62&lt;&gt;"Canceled",Reservations!$A62&lt;&gt;""),Reservations!$C62,""),"")</f>
        <v/>
      </c>
      <c r="O66" s="27">
        <f>IFERROR(IF(AND(Reservations!$I62&lt;=$O$3,Reservations!$J62&gt;$O$3,Reservations!$L62&lt;&gt;"Canceled",Reservations!$A62&lt;&gt;""),Reservations!$F62,""),"")</f>
        <v/>
      </c>
      <c r="P66" s="27">
        <f>IFERROR(IF(AND(Reservations!$I62&lt;=$O$3,Reservations!$J62&gt;$O$3,Reservations!$L62&lt;&gt;"Canceled",Reservations!$A62&lt;&gt;""),Reservations!$L62,""),"")</f>
        <v/>
      </c>
      <c r="Q66" s="56">
        <f>IFERROR(IF(AND(Reservations!$I62&lt;=$O$3,Reservations!$J62&gt;$O$3,Reservations!$L62&lt;&gt;"Canceled",Reservations!$A62&lt;&gt;""),Reservations!$I62,""),"")</f>
        <v/>
      </c>
      <c r="R66" s="56">
        <f>IFERROR(IF(AND(Reservations!$I62&lt;=$O$3,Reservations!$J62&gt;$O$3,Reservations!$L62&lt;&gt;"Canceled",Reservations!$A62&lt;&gt;""),Reservations!$J62,""),"")</f>
        <v/>
      </c>
      <c r="S66" s="27">
        <f>IFERROR(IF(AND(Reservations!$I62&lt;=$O$3,Reservations!$J62&gt;$O$3,Reservations!$L62&lt;&gt;"Canceled",Reservations!$A62&lt;&gt;""),Reservations!$G62,""),"")</f>
        <v/>
      </c>
      <c r="T66" s="27">
        <f>IFERROR(IF(AND(Reservations!$I62&lt;=$O$3,Reservations!$J62&gt;$O$3,Reservations!$L62&lt;&gt;"Canceled",Reservations!$A62&lt;&gt;""),Reservations!$H62,""),"")</f>
        <v/>
      </c>
      <c r="U66" s="29">
        <f>IFERROR(IF(AND(Reservations!$I62&lt;=$O$3,Reservations!$J62&gt;$O$3,Reservations!$L62&lt;&gt;"Canceled",Reservations!$A62&lt;&gt;""),Reservations!$T62,""),"")</f>
        <v/>
      </c>
      <c r="V66" s="27">
        <f>IFERROR(IF(AND(Reservations!$I62&lt;=$O$3,Reservations!$J62&gt;$O$3,Reservations!$L62&lt;&gt;"Canceled",Reservations!$A62&lt;&gt;""),Reservations!$V62,""),"")</f>
        <v/>
      </c>
      <c r="W66" s="27">
        <f>IFERROR(IF(AND(Reservations!$I62&lt;=$O$3,Reservations!$J62&gt;$O$3,Reservations!$L62&lt;&gt;"Canceled",Reservations!$A62&lt;&gt;""),Reservations!$W62,""),"")</f>
        <v/>
      </c>
    </row>
    <row r="67">
      <c r="A67" s="56">
        <f>IFERROR(A66+1,0)</f>
        <v/>
      </c>
      <c r="B67" s="27">
        <f>IFERROR(VLOOKUP(MOD(A67,7)+1,'Setup &amp; Instructions'!$H$4:$I$10,2,0),"")</f>
        <v/>
      </c>
      <c r="C67" s="27">
        <f>IFERROR(IF(AND(MONTH(A67)=MONTH('Setup &amp; Instructions'!$B$4),YEAR(A67)=YEAR('Setup &amp; Instructions'!$B$4)),"Yes","No"),"")</f>
        <v/>
      </c>
      <c r="D67" s="27">
        <f>IFERROR(COUNTIFS(Reservations!$I$2:$I$251,A67,Reservations!$L$2:$L$251,"&lt;&gt;Canceled",Reservations!$A$2:$A$251,"&lt;&gt;"),0)</f>
        <v/>
      </c>
      <c r="E67" s="27">
        <f>IFERROR(COUNTIFS(Reservations!$J$2:$J$251,A67,Reservations!$L$2:$L$251,"&lt;&gt;Canceled",Reservations!$A$2:$A$251,"&lt;&gt;"),0)</f>
        <v/>
      </c>
      <c r="F67" s="27">
        <f>IFERROR(SUMPRODUCT((Reservations!$I$2:$I$251&lt;=A67)*(Reservations!$J$2:$J$251&gt;A67)*(Reservations!$L$2:$L$251&lt;&gt;"Canceled")*(Reservations!$A$2:$A$251&lt;&gt;"")),0)</f>
        <v/>
      </c>
      <c r="G67" s="27">
        <f>IFERROR('Setup &amp; Instructions'!$B$7-F67,0)</f>
        <v/>
      </c>
      <c r="H67" s="57">
        <f>IFERROR(F67/'Setup &amp; Instructions'!$B$7,0)</f>
        <v/>
      </c>
      <c r="I67" s="29">
        <f>IFERROR(SUMPRODUCT((Reservations!$I$2:$I$251&lt;=A67)*(Reservations!$J$2:$J$251&gt;A67)*(Reservations!$L$2:$L$251&lt;&gt;"Canceled")*(Reservations!$A$2:$A$251&lt;&gt;"")*Reservations!$N$2:$N$251),0)</f>
        <v/>
      </c>
      <c r="J67" s="29">
        <f>IFERROR(SUMPRODUCT((Reservations!$I$2:$I$251&lt;=A67)*(Reservations!$J$2:$J$251&gt;A67)*(Reservations!$L$2:$L$251&lt;&gt;"Canceled")*(Reservations!$A$2:$A$251&lt;&gt;"")*Reservations!$T$2:$T$251),0)</f>
        <v/>
      </c>
      <c r="K67" s="27">
        <f>IFERROR(SUMPRODUCT((Reservations!$I$2:$I$251&lt;=A67)*(Reservations!$J$2:$J$251&gt;A67)*(Reservations!$Y$2:$Y$251&gt;0)*(Reservations!$L$2:$L$251&lt;&gt;"Canceled")*(Reservations!$A$2:$A$251&lt;&gt;"")),0)</f>
        <v/>
      </c>
      <c r="L67" s="27">
        <f>IFERROR(IF(C67="No","Outside selected month",IF(K67&gt;0,"Resolve room conflict",IF(H67&gt;=1,"Sold out",IF(H67&gt;='Setup &amp; Instructions'!$B$11,"High occupancy",IF(D67+E67&gt;='Setup &amp; Instructions'!$B$12,"Heavy turnover day","Standard operations"))))),"")</f>
        <v/>
      </c>
      <c r="N67" s="27">
        <f>IFERROR(IF(AND(Reservations!$I63&lt;=$O$3,Reservations!$J63&gt;$O$3,Reservations!$L63&lt;&gt;"Canceled",Reservations!$A63&lt;&gt;""),Reservations!$C63,""),"")</f>
        <v/>
      </c>
      <c r="O67" s="27">
        <f>IFERROR(IF(AND(Reservations!$I63&lt;=$O$3,Reservations!$J63&gt;$O$3,Reservations!$L63&lt;&gt;"Canceled",Reservations!$A63&lt;&gt;""),Reservations!$F63,""),"")</f>
        <v/>
      </c>
      <c r="P67" s="27">
        <f>IFERROR(IF(AND(Reservations!$I63&lt;=$O$3,Reservations!$J63&gt;$O$3,Reservations!$L63&lt;&gt;"Canceled",Reservations!$A63&lt;&gt;""),Reservations!$L63,""),"")</f>
        <v/>
      </c>
      <c r="Q67" s="56">
        <f>IFERROR(IF(AND(Reservations!$I63&lt;=$O$3,Reservations!$J63&gt;$O$3,Reservations!$L63&lt;&gt;"Canceled",Reservations!$A63&lt;&gt;""),Reservations!$I63,""),"")</f>
        <v/>
      </c>
      <c r="R67" s="56">
        <f>IFERROR(IF(AND(Reservations!$I63&lt;=$O$3,Reservations!$J63&gt;$O$3,Reservations!$L63&lt;&gt;"Canceled",Reservations!$A63&lt;&gt;""),Reservations!$J63,""),"")</f>
        <v/>
      </c>
      <c r="S67" s="27">
        <f>IFERROR(IF(AND(Reservations!$I63&lt;=$O$3,Reservations!$J63&gt;$O$3,Reservations!$L63&lt;&gt;"Canceled",Reservations!$A63&lt;&gt;""),Reservations!$G63,""),"")</f>
        <v/>
      </c>
      <c r="T67" s="27">
        <f>IFERROR(IF(AND(Reservations!$I63&lt;=$O$3,Reservations!$J63&gt;$O$3,Reservations!$L63&lt;&gt;"Canceled",Reservations!$A63&lt;&gt;""),Reservations!$H63,""),"")</f>
        <v/>
      </c>
      <c r="U67" s="29">
        <f>IFERROR(IF(AND(Reservations!$I63&lt;=$O$3,Reservations!$J63&gt;$O$3,Reservations!$L63&lt;&gt;"Canceled",Reservations!$A63&lt;&gt;""),Reservations!$T63,""),"")</f>
        <v/>
      </c>
      <c r="V67" s="27">
        <f>IFERROR(IF(AND(Reservations!$I63&lt;=$O$3,Reservations!$J63&gt;$O$3,Reservations!$L63&lt;&gt;"Canceled",Reservations!$A63&lt;&gt;""),Reservations!$V63,""),"")</f>
        <v/>
      </c>
      <c r="W67" s="27">
        <f>IFERROR(IF(AND(Reservations!$I63&lt;=$O$3,Reservations!$J63&gt;$O$3,Reservations!$L63&lt;&gt;"Canceled",Reservations!$A63&lt;&gt;""),Reservations!$W63,""),"")</f>
        <v/>
      </c>
    </row>
    <row r="68">
      <c r="A68" s="56">
        <f>IFERROR(A67+1,0)</f>
        <v/>
      </c>
      <c r="B68" s="27">
        <f>IFERROR(VLOOKUP(MOD(A68,7)+1,'Setup &amp; Instructions'!$H$4:$I$10,2,0),"")</f>
        <v/>
      </c>
      <c r="C68" s="27">
        <f>IFERROR(IF(AND(MONTH(A68)=MONTH('Setup &amp; Instructions'!$B$4),YEAR(A68)=YEAR('Setup &amp; Instructions'!$B$4)),"Yes","No"),"")</f>
        <v/>
      </c>
      <c r="D68" s="27">
        <f>IFERROR(COUNTIFS(Reservations!$I$2:$I$251,A68,Reservations!$L$2:$L$251,"&lt;&gt;Canceled",Reservations!$A$2:$A$251,"&lt;&gt;"),0)</f>
        <v/>
      </c>
      <c r="E68" s="27">
        <f>IFERROR(COUNTIFS(Reservations!$J$2:$J$251,A68,Reservations!$L$2:$L$251,"&lt;&gt;Canceled",Reservations!$A$2:$A$251,"&lt;&gt;"),0)</f>
        <v/>
      </c>
      <c r="F68" s="27">
        <f>IFERROR(SUMPRODUCT((Reservations!$I$2:$I$251&lt;=A68)*(Reservations!$J$2:$J$251&gt;A68)*(Reservations!$L$2:$L$251&lt;&gt;"Canceled")*(Reservations!$A$2:$A$251&lt;&gt;"")),0)</f>
        <v/>
      </c>
      <c r="G68" s="27">
        <f>IFERROR('Setup &amp; Instructions'!$B$7-F68,0)</f>
        <v/>
      </c>
      <c r="H68" s="57">
        <f>IFERROR(F68/'Setup &amp; Instructions'!$B$7,0)</f>
        <v/>
      </c>
      <c r="I68" s="29">
        <f>IFERROR(SUMPRODUCT((Reservations!$I$2:$I$251&lt;=A68)*(Reservations!$J$2:$J$251&gt;A68)*(Reservations!$L$2:$L$251&lt;&gt;"Canceled")*(Reservations!$A$2:$A$251&lt;&gt;"")*Reservations!$N$2:$N$251),0)</f>
        <v/>
      </c>
      <c r="J68" s="29">
        <f>IFERROR(SUMPRODUCT((Reservations!$I$2:$I$251&lt;=A68)*(Reservations!$J$2:$J$251&gt;A68)*(Reservations!$L$2:$L$251&lt;&gt;"Canceled")*(Reservations!$A$2:$A$251&lt;&gt;"")*Reservations!$T$2:$T$251),0)</f>
        <v/>
      </c>
      <c r="K68" s="27">
        <f>IFERROR(SUMPRODUCT((Reservations!$I$2:$I$251&lt;=A68)*(Reservations!$J$2:$J$251&gt;A68)*(Reservations!$Y$2:$Y$251&gt;0)*(Reservations!$L$2:$L$251&lt;&gt;"Canceled")*(Reservations!$A$2:$A$251&lt;&gt;"")),0)</f>
        <v/>
      </c>
      <c r="L68" s="27">
        <f>IFERROR(IF(C68="No","Outside selected month",IF(K68&gt;0,"Resolve room conflict",IF(H68&gt;=1,"Sold out",IF(H68&gt;='Setup &amp; Instructions'!$B$11,"High occupancy",IF(D68+E68&gt;='Setup &amp; Instructions'!$B$12,"Heavy turnover day","Standard operations"))))),"")</f>
        <v/>
      </c>
      <c r="N68" s="27">
        <f>IFERROR(IF(AND(Reservations!$I64&lt;=$O$3,Reservations!$J64&gt;$O$3,Reservations!$L64&lt;&gt;"Canceled",Reservations!$A64&lt;&gt;""),Reservations!$C64,""),"")</f>
        <v/>
      </c>
      <c r="O68" s="27">
        <f>IFERROR(IF(AND(Reservations!$I64&lt;=$O$3,Reservations!$J64&gt;$O$3,Reservations!$L64&lt;&gt;"Canceled",Reservations!$A64&lt;&gt;""),Reservations!$F64,""),"")</f>
        <v/>
      </c>
      <c r="P68" s="27">
        <f>IFERROR(IF(AND(Reservations!$I64&lt;=$O$3,Reservations!$J64&gt;$O$3,Reservations!$L64&lt;&gt;"Canceled",Reservations!$A64&lt;&gt;""),Reservations!$L64,""),"")</f>
        <v/>
      </c>
      <c r="Q68" s="56">
        <f>IFERROR(IF(AND(Reservations!$I64&lt;=$O$3,Reservations!$J64&gt;$O$3,Reservations!$L64&lt;&gt;"Canceled",Reservations!$A64&lt;&gt;""),Reservations!$I64,""),"")</f>
        <v/>
      </c>
      <c r="R68" s="56">
        <f>IFERROR(IF(AND(Reservations!$I64&lt;=$O$3,Reservations!$J64&gt;$O$3,Reservations!$L64&lt;&gt;"Canceled",Reservations!$A64&lt;&gt;""),Reservations!$J64,""),"")</f>
        <v/>
      </c>
      <c r="S68" s="27">
        <f>IFERROR(IF(AND(Reservations!$I64&lt;=$O$3,Reservations!$J64&gt;$O$3,Reservations!$L64&lt;&gt;"Canceled",Reservations!$A64&lt;&gt;""),Reservations!$G64,""),"")</f>
        <v/>
      </c>
      <c r="T68" s="27">
        <f>IFERROR(IF(AND(Reservations!$I64&lt;=$O$3,Reservations!$J64&gt;$O$3,Reservations!$L64&lt;&gt;"Canceled",Reservations!$A64&lt;&gt;""),Reservations!$H64,""),"")</f>
        <v/>
      </c>
      <c r="U68" s="29">
        <f>IFERROR(IF(AND(Reservations!$I64&lt;=$O$3,Reservations!$J64&gt;$O$3,Reservations!$L64&lt;&gt;"Canceled",Reservations!$A64&lt;&gt;""),Reservations!$T64,""),"")</f>
        <v/>
      </c>
      <c r="V68" s="27">
        <f>IFERROR(IF(AND(Reservations!$I64&lt;=$O$3,Reservations!$J64&gt;$O$3,Reservations!$L64&lt;&gt;"Canceled",Reservations!$A64&lt;&gt;""),Reservations!$V64,""),"")</f>
        <v/>
      </c>
      <c r="W68" s="27">
        <f>IFERROR(IF(AND(Reservations!$I64&lt;=$O$3,Reservations!$J64&gt;$O$3,Reservations!$L64&lt;&gt;"Canceled",Reservations!$A64&lt;&gt;""),Reservations!$W64,""),"")</f>
        <v/>
      </c>
    </row>
    <row r="69">
      <c r="A69" s="56">
        <f>IFERROR(A68+1,0)</f>
        <v/>
      </c>
      <c r="B69" s="27">
        <f>IFERROR(VLOOKUP(MOD(A69,7)+1,'Setup &amp; Instructions'!$H$4:$I$10,2,0),"")</f>
        <v/>
      </c>
      <c r="C69" s="27">
        <f>IFERROR(IF(AND(MONTH(A69)=MONTH('Setup &amp; Instructions'!$B$4),YEAR(A69)=YEAR('Setup &amp; Instructions'!$B$4)),"Yes","No"),"")</f>
        <v/>
      </c>
      <c r="D69" s="27">
        <f>IFERROR(COUNTIFS(Reservations!$I$2:$I$251,A69,Reservations!$L$2:$L$251,"&lt;&gt;Canceled",Reservations!$A$2:$A$251,"&lt;&gt;"),0)</f>
        <v/>
      </c>
      <c r="E69" s="27">
        <f>IFERROR(COUNTIFS(Reservations!$J$2:$J$251,A69,Reservations!$L$2:$L$251,"&lt;&gt;Canceled",Reservations!$A$2:$A$251,"&lt;&gt;"),0)</f>
        <v/>
      </c>
      <c r="F69" s="27">
        <f>IFERROR(SUMPRODUCT((Reservations!$I$2:$I$251&lt;=A69)*(Reservations!$J$2:$J$251&gt;A69)*(Reservations!$L$2:$L$251&lt;&gt;"Canceled")*(Reservations!$A$2:$A$251&lt;&gt;"")),0)</f>
        <v/>
      </c>
      <c r="G69" s="27">
        <f>IFERROR('Setup &amp; Instructions'!$B$7-F69,0)</f>
        <v/>
      </c>
      <c r="H69" s="57">
        <f>IFERROR(F69/'Setup &amp; Instructions'!$B$7,0)</f>
        <v/>
      </c>
      <c r="I69" s="29">
        <f>IFERROR(SUMPRODUCT((Reservations!$I$2:$I$251&lt;=A69)*(Reservations!$J$2:$J$251&gt;A69)*(Reservations!$L$2:$L$251&lt;&gt;"Canceled")*(Reservations!$A$2:$A$251&lt;&gt;"")*Reservations!$N$2:$N$251),0)</f>
        <v/>
      </c>
      <c r="J69" s="29">
        <f>IFERROR(SUMPRODUCT((Reservations!$I$2:$I$251&lt;=A69)*(Reservations!$J$2:$J$251&gt;A69)*(Reservations!$L$2:$L$251&lt;&gt;"Canceled")*(Reservations!$A$2:$A$251&lt;&gt;"")*Reservations!$T$2:$T$251),0)</f>
        <v/>
      </c>
      <c r="K69" s="27">
        <f>IFERROR(SUMPRODUCT((Reservations!$I$2:$I$251&lt;=A69)*(Reservations!$J$2:$J$251&gt;A69)*(Reservations!$Y$2:$Y$251&gt;0)*(Reservations!$L$2:$L$251&lt;&gt;"Canceled")*(Reservations!$A$2:$A$251&lt;&gt;"")),0)</f>
        <v/>
      </c>
      <c r="L69" s="27">
        <f>IFERROR(IF(C69="No","Outside selected month",IF(K69&gt;0,"Resolve room conflict",IF(H69&gt;=1,"Sold out",IF(H69&gt;='Setup &amp; Instructions'!$B$11,"High occupancy",IF(D69+E69&gt;='Setup &amp; Instructions'!$B$12,"Heavy turnover day","Standard operations"))))),"")</f>
        <v/>
      </c>
      <c r="N69" s="27">
        <f>IFERROR(IF(AND(Reservations!$I65&lt;=$O$3,Reservations!$J65&gt;$O$3,Reservations!$L65&lt;&gt;"Canceled",Reservations!$A65&lt;&gt;""),Reservations!$C65,""),"")</f>
        <v/>
      </c>
      <c r="O69" s="27">
        <f>IFERROR(IF(AND(Reservations!$I65&lt;=$O$3,Reservations!$J65&gt;$O$3,Reservations!$L65&lt;&gt;"Canceled",Reservations!$A65&lt;&gt;""),Reservations!$F65,""),"")</f>
        <v/>
      </c>
      <c r="P69" s="27">
        <f>IFERROR(IF(AND(Reservations!$I65&lt;=$O$3,Reservations!$J65&gt;$O$3,Reservations!$L65&lt;&gt;"Canceled",Reservations!$A65&lt;&gt;""),Reservations!$L65,""),"")</f>
        <v/>
      </c>
      <c r="Q69" s="56">
        <f>IFERROR(IF(AND(Reservations!$I65&lt;=$O$3,Reservations!$J65&gt;$O$3,Reservations!$L65&lt;&gt;"Canceled",Reservations!$A65&lt;&gt;""),Reservations!$I65,""),"")</f>
        <v/>
      </c>
      <c r="R69" s="56">
        <f>IFERROR(IF(AND(Reservations!$I65&lt;=$O$3,Reservations!$J65&gt;$O$3,Reservations!$L65&lt;&gt;"Canceled",Reservations!$A65&lt;&gt;""),Reservations!$J65,""),"")</f>
        <v/>
      </c>
      <c r="S69" s="27">
        <f>IFERROR(IF(AND(Reservations!$I65&lt;=$O$3,Reservations!$J65&gt;$O$3,Reservations!$L65&lt;&gt;"Canceled",Reservations!$A65&lt;&gt;""),Reservations!$G65,""),"")</f>
        <v/>
      </c>
      <c r="T69" s="27">
        <f>IFERROR(IF(AND(Reservations!$I65&lt;=$O$3,Reservations!$J65&gt;$O$3,Reservations!$L65&lt;&gt;"Canceled",Reservations!$A65&lt;&gt;""),Reservations!$H65,""),"")</f>
        <v/>
      </c>
      <c r="U69" s="29">
        <f>IFERROR(IF(AND(Reservations!$I65&lt;=$O$3,Reservations!$J65&gt;$O$3,Reservations!$L65&lt;&gt;"Canceled",Reservations!$A65&lt;&gt;""),Reservations!$T65,""),"")</f>
        <v/>
      </c>
      <c r="V69" s="27">
        <f>IFERROR(IF(AND(Reservations!$I65&lt;=$O$3,Reservations!$J65&gt;$O$3,Reservations!$L65&lt;&gt;"Canceled",Reservations!$A65&lt;&gt;""),Reservations!$V65,""),"")</f>
        <v/>
      </c>
      <c r="W69" s="27">
        <f>IFERROR(IF(AND(Reservations!$I65&lt;=$O$3,Reservations!$J65&gt;$O$3,Reservations!$L65&lt;&gt;"Canceled",Reservations!$A65&lt;&gt;""),Reservations!$W65,""),"")</f>
        <v/>
      </c>
    </row>
    <row r="70">
      <c r="A70" s="56">
        <f>IFERROR(A69+1,0)</f>
        <v/>
      </c>
      <c r="B70" s="27">
        <f>IFERROR(VLOOKUP(MOD(A70,7)+1,'Setup &amp; Instructions'!$H$4:$I$10,2,0),"")</f>
        <v/>
      </c>
      <c r="C70" s="27">
        <f>IFERROR(IF(AND(MONTH(A70)=MONTH('Setup &amp; Instructions'!$B$4),YEAR(A70)=YEAR('Setup &amp; Instructions'!$B$4)),"Yes","No"),"")</f>
        <v/>
      </c>
      <c r="D70" s="27">
        <f>IFERROR(COUNTIFS(Reservations!$I$2:$I$251,A70,Reservations!$L$2:$L$251,"&lt;&gt;Canceled",Reservations!$A$2:$A$251,"&lt;&gt;"),0)</f>
        <v/>
      </c>
      <c r="E70" s="27">
        <f>IFERROR(COUNTIFS(Reservations!$J$2:$J$251,A70,Reservations!$L$2:$L$251,"&lt;&gt;Canceled",Reservations!$A$2:$A$251,"&lt;&gt;"),0)</f>
        <v/>
      </c>
      <c r="F70" s="27">
        <f>IFERROR(SUMPRODUCT((Reservations!$I$2:$I$251&lt;=A70)*(Reservations!$J$2:$J$251&gt;A70)*(Reservations!$L$2:$L$251&lt;&gt;"Canceled")*(Reservations!$A$2:$A$251&lt;&gt;"")),0)</f>
        <v/>
      </c>
      <c r="G70" s="27">
        <f>IFERROR('Setup &amp; Instructions'!$B$7-F70,0)</f>
        <v/>
      </c>
      <c r="H70" s="57">
        <f>IFERROR(F70/'Setup &amp; Instructions'!$B$7,0)</f>
        <v/>
      </c>
      <c r="I70" s="29">
        <f>IFERROR(SUMPRODUCT((Reservations!$I$2:$I$251&lt;=A70)*(Reservations!$J$2:$J$251&gt;A70)*(Reservations!$L$2:$L$251&lt;&gt;"Canceled")*(Reservations!$A$2:$A$251&lt;&gt;"")*Reservations!$N$2:$N$251),0)</f>
        <v/>
      </c>
      <c r="J70" s="29">
        <f>IFERROR(SUMPRODUCT((Reservations!$I$2:$I$251&lt;=A70)*(Reservations!$J$2:$J$251&gt;A70)*(Reservations!$L$2:$L$251&lt;&gt;"Canceled")*(Reservations!$A$2:$A$251&lt;&gt;"")*Reservations!$T$2:$T$251),0)</f>
        <v/>
      </c>
      <c r="K70" s="27">
        <f>IFERROR(SUMPRODUCT((Reservations!$I$2:$I$251&lt;=A70)*(Reservations!$J$2:$J$251&gt;A70)*(Reservations!$Y$2:$Y$251&gt;0)*(Reservations!$L$2:$L$251&lt;&gt;"Canceled")*(Reservations!$A$2:$A$251&lt;&gt;"")),0)</f>
        <v/>
      </c>
      <c r="L70" s="27">
        <f>IFERROR(IF(C70="No","Outside selected month",IF(K70&gt;0,"Resolve room conflict",IF(H70&gt;=1,"Sold out",IF(H70&gt;='Setup &amp; Instructions'!$B$11,"High occupancy",IF(D70+E70&gt;='Setup &amp; Instructions'!$B$12,"Heavy turnover day","Standard operations"))))),"")</f>
        <v/>
      </c>
      <c r="N70" s="27">
        <f>IFERROR(IF(AND(Reservations!$I66&lt;=$O$3,Reservations!$J66&gt;$O$3,Reservations!$L66&lt;&gt;"Canceled",Reservations!$A66&lt;&gt;""),Reservations!$C66,""),"")</f>
        <v/>
      </c>
      <c r="O70" s="27">
        <f>IFERROR(IF(AND(Reservations!$I66&lt;=$O$3,Reservations!$J66&gt;$O$3,Reservations!$L66&lt;&gt;"Canceled",Reservations!$A66&lt;&gt;""),Reservations!$F66,""),"")</f>
        <v/>
      </c>
      <c r="P70" s="27">
        <f>IFERROR(IF(AND(Reservations!$I66&lt;=$O$3,Reservations!$J66&gt;$O$3,Reservations!$L66&lt;&gt;"Canceled",Reservations!$A66&lt;&gt;""),Reservations!$L66,""),"")</f>
        <v/>
      </c>
      <c r="Q70" s="56">
        <f>IFERROR(IF(AND(Reservations!$I66&lt;=$O$3,Reservations!$J66&gt;$O$3,Reservations!$L66&lt;&gt;"Canceled",Reservations!$A66&lt;&gt;""),Reservations!$I66,""),"")</f>
        <v/>
      </c>
      <c r="R70" s="56">
        <f>IFERROR(IF(AND(Reservations!$I66&lt;=$O$3,Reservations!$J66&gt;$O$3,Reservations!$L66&lt;&gt;"Canceled",Reservations!$A66&lt;&gt;""),Reservations!$J66,""),"")</f>
        <v/>
      </c>
      <c r="S70" s="27">
        <f>IFERROR(IF(AND(Reservations!$I66&lt;=$O$3,Reservations!$J66&gt;$O$3,Reservations!$L66&lt;&gt;"Canceled",Reservations!$A66&lt;&gt;""),Reservations!$G66,""),"")</f>
        <v/>
      </c>
      <c r="T70" s="27">
        <f>IFERROR(IF(AND(Reservations!$I66&lt;=$O$3,Reservations!$J66&gt;$O$3,Reservations!$L66&lt;&gt;"Canceled",Reservations!$A66&lt;&gt;""),Reservations!$H66,""),"")</f>
        <v/>
      </c>
      <c r="U70" s="29">
        <f>IFERROR(IF(AND(Reservations!$I66&lt;=$O$3,Reservations!$J66&gt;$O$3,Reservations!$L66&lt;&gt;"Canceled",Reservations!$A66&lt;&gt;""),Reservations!$T66,""),"")</f>
        <v/>
      </c>
      <c r="V70" s="27">
        <f>IFERROR(IF(AND(Reservations!$I66&lt;=$O$3,Reservations!$J66&gt;$O$3,Reservations!$L66&lt;&gt;"Canceled",Reservations!$A66&lt;&gt;""),Reservations!$V66,""),"")</f>
        <v/>
      </c>
      <c r="W70" s="27">
        <f>IFERROR(IF(AND(Reservations!$I66&lt;=$O$3,Reservations!$J66&gt;$O$3,Reservations!$L66&lt;&gt;"Canceled",Reservations!$A66&lt;&gt;""),Reservations!$W66,""),"")</f>
        <v/>
      </c>
    </row>
    <row r="71">
      <c r="A71" s="56">
        <f>IFERROR(A70+1,0)</f>
        <v/>
      </c>
      <c r="B71" s="27">
        <f>IFERROR(VLOOKUP(MOD(A71,7)+1,'Setup &amp; Instructions'!$H$4:$I$10,2,0),"")</f>
        <v/>
      </c>
      <c r="C71" s="27">
        <f>IFERROR(IF(AND(MONTH(A71)=MONTH('Setup &amp; Instructions'!$B$4),YEAR(A71)=YEAR('Setup &amp; Instructions'!$B$4)),"Yes","No"),"")</f>
        <v/>
      </c>
      <c r="D71" s="27">
        <f>IFERROR(COUNTIFS(Reservations!$I$2:$I$251,A71,Reservations!$L$2:$L$251,"&lt;&gt;Canceled",Reservations!$A$2:$A$251,"&lt;&gt;"),0)</f>
        <v/>
      </c>
      <c r="E71" s="27">
        <f>IFERROR(COUNTIFS(Reservations!$J$2:$J$251,A71,Reservations!$L$2:$L$251,"&lt;&gt;Canceled",Reservations!$A$2:$A$251,"&lt;&gt;"),0)</f>
        <v/>
      </c>
      <c r="F71" s="27">
        <f>IFERROR(SUMPRODUCT((Reservations!$I$2:$I$251&lt;=A71)*(Reservations!$J$2:$J$251&gt;A71)*(Reservations!$L$2:$L$251&lt;&gt;"Canceled")*(Reservations!$A$2:$A$251&lt;&gt;"")),0)</f>
        <v/>
      </c>
      <c r="G71" s="27">
        <f>IFERROR('Setup &amp; Instructions'!$B$7-F71,0)</f>
        <v/>
      </c>
      <c r="H71" s="57">
        <f>IFERROR(F71/'Setup &amp; Instructions'!$B$7,0)</f>
        <v/>
      </c>
      <c r="I71" s="29">
        <f>IFERROR(SUMPRODUCT((Reservations!$I$2:$I$251&lt;=A71)*(Reservations!$J$2:$J$251&gt;A71)*(Reservations!$L$2:$L$251&lt;&gt;"Canceled")*(Reservations!$A$2:$A$251&lt;&gt;"")*Reservations!$N$2:$N$251),0)</f>
        <v/>
      </c>
      <c r="J71" s="29">
        <f>IFERROR(SUMPRODUCT((Reservations!$I$2:$I$251&lt;=A71)*(Reservations!$J$2:$J$251&gt;A71)*(Reservations!$L$2:$L$251&lt;&gt;"Canceled")*(Reservations!$A$2:$A$251&lt;&gt;"")*Reservations!$T$2:$T$251),0)</f>
        <v/>
      </c>
      <c r="K71" s="27">
        <f>IFERROR(SUMPRODUCT((Reservations!$I$2:$I$251&lt;=A71)*(Reservations!$J$2:$J$251&gt;A71)*(Reservations!$Y$2:$Y$251&gt;0)*(Reservations!$L$2:$L$251&lt;&gt;"Canceled")*(Reservations!$A$2:$A$251&lt;&gt;"")),0)</f>
        <v/>
      </c>
      <c r="L71" s="27">
        <f>IFERROR(IF(C71="No","Outside selected month",IF(K71&gt;0,"Resolve room conflict",IF(H71&gt;=1,"Sold out",IF(H71&gt;='Setup &amp; Instructions'!$B$11,"High occupancy",IF(D71+E71&gt;='Setup &amp; Instructions'!$B$12,"Heavy turnover day","Standard operations"))))),"")</f>
        <v/>
      </c>
      <c r="N71" s="27">
        <f>IFERROR(IF(AND(Reservations!$I67&lt;=$O$3,Reservations!$J67&gt;$O$3,Reservations!$L67&lt;&gt;"Canceled",Reservations!$A67&lt;&gt;""),Reservations!$C67,""),"")</f>
        <v/>
      </c>
      <c r="O71" s="27">
        <f>IFERROR(IF(AND(Reservations!$I67&lt;=$O$3,Reservations!$J67&gt;$O$3,Reservations!$L67&lt;&gt;"Canceled",Reservations!$A67&lt;&gt;""),Reservations!$F67,""),"")</f>
        <v/>
      </c>
      <c r="P71" s="27">
        <f>IFERROR(IF(AND(Reservations!$I67&lt;=$O$3,Reservations!$J67&gt;$O$3,Reservations!$L67&lt;&gt;"Canceled",Reservations!$A67&lt;&gt;""),Reservations!$L67,""),"")</f>
        <v/>
      </c>
      <c r="Q71" s="56">
        <f>IFERROR(IF(AND(Reservations!$I67&lt;=$O$3,Reservations!$J67&gt;$O$3,Reservations!$L67&lt;&gt;"Canceled",Reservations!$A67&lt;&gt;""),Reservations!$I67,""),"")</f>
        <v/>
      </c>
      <c r="R71" s="56">
        <f>IFERROR(IF(AND(Reservations!$I67&lt;=$O$3,Reservations!$J67&gt;$O$3,Reservations!$L67&lt;&gt;"Canceled",Reservations!$A67&lt;&gt;""),Reservations!$J67,""),"")</f>
        <v/>
      </c>
      <c r="S71" s="27">
        <f>IFERROR(IF(AND(Reservations!$I67&lt;=$O$3,Reservations!$J67&gt;$O$3,Reservations!$L67&lt;&gt;"Canceled",Reservations!$A67&lt;&gt;""),Reservations!$G67,""),"")</f>
        <v/>
      </c>
      <c r="T71" s="27">
        <f>IFERROR(IF(AND(Reservations!$I67&lt;=$O$3,Reservations!$J67&gt;$O$3,Reservations!$L67&lt;&gt;"Canceled",Reservations!$A67&lt;&gt;""),Reservations!$H67,""),"")</f>
        <v/>
      </c>
      <c r="U71" s="29">
        <f>IFERROR(IF(AND(Reservations!$I67&lt;=$O$3,Reservations!$J67&gt;$O$3,Reservations!$L67&lt;&gt;"Canceled",Reservations!$A67&lt;&gt;""),Reservations!$T67,""),"")</f>
        <v/>
      </c>
      <c r="V71" s="27">
        <f>IFERROR(IF(AND(Reservations!$I67&lt;=$O$3,Reservations!$J67&gt;$O$3,Reservations!$L67&lt;&gt;"Canceled",Reservations!$A67&lt;&gt;""),Reservations!$V67,""),"")</f>
        <v/>
      </c>
      <c r="W71" s="27">
        <f>IFERROR(IF(AND(Reservations!$I67&lt;=$O$3,Reservations!$J67&gt;$O$3,Reservations!$L67&lt;&gt;"Canceled",Reservations!$A67&lt;&gt;""),Reservations!$W67,""),"")</f>
        <v/>
      </c>
    </row>
    <row r="72">
      <c r="A72" s="56">
        <f>IFERROR(A71+1,0)</f>
        <v/>
      </c>
      <c r="B72" s="27">
        <f>IFERROR(VLOOKUP(MOD(A72,7)+1,'Setup &amp; Instructions'!$H$4:$I$10,2,0),"")</f>
        <v/>
      </c>
      <c r="C72" s="27">
        <f>IFERROR(IF(AND(MONTH(A72)=MONTH('Setup &amp; Instructions'!$B$4),YEAR(A72)=YEAR('Setup &amp; Instructions'!$B$4)),"Yes","No"),"")</f>
        <v/>
      </c>
      <c r="D72" s="27">
        <f>IFERROR(COUNTIFS(Reservations!$I$2:$I$251,A72,Reservations!$L$2:$L$251,"&lt;&gt;Canceled",Reservations!$A$2:$A$251,"&lt;&gt;"),0)</f>
        <v/>
      </c>
      <c r="E72" s="27">
        <f>IFERROR(COUNTIFS(Reservations!$J$2:$J$251,A72,Reservations!$L$2:$L$251,"&lt;&gt;Canceled",Reservations!$A$2:$A$251,"&lt;&gt;"),0)</f>
        <v/>
      </c>
      <c r="F72" s="27">
        <f>IFERROR(SUMPRODUCT((Reservations!$I$2:$I$251&lt;=A72)*(Reservations!$J$2:$J$251&gt;A72)*(Reservations!$L$2:$L$251&lt;&gt;"Canceled")*(Reservations!$A$2:$A$251&lt;&gt;"")),0)</f>
        <v/>
      </c>
      <c r="G72" s="27">
        <f>IFERROR('Setup &amp; Instructions'!$B$7-F72,0)</f>
        <v/>
      </c>
      <c r="H72" s="57">
        <f>IFERROR(F72/'Setup &amp; Instructions'!$B$7,0)</f>
        <v/>
      </c>
      <c r="I72" s="29">
        <f>IFERROR(SUMPRODUCT((Reservations!$I$2:$I$251&lt;=A72)*(Reservations!$J$2:$J$251&gt;A72)*(Reservations!$L$2:$L$251&lt;&gt;"Canceled")*(Reservations!$A$2:$A$251&lt;&gt;"")*Reservations!$N$2:$N$251),0)</f>
        <v/>
      </c>
      <c r="J72" s="29">
        <f>IFERROR(SUMPRODUCT((Reservations!$I$2:$I$251&lt;=A72)*(Reservations!$J$2:$J$251&gt;A72)*(Reservations!$L$2:$L$251&lt;&gt;"Canceled")*(Reservations!$A$2:$A$251&lt;&gt;"")*Reservations!$T$2:$T$251),0)</f>
        <v/>
      </c>
      <c r="K72" s="27">
        <f>IFERROR(SUMPRODUCT((Reservations!$I$2:$I$251&lt;=A72)*(Reservations!$J$2:$J$251&gt;A72)*(Reservations!$Y$2:$Y$251&gt;0)*(Reservations!$L$2:$L$251&lt;&gt;"Canceled")*(Reservations!$A$2:$A$251&lt;&gt;"")),0)</f>
        <v/>
      </c>
      <c r="L72" s="27">
        <f>IFERROR(IF(C72="No","Outside selected month",IF(K72&gt;0,"Resolve room conflict",IF(H72&gt;=1,"Sold out",IF(H72&gt;='Setup &amp; Instructions'!$B$11,"High occupancy",IF(D72+E72&gt;='Setup &amp; Instructions'!$B$12,"Heavy turnover day","Standard operations"))))),"")</f>
        <v/>
      </c>
      <c r="N72" s="27">
        <f>IFERROR(IF(AND(Reservations!$I68&lt;=$O$3,Reservations!$J68&gt;$O$3,Reservations!$L68&lt;&gt;"Canceled",Reservations!$A68&lt;&gt;""),Reservations!$C68,""),"")</f>
        <v/>
      </c>
      <c r="O72" s="27">
        <f>IFERROR(IF(AND(Reservations!$I68&lt;=$O$3,Reservations!$J68&gt;$O$3,Reservations!$L68&lt;&gt;"Canceled",Reservations!$A68&lt;&gt;""),Reservations!$F68,""),"")</f>
        <v/>
      </c>
      <c r="P72" s="27">
        <f>IFERROR(IF(AND(Reservations!$I68&lt;=$O$3,Reservations!$J68&gt;$O$3,Reservations!$L68&lt;&gt;"Canceled",Reservations!$A68&lt;&gt;""),Reservations!$L68,""),"")</f>
        <v/>
      </c>
      <c r="Q72" s="56">
        <f>IFERROR(IF(AND(Reservations!$I68&lt;=$O$3,Reservations!$J68&gt;$O$3,Reservations!$L68&lt;&gt;"Canceled",Reservations!$A68&lt;&gt;""),Reservations!$I68,""),"")</f>
        <v/>
      </c>
      <c r="R72" s="56">
        <f>IFERROR(IF(AND(Reservations!$I68&lt;=$O$3,Reservations!$J68&gt;$O$3,Reservations!$L68&lt;&gt;"Canceled",Reservations!$A68&lt;&gt;""),Reservations!$J68,""),"")</f>
        <v/>
      </c>
      <c r="S72" s="27">
        <f>IFERROR(IF(AND(Reservations!$I68&lt;=$O$3,Reservations!$J68&gt;$O$3,Reservations!$L68&lt;&gt;"Canceled",Reservations!$A68&lt;&gt;""),Reservations!$G68,""),"")</f>
        <v/>
      </c>
      <c r="T72" s="27">
        <f>IFERROR(IF(AND(Reservations!$I68&lt;=$O$3,Reservations!$J68&gt;$O$3,Reservations!$L68&lt;&gt;"Canceled",Reservations!$A68&lt;&gt;""),Reservations!$H68,""),"")</f>
        <v/>
      </c>
      <c r="U72" s="29">
        <f>IFERROR(IF(AND(Reservations!$I68&lt;=$O$3,Reservations!$J68&gt;$O$3,Reservations!$L68&lt;&gt;"Canceled",Reservations!$A68&lt;&gt;""),Reservations!$T68,""),"")</f>
        <v/>
      </c>
      <c r="V72" s="27">
        <f>IFERROR(IF(AND(Reservations!$I68&lt;=$O$3,Reservations!$J68&gt;$O$3,Reservations!$L68&lt;&gt;"Canceled",Reservations!$A68&lt;&gt;""),Reservations!$V68,""),"")</f>
        <v/>
      </c>
      <c r="W72" s="27">
        <f>IFERROR(IF(AND(Reservations!$I68&lt;=$O$3,Reservations!$J68&gt;$O$3,Reservations!$L68&lt;&gt;"Canceled",Reservations!$A68&lt;&gt;""),Reservations!$W68,""),"")</f>
        <v/>
      </c>
    </row>
    <row r="73">
      <c r="A73" s="56">
        <f>IFERROR(A72+1,0)</f>
        <v/>
      </c>
      <c r="B73" s="27">
        <f>IFERROR(VLOOKUP(MOD(A73,7)+1,'Setup &amp; Instructions'!$H$4:$I$10,2,0),"")</f>
        <v/>
      </c>
      <c r="C73" s="27">
        <f>IFERROR(IF(AND(MONTH(A73)=MONTH('Setup &amp; Instructions'!$B$4),YEAR(A73)=YEAR('Setup &amp; Instructions'!$B$4)),"Yes","No"),"")</f>
        <v/>
      </c>
      <c r="D73" s="27">
        <f>IFERROR(COUNTIFS(Reservations!$I$2:$I$251,A73,Reservations!$L$2:$L$251,"&lt;&gt;Canceled",Reservations!$A$2:$A$251,"&lt;&gt;"),0)</f>
        <v/>
      </c>
      <c r="E73" s="27">
        <f>IFERROR(COUNTIFS(Reservations!$J$2:$J$251,A73,Reservations!$L$2:$L$251,"&lt;&gt;Canceled",Reservations!$A$2:$A$251,"&lt;&gt;"),0)</f>
        <v/>
      </c>
      <c r="F73" s="27">
        <f>IFERROR(SUMPRODUCT((Reservations!$I$2:$I$251&lt;=A73)*(Reservations!$J$2:$J$251&gt;A73)*(Reservations!$L$2:$L$251&lt;&gt;"Canceled")*(Reservations!$A$2:$A$251&lt;&gt;"")),0)</f>
        <v/>
      </c>
      <c r="G73" s="27">
        <f>IFERROR('Setup &amp; Instructions'!$B$7-F73,0)</f>
        <v/>
      </c>
      <c r="H73" s="57">
        <f>IFERROR(F73/'Setup &amp; Instructions'!$B$7,0)</f>
        <v/>
      </c>
      <c r="I73" s="29">
        <f>IFERROR(SUMPRODUCT((Reservations!$I$2:$I$251&lt;=A73)*(Reservations!$J$2:$J$251&gt;A73)*(Reservations!$L$2:$L$251&lt;&gt;"Canceled")*(Reservations!$A$2:$A$251&lt;&gt;"")*Reservations!$N$2:$N$251),0)</f>
        <v/>
      </c>
      <c r="J73" s="29">
        <f>IFERROR(SUMPRODUCT((Reservations!$I$2:$I$251&lt;=A73)*(Reservations!$J$2:$J$251&gt;A73)*(Reservations!$L$2:$L$251&lt;&gt;"Canceled")*(Reservations!$A$2:$A$251&lt;&gt;"")*Reservations!$T$2:$T$251),0)</f>
        <v/>
      </c>
      <c r="K73" s="27">
        <f>IFERROR(SUMPRODUCT((Reservations!$I$2:$I$251&lt;=A73)*(Reservations!$J$2:$J$251&gt;A73)*(Reservations!$Y$2:$Y$251&gt;0)*(Reservations!$L$2:$L$251&lt;&gt;"Canceled")*(Reservations!$A$2:$A$251&lt;&gt;"")),0)</f>
        <v/>
      </c>
      <c r="L73" s="27">
        <f>IFERROR(IF(C73="No","Outside selected month",IF(K73&gt;0,"Resolve room conflict",IF(H73&gt;=1,"Sold out",IF(H73&gt;='Setup &amp; Instructions'!$B$11,"High occupancy",IF(D73+E73&gt;='Setup &amp; Instructions'!$B$12,"Heavy turnover day","Standard operations"))))),"")</f>
        <v/>
      </c>
      <c r="N73" s="27">
        <f>IFERROR(IF(AND(Reservations!$I69&lt;=$O$3,Reservations!$J69&gt;$O$3,Reservations!$L69&lt;&gt;"Canceled",Reservations!$A69&lt;&gt;""),Reservations!$C69,""),"")</f>
        <v/>
      </c>
      <c r="O73" s="27">
        <f>IFERROR(IF(AND(Reservations!$I69&lt;=$O$3,Reservations!$J69&gt;$O$3,Reservations!$L69&lt;&gt;"Canceled",Reservations!$A69&lt;&gt;""),Reservations!$F69,""),"")</f>
        <v/>
      </c>
      <c r="P73" s="27">
        <f>IFERROR(IF(AND(Reservations!$I69&lt;=$O$3,Reservations!$J69&gt;$O$3,Reservations!$L69&lt;&gt;"Canceled",Reservations!$A69&lt;&gt;""),Reservations!$L69,""),"")</f>
        <v/>
      </c>
      <c r="Q73" s="56">
        <f>IFERROR(IF(AND(Reservations!$I69&lt;=$O$3,Reservations!$J69&gt;$O$3,Reservations!$L69&lt;&gt;"Canceled",Reservations!$A69&lt;&gt;""),Reservations!$I69,""),"")</f>
        <v/>
      </c>
      <c r="R73" s="56">
        <f>IFERROR(IF(AND(Reservations!$I69&lt;=$O$3,Reservations!$J69&gt;$O$3,Reservations!$L69&lt;&gt;"Canceled",Reservations!$A69&lt;&gt;""),Reservations!$J69,""),"")</f>
        <v/>
      </c>
      <c r="S73" s="27">
        <f>IFERROR(IF(AND(Reservations!$I69&lt;=$O$3,Reservations!$J69&gt;$O$3,Reservations!$L69&lt;&gt;"Canceled",Reservations!$A69&lt;&gt;""),Reservations!$G69,""),"")</f>
        <v/>
      </c>
      <c r="T73" s="27">
        <f>IFERROR(IF(AND(Reservations!$I69&lt;=$O$3,Reservations!$J69&gt;$O$3,Reservations!$L69&lt;&gt;"Canceled",Reservations!$A69&lt;&gt;""),Reservations!$H69,""),"")</f>
        <v/>
      </c>
      <c r="U73" s="29">
        <f>IFERROR(IF(AND(Reservations!$I69&lt;=$O$3,Reservations!$J69&gt;$O$3,Reservations!$L69&lt;&gt;"Canceled",Reservations!$A69&lt;&gt;""),Reservations!$T69,""),"")</f>
        <v/>
      </c>
      <c r="V73" s="27">
        <f>IFERROR(IF(AND(Reservations!$I69&lt;=$O$3,Reservations!$J69&gt;$O$3,Reservations!$L69&lt;&gt;"Canceled",Reservations!$A69&lt;&gt;""),Reservations!$V69,""),"")</f>
        <v/>
      </c>
      <c r="W73" s="27">
        <f>IFERROR(IF(AND(Reservations!$I69&lt;=$O$3,Reservations!$J69&gt;$O$3,Reservations!$L69&lt;&gt;"Canceled",Reservations!$A69&lt;&gt;""),Reservations!$W69,""),"")</f>
        <v/>
      </c>
    </row>
    <row r="74">
      <c r="A74" s="56">
        <f>IFERROR(A73+1,0)</f>
        <v/>
      </c>
      <c r="B74" s="27">
        <f>IFERROR(VLOOKUP(MOD(A74,7)+1,'Setup &amp; Instructions'!$H$4:$I$10,2,0),"")</f>
        <v/>
      </c>
      <c r="C74" s="27">
        <f>IFERROR(IF(AND(MONTH(A74)=MONTH('Setup &amp; Instructions'!$B$4),YEAR(A74)=YEAR('Setup &amp; Instructions'!$B$4)),"Yes","No"),"")</f>
        <v/>
      </c>
      <c r="D74" s="27">
        <f>IFERROR(COUNTIFS(Reservations!$I$2:$I$251,A74,Reservations!$L$2:$L$251,"&lt;&gt;Canceled",Reservations!$A$2:$A$251,"&lt;&gt;"),0)</f>
        <v/>
      </c>
      <c r="E74" s="27">
        <f>IFERROR(COUNTIFS(Reservations!$J$2:$J$251,A74,Reservations!$L$2:$L$251,"&lt;&gt;Canceled",Reservations!$A$2:$A$251,"&lt;&gt;"),0)</f>
        <v/>
      </c>
      <c r="F74" s="27">
        <f>IFERROR(SUMPRODUCT((Reservations!$I$2:$I$251&lt;=A74)*(Reservations!$J$2:$J$251&gt;A74)*(Reservations!$L$2:$L$251&lt;&gt;"Canceled")*(Reservations!$A$2:$A$251&lt;&gt;"")),0)</f>
        <v/>
      </c>
      <c r="G74" s="27">
        <f>IFERROR('Setup &amp; Instructions'!$B$7-F74,0)</f>
        <v/>
      </c>
      <c r="H74" s="57">
        <f>IFERROR(F74/'Setup &amp; Instructions'!$B$7,0)</f>
        <v/>
      </c>
      <c r="I74" s="29">
        <f>IFERROR(SUMPRODUCT((Reservations!$I$2:$I$251&lt;=A74)*(Reservations!$J$2:$J$251&gt;A74)*(Reservations!$L$2:$L$251&lt;&gt;"Canceled")*(Reservations!$A$2:$A$251&lt;&gt;"")*Reservations!$N$2:$N$251),0)</f>
        <v/>
      </c>
      <c r="J74" s="29">
        <f>IFERROR(SUMPRODUCT((Reservations!$I$2:$I$251&lt;=A74)*(Reservations!$J$2:$J$251&gt;A74)*(Reservations!$L$2:$L$251&lt;&gt;"Canceled")*(Reservations!$A$2:$A$251&lt;&gt;"")*Reservations!$T$2:$T$251),0)</f>
        <v/>
      </c>
      <c r="K74" s="27">
        <f>IFERROR(SUMPRODUCT((Reservations!$I$2:$I$251&lt;=A74)*(Reservations!$J$2:$J$251&gt;A74)*(Reservations!$Y$2:$Y$251&gt;0)*(Reservations!$L$2:$L$251&lt;&gt;"Canceled")*(Reservations!$A$2:$A$251&lt;&gt;"")),0)</f>
        <v/>
      </c>
      <c r="L74" s="27">
        <f>IFERROR(IF(C74="No","Outside selected month",IF(K74&gt;0,"Resolve room conflict",IF(H74&gt;=1,"Sold out",IF(H74&gt;='Setup &amp; Instructions'!$B$11,"High occupancy",IF(D74+E74&gt;='Setup &amp; Instructions'!$B$12,"Heavy turnover day","Standard operations"))))),"")</f>
        <v/>
      </c>
      <c r="N74" s="27">
        <f>IFERROR(IF(AND(Reservations!$I70&lt;=$O$3,Reservations!$J70&gt;$O$3,Reservations!$L70&lt;&gt;"Canceled",Reservations!$A70&lt;&gt;""),Reservations!$C70,""),"")</f>
        <v/>
      </c>
      <c r="O74" s="27">
        <f>IFERROR(IF(AND(Reservations!$I70&lt;=$O$3,Reservations!$J70&gt;$O$3,Reservations!$L70&lt;&gt;"Canceled",Reservations!$A70&lt;&gt;""),Reservations!$F70,""),"")</f>
        <v/>
      </c>
      <c r="P74" s="27">
        <f>IFERROR(IF(AND(Reservations!$I70&lt;=$O$3,Reservations!$J70&gt;$O$3,Reservations!$L70&lt;&gt;"Canceled",Reservations!$A70&lt;&gt;""),Reservations!$L70,""),"")</f>
        <v/>
      </c>
      <c r="Q74" s="56">
        <f>IFERROR(IF(AND(Reservations!$I70&lt;=$O$3,Reservations!$J70&gt;$O$3,Reservations!$L70&lt;&gt;"Canceled",Reservations!$A70&lt;&gt;""),Reservations!$I70,""),"")</f>
        <v/>
      </c>
      <c r="R74" s="56">
        <f>IFERROR(IF(AND(Reservations!$I70&lt;=$O$3,Reservations!$J70&gt;$O$3,Reservations!$L70&lt;&gt;"Canceled",Reservations!$A70&lt;&gt;""),Reservations!$J70,""),"")</f>
        <v/>
      </c>
      <c r="S74" s="27">
        <f>IFERROR(IF(AND(Reservations!$I70&lt;=$O$3,Reservations!$J70&gt;$O$3,Reservations!$L70&lt;&gt;"Canceled",Reservations!$A70&lt;&gt;""),Reservations!$G70,""),"")</f>
        <v/>
      </c>
      <c r="T74" s="27">
        <f>IFERROR(IF(AND(Reservations!$I70&lt;=$O$3,Reservations!$J70&gt;$O$3,Reservations!$L70&lt;&gt;"Canceled",Reservations!$A70&lt;&gt;""),Reservations!$H70,""),"")</f>
        <v/>
      </c>
      <c r="U74" s="29">
        <f>IFERROR(IF(AND(Reservations!$I70&lt;=$O$3,Reservations!$J70&gt;$O$3,Reservations!$L70&lt;&gt;"Canceled",Reservations!$A70&lt;&gt;""),Reservations!$T70,""),"")</f>
        <v/>
      </c>
      <c r="V74" s="27">
        <f>IFERROR(IF(AND(Reservations!$I70&lt;=$O$3,Reservations!$J70&gt;$O$3,Reservations!$L70&lt;&gt;"Canceled",Reservations!$A70&lt;&gt;""),Reservations!$V70,""),"")</f>
        <v/>
      </c>
      <c r="W74" s="27">
        <f>IFERROR(IF(AND(Reservations!$I70&lt;=$O$3,Reservations!$J70&gt;$O$3,Reservations!$L70&lt;&gt;"Canceled",Reservations!$A70&lt;&gt;""),Reservations!$W70,""),"")</f>
        <v/>
      </c>
    </row>
    <row r="75">
      <c r="A75" s="56">
        <f>IFERROR(A74+1,0)</f>
        <v/>
      </c>
      <c r="B75" s="27">
        <f>IFERROR(VLOOKUP(MOD(A75,7)+1,'Setup &amp; Instructions'!$H$4:$I$10,2,0),"")</f>
        <v/>
      </c>
      <c r="C75" s="27">
        <f>IFERROR(IF(AND(MONTH(A75)=MONTH('Setup &amp; Instructions'!$B$4),YEAR(A75)=YEAR('Setup &amp; Instructions'!$B$4)),"Yes","No"),"")</f>
        <v/>
      </c>
      <c r="D75" s="27">
        <f>IFERROR(COUNTIFS(Reservations!$I$2:$I$251,A75,Reservations!$L$2:$L$251,"&lt;&gt;Canceled",Reservations!$A$2:$A$251,"&lt;&gt;"),0)</f>
        <v/>
      </c>
      <c r="E75" s="27">
        <f>IFERROR(COUNTIFS(Reservations!$J$2:$J$251,A75,Reservations!$L$2:$L$251,"&lt;&gt;Canceled",Reservations!$A$2:$A$251,"&lt;&gt;"),0)</f>
        <v/>
      </c>
      <c r="F75" s="27">
        <f>IFERROR(SUMPRODUCT((Reservations!$I$2:$I$251&lt;=A75)*(Reservations!$J$2:$J$251&gt;A75)*(Reservations!$L$2:$L$251&lt;&gt;"Canceled")*(Reservations!$A$2:$A$251&lt;&gt;"")),0)</f>
        <v/>
      </c>
      <c r="G75" s="27">
        <f>IFERROR('Setup &amp; Instructions'!$B$7-F75,0)</f>
        <v/>
      </c>
      <c r="H75" s="57">
        <f>IFERROR(F75/'Setup &amp; Instructions'!$B$7,0)</f>
        <v/>
      </c>
      <c r="I75" s="29">
        <f>IFERROR(SUMPRODUCT((Reservations!$I$2:$I$251&lt;=A75)*(Reservations!$J$2:$J$251&gt;A75)*(Reservations!$L$2:$L$251&lt;&gt;"Canceled")*(Reservations!$A$2:$A$251&lt;&gt;"")*Reservations!$N$2:$N$251),0)</f>
        <v/>
      </c>
      <c r="J75" s="29">
        <f>IFERROR(SUMPRODUCT((Reservations!$I$2:$I$251&lt;=A75)*(Reservations!$J$2:$J$251&gt;A75)*(Reservations!$L$2:$L$251&lt;&gt;"Canceled")*(Reservations!$A$2:$A$251&lt;&gt;"")*Reservations!$T$2:$T$251),0)</f>
        <v/>
      </c>
      <c r="K75" s="27">
        <f>IFERROR(SUMPRODUCT((Reservations!$I$2:$I$251&lt;=A75)*(Reservations!$J$2:$J$251&gt;A75)*(Reservations!$Y$2:$Y$251&gt;0)*(Reservations!$L$2:$L$251&lt;&gt;"Canceled")*(Reservations!$A$2:$A$251&lt;&gt;"")),0)</f>
        <v/>
      </c>
      <c r="L75" s="27">
        <f>IFERROR(IF(C75="No","Outside selected month",IF(K75&gt;0,"Resolve room conflict",IF(H75&gt;=1,"Sold out",IF(H75&gt;='Setup &amp; Instructions'!$B$11,"High occupancy",IF(D75+E75&gt;='Setup &amp; Instructions'!$B$12,"Heavy turnover day","Standard operations"))))),"")</f>
        <v/>
      </c>
      <c r="N75" s="27">
        <f>IFERROR(IF(AND(Reservations!$I71&lt;=$O$3,Reservations!$J71&gt;$O$3,Reservations!$L71&lt;&gt;"Canceled",Reservations!$A71&lt;&gt;""),Reservations!$C71,""),"")</f>
        <v/>
      </c>
      <c r="O75" s="27">
        <f>IFERROR(IF(AND(Reservations!$I71&lt;=$O$3,Reservations!$J71&gt;$O$3,Reservations!$L71&lt;&gt;"Canceled",Reservations!$A71&lt;&gt;""),Reservations!$F71,""),"")</f>
        <v/>
      </c>
      <c r="P75" s="27">
        <f>IFERROR(IF(AND(Reservations!$I71&lt;=$O$3,Reservations!$J71&gt;$O$3,Reservations!$L71&lt;&gt;"Canceled",Reservations!$A71&lt;&gt;""),Reservations!$L71,""),"")</f>
        <v/>
      </c>
      <c r="Q75" s="56">
        <f>IFERROR(IF(AND(Reservations!$I71&lt;=$O$3,Reservations!$J71&gt;$O$3,Reservations!$L71&lt;&gt;"Canceled",Reservations!$A71&lt;&gt;""),Reservations!$I71,""),"")</f>
        <v/>
      </c>
      <c r="R75" s="56">
        <f>IFERROR(IF(AND(Reservations!$I71&lt;=$O$3,Reservations!$J71&gt;$O$3,Reservations!$L71&lt;&gt;"Canceled",Reservations!$A71&lt;&gt;""),Reservations!$J71,""),"")</f>
        <v/>
      </c>
      <c r="S75" s="27">
        <f>IFERROR(IF(AND(Reservations!$I71&lt;=$O$3,Reservations!$J71&gt;$O$3,Reservations!$L71&lt;&gt;"Canceled",Reservations!$A71&lt;&gt;""),Reservations!$G71,""),"")</f>
        <v/>
      </c>
      <c r="T75" s="27">
        <f>IFERROR(IF(AND(Reservations!$I71&lt;=$O$3,Reservations!$J71&gt;$O$3,Reservations!$L71&lt;&gt;"Canceled",Reservations!$A71&lt;&gt;""),Reservations!$H71,""),"")</f>
        <v/>
      </c>
      <c r="U75" s="29">
        <f>IFERROR(IF(AND(Reservations!$I71&lt;=$O$3,Reservations!$J71&gt;$O$3,Reservations!$L71&lt;&gt;"Canceled",Reservations!$A71&lt;&gt;""),Reservations!$T71,""),"")</f>
        <v/>
      </c>
      <c r="V75" s="27">
        <f>IFERROR(IF(AND(Reservations!$I71&lt;=$O$3,Reservations!$J71&gt;$O$3,Reservations!$L71&lt;&gt;"Canceled",Reservations!$A71&lt;&gt;""),Reservations!$V71,""),"")</f>
        <v/>
      </c>
      <c r="W75" s="27">
        <f>IFERROR(IF(AND(Reservations!$I71&lt;=$O$3,Reservations!$J71&gt;$O$3,Reservations!$L71&lt;&gt;"Canceled",Reservations!$A71&lt;&gt;""),Reservations!$W71,""),"")</f>
        <v/>
      </c>
    </row>
    <row r="76">
      <c r="A76" s="56">
        <f>IFERROR(A75+1,0)</f>
        <v/>
      </c>
      <c r="B76" s="27">
        <f>IFERROR(VLOOKUP(MOD(A76,7)+1,'Setup &amp; Instructions'!$H$4:$I$10,2,0),"")</f>
        <v/>
      </c>
      <c r="C76" s="27">
        <f>IFERROR(IF(AND(MONTH(A76)=MONTH('Setup &amp; Instructions'!$B$4),YEAR(A76)=YEAR('Setup &amp; Instructions'!$B$4)),"Yes","No"),"")</f>
        <v/>
      </c>
      <c r="D76" s="27">
        <f>IFERROR(COUNTIFS(Reservations!$I$2:$I$251,A76,Reservations!$L$2:$L$251,"&lt;&gt;Canceled",Reservations!$A$2:$A$251,"&lt;&gt;"),0)</f>
        <v/>
      </c>
      <c r="E76" s="27">
        <f>IFERROR(COUNTIFS(Reservations!$J$2:$J$251,A76,Reservations!$L$2:$L$251,"&lt;&gt;Canceled",Reservations!$A$2:$A$251,"&lt;&gt;"),0)</f>
        <v/>
      </c>
      <c r="F76" s="27">
        <f>IFERROR(SUMPRODUCT((Reservations!$I$2:$I$251&lt;=A76)*(Reservations!$J$2:$J$251&gt;A76)*(Reservations!$L$2:$L$251&lt;&gt;"Canceled")*(Reservations!$A$2:$A$251&lt;&gt;"")),0)</f>
        <v/>
      </c>
      <c r="G76" s="27">
        <f>IFERROR('Setup &amp; Instructions'!$B$7-F76,0)</f>
        <v/>
      </c>
      <c r="H76" s="57">
        <f>IFERROR(F76/'Setup &amp; Instructions'!$B$7,0)</f>
        <v/>
      </c>
      <c r="I76" s="29">
        <f>IFERROR(SUMPRODUCT((Reservations!$I$2:$I$251&lt;=A76)*(Reservations!$J$2:$J$251&gt;A76)*(Reservations!$L$2:$L$251&lt;&gt;"Canceled")*(Reservations!$A$2:$A$251&lt;&gt;"")*Reservations!$N$2:$N$251),0)</f>
        <v/>
      </c>
      <c r="J76" s="29">
        <f>IFERROR(SUMPRODUCT((Reservations!$I$2:$I$251&lt;=A76)*(Reservations!$J$2:$J$251&gt;A76)*(Reservations!$L$2:$L$251&lt;&gt;"Canceled")*(Reservations!$A$2:$A$251&lt;&gt;"")*Reservations!$T$2:$T$251),0)</f>
        <v/>
      </c>
      <c r="K76" s="27">
        <f>IFERROR(SUMPRODUCT((Reservations!$I$2:$I$251&lt;=A76)*(Reservations!$J$2:$J$251&gt;A76)*(Reservations!$Y$2:$Y$251&gt;0)*(Reservations!$L$2:$L$251&lt;&gt;"Canceled")*(Reservations!$A$2:$A$251&lt;&gt;"")),0)</f>
        <v/>
      </c>
      <c r="L76" s="27">
        <f>IFERROR(IF(C76="No","Outside selected month",IF(K76&gt;0,"Resolve room conflict",IF(H76&gt;=1,"Sold out",IF(H76&gt;='Setup &amp; Instructions'!$B$11,"High occupancy",IF(D76+E76&gt;='Setup &amp; Instructions'!$B$12,"Heavy turnover day","Standard operations"))))),"")</f>
        <v/>
      </c>
      <c r="N76" s="27">
        <f>IFERROR(IF(AND(Reservations!$I72&lt;=$O$3,Reservations!$J72&gt;$O$3,Reservations!$L72&lt;&gt;"Canceled",Reservations!$A72&lt;&gt;""),Reservations!$C72,""),"")</f>
        <v/>
      </c>
      <c r="O76" s="27">
        <f>IFERROR(IF(AND(Reservations!$I72&lt;=$O$3,Reservations!$J72&gt;$O$3,Reservations!$L72&lt;&gt;"Canceled",Reservations!$A72&lt;&gt;""),Reservations!$F72,""),"")</f>
        <v/>
      </c>
      <c r="P76" s="27">
        <f>IFERROR(IF(AND(Reservations!$I72&lt;=$O$3,Reservations!$J72&gt;$O$3,Reservations!$L72&lt;&gt;"Canceled",Reservations!$A72&lt;&gt;""),Reservations!$L72,""),"")</f>
        <v/>
      </c>
      <c r="Q76" s="56">
        <f>IFERROR(IF(AND(Reservations!$I72&lt;=$O$3,Reservations!$J72&gt;$O$3,Reservations!$L72&lt;&gt;"Canceled",Reservations!$A72&lt;&gt;""),Reservations!$I72,""),"")</f>
        <v/>
      </c>
      <c r="R76" s="56">
        <f>IFERROR(IF(AND(Reservations!$I72&lt;=$O$3,Reservations!$J72&gt;$O$3,Reservations!$L72&lt;&gt;"Canceled",Reservations!$A72&lt;&gt;""),Reservations!$J72,""),"")</f>
        <v/>
      </c>
      <c r="S76" s="27">
        <f>IFERROR(IF(AND(Reservations!$I72&lt;=$O$3,Reservations!$J72&gt;$O$3,Reservations!$L72&lt;&gt;"Canceled",Reservations!$A72&lt;&gt;""),Reservations!$G72,""),"")</f>
        <v/>
      </c>
      <c r="T76" s="27">
        <f>IFERROR(IF(AND(Reservations!$I72&lt;=$O$3,Reservations!$J72&gt;$O$3,Reservations!$L72&lt;&gt;"Canceled",Reservations!$A72&lt;&gt;""),Reservations!$H72,""),"")</f>
        <v/>
      </c>
      <c r="U76" s="29">
        <f>IFERROR(IF(AND(Reservations!$I72&lt;=$O$3,Reservations!$J72&gt;$O$3,Reservations!$L72&lt;&gt;"Canceled",Reservations!$A72&lt;&gt;""),Reservations!$T72,""),"")</f>
        <v/>
      </c>
      <c r="V76" s="27">
        <f>IFERROR(IF(AND(Reservations!$I72&lt;=$O$3,Reservations!$J72&gt;$O$3,Reservations!$L72&lt;&gt;"Canceled",Reservations!$A72&lt;&gt;""),Reservations!$V72,""),"")</f>
        <v/>
      </c>
      <c r="W76" s="27">
        <f>IFERROR(IF(AND(Reservations!$I72&lt;=$O$3,Reservations!$J72&gt;$O$3,Reservations!$L72&lt;&gt;"Canceled",Reservations!$A72&lt;&gt;""),Reservations!$W72,""),"")</f>
        <v/>
      </c>
    </row>
    <row r="77">
      <c r="A77" s="56">
        <f>IFERROR(A76+1,0)</f>
        <v/>
      </c>
      <c r="B77" s="27">
        <f>IFERROR(VLOOKUP(MOD(A77,7)+1,'Setup &amp; Instructions'!$H$4:$I$10,2,0),"")</f>
        <v/>
      </c>
      <c r="C77" s="27">
        <f>IFERROR(IF(AND(MONTH(A77)=MONTH('Setup &amp; Instructions'!$B$4),YEAR(A77)=YEAR('Setup &amp; Instructions'!$B$4)),"Yes","No"),"")</f>
        <v/>
      </c>
      <c r="D77" s="27">
        <f>IFERROR(COUNTIFS(Reservations!$I$2:$I$251,A77,Reservations!$L$2:$L$251,"&lt;&gt;Canceled",Reservations!$A$2:$A$251,"&lt;&gt;"),0)</f>
        <v/>
      </c>
      <c r="E77" s="27">
        <f>IFERROR(COUNTIFS(Reservations!$J$2:$J$251,A77,Reservations!$L$2:$L$251,"&lt;&gt;Canceled",Reservations!$A$2:$A$251,"&lt;&gt;"),0)</f>
        <v/>
      </c>
      <c r="F77" s="27">
        <f>IFERROR(SUMPRODUCT((Reservations!$I$2:$I$251&lt;=A77)*(Reservations!$J$2:$J$251&gt;A77)*(Reservations!$L$2:$L$251&lt;&gt;"Canceled")*(Reservations!$A$2:$A$251&lt;&gt;"")),0)</f>
        <v/>
      </c>
      <c r="G77" s="27">
        <f>IFERROR('Setup &amp; Instructions'!$B$7-F77,0)</f>
        <v/>
      </c>
      <c r="H77" s="57">
        <f>IFERROR(F77/'Setup &amp; Instructions'!$B$7,0)</f>
        <v/>
      </c>
      <c r="I77" s="29">
        <f>IFERROR(SUMPRODUCT((Reservations!$I$2:$I$251&lt;=A77)*(Reservations!$J$2:$J$251&gt;A77)*(Reservations!$L$2:$L$251&lt;&gt;"Canceled")*(Reservations!$A$2:$A$251&lt;&gt;"")*Reservations!$N$2:$N$251),0)</f>
        <v/>
      </c>
      <c r="J77" s="29">
        <f>IFERROR(SUMPRODUCT((Reservations!$I$2:$I$251&lt;=A77)*(Reservations!$J$2:$J$251&gt;A77)*(Reservations!$L$2:$L$251&lt;&gt;"Canceled")*(Reservations!$A$2:$A$251&lt;&gt;"")*Reservations!$T$2:$T$251),0)</f>
        <v/>
      </c>
      <c r="K77" s="27">
        <f>IFERROR(SUMPRODUCT((Reservations!$I$2:$I$251&lt;=A77)*(Reservations!$J$2:$J$251&gt;A77)*(Reservations!$Y$2:$Y$251&gt;0)*(Reservations!$L$2:$L$251&lt;&gt;"Canceled")*(Reservations!$A$2:$A$251&lt;&gt;"")),0)</f>
        <v/>
      </c>
      <c r="L77" s="27">
        <f>IFERROR(IF(C77="No","Outside selected month",IF(K77&gt;0,"Resolve room conflict",IF(H77&gt;=1,"Sold out",IF(H77&gt;='Setup &amp; Instructions'!$B$11,"High occupancy",IF(D77+E77&gt;='Setup &amp; Instructions'!$B$12,"Heavy turnover day","Standard operations"))))),"")</f>
        <v/>
      </c>
      <c r="N77" s="27">
        <f>IFERROR(IF(AND(Reservations!$I73&lt;=$O$3,Reservations!$J73&gt;$O$3,Reservations!$L73&lt;&gt;"Canceled",Reservations!$A73&lt;&gt;""),Reservations!$C73,""),"")</f>
        <v/>
      </c>
      <c r="O77" s="27">
        <f>IFERROR(IF(AND(Reservations!$I73&lt;=$O$3,Reservations!$J73&gt;$O$3,Reservations!$L73&lt;&gt;"Canceled",Reservations!$A73&lt;&gt;""),Reservations!$F73,""),"")</f>
        <v/>
      </c>
      <c r="P77" s="27">
        <f>IFERROR(IF(AND(Reservations!$I73&lt;=$O$3,Reservations!$J73&gt;$O$3,Reservations!$L73&lt;&gt;"Canceled",Reservations!$A73&lt;&gt;""),Reservations!$L73,""),"")</f>
        <v/>
      </c>
      <c r="Q77" s="56">
        <f>IFERROR(IF(AND(Reservations!$I73&lt;=$O$3,Reservations!$J73&gt;$O$3,Reservations!$L73&lt;&gt;"Canceled",Reservations!$A73&lt;&gt;""),Reservations!$I73,""),"")</f>
        <v/>
      </c>
      <c r="R77" s="56">
        <f>IFERROR(IF(AND(Reservations!$I73&lt;=$O$3,Reservations!$J73&gt;$O$3,Reservations!$L73&lt;&gt;"Canceled",Reservations!$A73&lt;&gt;""),Reservations!$J73,""),"")</f>
        <v/>
      </c>
      <c r="S77" s="27">
        <f>IFERROR(IF(AND(Reservations!$I73&lt;=$O$3,Reservations!$J73&gt;$O$3,Reservations!$L73&lt;&gt;"Canceled",Reservations!$A73&lt;&gt;""),Reservations!$G73,""),"")</f>
        <v/>
      </c>
      <c r="T77" s="27">
        <f>IFERROR(IF(AND(Reservations!$I73&lt;=$O$3,Reservations!$J73&gt;$O$3,Reservations!$L73&lt;&gt;"Canceled",Reservations!$A73&lt;&gt;""),Reservations!$H73,""),"")</f>
        <v/>
      </c>
      <c r="U77" s="29">
        <f>IFERROR(IF(AND(Reservations!$I73&lt;=$O$3,Reservations!$J73&gt;$O$3,Reservations!$L73&lt;&gt;"Canceled",Reservations!$A73&lt;&gt;""),Reservations!$T73,""),"")</f>
        <v/>
      </c>
      <c r="V77" s="27">
        <f>IFERROR(IF(AND(Reservations!$I73&lt;=$O$3,Reservations!$J73&gt;$O$3,Reservations!$L73&lt;&gt;"Canceled",Reservations!$A73&lt;&gt;""),Reservations!$V73,""),"")</f>
        <v/>
      </c>
      <c r="W77" s="27">
        <f>IFERROR(IF(AND(Reservations!$I73&lt;=$O$3,Reservations!$J73&gt;$O$3,Reservations!$L73&lt;&gt;"Canceled",Reservations!$A73&lt;&gt;""),Reservations!$W73,""),"")</f>
        <v/>
      </c>
    </row>
    <row r="78">
      <c r="A78" s="56">
        <f>IFERROR(A77+1,0)</f>
        <v/>
      </c>
      <c r="B78" s="27">
        <f>IFERROR(VLOOKUP(MOD(A78,7)+1,'Setup &amp; Instructions'!$H$4:$I$10,2,0),"")</f>
        <v/>
      </c>
      <c r="C78" s="27">
        <f>IFERROR(IF(AND(MONTH(A78)=MONTH('Setup &amp; Instructions'!$B$4),YEAR(A78)=YEAR('Setup &amp; Instructions'!$B$4)),"Yes","No"),"")</f>
        <v/>
      </c>
      <c r="D78" s="27">
        <f>IFERROR(COUNTIFS(Reservations!$I$2:$I$251,A78,Reservations!$L$2:$L$251,"&lt;&gt;Canceled",Reservations!$A$2:$A$251,"&lt;&gt;"),0)</f>
        <v/>
      </c>
      <c r="E78" s="27">
        <f>IFERROR(COUNTIFS(Reservations!$J$2:$J$251,A78,Reservations!$L$2:$L$251,"&lt;&gt;Canceled",Reservations!$A$2:$A$251,"&lt;&gt;"),0)</f>
        <v/>
      </c>
      <c r="F78" s="27">
        <f>IFERROR(SUMPRODUCT((Reservations!$I$2:$I$251&lt;=A78)*(Reservations!$J$2:$J$251&gt;A78)*(Reservations!$L$2:$L$251&lt;&gt;"Canceled")*(Reservations!$A$2:$A$251&lt;&gt;"")),0)</f>
        <v/>
      </c>
      <c r="G78" s="27">
        <f>IFERROR('Setup &amp; Instructions'!$B$7-F78,0)</f>
        <v/>
      </c>
      <c r="H78" s="57">
        <f>IFERROR(F78/'Setup &amp; Instructions'!$B$7,0)</f>
        <v/>
      </c>
      <c r="I78" s="29">
        <f>IFERROR(SUMPRODUCT((Reservations!$I$2:$I$251&lt;=A78)*(Reservations!$J$2:$J$251&gt;A78)*(Reservations!$L$2:$L$251&lt;&gt;"Canceled")*(Reservations!$A$2:$A$251&lt;&gt;"")*Reservations!$N$2:$N$251),0)</f>
        <v/>
      </c>
      <c r="J78" s="29">
        <f>IFERROR(SUMPRODUCT((Reservations!$I$2:$I$251&lt;=A78)*(Reservations!$J$2:$J$251&gt;A78)*(Reservations!$L$2:$L$251&lt;&gt;"Canceled")*(Reservations!$A$2:$A$251&lt;&gt;"")*Reservations!$T$2:$T$251),0)</f>
        <v/>
      </c>
      <c r="K78" s="27">
        <f>IFERROR(SUMPRODUCT((Reservations!$I$2:$I$251&lt;=A78)*(Reservations!$J$2:$J$251&gt;A78)*(Reservations!$Y$2:$Y$251&gt;0)*(Reservations!$L$2:$L$251&lt;&gt;"Canceled")*(Reservations!$A$2:$A$251&lt;&gt;"")),0)</f>
        <v/>
      </c>
      <c r="L78" s="27">
        <f>IFERROR(IF(C78="No","Outside selected month",IF(K78&gt;0,"Resolve room conflict",IF(H78&gt;=1,"Sold out",IF(H78&gt;='Setup &amp; Instructions'!$B$11,"High occupancy",IF(D78+E78&gt;='Setup &amp; Instructions'!$B$12,"Heavy turnover day","Standard operations"))))),"")</f>
        <v/>
      </c>
      <c r="N78" s="27">
        <f>IFERROR(IF(AND(Reservations!$I74&lt;=$O$3,Reservations!$J74&gt;$O$3,Reservations!$L74&lt;&gt;"Canceled",Reservations!$A74&lt;&gt;""),Reservations!$C74,""),"")</f>
        <v/>
      </c>
      <c r="O78" s="27">
        <f>IFERROR(IF(AND(Reservations!$I74&lt;=$O$3,Reservations!$J74&gt;$O$3,Reservations!$L74&lt;&gt;"Canceled",Reservations!$A74&lt;&gt;""),Reservations!$F74,""),"")</f>
        <v/>
      </c>
      <c r="P78" s="27">
        <f>IFERROR(IF(AND(Reservations!$I74&lt;=$O$3,Reservations!$J74&gt;$O$3,Reservations!$L74&lt;&gt;"Canceled",Reservations!$A74&lt;&gt;""),Reservations!$L74,""),"")</f>
        <v/>
      </c>
      <c r="Q78" s="56">
        <f>IFERROR(IF(AND(Reservations!$I74&lt;=$O$3,Reservations!$J74&gt;$O$3,Reservations!$L74&lt;&gt;"Canceled",Reservations!$A74&lt;&gt;""),Reservations!$I74,""),"")</f>
        <v/>
      </c>
      <c r="R78" s="56">
        <f>IFERROR(IF(AND(Reservations!$I74&lt;=$O$3,Reservations!$J74&gt;$O$3,Reservations!$L74&lt;&gt;"Canceled",Reservations!$A74&lt;&gt;""),Reservations!$J74,""),"")</f>
        <v/>
      </c>
      <c r="S78" s="27">
        <f>IFERROR(IF(AND(Reservations!$I74&lt;=$O$3,Reservations!$J74&gt;$O$3,Reservations!$L74&lt;&gt;"Canceled",Reservations!$A74&lt;&gt;""),Reservations!$G74,""),"")</f>
        <v/>
      </c>
      <c r="T78" s="27">
        <f>IFERROR(IF(AND(Reservations!$I74&lt;=$O$3,Reservations!$J74&gt;$O$3,Reservations!$L74&lt;&gt;"Canceled",Reservations!$A74&lt;&gt;""),Reservations!$H74,""),"")</f>
        <v/>
      </c>
      <c r="U78" s="29">
        <f>IFERROR(IF(AND(Reservations!$I74&lt;=$O$3,Reservations!$J74&gt;$O$3,Reservations!$L74&lt;&gt;"Canceled",Reservations!$A74&lt;&gt;""),Reservations!$T74,""),"")</f>
        <v/>
      </c>
      <c r="V78" s="27">
        <f>IFERROR(IF(AND(Reservations!$I74&lt;=$O$3,Reservations!$J74&gt;$O$3,Reservations!$L74&lt;&gt;"Canceled",Reservations!$A74&lt;&gt;""),Reservations!$V74,""),"")</f>
        <v/>
      </c>
      <c r="W78" s="27">
        <f>IFERROR(IF(AND(Reservations!$I74&lt;=$O$3,Reservations!$J74&gt;$O$3,Reservations!$L74&lt;&gt;"Canceled",Reservations!$A74&lt;&gt;""),Reservations!$W74,""),"")</f>
        <v/>
      </c>
    </row>
    <row r="79">
      <c r="A79" s="56">
        <f>IFERROR(A78+1,0)</f>
        <v/>
      </c>
      <c r="B79" s="27">
        <f>IFERROR(VLOOKUP(MOD(A79,7)+1,'Setup &amp; Instructions'!$H$4:$I$10,2,0),"")</f>
        <v/>
      </c>
      <c r="C79" s="27">
        <f>IFERROR(IF(AND(MONTH(A79)=MONTH('Setup &amp; Instructions'!$B$4),YEAR(A79)=YEAR('Setup &amp; Instructions'!$B$4)),"Yes","No"),"")</f>
        <v/>
      </c>
      <c r="D79" s="27">
        <f>IFERROR(COUNTIFS(Reservations!$I$2:$I$251,A79,Reservations!$L$2:$L$251,"&lt;&gt;Canceled",Reservations!$A$2:$A$251,"&lt;&gt;"),0)</f>
        <v/>
      </c>
      <c r="E79" s="27">
        <f>IFERROR(COUNTIFS(Reservations!$J$2:$J$251,A79,Reservations!$L$2:$L$251,"&lt;&gt;Canceled",Reservations!$A$2:$A$251,"&lt;&gt;"),0)</f>
        <v/>
      </c>
      <c r="F79" s="27">
        <f>IFERROR(SUMPRODUCT((Reservations!$I$2:$I$251&lt;=A79)*(Reservations!$J$2:$J$251&gt;A79)*(Reservations!$L$2:$L$251&lt;&gt;"Canceled")*(Reservations!$A$2:$A$251&lt;&gt;"")),0)</f>
        <v/>
      </c>
      <c r="G79" s="27">
        <f>IFERROR('Setup &amp; Instructions'!$B$7-F79,0)</f>
        <v/>
      </c>
      <c r="H79" s="57">
        <f>IFERROR(F79/'Setup &amp; Instructions'!$B$7,0)</f>
        <v/>
      </c>
      <c r="I79" s="29">
        <f>IFERROR(SUMPRODUCT((Reservations!$I$2:$I$251&lt;=A79)*(Reservations!$J$2:$J$251&gt;A79)*(Reservations!$L$2:$L$251&lt;&gt;"Canceled")*(Reservations!$A$2:$A$251&lt;&gt;"")*Reservations!$N$2:$N$251),0)</f>
        <v/>
      </c>
      <c r="J79" s="29">
        <f>IFERROR(SUMPRODUCT((Reservations!$I$2:$I$251&lt;=A79)*(Reservations!$J$2:$J$251&gt;A79)*(Reservations!$L$2:$L$251&lt;&gt;"Canceled")*(Reservations!$A$2:$A$251&lt;&gt;"")*Reservations!$T$2:$T$251),0)</f>
        <v/>
      </c>
      <c r="K79" s="27">
        <f>IFERROR(SUMPRODUCT((Reservations!$I$2:$I$251&lt;=A79)*(Reservations!$J$2:$J$251&gt;A79)*(Reservations!$Y$2:$Y$251&gt;0)*(Reservations!$L$2:$L$251&lt;&gt;"Canceled")*(Reservations!$A$2:$A$251&lt;&gt;"")),0)</f>
        <v/>
      </c>
      <c r="L79" s="27">
        <f>IFERROR(IF(C79="No","Outside selected month",IF(K79&gt;0,"Resolve room conflict",IF(H79&gt;=1,"Sold out",IF(H79&gt;='Setup &amp; Instructions'!$B$11,"High occupancy",IF(D79+E79&gt;='Setup &amp; Instructions'!$B$12,"Heavy turnover day","Standard operations"))))),"")</f>
        <v/>
      </c>
      <c r="N79" s="27">
        <f>IFERROR(IF(AND(Reservations!$I75&lt;=$O$3,Reservations!$J75&gt;$O$3,Reservations!$L75&lt;&gt;"Canceled",Reservations!$A75&lt;&gt;""),Reservations!$C75,""),"")</f>
        <v/>
      </c>
      <c r="O79" s="27">
        <f>IFERROR(IF(AND(Reservations!$I75&lt;=$O$3,Reservations!$J75&gt;$O$3,Reservations!$L75&lt;&gt;"Canceled",Reservations!$A75&lt;&gt;""),Reservations!$F75,""),"")</f>
        <v/>
      </c>
      <c r="P79" s="27">
        <f>IFERROR(IF(AND(Reservations!$I75&lt;=$O$3,Reservations!$J75&gt;$O$3,Reservations!$L75&lt;&gt;"Canceled",Reservations!$A75&lt;&gt;""),Reservations!$L75,""),"")</f>
        <v/>
      </c>
      <c r="Q79" s="56">
        <f>IFERROR(IF(AND(Reservations!$I75&lt;=$O$3,Reservations!$J75&gt;$O$3,Reservations!$L75&lt;&gt;"Canceled",Reservations!$A75&lt;&gt;""),Reservations!$I75,""),"")</f>
        <v/>
      </c>
      <c r="R79" s="56">
        <f>IFERROR(IF(AND(Reservations!$I75&lt;=$O$3,Reservations!$J75&gt;$O$3,Reservations!$L75&lt;&gt;"Canceled",Reservations!$A75&lt;&gt;""),Reservations!$J75,""),"")</f>
        <v/>
      </c>
      <c r="S79" s="27">
        <f>IFERROR(IF(AND(Reservations!$I75&lt;=$O$3,Reservations!$J75&gt;$O$3,Reservations!$L75&lt;&gt;"Canceled",Reservations!$A75&lt;&gt;""),Reservations!$G75,""),"")</f>
        <v/>
      </c>
      <c r="T79" s="27">
        <f>IFERROR(IF(AND(Reservations!$I75&lt;=$O$3,Reservations!$J75&gt;$O$3,Reservations!$L75&lt;&gt;"Canceled",Reservations!$A75&lt;&gt;""),Reservations!$H75,""),"")</f>
        <v/>
      </c>
      <c r="U79" s="29">
        <f>IFERROR(IF(AND(Reservations!$I75&lt;=$O$3,Reservations!$J75&gt;$O$3,Reservations!$L75&lt;&gt;"Canceled",Reservations!$A75&lt;&gt;""),Reservations!$T75,""),"")</f>
        <v/>
      </c>
      <c r="V79" s="27">
        <f>IFERROR(IF(AND(Reservations!$I75&lt;=$O$3,Reservations!$J75&gt;$O$3,Reservations!$L75&lt;&gt;"Canceled",Reservations!$A75&lt;&gt;""),Reservations!$V75,""),"")</f>
        <v/>
      </c>
      <c r="W79" s="27">
        <f>IFERROR(IF(AND(Reservations!$I75&lt;=$O$3,Reservations!$J75&gt;$O$3,Reservations!$L75&lt;&gt;"Canceled",Reservations!$A75&lt;&gt;""),Reservations!$W75,""),"")</f>
        <v/>
      </c>
    </row>
    <row r="80">
      <c r="A80" s="56">
        <f>IFERROR(A79+1,0)</f>
        <v/>
      </c>
      <c r="B80" s="27">
        <f>IFERROR(VLOOKUP(MOD(A80,7)+1,'Setup &amp; Instructions'!$H$4:$I$10,2,0),"")</f>
        <v/>
      </c>
      <c r="C80" s="27">
        <f>IFERROR(IF(AND(MONTH(A80)=MONTH('Setup &amp; Instructions'!$B$4),YEAR(A80)=YEAR('Setup &amp; Instructions'!$B$4)),"Yes","No"),"")</f>
        <v/>
      </c>
      <c r="D80" s="27">
        <f>IFERROR(COUNTIFS(Reservations!$I$2:$I$251,A80,Reservations!$L$2:$L$251,"&lt;&gt;Canceled",Reservations!$A$2:$A$251,"&lt;&gt;"),0)</f>
        <v/>
      </c>
      <c r="E80" s="27">
        <f>IFERROR(COUNTIFS(Reservations!$J$2:$J$251,A80,Reservations!$L$2:$L$251,"&lt;&gt;Canceled",Reservations!$A$2:$A$251,"&lt;&gt;"),0)</f>
        <v/>
      </c>
      <c r="F80" s="27">
        <f>IFERROR(SUMPRODUCT((Reservations!$I$2:$I$251&lt;=A80)*(Reservations!$J$2:$J$251&gt;A80)*(Reservations!$L$2:$L$251&lt;&gt;"Canceled")*(Reservations!$A$2:$A$251&lt;&gt;"")),0)</f>
        <v/>
      </c>
      <c r="G80" s="27">
        <f>IFERROR('Setup &amp; Instructions'!$B$7-F80,0)</f>
        <v/>
      </c>
      <c r="H80" s="57">
        <f>IFERROR(F80/'Setup &amp; Instructions'!$B$7,0)</f>
        <v/>
      </c>
      <c r="I80" s="29">
        <f>IFERROR(SUMPRODUCT((Reservations!$I$2:$I$251&lt;=A80)*(Reservations!$J$2:$J$251&gt;A80)*(Reservations!$L$2:$L$251&lt;&gt;"Canceled")*(Reservations!$A$2:$A$251&lt;&gt;"")*Reservations!$N$2:$N$251),0)</f>
        <v/>
      </c>
      <c r="J80" s="29">
        <f>IFERROR(SUMPRODUCT((Reservations!$I$2:$I$251&lt;=A80)*(Reservations!$J$2:$J$251&gt;A80)*(Reservations!$L$2:$L$251&lt;&gt;"Canceled")*(Reservations!$A$2:$A$251&lt;&gt;"")*Reservations!$T$2:$T$251),0)</f>
        <v/>
      </c>
      <c r="K80" s="27">
        <f>IFERROR(SUMPRODUCT((Reservations!$I$2:$I$251&lt;=A80)*(Reservations!$J$2:$J$251&gt;A80)*(Reservations!$Y$2:$Y$251&gt;0)*(Reservations!$L$2:$L$251&lt;&gt;"Canceled")*(Reservations!$A$2:$A$251&lt;&gt;"")),0)</f>
        <v/>
      </c>
      <c r="L80" s="27">
        <f>IFERROR(IF(C80="No","Outside selected month",IF(K80&gt;0,"Resolve room conflict",IF(H80&gt;=1,"Sold out",IF(H80&gt;='Setup &amp; Instructions'!$B$11,"High occupancy",IF(D80+E80&gt;='Setup &amp; Instructions'!$B$12,"Heavy turnover day","Standard operations"))))),"")</f>
        <v/>
      </c>
      <c r="N80" s="27">
        <f>IFERROR(IF(AND(Reservations!$I76&lt;=$O$3,Reservations!$J76&gt;$O$3,Reservations!$L76&lt;&gt;"Canceled",Reservations!$A76&lt;&gt;""),Reservations!$C76,""),"")</f>
        <v/>
      </c>
      <c r="O80" s="27">
        <f>IFERROR(IF(AND(Reservations!$I76&lt;=$O$3,Reservations!$J76&gt;$O$3,Reservations!$L76&lt;&gt;"Canceled",Reservations!$A76&lt;&gt;""),Reservations!$F76,""),"")</f>
        <v/>
      </c>
      <c r="P80" s="27">
        <f>IFERROR(IF(AND(Reservations!$I76&lt;=$O$3,Reservations!$J76&gt;$O$3,Reservations!$L76&lt;&gt;"Canceled",Reservations!$A76&lt;&gt;""),Reservations!$L76,""),"")</f>
        <v/>
      </c>
      <c r="Q80" s="56">
        <f>IFERROR(IF(AND(Reservations!$I76&lt;=$O$3,Reservations!$J76&gt;$O$3,Reservations!$L76&lt;&gt;"Canceled",Reservations!$A76&lt;&gt;""),Reservations!$I76,""),"")</f>
        <v/>
      </c>
      <c r="R80" s="56">
        <f>IFERROR(IF(AND(Reservations!$I76&lt;=$O$3,Reservations!$J76&gt;$O$3,Reservations!$L76&lt;&gt;"Canceled",Reservations!$A76&lt;&gt;""),Reservations!$J76,""),"")</f>
        <v/>
      </c>
      <c r="S80" s="27">
        <f>IFERROR(IF(AND(Reservations!$I76&lt;=$O$3,Reservations!$J76&gt;$O$3,Reservations!$L76&lt;&gt;"Canceled",Reservations!$A76&lt;&gt;""),Reservations!$G76,""),"")</f>
        <v/>
      </c>
      <c r="T80" s="27">
        <f>IFERROR(IF(AND(Reservations!$I76&lt;=$O$3,Reservations!$J76&gt;$O$3,Reservations!$L76&lt;&gt;"Canceled",Reservations!$A76&lt;&gt;""),Reservations!$H76,""),"")</f>
        <v/>
      </c>
      <c r="U80" s="29">
        <f>IFERROR(IF(AND(Reservations!$I76&lt;=$O$3,Reservations!$J76&gt;$O$3,Reservations!$L76&lt;&gt;"Canceled",Reservations!$A76&lt;&gt;""),Reservations!$T76,""),"")</f>
        <v/>
      </c>
      <c r="V80" s="27">
        <f>IFERROR(IF(AND(Reservations!$I76&lt;=$O$3,Reservations!$J76&gt;$O$3,Reservations!$L76&lt;&gt;"Canceled",Reservations!$A76&lt;&gt;""),Reservations!$V76,""),"")</f>
        <v/>
      </c>
      <c r="W80" s="27">
        <f>IFERROR(IF(AND(Reservations!$I76&lt;=$O$3,Reservations!$J76&gt;$O$3,Reservations!$L76&lt;&gt;"Canceled",Reservations!$A76&lt;&gt;""),Reservations!$W76,""),"")</f>
        <v/>
      </c>
    </row>
    <row r="81">
      <c r="A81" s="56">
        <f>IFERROR(A80+1,0)</f>
        <v/>
      </c>
      <c r="B81" s="27">
        <f>IFERROR(VLOOKUP(MOD(A81,7)+1,'Setup &amp; Instructions'!$H$4:$I$10,2,0),"")</f>
        <v/>
      </c>
      <c r="C81" s="27">
        <f>IFERROR(IF(AND(MONTH(A81)=MONTH('Setup &amp; Instructions'!$B$4),YEAR(A81)=YEAR('Setup &amp; Instructions'!$B$4)),"Yes","No"),"")</f>
        <v/>
      </c>
      <c r="D81" s="27">
        <f>IFERROR(COUNTIFS(Reservations!$I$2:$I$251,A81,Reservations!$L$2:$L$251,"&lt;&gt;Canceled",Reservations!$A$2:$A$251,"&lt;&gt;"),0)</f>
        <v/>
      </c>
      <c r="E81" s="27">
        <f>IFERROR(COUNTIFS(Reservations!$J$2:$J$251,A81,Reservations!$L$2:$L$251,"&lt;&gt;Canceled",Reservations!$A$2:$A$251,"&lt;&gt;"),0)</f>
        <v/>
      </c>
      <c r="F81" s="27">
        <f>IFERROR(SUMPRODUCT((Reservations!$I$2:$I$251&lt;=A81)*(Reservations!$J$2:$J$251&gt;A81)*(Reservations!$L$2:$L$251&lt;&gt;"Canceled")*(Reservations!$A$2:$A$251&lt;&gt;"")),0)</f>
        <v/>
      </c>
      <c r="G81" s="27">
        <f>IFERROR('Setup &amp; Instructions'!$B$7-F81,0)</f>
        <v/>
      </c>
      <c r="H81" s="57">
        <f>IFERROR(F81/'Setup &amp; Instructions'!$B$7,0)</f>
        <v/>
      </c>
      <c r="I81" s="29">
        <f>IFERROR(SUMPRODUCT((Reservations!$I$2:$I$251&lt;=A81)*(Reservations!$J$2:$J$251&gt;A81)*(Reservations!$L$2:$L$251&lt;&gt;"Canceled")*(Reservations!$A$2:$A$251&lt;&gt;"")*Reservations!$N$2:$N$251),0)</f>
        <v/>
      </c>
      <c r="J81" s="29">
        <f>IFERROR(SUMPRODUCT((Reservations!$I$2:$I$251&lt;=A81)*(Reservations!$J$2:$J$251&gt;A81)*(Reservations!$L$2:$L$251&lt;&gt;"Canceled")*(Reservations!$A$2:$A$251&lt;&gt;"")*Reservations!$T$2:$T$251),0)</f>
        <v/>
      </c>
      <c r="K81" s="27">
        <f>IFERROR(SUMPRODUCT((Reservations!$I$2:$I$251&lt;=A81)*(Reservations!$J$2:$J$251&gt;A81)*(Reservations!$Y$2:$Y$251&gt;0)*(Reservations!$L$2:$L$251&lt;&gt;"Canceled")*(Reservations!$A$2:$A$251&lt;&gt;"")),0)</f>
        <v/>
      </c>
      <c r="L81" s="27">
        <f>IFERROR(IF(C81="No","Outside selected month",IF(K81&gt;0,"Resolve room conflict",IF(H81&gt;=1,"Sold out",IF(H81&gt;='Setup &amp; Instructions'!$B$11,"High occupancy",IF(D81+E81&gt;='Setup &amp; Instructions'!$B$12,"Heavy turnover day","Standard operations"))))),"")</f>
        <v/>
      </c>
      <c r="N81" s="27">
        <f>IFERROR(IF(AND(Reservations!$I77&lt;=$O$3,Reservations!$J77&gt;$O$3,Reservations!$L77&lt;&gt;"Canceled",Reservations!$A77&lt;&gt;""),Reservations!$C77,""),"")</f>
        <v/>
      </c>
      <c r="O81" s="27">
        <f>IFERROR(IF(AND(Reservations!$I77&lt;=$O$3,Reservations!$J77&gt;$O$3,Reservations!$L77&lt;&gt;"Canceled",Reservations!$A77&lt;&gt;""),Reservations!$F77,""),"")</f>
        <v/>
      </c>
      <c r="P81" s="27">
        <f>IFERROR(IF(AND(Reservations!$I77&lt;=$O$3,Reservations!$J77&gt;$O$3,Reservations!$L77&lt;&gt;"Canceled",Reservations!$A77&lt;&gt;""),Reservations!$L77,""),"")</f>
        <v/>
      </c>
      <c r="Q81" s="56">
        <f>IFERROR(IF(AND(Reservations!$I77&lt;=$O$3,Reservations!$J77&gt;$O$3,Reservations!$L77&lt;&gt;"Canceled",Reservations!$A77&lt;&gt;""),Reservations!$I77,""),"")</f>
        <v/>
      </c>
      <c r="R81" s="56">
        <f>IFERROR(IF(AND(Reservations!$I77&lt;=$O$3,Reservations!$J77&gt;$O$3,Reservations!$L77&lt;&gt;"Canceled",Reservations!$A77&lt;&gt;""),Reservations!$J77,""),"")</f>
        <v/>
      </c>
      <c r="S81" s="27">
        <f>IFERROR(IF(AND(Reservations!$I77&lt;=$O$3,Reservations!$J77&gt;$O$3,Reservations!$L77&lt;&gt;"Canceled",Reservations!$A77&lt;&gt;""),Reservations!$G77,""),"")</f>
        <v/>
      </c>
      <c r="T81" s="27">
        <f>IFERROR(IF(AND(Reservations!$I77&lt;=$O$3,Reservations!$J77&gt;$O$3,Reservations!$L77&lt;&gt;"Canceled",Reservations!$A77&lt;&gt;""),Reservations!$H77,""),"")</f>
        <v/>
      </c>
      <c r="U81" s="29">
        <f>IFERROR(IF(AND(Reservations!$I77&lt;=$O$3,Reservations!$J77&gt;$O$3,Reservations!$L77&lt;&gt;"Canceled",Reservations!$A77&lt;&gt;""),Reservations!$T77,""),"")</f>
        <v/>
      </c>
      <c r="V81" s="27">
        <f>IFERROR(IF(AND(Reservations!$I77&lt;=$O$3,Reservations!$J77&gt;$O$3,Reservations!$L77&lt;&gt;"Canceled",Reservations!$A77&lt;&gt;""),Reservations!$V77,""),"")</f>
        <v/>
      </c>
      <c r="W81" s="27">
        <f>IFERROR(IF(AND(Reservations!$I77&lt;=$O$3,Reservations!$J77&gt;$O$3,Reservations!$L77&lt;&gt;"Canceled",Reservations!$A77&lt;&gt;""),Reservations!$W77,""),"")</f>
        <v/>
      </c>
    </row>
    <row r="82">
      <c r="A82" s="56">
        <f>IFERROR(A81+1,0)</f>
        <v/>
      </c>
      <c r="B82" s="27">
        <f>IFERROR(VLOOKUP(MOD(A82,7)+1,'Setup &amp; Instructions'!$H$4:$I$10,2,0),"")</f>
        <v/>
      </c>
      <c r="C82" s="27">
        <f>IFERROR(IF(AND(MONTH(A82)=MONTH('Setup &amp; Instructions'!$B$4),YEAR(A82)=YEAR('Setup &amp; Instructions'!$B$4)),"Yes","No"),"")</f>
        <v/>
      </c>
      <c r="D82" s="27">
        <f>IFERROR(COUNTIFS(Reservations!$I$2:$I$251,A82,Reservations!$L$2:$L$251,"&lt;&gt;Canceled",Reservations!$A$2:$A$251,"&lt;&gt;"),0)</f>
        <v/>
      </c>
      <c r="E82" s="27">
        <f>IFERROR(COUNTIFS(Reservations!$J$2:$J$251,A82,Reservations!$L$2:$L$251,"&lt;&gt;Canceled",Reservations!$A$2:$A$251,"&lt;&gt;"),0)</f>
        <v/>
      </c>
      <c r="F82" s="27">
        <f>IFERROR(SUMPRODUCT((Reservations!$I$2:$I$251&lt;=A82)*(Reservations!$J$2:$J$251&gt;A82)*(Reservations!$L$2:$L$251&lt;&gt;"Canceled")*(Reservations!$A$2:$A$251&lt;&gt;"")),0)</f>
        <v/>
      </c>
      <c r="G82" s="27">
        <f>IFERROR('Setup &amp; Instructions'!$B$7-F82,0)</f>
        <v/>
      </c>
      <c r="H82" s="57">
        <f>IFERROR(F82/'Setup &amp; Instructions'!$B$7,0)</f>
        <v/>
      </c>
      <c r="I82" s="29">
        <f>IFERROR(SUMPRODUCT((Reservations!$I$2:$I$251&lt;=A82)*(Reservations!$J$2:$J$251&gt;A82)*(Reservations!$L$2:$L$251&lt;&gt;"Canceled")*(Reservations!$A$2:$A$251&lt;&gt;"")*Reservations!$N$2:$N$251),0)</f>
        <v/>
      </c>
      <c r="J82" s="29">
        <f>IFERROR(SUMPRODUCT((Reservations!$I$2:$I$251&lt;=A82)*(Reservations!$J$2:$J$251&gt;A82)*(Reservations!$L$2:$L$251&lt;&gt;"Canceled")*(Reservations!$A$2:$A$251&lt;&gt;"")*Reservations!$T$2:$T$251),0)</f>
        <v/>
      </c>
      <c r="K82" s="27">
        <f>IFERROR(SUMPRODUCT((Reservations!$I$2:$I$251&lt;=A82)*(Reservations!$J$2:$J$251&gt;A82)*(Reservations!$Y$2:$Y$251&gt;0)*(Reservations!$L$2:$L$251&lt;&gt;"Canceled")*(Reservations!$A$2:$A$251&lt;&gt;"")),0)</f>
        <v/>
      </c>
      <c r="L82" s="27">
        <f>IFERROR(IF(C82="No","Outside selected month",IF(K82&gt;0,"Resolve room conflict",IF(H82&gt;=1,"Sold out",IF(H82&gt;='Setup &amp; Instructions'!$B$11,"High occupancy",IF(D82+E82&gt;='Setup &amp; Instructions'!$B$12,"Heavy turnover day","Standard operations"))))),"")</f>
        <v/>
      </c>
      <c r="N82" s="27">
        <f>IFERROR(IF(AND(Reservations!$I78&lt;=$O$3,Reservations!$J78&gt;$O$3,Reservations!$L78&lt;&gt;"Canceled",Reservations!$A78&lt;&gt;""),Reservations!$C78,""),"")</f>
        <v/>
      </c>
      <c r="O82" s="27">
        <f>IFERROR(IF(AND(Reservations!$I78&lt;=$O$3,Reservations!$J78&gt;$O$3,Reservations!$L78&lt;&gt;"Canceled",Reservations!$A78&lt;&gt;""),Reservations!$F78,""),"")</f>
        <v/>
      </c>
      <c r="P82" s="27">
        <f>IFERROR(IF(AND(Reservations!$I78&lt;=$O$3,Reservations!$J78&gt;$O$3,Reservations!$L78&lt;&gt;"Canceled",Reservations!$A78&lt;&gt;""),Reservations!$L78,""),"")</f>
        <v/>
      </c>
      <c r="Q82" s="56">
        <f>IFERROR(IF(AND(Reservations!$I78&lt;=$O$3,Reservations!$J78&gt;$O$3,Reservations!$L78&lt;&gt;"Canceled",Reservations!$A78&lt;&gt;""),Reservations!$I78,""),"")</f>
        <v/>
      </c>
      <c r="R82" s="56">
        <f>IFERROR(IF(AND(Reservations!$I78&lt;=$O$3,Reservations!$J78&gt;$O$3,Reservations!$L78&lt;&gt;"Canceled",Reservations!$A78&lt;&gt;""),Reservations!$J78,""),"")</f>
        <v/>
      </c>
      <c r="S82" s="27">
        <f>IFERROR(IF(AND(Reservations!$I78&lt;=$O$3,Reservations!$J78&gt;$O$3,Reservations!$L78&lt;&gt;"Canceled",Reservations!$A78&lt;&gt;""),Reservations!$G78,""),"")</f>
        <v/>
      </c>
      <c r="T82" s="27">
        <f>IFERROR(IF(AND(Reservations!$I78&lt;=$O$3,Reservations!$J78&gt;$O$3,Reservations!$L78&lt;&gt;"Canceled",Reservations!$A78&lt;&gt;""),Reservations!$H78,""),"")</f>
        <v/>
      </c>
      <c r="U82" s="29">
        <f>IFERROR(IF(AND(Reservations!$I78&lt;=$O$3,Reservations!$J78&gt;$O$3,Reservations!$L78&lt;&gt;"Canceled",Reservations!$A78&lt;&gt;""),Reservations!$T78,""),"")</f>
        <v/>
      </c>
      <c r="V82" s="27">
        <f>IFERROR(IF(AND(Reservations!$I78&lt;=$O$3,Reservations!$J78&gt;$O$3,Reservations!$L78&lt;&gt;"Canceled",Reservations!$A78&lt;&gt;""),Reservations!$V78,""),"")</f>
        <v/>
      </c>
      <c r="W82" s="27">
        <f>IFERROR(IF(AND(Reservations!$I78&lt;=$O$3,Reservations!$J78&gt;$O$3,Reservations!$L78&lt;&gt;"Canceled",Reservations!$A78&lt;&gt;""),Reservations!$W78,""),"")</f>
        <v/>
      </c>
    </row>
    <row r="83">
      <c r="A83" s="56">
        <f>IFERROR(A82+1,0)</f>
        <v/>
      </c>
      <c r="B83" s="27">
        <f>IFERROR(VLOOKUP(MOD(A83,7)+1,'Setup &amp; Instructions'!$H$4:$I$10,2,0),"")</f>
        <v/>
      </c>
      <c r="C83" s="27">
        <f>IFERROR(IF(AND(MONTH(A83)=MONTH('Setup &amp; Instructions'!$B$4),YEAR(A83)=YEAR('Setup &amp; Instructions'!$B$4)),"Yes","No"),"")</f>
        <v/>
      </c>
      <c r="D83" s="27">
        <f>IFERROR(COUNTIFS(Reservations!$I$2:$I$251,A83,Reservations!$L$2:$L$251,"&lt;&gt;Canceled",Reservations!$A$2:$A$251,"&lt;&gt;"),0)</f>
        <v/>
      </c>
      <c r="E83" s="27">
        <f>IFERROR(COUNTIFS(Reservations!$J$2:$J$251,A83,Reservations!$L$2:$L$251,"&lt;&gt;Canceled",Reservations!$A$2:$A$251,"&lt;&gt;"),0)</f>
        <v/>
      </c>
      <c r="F83" s="27">
        <f>IFERROR(SUMPRODUCT((Reservations!$I$2:$I$251&lt;=A83)*(Reservations!$J$2:$J$251&gt;A83)*(Reservations!$L$2:$L$251&lt;&gt;"Canceled")*(Reservations!$A$2:$A$251&lt;&gt;"")),0)</f>
        <v/>
      </c>
      <c r="G83" s="27">
        <f>IFERROR('Setup &amp; Instructions'!$B$7-F83,0)</f>
        <v/>
      </c>
      <c r="H83" s="57">
        <f>IFERROR(F83/'Setup &amp; Instructions'!$B$7,0)</f>
        <v/>
      </c>
      <c r="I83" s="29">
        <f>IFERROR(SUMPRODUCT((Reservations!$I$2:$I$251&lt;=A83)*(Reservations!$J$2:$J$251&gt;A83)*(Reservations!$L$2:$L$251&lt;&gt;"Canceled")*(Reservations!$A$2:$A$251&lt;&gt;"")*Reservations!$N$2:$N$251),0)</f>
        <v/>
      </c>
      <c r="J83" s="29">
        <f>IFERROR(SUMPRODUCT((Reservations!$I$2:$I$251&lt;=A83)*(Reservations!$J$2:$J$251&gt;A83)*(Reservations!$L$2:$L$251&lt;&gt;"Canceled")*(Reservations!$A$2:$A$251&lt;&gt;"")*Reservations!$T$2:$T$251),0)</f>
        <v/>
      </c>
      <c r="K83" s="27">
        <f>IFERROR(SUMPRODUCT((Reservations!$I$2:$I$251&lt;=A83)*(Reservations!$J$2:$J$251&gt;A83)*(Reservations!$Y$2:$Y$251&gt;0)*(Reservations!$L$2:$L$251&lt;&gt;"Canceled")*(Reservations!$A$2:$A$251&lt;&gt;"")),0)</f>
        <v/>
      </c>
      <c r="L83" s="27">
        <f>IFERROR(IF(C83="No","Outside selected month",IF(K83&gt;0,"Resolve room conflict",IF(H83&gt;=1,"Sold out",IF(H83&gt;='Setup &amp; Instructions'!$B$11,"High occupancy",IF(D83+E83&gt;='Setup &amp; Instructions'!$B$12,"Heavy turnover day","Standard operations"))))),"")</f>
        <v/>
      </c>
      <c r="N83" s="27">
        <f>IFERROR(IF(AND(Reservations!$I79&lt;=$O$3,Reservations!$J79&gt;$O$3,Reservations!$L79&lt;&gt;"Canceled",Reservations!$A79&lt;&gt;""),Reservations!$C79,""),"")</f>
        <v/>
      </c>
      <c r="O83" s="27">
        <f>IFERROR(IF(AND(Reservations!$I79&lt;=$O$3,Reservations!$J79&gt;$O$3,Reservations!$L79&lt;&gt;"Canceled",Reservations!$A79&lt;&gt;""),Reservations!$F79,""),"")</f>
        <v/>
      </c>
      <c r="P83" s="27">
        <f>IFERROR(IF(AND(Reservations!$I79&lt;=$O$3,Reservations!$J79&gt;$O$3,Reservations!$L79&lt;&gt;"Canceled",Reservations!$A79&lt;&gt;""),Reservations!$L79,""),"")</f>
        <v/>
      </c>
      <c r="Q83" s="56">
        <f>IFERROR(IF(AND(Reservations!$I79&lt;=$O$3,Reservations!$J79&gt;$O$3,Reservations!$L79&lt;&gt;"Canceled",Reservations!$A79&lt;&gt;""),Reservations!$I79,""),"")</f>
        <v/>
      </c>
      <c r="R83" s="56">
        <f>IFERROR(IF(AND(Reservations!$I79&lt;=$O$3,Reservations!$J79&gt;$O$3,Reservations!$L79&lt;&gt;"Canceled",Reservations!$A79&lt;&gt;""),Reservations!$J79,""),"")</f>
        <v/>
      </c>
      <c r="S83" s="27">
        <f>IFERROR(IF(AND(Reservations!$I79&lt;=$O$3,Reservations!$J79&gt;$O$3,Reservations!$L79&lt;&gt;"Canceled",Reservations!$A79&lt;&gt;""),Reservations!$G79,""),"")</f>
        <v/>
      </c>
      <c r="T83" s="27">
        <f>IFERROR(IF(AND(Reservations!$I79&lt;=$O$3,Reservations!$J79&gt;$O$3,Reservations!$L79&lt;&gt;"Canceled",Reservations!$A79&lt;&gt;""),Reservations!$H79,""),"")</f>
        <v/>
      </c>
      <c r="U83" s="29">
        <f>IFERROR(IF(AND(Reservations!$I79&lt;=$O$3,Reservations!$J79&gt;$O$3,Reservations!$L79&lt;&gt;"Canceled",Reservations!$A79&lt;&gt;""),Reservations!$T79,""),"")</f>
        <v/>
      </c>
      <c r="V83" s="27">
        <f>IFERROR(IF(AND(Reservations!$I79&lt;=$O$3,Reservations!$J79&gt;$O$3,Reservations!$L79&lt;&gt;"Canceled",Reservations!$A79&lt;&gt;""),Reservations!$V79,""),"")</f>
        <v/>
      </c>
      <c r="W83" s="27">
        <f>IFERROR(IF(AND(Reservations!$I79&lt;=$O$3,Reservations!$J79&gt;$O$3,Reservations!$L79&lt;&gt;"Canceled",Reservations!$A79&lt;&gt;""),Reservations!$W79,""),"")</f>
        <v/>
      </c>
    </row>
    <row r="84">
      <c r="A84" s="56">
        <f>IFERROR(A83+1,0)</f>
        <v/>
      </c>
      <c r="B84" s="27">
        <f>IFERROR(VLOOKUP(MOD(A84,7)+1,'Setup &amp; Instructions'!$H$4:$I$10,2,0),"")</f>
        <v/>
      </c>
      <c r="C84" s="27">
        <f>IFERROR(IF(AND(MONTH(A84)=MONTH('Setup &amp; Instructions'!$B$4),YEAR(A84)=YEAR('Setup &amp; Instructions'!$B$4)),"Yes","No"),"")</f>
        <v/>
      </c>
      <c r="D84" s="27">
        <f>IFERROR(COUNTIFS(Reservations!$I$2:$I$251,A84,Reservations!$L$2:$L$251,"&lt;&gt;Canceled",Reservations!$A$2:$A$251,"&lt;&gt;"),0)</f>
        <v/>
      </c>
      <c r="E84" s="27">
        <f>IFERROR(COUNTIFS(Reservations!$J$2:$J$251,A84,Reservations!$L$2:$L$251,"&lt;&gt;Canceled",Reservations!$A$2:$A$251,"&lt;&gt;"),0)</f>
        <v/>
      </c>
      <c r="F84" s="27">
        <f>IFERROR(SUMPRODUCT((Reservations!$I$2:$I$251&lt;=A84)*(Reservations!$J$2:$J$251&gt;A84)*(Reservations!$L$2:$L$251&lt;&gt;"Canceled")*(Reservations!$A$2:$A$251&lt;&gt;"")),0)</f>
        <v/>
      </c>
      <c r="G84" s="27">
        <f>IFERROR('Setup &amp; Instructions'!$B$7-F84,0)</f>
        <v/>
      </c>
      <c r="H84" s="57">
        <f>IFERROR(F84/'Setup &amp; Instructions'!$B$7,0)</f>
        <v/>
      </c>
      <c r="I84" s="29">
        <f>IFERROR(SUMPRODUCT((Reservations!$I$2:$I$251&lt;=A84)*(Reservations!$J$2:$J$251&gt;A84)*(Reservations!$L$2:$L$251&lt;&gt;"Canceled")*(Reservations!$A$2:$A$251&lt;&gt;"")*Reservations!$N$2:$N$251),0)</f>
        <v/>
      </c>
      <c r="J84" s="29">
        <f>IFERROR(SUMPRODUCT((Reservations!$I$2:$I$251&lt;=A84)*(Reservations!$J$2:$J$251&gt;A84)*(Reservations!$L$2:$L$251&lt;&gt;"Canceled")*(Reservations!$A$2:$A$251&lt;&gt;"")*Reservations!$T$2:$T$251),0)</f>
        <v/>
      </c>
      <c r="K84" s="27">
        <f>IFERROR(SUMPRODUCT((Reservations!$I$2:$I$251&lt;=A84)*(Reservations!$J$2:$J$251&gt;A84)*(Reservations!$Y$2:$Y$251&gt;0)*(Reservations!$L$2:$L$251&lt;&gt;"Canceled")*(Reservations!$A$2:$A$251&lt;&gt;"")),0)</f>
        <v/>
      </c>
      <c r="L84" s="27">
        <f>IFERROR(IF(C84="No","Outside selected month",IF(K84&gt;0,"Resolve room conflict",IF(H84&gt;=1,"Sold out",IF(H84&gt;='Setup &amp; Instructions'!$B$11,"High occupancy",IF(D84+E84&gt;='Setup &amp; Instructions'!$B$12,"Heavy turnover day","Standard operations"))))),"")</f>
        <v/>
      </c>
      <c r="N84" s="27">
        <f>IFERROR(IF(AND(Reservations!$I80&lt;=$O$3,Reservations!$J80&gt;$O$3,Reservations!$L80&lt;&gt;"Canceled",Reservations!$A80&lt;&gt;""),Reservations!$C80,""),"")</f>
        <v/>
      </c>
      <c r="O84" s="27">
        <f>IFERROR(IF(AND(Reservations!$I80&lt;=$O$3,Reservations!$J80&gt;$O$3,Reservations!$L80&lt;&gt;"Canceled",Reservations!$A80&lt;&gt;""),Reservations!$F80,""),"")</f>
        <v/>
      </c>
      <c r="P84" s="27">
        <f>IFERROR(IF(AND(Reservations!$I80&lt;=$O$3,Reservations!$J80&gt;$O$3,Reservations!$L80&lt;&gt;"Canceled",Reservations!$A80&lt;&gt;""),Reservations!$L80,""),"")</f>
        <v/>
      </c>
      <c r="Q84" s="56">
        <f>IFERROR(IF(AND(Reservations!$I80&lt;=$O$3,Reservations!$J80&gt;$O$3,Reservations!$L80&lt;&gt;"Canceled",Reservations!$A80&lt;&gt;""),Reservations!$I80,""),"")</f>
        <v/>
      </c>
      <c r="R84" s="56">
        <f>IFERROR(IF(AND(Reservations!$I80&lt;=$O$3,Reservations!$J80&gt;$O$3,Reservations!$L80&lt;&gt;"Canceled",Reservations!$A80&lt;&gt;""),Reservations!$J80,""),"")</f>
        <v/>
      </c>
      <c r="S84" s="27">
        <f>IFERROR(IF(AND(Reservations!$I80&lt;=$O$3,Reservations!$J80&gt;$O$3,Reservations!$L80&lt;&gt;"Canceled",Reservations!$A80&lt;&gt;""),Reservations!$G80,""),"")</f>
        <v/>
      </c>
      <c r="T84" s="27">
        <f>IFERROR(IF(AND(Reservations!$I80&lt;=$O$3,Reservations!$J80&gt;$O$3,Reservations!$L80&lt;&gt;"Canceled",Reservations!$A80&lt;&gt;""),Reservations!$H80,""),"")</f>
        <v/>
      </c>
      <c r="U84" s="29">
        <f>IFERROR(IF(AND(Reservations!$I80&lt;=$O$3,Reservations!$J80&gt;$O$3,Reservations!$L80&lt;&gt;"Canceled",Reservations!$A80&lt;&gt;""),Reservations!$T80,""),"")</f>
        <v/>
      </c>
      <c r="V84" s="27">
        <f>IFERROR(IF(AND(Reservations!$I80&lt;=$O$3,Reservations!$J80&gt;$O$3,Reservations!$L80&lt;&gt;"Canceled",Reservations!$A80&lt;&gt;""),Reservations!$V80,""),"")</f>
        <v/>
      </c>
      <c r="W84" s="27">
        <f>IFERROR(IF(AND(Reservations!$I80&lt;=$O$3,Reservations!$J80&gt;$O$3,Reservations!$L80&lt;&gt;"Canceled",Reservations!$A80&lt;&gt;""),Reservations!$W80,""),"")</f>
        <v/>
      </c>
    </row>
    <row r="85">
      <c r="A85" s="56">
        <f>IFERROR(A84+1,0)</f>
        <v/>
      </c>
      <c r="B85" s="27">
        <f>IFERROR(VLOOKUP(MOD(A85,7)+1,'Setup &amp; Instructions'!$H$4:$I$10,2,0),"")</f>
        <v/>
      </c>
      <c r="C85" s="27">
        <f>IFERROR(IF(AND(MONTH(A85)=MONTH('Setup &amp; Instructions'!$B$4),YEAR(A85)=YEAR('Setup &amp; Instructions'!$B$4)),"Yes","No"),"")</f>
        <v/>
      </c>
      <c r="D85" s="27">
        <f>IFERROR(COUNTIFS(Reservations!$I$2:$I$251,A85,Reservations!$L$2:$L$251,"&lt;&gt;Canceled",Reservations!$A$2:$A$251,"&lt;&gt;"),0)</f>
        <v/>
      </c>
      <c r="E85" s="27">
        <f>IFERROR(COUNTIFS(Reservations!$J$2:$J$251,A85,Reservations!$L$2:$L$251,"&lt;&gt;Canceled",Reservations!$A$2:$A$251,"&lt;&gt;"),0)</f>
        <v/>
      </c>
      <c r="F85" s="27">
        <f>IFERROR(SUMPRODUCT((Reservations!$I$2:$I$251&lt;=A85)*(Reservations!$J$2:$J$251&gt;A85)*(Reservations!$L$2:$L$251&lt;&gt;"Canceled")*(Reservations!$A$2:$A$251&lt;&gt;"")),0)</f>
        <v/>
      </c>
      <c r="G85" s="27">
        <f>IFERROR('Setup &amp; Instructions'!$B$7-F85,0)</f>
        <v/>
      </c>
      <c r="H85" s="57">
        <f>IFERROR(F85/'Setup &amp; Instructions'!$B$7,0)</f>
        <v/>
      </c>
      <c r="I85" s="29">
        <f>IFERROR(SUMPRODUCT((Reservations!$I$2:$I$251&lt;=A85)*(Reservations!$J$2:$J$251&gt;A85)*(Reservations!$L$2:$L$251&lt;&gt;"Canceled")*(Reservations!$A$2:$A$251&lt;&gt;"")*Reservations!$N$2:$N$251),0)</f>
        <v/>
      </c>
      <c r="J85" s="29">
        <f>IFERROR(SUMPRODUCT((Reservations!$I$2:$I$251&lt;=A85)*(Reservations!$J$2:$J$251&gt;A85)*(Reservations!$L$2:$L$251&lt;&gt;"Canceled")*(Reservations!$A$2:$A$251&lt;&gt;"")*Reservations!$T$2:$T$251),0)</f>
        <v/>
      </c>
      <c r="K85" s="27">
        <f>IFERROR(SUMPRODUCT((Reservations!$I$2:$I$251&lt;=A85)*(Reservations!$J$2:$J$251&gt;A85)*(Reservations!$Y$2:$Y$251&gt;0)*(Reservations!$L$2:$L$251&lt;&gt;"Canceled")*(Reservations!$A$2:$A$251&lt;&gt;"")),0)</f>
        <v/>
      </c>
      <c r="L85" s="27">
        <f>IFERROR(IF(C85="No","Outside selected month",IF(K85&gt;0,"Resolve room conflict",IF(H85&gt;=1,"Sold out",IF(H85&gt;='Setup &amp; Instructions'!$B$11,"High occupancy",IF(D85+E85&gt;='Setup &amp; Instructions'!$B$12,"Heavy turnover day","Standard operations"))))),"")</f>
        <v/>
      </c>
      <c r="N85" s="27">
        <f>IFERROR(IF(AND(Reservations!$I81&lt;=$O$3,Reservations!$J81&gt;$O$3,Reservations!$L81&lt;&gt;"Canceled",Reservations!$A81&lt;&gt;""),Reservations!$C81,""),"")</f>
        <v/>
      </c>
      <c r="O85" s="27">
        <f>IFERROR(IF(AND(Reservations!$I81&lt;=$O$3,Reservations!$J81&gt;$O$3,Reservations!$L81&lt;&gt;"Canceled",Reservations!$A81&lt;&gt;""),Reservations!$F81,""),"")</f>
        <v/>
      </c>
      <c r="P85" s="27">
        <f>IFERROR(IF(AND(Reservations!$I81&lt;=$O$3,Reservations!$J81&gt;$O$3,Reservations!$L81&lt;&gt;"Canceled",Reservations!$A81&lt;&gt;""),Reservations!$L81,""),"")</f>
        <v/>
      </c>
      <c r="Q85" s="56">
        <f>IFERROR(IF(AND(Reservations!$I81&lt;=$O$3,Reservations!$J81&gt;$O$3,Reservations!$L81&lt;&gt;"Canceled",Reservations!$A81&lt;&gt;""),Reservations!$I81,""),"")</f>
        <v/>
      </c>
      <c r="R85" s="56">
        <f>IFERROR(IF(AND(Reservations!$I81&lt;=$O$3,Reservations!$J81&gt;$O$3,Reservations!$L81&lt;&gt;"Canceled",Reservations!$A81&lt;&gt;""),Reservations!$J81,""),"")</f>
        <v/>
      </c>
      <c r="S85" s="27">
        <f>IFERROR(IF(AND(Reservations!$I81&lt;=$O$3,Reservations!$J81&gt;$O$3,Reservations!$L81&lt;&gt;"Canceled",Reservations!$A81&lt;&gt;""),Reservations!$G81,""),"")</f>
        <v/>
      </c>
      <c r="T85" s="27">
        <f>IFERROR(IF(AND(Reservations!$I81&lt;=$O$3,Reservations!$J81&gt;$O$3,Reservations!$L81&lt;&gt;"Canceled",Reservations!$A81&lt;&gt;""),Reservations!$H81,""),"")</f>
        <v/>
      </c>
      <c r="U85" s="29">
        <f>IFERROR(IF(AND(Reservations!$I81&lt;=$O$3,Reservations!$J81&gt;$O$3,Reservations!$L81&lt;&gt;"Canceled",Reservations!$A81&lt;&gt;""),Reservations!$T81,""),"")</f>
        <v/>
      </c>
      <c r="V85" s="27">
        <f>IFERROR(IF(AND(Reservations!$I81&lt;=$O$3,Reservations!$J81&gt;$O$3,Reservations!$L81&lt;&gt;"Canceled",Reservations!$A81&lt;&gt;""),Reservations!$V81,""),"")</f>
        <v/>
      </c>
      <c r="W85" s="27">
        <f>IFERROR(IF(AND(Reservations!$I81&lt;=$O$3,Reservations!$J81&gt;$O$3,Reservations!$L81&lt;&gt;"Canceled",Reservations!$A81&lt;&gt;""),Reservations!$W81,""),"")</f>
        <v/>
      </c>
    </row>
    <row r="86">
      <c r="A86" s="56">
        <f>IFERROR(A85+1,0)</f>
        <v/>
      </c>
      <c r="B86" s="27">
        <f>IFERROR(VLOOKUP(MOD(A86,7)+1,'Setup &amp; Instructions'!$H$4:$I$10,2,0),"")</f>
        <v/>
      </c>
      <c r="C86" s="27">
        <f>IFERROR(IF(AND(MONTH(A86)=MONTH('Setup &amp; Instructions'!$B$4),YEAR(A86)=YEAR('Setup &amp; Instructions'!$B$4)),"Yes","No"),"")</f>
        <v/>
      </c>
      <c r="D86" s="27">
        <f>IFERROR(COUNTIFS(Reservations!$I$2:$I$251,A86,Reservations!$L$2:$L$251,"&lt;&gt;Canceled",Reservations!$A$2:$A$251,"&lt;&gt;"),0)</f>
        <v/>
      </c>
      <c r="E86" s="27">
        <f>IFERROR(COUNTIFS(Reservations!$J$2:$J$251,A86,Reservations!$L$2:$L$251,"&lt;&gt;Canceled",Reservations!$A$2:$A$251,"&lt;&gt;"),0)</f>
        <v/>
      </c>
      <c r="F86" s="27">
        <f>IFERROR(SUMPRODUCT((Reservations!$I$2:$I$251&lt;=A86)*(Reservations!$J$2:$J$251&gt;A86)*(Reservations!$L$2:$L$251&lt;&gt;"Canceled")*(Reservations!$A$2:$A$251&lt;&gt;"")),0)</f>
        <v/>
      </c>
      <c r="G86" s="27">
        <f>IFERROR('Setup &amp; Instructions'!$B$7-F86,0)</f>
        <v/>
      </c>
      <c r="H86" s="57">
        <f>IFERROR(F86/'Setup &amp; Instructions'!$B$7,0)</f>
        <v/>
      </c>
      <c r="I86" s="29">
        <f>IFERROR(SUMPRODUCT((Reservations!$I$2:$I$251&lt;=A86)*(Reservations!$J$2:$J$251&gt;A86)*(Reservations!$L$2:$L$251&lt;&gt;"Canceled")*(Reservations!$A$2:$A$251&lt;&gt;"")*Reservations!$N$2:$N$251),0)</f>
        <v/>
      </c>
      <c r="J86" s="29">
        <f>IFERROR(SUMPRODUCT((Reservations!$I$2:$I$251&lt;=A86)*(Reservations!$J$2:$J$251&gt;A86)*(Reservations!$L$2:$L$251&lt;&gt;"Canceled")*(Reservations!$A$2:$A$251&lt;&gt;"")*Reservations!$T$2:$T$251),0)</f>
        <v/>
      </c>
      <c r="K86" s="27">
        <f>IFERROR(SUMPRODUCT((Reservations!$I$2:$I$251&lt;=A86)*(Reservations!$J$2:$J$251&gt;A86)*(Reservations!$Y$2:$Y$251&gt;0)*(Reservations!$L$2:$L$251&lt;&gt;"Canceled")*(Reservations!$A$2:$A$251&lt;&gt;"")),0)</f>
        <v/>
      </c>
      <c r="L86" s="27">
        <f>IFERROR(IF(C86="No","Outside selected month",IF(K86&gt;0,"Resolve room conflict",IF(H86&gt;=1,"Sold out",IF(H86&gt;='Setup &amp; Instructions'!$B$11,"High occupancy",IF(D86+E86&gt;='Setup &amp; Instructions'!$B$12,"Heavy turnover day","Standard operations"))))),"")</f>
        <v/>
      </c>
      <c r="N86" s="27">
        <f>IFERROR(IF(AND(Reservations!$I82&lt;=$O$3,Reservations!$J82&gt;$O$3,Reservations!$L82&lt;&gt;"Canceled",Reservations!$A82&lt;&gt;""),Reservations!$C82,""),"")</f>
        <v/>
      </c>
      <c r="O86" s="27">
        <f>IFERROR(IF(AND(Reservations!$I82&lt;=$O$3,Reservations!$J82&gt;$O$3,Reservations!$L82&lt;&gt;"Canceled",Reservations!$A82&lt;&gt;""),Reservations!$F82,""),"")</f>
        <v/>
      </c>
      <c r="P86" s="27">
        <f>IFERROR(IF(AND(Reservations!$I82&lt;=$O$3,Reservations!$J82&gt;$O$3,Reservations!$L82&lt;&gt;"Canceled",Reservations!$A82&lt;&gt;""),Reservations!$L82,""),"")</f>
        <v/>
      </c>
      <c r="Q86" s="56">
        <f>IFERROR(IF(AND(Reservations!$I82&lt;=$O$3,Reservations!$J82&gt;$O$3,Reservations!$L82&lt;&gt;"Canceled",Reservations!$A82&lt;&gt;""),Reservations!$I82,""),"")</f>
        <v/>
      </c>
      <c r="R86" s="56">
        <f>IFERROR(IF(AND(Reservations!$I82&lt;=$O$3,Reservations!$J82&gt;$O$3,Reservations!$L82&lt;&gt;"Canceled",Reservations!$A82&lt;&gt;""),Reservations!$J82,""),"")</f>
        <v/>
      </c>
      <c r="S86" s="27">
        <f>IFERROR(IF(AND(Reservations!$I82&lt;=$O$3,Reservations!$J82&gt;$O$3,Reservations!$L82&lt;&gt;"Canceled",Reservations!$A82&lt;&gt;""),Reservations!$G82,""),"")</f>
        <v/>
      </c>
      <c r="T86" s="27">
        <f>IFERROR(IF(AND(Reservations!$I82&lt;=$O$3,Reservations!$J82&gt;$O$3,Reservations!$L82&lt;&gt;"Canceled",Reservations!$A82&lt;&gt;""),Reservations!$H82,""),"")</f>
        <v/>
      </c>
      <c r="U86" s="29">
        <f>IFERROR(IF(AND(Reservations!$I82&lt;=$O$3,Reservations!$J82&gt;$O$3,Reservations!$L82&lt;&gt;"Canceled",Reservations!$A82&lt;&gt;""),Reservations!$T82,""),"")</f>
        <v/>
      </c>
      <c r="V86" s="27">
        <f>IFERROR(IF(AND(Reservations!$I82&lt;=$O$3,Reservations!$J82&gt;$O$3,Reservations!$L82&lt;&gt;"Canceled",Reservations!$A82&lt;&gt;""),Reservations!$V82,""),"")</f>
        <v/>
      </c>
      <c r="W86" s="27">
        <f>IFERROR(IF(AND(Reservations!$I82&lt;=$O$3,Reservations!$J82&gt;$O$3,Reservations!$L82&lt;&gt;"Canceled",Reservations!$A82&lt;&gt;""),Reservations!$W82,""),"")</f>
        <v/>
      </c>
    </row>
    <row r="87">
      <c r="A87" s="56">
        <f>IFERROR(A86+1,0)</f>
        <v/>
      </c>
      <c r="B87" s="27">
        <f>IFERROR(VLOOKUP(MOD(A87,7)+1,'Setup &amp; Instructions'!$H$4:$I$10,2,0),"")</f>
        <v/>
      </c>
      <c r="C87" s="27">
        <f>IFERROR(IF(AND(MONTH(A87)=MONTH('Setup &amp; Instructions'!$B$4),YEAR(A87)=YEAR('Setup &amp; Instructions'!$B$4)),"Yes","No"),"")</f>
        <v/>
      </c>
      <c r="D87" s="27">
        <f>IFERROR(COUNTIFS(Reservations!$I$2:$I$251,A87,Reservations!$L$2:$L$251,"&lt;&gt;Canceled",Reservations!$A$2:$A$251,"&lt;&gt;"),0)</f>
        <v/>
      </c>
      <c r="E87" s="27">
        <f>IFERROR(COUNTIFS(Reservations!$J$2:$J$251,A87,Reservations!$L$2:$L$251,"&lt;&gt;Canceled",Reservations!$A$2:$A$251,"&lt;&gt;"),0)</f>
        <v/>
      </c>
      <c r="F87" s="27">
        <f>IFERROR(SUMPRODUCT((Reservations!$I$2:$I$251&lt;=A87)*(Reservations!$J$2:$J$251&gt;A87)*(Reservations!$L$2:$L$251&lt;&gt;"Canceled")*(Reservations!$A$2:$A$251&lt;&gt;"")),0)</f>
        <v/>
      </c>
      <c r="G87" s="27">
        <f>IFERROR('Setup &amp; Instructions'!$B$7-F87,0)</f>
        <v/>
      </c>
      <c r="H87" s="57">
        <f>IFERROR(F87/'Setup &amp; Instructions'!$B$7,0)</f>
        <v/>
      </c>
      <c r="I87" s="29">
        <f>IFERROR(SUMPRODUCT((Reservations!$I$2:$I$251&lt;=A87)*(Reservations!$J$2:$J$251&gt;A87)*(Reservations!$L$2:$L$251&lt;&gt;"Canceled")*(Reservations!$A$2:$A$251&lt;&gt;"")*Reservations!$N$2:$N$251),0)</f>
        <v/>
      </c>
      <c r="J87" s="29">
        <f>IFERROR(SUMPRODUCT((Reservations!$I$2:$I$251&lt;=A87)*(Reservations!$J$2:$J$251&gt;A87)*(Reservations!$L$2:$L$251&lt;&gt;"Canceled")*(Reservations!$A$2:$A$251&lt;&gt;"")*Reservations!$T$2:$T$251),0)</f>
        <v/>
      </c>
      <c r="K87" s="27">
        <f>IFERROR(SUMPRODUCT((Reservations!$I$2:$I$251&lt;=A87)*(Reservations!$J$2:$J$251&gt;A87)*(Reservations!$Y$2:$Y$251&gt;0)*(Reservations!$L$2:$L$251&lt;&gt;"Canceled")*(Reservations!$A$2:$A$251&lt;&gt;"")),0)</f>
        <v/>
      </c>
      <c r="L87" s="27">
        <f>IFERROR(IF(C87="No","Outside selected month",IF(K87&gt;0,"Resolve room conflict",IF(H87&gt;=1,"Sold out",IF(H87&gt;='Setup &amp; Instructions'!$B$11,"High occupancy",IF(D87+E87&gt;='Setup &amp; Instructions'!$B$12,"Heavy turnover day","Standard operations"))))),"")</f>
        <v/>
      </c>
      <c r="N87" s="27">
        <f>IFERROR(IF(AND(Reservations!$I83&lt;=$O$3,Reservations!$J83&gt;$O$3,Reservations!$L83&lt;&gt;"Canceled",Reservations!$A83&lt;&gt;""),Reservations!$C83,""),"")</f>
        <v/>
      </c>
      <c r="O87" s="27">
        <f>IFERROR(IF(AND(Reservations!$I83&lt;=$O$3,Reservations!$J83&gt;$O$3,Reservations!$L83&lt;&gt;"Canceled",Reservations!$A83&lt;&gt;""),Reservations!$F83,""),"")</f>
        <v/>
      </c>
      <c r="P87" s="27">
        <f>IFERROR(IF(AND(Reservations!$I83&lt;=$O$3,Reservations!$J83&gt;$O$3,Reservations!$L83&lt;&gt;"Canceled",Reservations!$A83&lt;&gt;""),Reservations!$L83,""),"")</f>
        <v/>
      </c>
      <c r="Q87" s="56">
        <f>IFERROR(IF(AND(Reservations!$I83&lt;=$O$3,Reservations!$J83&gt;$O$3,Reservations!$L83&lt;&gt;"Canceled",Reservations!$A83&lt;&gt;""),Reservations!$I83,""),"")</f>
        <v/>
      </c>
      <c r="R87" s="56">
        <f>IFERROR(IF(AND(Reservations!$I83&lt;=$O$3,Reservations!$J83&gt;$O$3,Reservations!$L83&lt;&gt;"Canceled",Reservations!$A83&lt;&gt;""),Reservations!$J83,""),"")</f>
        <v/>
      </c>
      <c r="S87" s="27">
        <f>IFERROR(IF(AND(Reservations!$I83&lt;=$O$3,Reservations!$J83&gt;$O$3,Reservations!$L83&lt;&gt;"Canceled",Reservations!$A83&lt;&gt;""),Reservations!$G83,""),"")</f>
        <v/>
      </c>
      <c r="T87" s="27">
        <f>IFERROR(IF(AND(Reservations!$I83&lt;=$O$3,Reservations!$J83&gt;$O$3,Reservations!$L83&lt;&gt;"Canceled",Reservations!$A83&lt;&gt;""),Reservations!$H83,""),"")</f>
        <v/>
      </c>
      <c r="U87" s="29">
        <f>IFERROR(IF(AND(Reservations!$I83&lt;=$O$3,Reservations!$J83&gt;$O$3,Reservations!$L83&lt;&gt;"Canceled",Reservations!$A83&lt;&gt;""),Reservations!$T83,""),"")</f>
        <v/>
      </c>
      <c r="V87" s="27">
        <f>IFERROR(IF(AND(Reservations!$I83&lt;=$O$3,Reservations!$J83&gt;$O$3,Reservations!$L83&lt;&gt;"Canceled",Reservations!$A83&lt;&gt;""),Reservations!$V83,""),"")</f>
        <v/>
      </c>
      <c r="W87" s="27">
        <f>IFERROR(IF(AND(Reservations!$I83&lt;=$O$3,Reservations!$J83&gt;$O$3,Reservations!$L83&lt;&gt;"Canceled",Reservations!$A83&lt;&gt;""),Reservations!$W83,""),"")</f>
        <v/>
      </c>
    </row>
    <row r="88">
      <c r="A88" s="56">
        <f>IFERROR(A87+1,0)</f>
        <v/>
      </c>
      <c r="B88" s="27">
        <f>IFERROR(VLOOKUP(MOD(A88,7)+1,'Setup &amp; Instructions'!$H$4:$I$10,2,0),"")</f>
        <v/>
      </c>
      <c r="C88" s="27">
        <f>IFERROR(IF(AND(MONTH(A88)=MONTH('Setup &amp; Instructions'!$B$4),YEAR(A88)=YEAR('Setup &amp; Instructions'!$B$4)),"Yes","No"),"")</f>
        <v/>
      </c>
      <c r="D88" s="27">
        <f>IFERROR(COUNTIFS(Reservations!$I$2:$I$251,A88,Reservations!$L$2:$L$251,"&lt;&gt;Canceled",Reservations!$A$2:$A$251,"&lt;&gt;"),0)</f>
        <v/>
      </c>
      <c r="E88" s="27">
        <f>IFERROR(COUNTIFS(Reservations!$J$2:$J$251,A88,Reservations!$L$2:$L$251,"&lt;&gt;Canceled",Reservations!$A$2:$A$251,"&lt;&gt;"),0)</f>
        <v/>
      </c>
      <c r="F88" s="27">
        <f>IFERROR(SUMPRODUCT((Reservations!$I$2:$I$251&lt;=A88)*(Reservations!$J$2:$J$251&gt;A88)*(Reservations!$L$2:$L$251&lt;&gt;"Canceled")*(Reservations!$A$2:$A$251&lt;&gt;"")),0)</f>
        <v/>
      </c>
      <c r="G88" s="27">
        <f>IFERROR('Setup &amp; Instructions'!$B$7-F88,0)</f>
        <v/>
      </c>
      <c r="H88" s="57">
        <f>IFERROR(F88/'Setup &amp; Instructions'!$B$7,0)</f>
        <v/>
      </c>
      <c r="I88" s="29">
        <f>IFERROR(SUMPRODUCT((Reservations!$I$2:$I$251&lt;=A88)*(Reservations!$J$2:$J$251&gt;A88)*(Reservations!$L$2:$L$251&lt;&gt;"Canceled")*(Reservations!$A$2:$A$251&lt;&gt;"")*Reservations!$N$2:$N$251),0)</f>
        <v/>
      </c>
      <c r="J88" s="29">
        <f>IFERROR(SUMPRODUCT((Reservations!$I$2:$I$251&lt;=A88)*(Reservations!$J$2:$J$251&gt;A88)*(Reservations!$L$2:$L$251&lt;&gt;"Canceled")*(Reservations!$A$2:$A$251&lt;&gt;"")*Reservations!$T$2:$T$251),0)</f>
        <v/>
      </c>
      <c r="K88" s="27">
        <f>IFERROR(SUMPRODUCT((Reservations!$I$2:$I$251&lt;=A88)*(Reservations!$J$2:$J$251&gt;A88)*(Reservations!$Y$2:$Y$251&gt;0)*(Reservations!$L$2:$L$251&lt;&gt;"Canceled")*(Reservations!$A$2:$A$251&lt;&gt;"")),0)</f>
        <v/>
      </c>
      <c r="L88" s="27">
        <f>IFERROR(IF(C88="No","Outside selected month",IF(K88&gt;0,"Resolve room conflict",IF(H88&gt;=1,"Sold out",IF(H88&gt;='Setup &amp; Instructions'!$B$11,"High occupancy",IF(D88+E88&gt;='Setup &amp; Instructions'!$B$12,"Heavy turnover day","Standard operations"))))),"")</f>
        <v/>
      </c>
      <c r="N88" s="27">
        <f>IFERROR(IF(AND(Reservations!$I84&lt;=$O$3,Reservations!$J84&gt;$O$3,Reservations!$L84&lt;&gt;"Canceled",Reservations!$A84&lt;&gt;""),Reservations!$C84,""),"")</f>
        <v/>
      </c>
      <c r="O88" s="27">
        <f>IFERROR(IF(AND(Reservations!$I84&lt;=$O$3,Reservations!$J84&gt;$O$3,Reservations!$L84&lt;&gt;"Canceled",Reservations!$A84&lt;&gt;""),Reservations!$F84,""),"")</f>
        <v/>
      </c>
      <c r="P88" s="27">
        <f>IFERROR(IF(AND(Reservations!$I84&lt;=$O$3,Reservations!$J84&gt;$O$3,Reservations!$L84&lt;&gt;"Canceled",Reservations!$A84&lt;&gt;""),Reservations!$L84,""),"")</f>
        <v/>
      </c>
      <c r="Q88" s="56">
        <f>IFERROR(IF(AND(Reservations!$I84&lt;=$O$3,Reservations!$J84&gt;$O$3,Reservations!$L84&lt;&gt;"Canceled",Reservations!$A84&lt;&gt;""),Reservations!$I84,""),"")</f>
        <v/>
      </c>
      <c r="R88" s="56">
        <f>IFERROR(IF(AND(Reservations!$I84&lt;=$O$3,Reservations!$J84&gt;$O$3,Reservations!$L84&lt;&gt;"Canceled",Reservations!$A84&lt;&gt;""),Reservations!$J84,""),"")</f>
        <v/>
      </c>
      <c r="S88" s="27">
        <f>IFERROR(IF(AND(Reservations!$I84&lt;=$O$3,Reservations!$J84&gt;$O$3,Reservations!$L84&lt;&gt;"Canceled",Reservations!$A84&lt;&gt;""),Reservations!$G84,""),"")</f>
        <v/>
      </c>
      <c r="T88" s="27">
        <f>IFERROR(IF(AND(Reservations!$I84&lt;=$O$3,Reservations!$J84&gt;$O$3,Reservations!$L84&lt;&gt;"Canceled",Reservations!$A84&lt;&gt;""),Reservations!$H84,""),"")</f>
        <v/>
      </c>
      <c r="U88" s="29">
        <f>IFERROR(IF(AND(Reservations!$I84&lt;=$O$3,Reservations!$J84&gt;$O$3,Reservations!$L84&lt;&gt;"Canceled",Reservations!$A84&lt;&gt;""),Reservations!$T84,""),"")</f>
        <v/>
      </c>
      <c r="V88" s="27">
        <f>IFERROR(IF(AND(Reservations!$I84&lt;=$O$3,Reservations!$J84&gt;$O$3,Reservations!$L84&lt;&gt;"Canceled",Reservations!$A84&lt;&gt;""),Reservations!$V84,""),"")</f>
        <v/>
      </c>
      <c r="W88" s="27">
        <f>IFERROR(IF(AND(Reservations!$I84&lt;=$O$3,Reservations!$J84&gt;$O$3,Reservations!$L84&lt;&gt;"Canceled",Reservations!$A84&lt;&gt;""),Reservations!$W84,""),"")</f>
        <v/>
      </c>
    </row>
    <row r="89">
      <c r="A89" s="56">
        <f>IFERROR(A88+1,0)</f>
        <v/>
      </c>
      <c r="B89" s="27">
        <f>IFERROR(VLOOKUP(MOD(A89,7)+1,'Setup &amp; Instructions'!$H$4:$I$10,2,0),"")</f>
        <v/>
      </c>
      <c r="C89" s="27">
        <f>IFERROR(IF(AND(MONTH(A89)=MONTH('Setup &amp; Instructions'!$B$4),YEAR(A89)=YEAR('Setup &amp; Instructions'!$B$4)),"Yes","No"),"")</f>
        <v/>
      </c>
      <c r="D89" s="27">
        <f>IFERROR(COUNTIFS(Reservations!$I$2:$I$251,A89,Reservations!$L$2:$L$251,"&lt;&gt;Canceled",Reservations!$A$2:$A$251,"&lt;&gt;"),0)</f>
        <v/>
      </c>
      <c r="E89" s="27">
        <f>IFERROR(COUNTIFS(Reservations!$J$2:$J$251,A89,Reservations!$L$2:$L$251,"&lt;&gt;Canceled",Reservations!$A$2:$A$251,"&lt;&gt;"),0)</f>
        <v/>
      </c>
      <c r="F89" s="27">
        <f>IFERROR(SUMPRODUCT((Reservations!$I$2:$I$251&lt;=A89)*(Reservations!$J$2:$J$251&gt;A89)*(Reservations!$L$2:$L$251&lt;&gt;"Canceled")*(Reservations!$A$2:$A$251&lt;&gt;"")),0)</f>
        <v/>
      </c>
      <c r="G89" s="27">
        <f>IFERROR('Setup &amp; Instructions'!$B$7-F89,0)</f>
        <v/>
      </c>
      <c r="H89" s="57">
        <f>IFERROR(F89/'Setup &amp; Instructions'!$B$7,0)</f>
        <v/>
      </c>
      <c r="I89" s="29">
        <f>IFERROR(SUMPRODUCT((Reservations!$I$2:$I$251&lt;=A89)*(Reservations!$J$2:$J$251&gt;A89)*(Reservations!$L$2:$L$251&lt;&gt;"Canceled")*(Reservations!$A$2:$A$251&lt;&gt;"")*Reservations!$N$2:$N$251),0)</f>
        <v/>
      </c>
      <c r="J89" s="29">
        <f>IFERROR(SUMPRODUCT((Reservations!$I$2:$I$251&lt;=A89)*(Reservations!$J$2:$J$251&gt;A89)*(Reservations!$L$2:$L$251&lt;&gt;"Canceled")*(Reservations!$A$2:$A$251&lt;&gt;"")*Reservations!$T$2:$T$251),0)</f>
        <v/>
      </c>
      <c r="K89" s="27">
        <f>IFERROR(SUMPRODUCT((Reservations!$I$2:$I$251&lt;=A89)*(Reservations!$J$2:$J$251&gt;A89)*(Reservations!$Y$2:$Y$251&gt;0)*(Reservations!$L$2:$L$251&lt;&gt;"Canceled")*(Reservations!$A$2:$A$251&lt;&gt;"")),0)</f>
        <v/>
      </c>
      <c r="L89" s="27">
        <f>IFERROR(IF(C89="No","Outside selected month",IF(K89&gt;0,"Resolve room conflict",IF(H89&gt;=1,"Sold out",IF(H89&gt;='Setup &amp; Instructions'!$B$11,"High occupancy",IF(D89+E89&gt;='Setup &amp; Instructions'!$B$12,"Heavy turnover day","Standard operations"))))),"")</f>
        <v/>
      </c>
      <c r="N89" s="27">
        <f>IFERROR(IF(AND(Reservations!$I85&lt;=$O$3,Reservations!$J85&gt;$O$3,Reservations!$L85&lt;&gt;"Canceled",Reservations!$A85&lt;&gt;""),Reservations!$C85,""),"")</f>
        <v/>
      </c>
      <c r="O89" s="27">
        <f>IFERROR(IF(AND(Reservations!$I85&lt;=$O$3,Reservations!$J85&gt;$O$3,Reservations!$L85&lt;&gt;"Canceled",Reservations!$A85&lt;&gt;""),Reservations!$F85,""),"")</f>
        <v/>
      </c>
      <c r="P89" s="27">
        <f>IFERROR(IF(AND(Reservations!$I85&lt;=$O$3,Reservations!$J85&gt;$O$3,Reservations!$L85&lt;&gt;"Canceled",Reservations!$A85&lt;&gt;""),Reservations!$L85,""),"")</f>
        <v/>
      </c>
      <c r="Q89" s="56">
        <f>IFERROR(IF(AND(Reservations!$I85&lt;=$O$3,Reservations!$J85&gt;$O$3,Reservations!$L85&lt;&gt;"Canceled",Reservations!$A85&lt;&gt;""),Reservations!$I85,""),"")</f>
        <v/>
      </c>
      <c r="R89" s="56">
        <f>IFERROR(IF(AND(Reservations!$I85&lt;=$O$3,Reservations!$J85&gt;$O$3,Reservations!$L85&lt;&gt;"Canceled",Reservations!$A85&lt;&gt;""),Reservations!$J85,""),"")</f>
        <v/>
      </c>
      <c r="S89" s="27">
        <f>IFERROR(IF(AND(Reservations!$I85&lt;=$O$3,Reservations!$J85&gt;$O$3,Reservations!$L85&lt;&gt;"Canceled",Reservations!$A85&lt;&gt;""),Reservations!$G85,""),"")</f>
        <v/>
      </c>
      <c r="T89" s="27">
        <f>IFERROR(IF(AND(Reservations!$I85&lt;=$O$3,Reservations!$J85&gt;$O$3,Reservations!$L85&lt;&gt;"Canceled",Reservations!$A85&lt;&gt;""),Reservations!$H85,""),"")</f>
        <v/>
      </c>
      <c r="U89" s="29">
        <f>IFERROR(IF(AND(Reservations!$I85&lt;=$O$3,Reservations!$J85&gt;$O$3,Reservations!$L85&lt;&gt;"Canceled",Reservations!$A85&lt;&gt;""),Reservations!$T85,""),"")</f>
        <v/>
      </c>
      <c r="V89" s="27">
        <f>IFERROR(IF(AND(Reservations!$I85&lt;=$O$3,Reservations!$J85&gt;$O$3,Reservations!$L85&lt;&gt;"Canceled",Reservations!$A85&lt;&gt;""),Reservations!$V85,""),"")</f>
        <v/>
      </c>
      <c r="W89" s="27">
        <f>IFERROR(IF(AND(Reservations!$I85&lt;=$O$3,Reservations!$J85&gt;$O$3,Reservations!$L85&lt;&gt;"Canceled",Reservations!$A85&lt;&gt;""),Reservations!$W85,""),"")</f>
        <v/>
      </c>
    </row>
    <row r="90">
      <c r="A90" s="56">
        <f>IFERROR(A89+1,0)</f>
        <v/>
      </c>
      <c r="B90" s="27">
        <f>IFERROR(VLOOKUP(MOD(A90,7)+1,'Setup &amp; Instructions'!$H$4:$I$10,2,0),"")</f>
        <v/>
      </c>
      <c r="C90" s="27">
        <f>IFERROR(IF(AND(MONTH(A90)=MONTH('Setup &amp; Instructions'!$B$4),YEAR(A90)=YEAR('Setup &amp; Instructions'!$B$4)),"Yes","No"),"")</f>
        <v/>
      </c>
      <c r="D90" s="27">
        <f>IFERROR(COUNTIFS(Reservations!$I$2:$I$251,A90,Reservations!$L$2:$L$251,"&lt;&gt;Canceled",Reservations!$A$2:$A$251,"&lt;&gt;"),0)</f>
        <v/>
      </c>
      <c r="E90" s="27">
        <f>IFERROR(COUNTIFS(Reservations!$J$2:$J$251,A90,Reservations!$L$2:$L$251,"&lt;&gt;Canceled",Reservations!$A$2:$A$251,"&lt;&gt;"),0)</f>
        <v/>
      </c>
      <c r="F90" s="27">
        <f>IFERROR(SUMPRODUCT((Reservations!$I$2:$I$251&lt;=A90)*(Reservations!$J$2:$J$251&gt;A90)*(Reservations!$L$2:$L$251&lt;&gt;"Canceled")*(Reservations!$A$2:$A$251&lt;&gt;"")),0)</f>
        <v/>
      </c>
      <c r="G90" s="27">
        <f>IFERROR('Setup &amp; Instructions'!$B$7-F90,0)</f>
        <v/>
      </c>
      <c r="H90" s="57">
        <f>IFERROR(F90/'Setup &amp; Instructions'!$B$7,0)</f>
        <v/>
      </c>
      <c r="I90" s="29">
        <f>IFERROR(SUMPRODUCT((Reservations!$I$2:$I$251&lt;=A90)*(Reservations!$J$2:$J$251&gt;A90)*(Reservations!$L$2:$L$251&lt;&gt;"Canceled")*(Reservations!$A$2:$A$251&lt;&gt;"")*Reservations!$N$2:$N$251),0)</f>
        <v/>
      </c>
      <c r="J90" s="29">
        <f>IFERROR(SUMPRODUCT((Reservations!$I$2:$I$251&lt;=A90)*(Reservations!$J$2:$J$251&gt;A90)*(Reservations!$L$2:$L$251&lt;&gt;"Canceled")*(Reservations!$A$2:$A$251&lt;&gt;"")*Reservations!$T$2:$T$251),0)</f>
        <v/>
      </c>
      <c r="K90" s="27">
        <f>IFERROR(SUMPRODUCT((Reservations!$I$2:$I$251&lt;=A90)*(Reservations!$J$2:$J$251&gt;A90)*(Reservations!$Y$2:$Y$251&gt;0)*(Reservations!$L$2:$L$251&lt;&gt;"Canceled")*(Reservations!$A$2:$A$251&lt;&gt;"")),0)</f>
        <v/>
      </c>
      <c r="L90" s="27">
        <f>IFERROR(IF(C90="No","Outside selected month",IF(K90&gt;0,"Resolve room conflict",IF(H90&gt;=1,"Sold out",IF(H90&gt;='Setup &amp; Instructions'!$B$11,"High occupancy",IF(D90+E90&gt;='Setup &amp; Instructions'!$B$12,"Heavy turnover day","Standard operations"))))),"")</f>
        <v/>
      </c>
      <c r="N90" s="27">
        <f>IFERROR(IF(AND(Reservations!$I86&lt;=$O$3,Reservations!$J86&gt;$O$3,Reservations!$L86&lt;&gt;"Canceled",Reservations!$A86&lt;&gt;""),Reservations!$C86,""),"")</f>
        <v/>
      </c>
      <c r="O90" s="27">
        <f>IFERROR(IF(AND(Reservations!$I86&lt;=$O$3,Reservations!$J86&gt;$O$3,Reservations!$L86&lt;&gt;"Canceled",Reservations!$A86&lt;&gt;""),Reservations!$F86,""),"")</f>
        <v/>
      </c>
      <c r="P90" s="27">
        <f>IFERROR(IF(AND(Reservations!$I86&lt;=$O$3,Reservations!$J86&gt;$O$3,Reservations!$L86&lt;&gt;"Canceled",Reservations!$A86&lt;&gt;""),Reservations!$L86,""),"")</f>
        <v/>
      </c>
      <c r="Q90" s="56">
        <f>IFERROR(IF(AND(Reservations!$I86&lt;=$O$3,Reservations!$J86&gt;$O$3,Reservations!$L86&lt;&gt;"Canceled",Reservations!$A86&lt;&gt;""),Reservations!$I86,""),"")</f>
        <v/>
      </c>
      <c r="R90" s="56">
        <f>IFERROR(IF(AND(Reservations!$I86&lt;=$O$3,Reservations!$J86&gt;$O$3,Reservations!$L86&lt;&gt;"Canceled",Reservations!$A86&lt;&gt;""),Reservations!$J86,""),"")</f>
        <v/>
      </c>
      <c r="S90" s="27">
        <f>IFERROR(IF(AND(Reservations!$I86&lt;=$O$3,Reservations!$J86&gt;$O$3,Reservations!$L86&lt;&gt;"Canceled",Reservations!$A86&lt;&gt;""),Reservations!$G86,""),"")</f>
        <v/>
      </c>
      <c r="T90" s="27">
        <f>IFERROR(IF(AND(Reservations!$I86&lt;=$O$3,Reservations!$J86&gt;$O$3,Reservations!$L86&lt;&gt;"Canceled",Reservations!$A86&lt;&gt;""),Reservations!$H86,""),"")</f>
        <v/>
      </c>
      <c r="U90" s="29">
        <f>IFERROR(IF(AND(Reservations!$I86&lt;=$O$3,Reservations!$J86&gt;$O$3,Reservations!$L86&lt;&gt;"Canceled",Reservations!$A86&lt;&gt;""),Reservations!$T86,""),"")</f>
        <v/>
      </c>
      <c r="V90" s="27">
        <f>IFERROR(IF(AND(Reservations!$I86&lt;=$O$3,Reservations!$J86&gt;$O$3,Reservations!$L86&lt;&gt;"Canceled",Reservations!$A86&lt;&gt;""),Reservations!$V86,""),"")</f>
        <v/>
      </c>
      <c r="W90" s="27">
        <f>IFERROR(IF(AND(Reservations!$I86&lt;=$O$3,Reservations!$J86&gt;$O$3,Reservations!$L86&lt;&gt;"Canceled",Reservations!$A86&lt;&gt;""),Reservations!$W86,""),"")</f>
        <v/>
      </c>
    </row>
    <row r="91">
      <c r="A91" s="56">
        <f>IFERROR(A90+1,0)</f>
        <v/>
      </c>
      <c r="B91" s="27">
        <f>IFERROR(VLOOKUP(MOD(A91,7)+1,'Setup &amp; Instructions'!$H$4:$I$10,2,0),"")</f>
        <v/>
      </c>
      <c r="C91" s="27">
        <f>IFERROR(IF(AND(MONTH(A91)=MONTH('Setup &amp; Instructions'!$B$4),YEAR(A91)=YEAR('Setup &amp; Instructions'!$B$4)),"Yes","No"),"")</f>
        <v/>
      </c>
      <c r="D91" s="27">
        <f>IFERROR(COUNTIFS(Reservations!$I$2:$I$251,A91,Reservations!$L$2:$L$251,"&lt;&gt;Canceled",Reservations!$A$2:$A$251,"&lt;&gt;"),0)</f>
        <v/>
      </c>
      <c r="E91" s="27">
        <f>IFERROR(COUNTIFS(Reservations!$J$2:$J$251,A91,Reservations!$L$2:$L$251,"&lt;&gt;Canceled",Reservations!$A$2:$A$251,"&lt;&gt;"),0)</f>
        <v/>
      </c>
      <c r="F91" s="27">
        <f>IFERROR(SUMPRODUCT((Reservations!$I$2:$I$251&lt;=A91)*(Reservations!$J$2:$J$251&gt;A91)*(Reservations!$L$2:$L$251&lt;&gt;"Canceled")*(Reservations!$A$2:$A$251&lt;&gt;"")),0)</f>
        <v/>
      </c>
      <c r="G91" s="27">
        <f>IFERROR('Setup &amp; Instructions'!$B$7-F91,0)</f>
        <v/>
      </c>
      <c r="H91" s="57">
        <f>IFERROR(F91/'Setup &amp; Instructions'!$B$7,0)</f>
        <v/>
      </c>
      <c r="I91" s="29">
        <f>IFERROR(SUMPRODUCT((Reservations!$I$2:$I$251&lt;=A91)*(Reservations!$J$2:$J$251&gt;A91)*(Reservations!$L$2:$L$251&lt;&gt;"Canceled")*(Reservations!$A$2:$A$251&lt;&gt;"")*Reservations!$N$2:$N$251),0)</f>
        <v/>
      </c>
      <c r="J91" s="29">
        <f>IFERROR(SUMPRODUCT((Reservations!$I$2:$I$251&lt;=A91)*(Reservations!$J$2:$J$251&gt;A91)*(Reservations!$L$2:$L$251&lt;&gt;"Canceled")*(Reservations!$A$2:$A$251&lt;&gt;"")*Reservations!$T$2:$T$251),0)</f>
        <v/>
      </c>
      <c r="K91" s="27">
        <f>IFERROR(SUMPRODUCT((Reservations!$I$2:$I$251&lt;=A91)*(Reservations!$J$2:$J$251&gt;A91)*(Reservations!$Y$2:$Y$251&gt;0)*(Reservations!$L$2:$L$251&lt;&gt;"Canceled")*(Reservations!$A$2:$A$251&lt;&gt;"")),0)</f>
        <v/>
      </c>
      <c r="L91" s="27">
        <f>IFERROR(IF(C91="No","Outside selected month",IF(K91&gt;0,"Resolve room conflict",IF(H91&gt;=1,"Sold out",IF(H91&gt;='Setup &amp; Instructions'!$B$11,"High occupancy",IF(D91+E91&gt;='Setup &amp; Instructions'!$B$12,"Heavy turnover day","Standard operations"))))),"")</f>
        <v/>
      </c>
      <c r="N91" s="27">
        <f>IFERROR(IF(AND(Reservations!$I87&lt;=$O$3,Reservations!$J87&gt;$O$3,Reservations!$L87&lt;&gt;"Canceled",Reservations!$A87&lt;&gt;""),Reservations!$C87,""),"")</f>
        <v/>
      </c>
      <c r="O91" s="27">
        <f>IFERROR(IF(AND(Reservations!$I87&lt;=$O$3,Reservations!$J87&gt;$O$3,Reservations!$L87&lt;&gt;"Canceled",Reservations!$A87&lt;&gt;""),Reservations!$F87,""),"")</f>
        <v/>
      </c>
      <c r="P91" s="27">
        <f>IFERROR(IF(AND(Reservations!$I87&lt;=$O$3,Reservations!$J87&gt;$O$3,Reservations!$L87&lt;&gt;"Canceled",Reservations!$A87&lt;&gt;""),Reservations!$L87,""),"")</f>
        <v/>
      </c>
      <c r="Q91" s="56">
        <f>IFERROR(IF(AND(Reservations!$I87&lt;=$O$3,Reservations!$J87&gt;$O$3,Reservations!$L87&lt;&gt;"Canceled",Reservations!$A87&lt;&gt;""),Reservations!$I87,""),"")</f>
        <v/>
      </c>
      <c r="R91" s="56">
        <f>IFERROR(IF(AND(Reservations!$I87&lt;=$O$3,Reservations!$J87&gt;$O$3,Reservations!$L87&lt;&gt;"Canceled",Reservations!$A87&lt;&gt;""),Reservations!$J87,""),"")</f>
        <v/>
      </c>
      <c r="S91" s="27">
        <f>IFERROR(IF(AND(Reservations!$I87&lt;=$O$3,Reservations!$J87&gt;$O$3,Reservations!$L87&lt;&gt;"Canceled",Reservations!$A87&lt;&gt;""),Reservations!$G87,""),"")</f>
        <v/>
      </c>
      <c r="T91" s="27">
        <f>IFERROR(IF(AND(Reservations!$I87&lt;=$O$3,Reservations!$J87&gt;$O$3,Reservations!$L87&lt;&gt;"Canceled",Reservations!$A87&lt;&gt;""),Reservations!$H87,""),"")</f>
        <v/>
      </c>
      <c r="U91" s="29">
        <f>IFERROR(IF(AND(Reservations!$I87&lt;=$O$3,Reservations!$J87&gt;$O$3,Reservations!$L87&lt;&gt;"Canceled",Reservations!$A87&lt;&gt;""),Reservations!$T87,""),"")</f>
        <v/>
      </c>
      <c r="V91" s="27">
        <f>IFERROR(IF(AND(Reservations!$I87&lt;=$O$3,Reservations!$J87&gt;$O$3,Reservations!$L87&lt;&gt;"Canceled",Reservations!$A87&lt;&gt;""),Reservations!$V87,""),"")</f>
        <v/>
      </c>
      <c r="W91" s="27">
        <f>IFERROR(IF(AND(Reservations!$I87&lt;=$O$3,Reservations!$J87&gt;$O$3,Reservations!$L87&lt;&gt;"Canceled",Reservations!$A87&lt;&gt;""),Reservations!$W87,""),"")</f>
        <v/>
      </c>
    </row>
    <row r="92">
      <c r="A92" s="56">
        <f>IFERROR(A91+1,0)</f>
        <v/>
      </c>
      <c r="B92" s="27">
        <f>IFERROR(VLOOKUP(MOD(A92,7)+1,'Setup &amp; Instructions'!$H$4:$I$10,2,0),"")</f>
        <v/>
      </c>
      <c r="C92" s="27">
        <f>IFERROR(IF(AND(MONTH(A92)=MONTH('Setup &amp; Instructions'!$B$4),YEAR(A92)=YEAR('Setup &amp; Instructions'!$B$4)),"Yes","No"),"")</f>
        <v/>
      </c>
      <c r="D92" s="27">
        <f>IFERROR(COUNTIFS(Reservations!$I$2:$I$251,A92,Reservations!$L$2:$L$251,"&lt;&gt;Canceled",Reservations!$A$2:$A$251,"&lt;&gt;"),0)</f>
        <v/>
      </c>
      <c r="E92" s="27">
        <f>IFERROR(COUNTIFS(Reservations!$J$2:$J$251,A92,Reservations!$L$2:$L$251,"&lt;&gt;Canceled",Reservations!$A$2:$A$251,"&lt;&gt;"),0)</f>
        <v/>
      </c>
      <c r="F92" s="27">
        <f>IFERROR(SUMPRODUCT((Reservations!$I$2:$I$251&lt;=A92)*(Reservations!$J$2:$J$251&gt;A92)*(Reservations!$L$2:$L$251&lt;&gt;"Canceled")*(Reservations!$A$2:$A$251&lt;&gt;"")),0)</f>
        <v/>
      </c>
      <c r="G92" s="27">
        <f>IFERROR('Setup &amp; Instructions'!$B$7-F92,0)</f>
        <v/>
      </c>
      <c r="H92" s="57">
        <f>IFERROR(F92/'Setup &amp; Instructions'!$B$7,0)</f>
        <v/>
      </c>
      <c r="I92" s="29">
        <f>IFERROR(SUMPRODUCT((Reservations!$I$2:$I$251&lt;=A92)*(Reservations!$J$2:$J$251&gt;A92)*(Reservations!$L$2:$L$251&lt;&gt;"Canceled")*(Reservations!$A$2:$A$251&lt;&gt;"")*Reservations!$N$2:$N$251),0)</f>
        <v/>
      </c>
      <c r="J92" s="29">
        <f>IFERROR(SUMPRODUCT((Reservations!$I$2:$I$251&lt;=A92)*(Reservations!$J$2:$J$251&gt;A92)*(Reservations!$L$2:$L$251&lt;&gt;"Canceled")*(Reservations!$A$2:$A$251&lt;&gt;"")*Reservations!$T$2:$T$251),0)</f>
        <v/>
      </c>
      <c r="K92" s="27">
        <f>IFERROR(SUMPRODUCT((Reservations!$I$2:$I$251&lt;=A92)*(Reservations!$J$2:$J$251&gt;A92)*(Reservations!$Y$2:$Y$251&gt;0)*(Reservations!$L$2:$L$251&lt;&gt;"Canceled")*(Reservations!$A$2:$A$251&lt;&gt;"")),0)</f>
        <v/>
      </c>
      <c r="L92" s="27">
        <f>IFERROR(IF(C92="No","Outside selected month",IF(K92&gt;0,"Resolve room conflict",IF(H92&gt;=1,"Sold out",IF(H92&gt;='Setup &amp; Instructions'!$B$11,"High occupancy",IF(D92+E92&gt;='Setup &amp; Instructions'!$B$12,"Heavy turnover day","Standard operations"))))),"")</f>
        <v/>
      </c>
      <c r="N92" s="27">
        <f>IFERROR(IF(AND(Reservations!$I88&lt;=$O$3,Reservations!$J88&gt;$O$3,Reservations!$L88&lt;&gt;"Canceled",Reservations!$A88&lt;&gt;""),Reservations!$C88,""),"")</f>
        <v/>
      </c>
      <c r="O92" s="27">
        <f>IFERROR(IF(AND(Reservations!$I88&lt;=$O$3,Reservations!$J88&gt;$O$3,Reservations!$L88&lt;&gt;"Canceled",Reservations!$A88&lt;&gt;""),Reservations!$F88,""),"")</f>
        <v/>
      </c>
      <c r="P92" s="27">
        <f>IFERROR(IF(AND(Reservations!$I88&lt;=$O$3,Reservations!$J88&gt;$O$3,Reservations!$L88&lt;&gt;"Canceled",Reservations!$A88&lt;&gt;""),Reservations!$L88,""),"")</f>
        <v/>
      </c>
      <c r="Q92" s="56">
        <f>IFERROR(IF(AND(Reservations!$I88&lt;=$O$3,Reservations!$J88&gt;$O$3,Reservations!$L88&lt;&gt;"Canceled",Reservations!$A88&lt;&gt;""),Reservations!$I88,""),"")</f>
        <v/>
      </c>
      <c r="R92" s="56">
        <f>IFERROR(IF(AND(Reservations!$I88&lt;=$O$3,Reservations!$J88&gt;$O$3,Reservations!$L88&lt;&gt;"Canceled",Reservations!$A88&lt;&gt;""),Reservations!$J88,""),"")</f>
        <v/>
      </c>
      <c r="S92" s="27">
        <f>IFERROR(IF(AND(Reservations!$I88&lt;=$O$3,Reservations!$J88&gt;$O$3,Reservations!$L88&lt;&gt;"Canceled",Reservations!$A88&lt;&gt;""),Reservations!$G88,""),"")</f>
        <v/>
      </c>
      <c r="T92" s="27">
        <f>IFERROR(IF(AND(Reservations!$I88&lt;=$O$3,Reservations!$J88&gt;$O$3,Reservations!$L88&lt;&gt;"Canceled",Reservations!$A88&lt;&gt;""),Reservations!$H88,""),"")</f>
        <v/>
      </c>
      <c r="U92" s="29">
        <f>IFERROR(IF(AND(Reservations!$I88&lt;=$O$3,Reservations!$J88&gt;$O$3,Reservations!$L88&lt;&gt;"Canceled",Reservations!$A88&lt;&gt;""),Reservations!$T88,""),"")</f>
        <v/>
      </c>
      <c r="V92" s="27">
        <f>IFERROR(IF(AND(Reservations!$I88&lt;=$O$3,Reservations!$J88&gt;$O$3,Reservations!$L88&lt;&gt;"Canceled",Reservations!$A88&lt;&gt;""),Reservations!$V88,""),"")</f>
        <v/>
      </c>
      <c r="W92" s="27">
        <f>IFERROR(IF(AND(Reservations!$I88&lt;=$O$3,Reservations!$J88&gt;$O$3,Reservations!$L88&lt;&gt;"Canceled",Reservations!$A88&lt;&gt;""),Reservations!$W88,""),"")</f>
        <v/>
      </c>
    </row>
    <row r="93">
      <c r="A93" s="56">
        <f>IFERROR(A92+1,0)</f>
        <v/>
      </c>
      <c r="B93" s="27">
        <f>IFERROR(VLOOKUP(MOD(A93,7)+1,'Setup &amp; Instructions'!$H$4:$I$10,2,0),"")</f>
        <v/>
      </c>
      <c r="C93" s="27">
        <f>IFERROR(IF(AND(MONTH(A93)=MONTH('Setup &amp; Instructions'!$B$4),YEAR(A93)=YEAR('Setup &amp; Instructions'!$B$4)),"Yes","No"),"")</f>
        <v/>
      </c>
      <c r="D93" s="27">
        <f>IFERROR(COUNTIFS(Reservations!$I$2:$I$251,A93,Reservations!$L$2:$L$251,"&lt;&gt;Canceled",Reservations!$A$2:$A$251,"&lt;&gt;"),0)</f>
        <v/>
      </c>
      <c r="E93" s="27">
        <f>IFERROR(COUNTIFS(Reservations!$J$2:$J$251,A93,Reservations!$L$2:$L$251,"&lt;&gt;Canceled",Reservations!$A$2:$A$251,"&lt;&gt;"),0)</f>
        <v/>
      </c>
      <c r="F93" s="27">
        <f>IFERROR(SUMPRODUCT((Reservations!$I$2:$I$251&lt;=A93)*(Reservations!$J$2:$J$251&gt;A93)*(Reservations!$L$2:$L$251&lt;&gt;"Canceled")*(Reservations!$A$2:$A$251&lt;&gt;"")),0)</f>
        <v/>
      </c>
      <c r="G93" s="27">
        <f>IFERROR('Setup &amp; Instructions'!$B$7-F93,0)</f>
        <v/>
      </c>
      <c r="H93" s="57">
        <f>IFERROR(F93/'Setup &amp; Instructions'!$B$7,0)</f>
        <v/>
      </c>
      <c r="I93" s="29">
        <f>IFERROR(SUMPRODUCT((Reservations!$I$2:$I$251&lt;=A93)*(Reservations!$J$2:$J$251&gt;A93)*(Reservations!$L$2:$L$251&lt;&gt;"Canceled")*(Reservations!$A$2:$A$251&lt;&gt;"")*Reservations!$N$2:$N$251),0)</f>
        <v/>
      </c>
      <c r="J93" s="29">
        <f>IFERROR(SUMPRODUCT((Reservations!$I$2:$I$251&lt;=A93)*(Reservations!$J$2:$J$251&gt;A93)*(Reservations!$L$2:$L$251&lt;&gt;"Canceled")*(Reservations!$A$2:$A$251&lt;&gt;"")*Reservations!$T$2:$T$251),0)</f>
        <v/>
      </c>
      <c r="K93" s="27">
        <f>IFERROR(SUMPRODUCT((Reservations!$I$2:$I$251&lt;=A93)*(Reservations!$J$2:$J$251&gt;A93)*(Reservations!$Y$2:$Y$251&gt;0)*(Reservations!$L$2:$L$251&lt;&gt;"Canceled")*(Reservations!$A$2:$A$251&lt;&gt;"")),0)</f>
        <v/>
      </c>
      <c r="L93" s="27">
        <f>IFERROR(IF(C93="No","Outside selected month",IF(K93&gt;0,"Resolve room conflict",IF(H93&gt;=1,"Sold out",IF(H93&gt;='Setup &amp; Instructions'!$B$11,"High occupancy",IF(D93+E93&gt;='Setup &amp; Instructions'!$B$12,"Heavy turnover day","Standard operations"))))),"")</f>
        <v/>
      </c>
      <c r="N93" s="27">
        <f>IFERROR(IF(AND(Reservations!$I89&lt;=$O$3,Reservations!$J89&gt;$O$3,Reservations!$L89&lt;&gt;"Canceled",Reservations!$A89&lt;&gt;""),Reservations!$C89,""),"")</f>
        <v/>
      </c>
      <c r="O93" s="27">
        <f>IFERROR(IF(AND(Reservations!$I89&lt;=$O$3,Reservations!$J89&gt;$O$3,Reservations!$L89&lt;&gt;"Canceled",Reservations!$A89&lt;&gt;""),Reservations!$F89,""),"")</f>
        <v/>
      </c>
      <c r="P93" s="27">
        <f>IFERROR(IF(AND(Reservations!$I89&lt;=$O$3,Reservations!$J89&gt;$O$3,Reservations!$L89&lt;&gt;"Canceled",Reservations!$A89&lt;&gt;""),Reservations!$L89,""),"")</f>
        <v/>
      </c>
      <c r="Q93" s="56">
        <f>IFERROR(IF(AND(Reservations!$I89&lt;=$O$3,Reservations!$J89&gt;$O$3,Reservations!$L89&lt;&gt;"Canceled",Reservations!$A89&lt;&gt;""),Reservations!$I89,""),"")</f>
        <v/>
      </c>
      <c r="R93" s="56">
        <f>IFERROR(IF(AND(Reservations!$I89&lt;=$O$3,Reservations!$J89&gt;$O$3,Reservations!$L89&lt;&gt;"Canceled",Reservations!$A89&lt;&gt;""),Reservations!$J89,""),"")</f>
        <v/>
      </c>
      <c r="S93" s="27">
        <f>IFERROR(IF(AND(Reservations!$I89&lt;=$O$3,Reservations!$J89&gt;$O$3,Reservations!$L89&lt;&gt;"Canceled",Reservations!$A89&lt;&gt;""),Reservations!$G89,""),"")</f>
        <v/>
      </c>
      <c r="T93" s="27">
        <f>IFERROR(IF(AND(Reservations!$I89&lt;=$O$3,Reservations!$J89&gt;$O$3,Reservations!$L89&lt;&gt;"Canceled",Reservations!$A89&lt;&gt;""),Reservations!$H89,""),"")</f>
        <v/>
      </c>
      <c r="U93" s="29">
        <f>IFERROR(IF(AND(Reservations!$I89&lt;=$O$3,Reservations!$J89&gt;$O$3,Reservations!$L89&lt;&gt;"Canceled",Reservations!$A89&lt;&gt;""),Reservations!$T89,""),"")</f>
        <v/>
      </c>
      <c r="V93" s="27">
        <f>IFERROR(IF(AND(Reservations!$I89&lt;=$O$3,Reservations!$J89&gt;$O$3,Reservations!$L89&lt;&gt;"Canceled",Reservations!$A89&lt;&gt;""),Reservations!$V89,""),"")</f>
        <v/>
      </c>
      <c r="W93" s="27">
        <f>IFERROR(IF(AND(Reservations!$I89&lt;=$O$3,Reservations!$J89&gt;$O$3,Reservations!$L89&lt;&gt;"Canceled",Reservations!$A89&lt;&gt;""),Reservations!$W89,""),"")</f>
        <v/>
      </c>
    </row>
    <row r="94">
      <c r="A94" s="56">
        <f>IFERROR(A93+1,0)</f>
        <v/>
      </c>
      <c r="B94" s="27">
        <f>IFERROR(VLOOKUP(MOD(A94,7)+1,'Setup &amp; Instructions'!$H$4:$I$10,2,0),"")</f>
        <v/>
      </c>
      <c r="C94" s="27">
        <f>IFERROR(IF(AND(MONTH(A94)=MONTH('Setup &amp; Instructions'!$B$4),YEAR(A94)=YEAR('Setup &amp; Instructions'!$B$4)),"Yes","No"),"")</f>
        <v/>
      </c>
      <c r="D94" s="27">
        <f>IFERROR(COUNTIFS(Reservations!$I$2:$I$251,A94,Reservations!$L$2:$L$251,"&lt;&gt;Canceled",Reservations!$A$2:$A$251,"&lt;&gt;"),0)</f>
        <v/>
      </c>
      <c r="E94" s="27">
        <f>IFERROR(COUNTIFS(Reservations!$J$2:$J$251,A94,Reservations!$L$2:$L$251,"&lt;&gt;Canceled",Reservations!$A$2:$A$251,"&lt;&gt;"),0)</f>
        <v/>
      </c>
      <c r="F94" s="27">
        <f>IFERROR(SUMPRODUCT((Reservations!$I$2:$I$251&lt;=A94)*(Reservations!$J$2:$J$251&gt;A94)*(Reservations!$L$2:$L$251&lt;&gt;"Canceled")*(Reservations!$A$2:$A$251&lt;&gt;"")),0)</f>
        <v/>
      </c>
      <c r="G94" s="27">
        <f>IFERROR('Setup &amp; Instructions'!$B$7-F94,0)</f>
        <v/>
      </c>
      <c r="H94" s="57">
        <f>IFERROR(F94/'Setup &amp; Instructions'!$B$7,0)</f>
        <v/>
      </c>
      <c r="I94" s="29">
        <f>IFERROR(SUMPRODUCT((Reservations!$I$2:$I$251&lt;=A94)*(Reservations!$J$2:$J$251&gt;A94)*(Reservations!$L$2:$L$251&lt;&gt;"Canceled")*(Reservations!$A$2:$A$251&lt;&gt;"")*Reservations!$N$2:$N$251),0)</f>
        <v/>
      </c>
      <c r="J94" s="29">
        <f>IFERROR(SUMPRODUCT((Reservations!$I$2:$I$251&lt;=A94)*(Reservations!$J$2:$J$251&gt;A94)*(Reservations!$L$2:$L$251&lt;&gt;"Canceled")*(Reservations!$A$2:$A$251&lt;&gt;"")*Reservations!$T$2:$T$251),0)</f>
        <v/>
      </c>
      <c r="K94" s="27">
        <f>IFERROR(SUMPRODUCT((Reservations!$I$2:$I$251&lt;=A94)*(Reservations!$J$2:$J$251&gt;A94)*(Reservations!$Y$2:$Y$251&gt;0)*(Reservations!$L$2:$L$251&lt;&gt;"Canceled")*(Reservations!$A$2:$A$251&lt;&gt;"")),0)</f>
        <v/>
      </c>
      <c r="L94" s="27">
        <f>IFERROR(IF(C94="No","Outside selected month",IF(K94&gt;0,"Resolve room conflict",IF(H94&gt;=1,"Sold out",IF(H94&gt;='Setup &amp; Instructions'!$B$11,"High occupancy",IF(D94+E94&gt;='Setup &amp; Instructions'!$B$12,"Heavy turnover day","Standard operations"))))),"")</f>
        <v/>
      </c>
      <c r="N94" s="27">
        <f>IFERROR(IF(AND(Reservations!$I90&lt;=$O$3,Reservations!$J90&gt;$O$3,Reservations!$L90&lt;&gt;"Canceled",Reservations!$A90&lt;&gt;""),Reservations!$C90,""),"")</f>
        <v/>
      </c>
      <c r="O94" s="27">
        <f>IFERROR(IF(AND(Reservations!$I90&lt;=$O$3,Reservations!$J90&gt;$O$3,Reservations!$L90&lt;&gt;"Canceled",Reservations!$A90&lt;&gt;""),Reservations!$F90,""),"")</f>
        <v/>
      </c>
      <c r="P94" s="27">
        <f>IFERROR(IF(AND(Reservations!$I90&lt;=$O$3,Reservations!$J90&gt;$O$3,Reservations!$L90&lt;&gt;"Canceled",Reservations!$A90&lt;&gt;""),Reservations!$L90,""),"")</f>
        <v/>
      </c>
      <c r="Q94" s="56">
        <f>IFERROR(IF(AND(Reservations!$I90&lt;=$O$3,Reservations!$J90&gt;$O$3,Reservations!$L90&lt;&gt;"Canceled",Reservations!$A90&lt;&gt;""),Reservations!$I90,""),"")</f>
        <v/>
      </c>
      <c r="R94" s="56">
        <f>IFERROR(IF(AND(Reservations!$I90&lt;=$O$3,Reservations!$J90&gt;$O$3,Reservations!$L90&lt;&gt;"Canceled",Reservations!$A90&lt;&gt;""),Reservations!$J90,""),"")</f>
        <v/>
      </c>
      <c r="S94" s="27">
        <f>IFERROR(IF(AND(Reservations!$I90&lt;=$O$3,Reservations!$J90&gt;$O$3,Reservations!$L90&lt;&gt;"Canceled",Reservations!$A90&lt;&gt;""),Reservations!$G90,""),"")</f>
        <v/>
      </c>
      <c r="T94" s="27">
        <f>IFERROR(IF(AND(Reservations!$I90&lt;=$O$3,Reservations!$J90&gt;$O$3,Reservations!$L90&lt;&gt;"Canceled",Reservations!$A90&lt;&gt;""),Reservations!$H90,""),"")</f>
        <v/>
      </c>
      <c r="U94" s="29">
        <f>IFERROR(IF(AND(Reservations!$I90&lt;=$O$3,Reservations!$J90&gt;$O$3,Reservations!$L90&lt;&gt;"Canceled",Reservations!$A90&lt;&gt;""),Reservations!$T90,""),"")</f>
        <v/>
      </c>
      <c r="V94" s="27">
        <f>IFERROR(IF(AND(Reservations!$I90&lt;=$O$3,Reservations!$J90&gt;$O$3,Reservations!$L90&lt;&gt;"Canceled",Reservations!$A90&lt;&gt;""),Reservations!$V90,""),"")</f>
        <v/>
      </c>
      <c r="W94" s="27">
        <f>IFERROR(IF(AND(Reservations!$I90&lt;=$O$3,Reservations!$J90&gt;$O$3,Reservations!$L90&lt;&gt;"Canceled",Reservations!$A90&lt;&gt;""),Reservations!$W90,""),"")</f>
        <v/>
      </c>
    </row>
    <row r="95">
      <c r="A95" s="56">
        <f>IFERROR(A94+1,0)</f>
        <v/>
      </c>
      <c r="B95" s="27">
        <f>IFERROR(VLOOKUP(MOD(A95,7)+1,'Setup &amp; Instructions'!$H$4:$I$10,2,0),"")</f>
        <v/>
      </c>
      <c r="C95" s="27">
        <f>IFERROR(IF(AND(MONTH(A95)=MONTH('Setup &amp; Instructions'!$B$4),YEAR(A95)=YEAR('Setup &amp; Instructions'!$B$4)),"Yes","No"),"")</f>
        <v/>
      </c>
      <c r="D95" s="27">
        <f>IFERROR(COUNTIFS(Reservations!$I$2:$I$251,A95,Reservations!$L$2:$L$251,"&lt;&gt;Canceled",Reservations!$A$2:$A$251,"&lt;&gt;"),0)</f>
        <v/>
      </c>
      <c r="E95" s="27">
        <f>IFERROR(COUNTIFS(Reservations!$J$2:$J$251,A95,Reservations!$L$2:$L$251,"&lt;&gt;Canceled",Reservations!$A$2:$A$251,"&lt;&gt;"),0)</f>
        <v/>
      </c>
      <c r="F95" s="27">
        <f>IFERROR(SUMPRODUCT((Reservations!$I$2:$I$251&lt;=A95)*(Reservations!$J$2:$J$251&gt;A95)*(Reservations!$L$2:$L$251&lt;&gt;"Canceled")*(Reservations!$A$2:$A$251&lt;&gt;"")),0)</f>
        <v/>
      </c>
      <c r="G95" s="27">
        <f>IFERROR('Setup &amp; Instructions'!$B$7-F95,0)</f>
        <v/>
      </c>
      <c r="H95" s="57">
        <f>IFERROR(F95/'Setup &amp; Instructions'!$B$7,0)</f>
        <v/>
      </c>
      <c r="I95" s="29">
        <f>IFERROR(SUMPRODUCT((Reservations!$I$2:$I$251&lt;=A95)*(Reservations!$J$2:$J$251&gt;A95)*(Reservations!$L$2:$L$251&lt;&gt;"Canceled")*(Reservations!$A$2:$A$251&lt;&gt;"")*Reservations!$N$2:$N$251),0)</f>
        <v/>
      </c>
      <c r="J95" s="29">
        <f>IFERROR(SUMPRODUCT((Reservations!$I$2:$I$251&lt;=A95)*(Reservations!$J$2:$J$251&gt;A95)*(Reservations!$L$2:$L$251&lt;&gt;"Canceled")*(Reservations!$A$2:$A$251&lt;&gt;"")*Reservations!$T$2:$T$251),0)</f>
        <v/>
      </c>
      <c r="K95" s="27">
        <f>IFERROR(SUMPRODUCT((Reservations!$I$2:$I$251&lt;=A95)*(Reservations!$J$2:$J$251&gt;A95)*(Reservations!$Y$2:$Y$251&gt;0)*(Reservations!$L$2:$L$251&lt;&gt;"Canceled")*(Reservations!$A$2:$A$251&lt;&gt;"")),0)</f>
        <v/>
      </c>
      <c r="L95" s="27">
        <f>IFERROR(IF(C95="No","Outside selected month",IF(K95&gt;0,"Resolve room conflict",IF(H95&gt;=1,"Sold out",IF(H95&gt;='Setup &amp; Instructions'!$B$11,"High occupancy",IF(D95+E95&gt;='Setup &amp; Instructions'!$B$12,"Heavy turnover day","Standard operations"))))),"")</f>
        <v/>
      </c>
      <c r="N95" s="27">
        <f>IFERROR(IF(AND(Reservations!$I91&lt;=$O$3,Reservations!$J91&gt;$O$3,Reservations!$L91&lt;&gt;"Canceled",Reservations!$A91&lt;&gt;""),Reservations!$C91,""),"")</f>
        <v/>
      </c>
      <c r="O95" s="27">
        <f>IFERROR(IF(AND(Reservations!$I91&lt;=$O$3,Reservations!$J91&gt;$O$3,Reservations!$L91&lt;&gt;"Canceled",Reservations!$A91&lt;&gt;""),Reservations!$F91,""),"")</f>
        <v/>
      </c>
      <c r="P95" s="27">
        <f>IFERROR(IF(AND(Reservations!$I91&lt;=$O$3,Reservations!$J91&gt;$O$3,Reservations!$L91&lt;&gt;"Canceled",Reservations!$A91&lt;&gt;""),Reservations!$L91,""),"")</f>
        <v/>
      </c>
      <c r="Q95" s="56">
        <f>IFERROR(IF(AND(Reservations!$I91&lt;=$O$3,Reservations!$J91&gt;$O$3,Reservations!$L91&lt;&gt;"Canceled",Reservations!$A91&lt;&gt;""),Reservations!$I91,""),"")</f>
        <v/>
      </c>
      <c r="R95" s="56">
        <f>IFERROR(IF(AND(Reservations!$I91&lt;=$O$3,Reservations!$J91&gt;$O$3,Reservations!$L91&lt;&gt;"Canceled",Reservations!$A91&lt;&gt;""),Reservations!$J91,""),"")</f>
        <v/>
      </c>
      <c r="S95" s="27">
        <f>IFERROR(IF(AND(Reservations!$I91&lt;=$O$3,Reservations!$J91&gt;$O$3,Reservations!$L91&lt;&gt;"Canceled",Reservations!$A91&lt;&gt;""),Reservations!$G91,""),"")</f>
        <v/>
      </c>
      <c r="T95" s="27">
        <f>IFERROR(IF(AND(Reservations!$I91&lt;=$O$3,Reservations!$J91&gt;$O$3,Reservations!$L91&lt;&gt;"Canceled",Reservations!$A91&lt;&gt;""),Reservations!$H91,""),"")</f>
        <v/>
      </c>
      <c r="U95" s="29">
        <f>IFERROR(IF(AND(Reservations!$I91&lt;=$O$3,Reservations!$J91&gt;$O$3,Reservations!$L91&lt;&gt;"Canceled",Reservations!$A91&lt;&gt;""),Reservations!$T91,""),"")</f>
        <v/>
      </c>
      <c r="V95" s="27">
        <f>IFERROR(IF(AND(Reservations!$I91&lt;=$O$3,Reservations!$J91&gt;$O$3,Reservations!$L91&lt;&gt;"Canceled",Reservations!$A91&lt;&gt;""),Reservations!$V91,""),"")</f>
        <v/>
      </c>
      <c r="W95" s="27">
        <f>IFERROR(IF(AND(Reservations!$I91&lt;=$O$3,Reservations!$J91&gt;$O$3,Reservations!$L91&lt;&gt;"Canceled",Reservations!$A91&lt;&gt;""),Reservations!$W91,""),"")</f>
        <v/>
      </c>
    </row>
    <row r="96">
      <c r="A96" s="56">
        <f>IFERROR(A95+1,0)</f>
        <v/>
      </c>
      <c r="B96" s="27">
        <f>IFERROR(VLOOKUP(MOD(A96,7)+1,'Setup &amp; Instructions'!$H$4:$I$10,2,0),"")</f>
        <v/>
      </c>
      <c r="C96" s="27">
        <f>IFERROR(IF(AND(MONTH(A96)=MONTH('Setup &amp; Instructions'!$B$4),YEAR(A96)=YEAR('Setup &amp; Instructions'!$B$4)),"Yes","No"),"")</f>
        <v/>
      </c>
      <c r="D96" s="27">
        <f>IFERROR(COUNTIFS(Reservations!$I$2:$I$251,A96,Reservations!$L$2:$L$251,"&lt;&gt;Canceled",Reservations!$A$2:$A$251,"&lt;&gt;"),0)</f>
        <v/>
      </c>
      <c r="E96" s="27">
        <f>IFERROR(COUNTIFS(Reservations!$J$2:$J$251,A96,Reservations!$L$2:$L$251,"&lt;&gt;Canceled",Reservations!$A$2:$A$251,"&lt;&gt;"),0)</f>
        <v/>
      </c>
      <c r="F96" s="27">
        <f>IFERROR(SUMPRODUCT((Reservations!$I$2:$I$251&lt;=A96)*(Reservations!$J$2:$J$251&gt;A96)*(Reservations!$L$2:$L$251&lt;&gt;"Canceled")*(Reservations!$A$2:$A$251&lt;&gt;"")),0)</f>
        <v/>
      </c>
      <c r="G96" s="27">
        <f>IFERROR('Setup &amp; Instructions'!$B$7-F96,0)</f>
        <v/>
      </c>
      <c r="H96" s="57">
        <f>IFERROR(F96/'Setup &amp; Instructions'!$B$7,0)</f>
        <v/>
      </c>
      <c r="I96" s="29">
        <f>IFERROR(SUMPRODUCT((Reservations!$I$2:$I$251&lt;=A96)*(Reservations!$J$2:$J$251&gt;A96)*(Reservations!$L$2:$L$251&lt;&gt;"Canceled")*(Reservations!$A$2:$A$251&lt;&gt;"")*Reservations!$N$2:$N$251),0)</f>
        <v/>
      </c>
      <c r="J96" s="29">
        <f>IFERROR(SUMPRODUCT((Reservations!$I$2:$I$251&lt;=A96)*(Reservations!$J$2:$J$251&gt;A96)*(Reservations!$L$2:$L$251&lt;&gt;"Canceled")*(Reservations!$A$2:$A$251&lt;&gt;"")*Reservations!$T$2:$T$251),0)</f>
        <v/>
      </c>
      <c r="K96" s="27">
        <f>IFERROR(SUMPRODUCT((Reservations!$I$2:$I$251&lt;=A96)*(Reservations!$J$2:$J$251&gt;A96)*(Reservations!$Y$2:$Y$251&gt;0)*(Reservations!$L$2:$L$251&lt;&gt;"Canceled")*(Reservations!$A$2:$A$251&lt;&gt;"")),0)</f>
        <v/>
      </c>
      <c r="L96" s="27">
        <f>IFERROR(IF(C96="No","Outside selected month",IF(K96&gt;0,"Resolve room conflict",IF(H96&gt;=1,"Sold out",IF(H96&gt;='Setup &amp; Instructions'!$B$11,"High occupancy",IF(D96+E96&gt;='Setup &amp; Instructions'!$B$12,"Heavy turnover day","Standard operations"))))),"")</f>
        <v/>
      </c>
      <c r="N96" s="27">
        <f>IFERROR(IF(AND(Reservations!$I92&lt;=$O$3,Reservations!$J92&gt;$O$3,Reservations!$L92&lt;&gt;"Canceled",Reservations!$A92&lt;&gt;""),Reservations!$C92,""),"")</f>
        <v/>
      </c>
      <c r="O96" s="27">
        <f>IFERROR(IF(AND(Reservations!$I92&lt;=$O$3,Reservations!$J92&gt;$O$3,Reservations!$L92&lt;&gt;"Canceled",Reservations!$A92&lt;&gt;""),Reservations!$F92,""),"")</f>
        <v/>
      </c>
      <c r="P96" s="27">
        <f>IFERROR(IF(AND(Reservations!$I92&lt;=$O$3,Reservations!$J92&gt;$O$3,Reservations!$L92&lt;&gt;"Canceled",Reservations!$A92&lt;&gt;""),Reservations!$L92,""),"")</f>
        <v/>
      </c>
      <c r="Q96" s="56">
        <f>IFERROR(IF(AND(Reservations!$I92&lt;=$O$3,Reservations!$J92&gt;$O$3,Reservations!$L92&lt;&gt;"Canceled",Reservations!$A92&lt;&gt;""),Reservations!$I92,""),"")</f>
        <v/>
      </c>
      <c r="R96" s="56">
        <f>IFERROR(IF(AND(Reservations!$I92&lt;=$O$3,Reservations!$J92&gt;$O$3,Reservations!$L92&lt;&gt;"Canceled",Reservations!$A92&lt;&gt;""),Reservations!$J92,""),"")</f>
        <v/>
      </c>
      <c r="S96" s="27">
        <f>IFERROR(IF(AND(Reservations!$I92&lt;=$O$3,Reservations!$J92&gt;$O$3,Reservations!$L92&lt;&gt;"Canceled",Reservations!$A92&lt;&gt;""),Reservations!$G92,""),"")</f>
        <v/>
      </c>
      <c r="T96" s="27">
        <f>IFERROR(IF(AND(Reservations!$I92&lt;=$O$3,Reservations!$J92&gt;$O$3,Reservations!$L92&lt;&gt;"Canceled",Reservations!$A92&lt;&gt;""),Reservations!$H92,""),"")</f>
        <v/>
      </c>
      <c r="U96" s="29">
        <f>IFERROR(IF(AND(Reservations!$I92&lt;=$O$3,Reservations!$J92&gt;$O$3,Reservations!$L92&lt;&gt;"Canceled",Reservations!$A92&lt;&gt;""),Reservations!$T92,""),"")</f>
        <v/>
      </c>
      <c r="V96" s="27">
        <f>IFERROR(IF(AND(Reservations!$I92&lt;=$O$3,Reservations!$J92&gt;$O$3,Reservations!$L92&lt;&gt;"Canceled",Reservations!$A92&lt;&gt;""),Reservations!$V92,""),"")</f>
        <v/>
      </c>
      <c r="W96" s="27">
        <f>IFERROR(IF(AND(Reservations!$I92&lt;=$O$3,Reservations!$J92&gt;$O$3,Reservations!$L92&lt;&gt;"Canceled",Reservations!$A92&lt;&gt;""),Reservations!$W92,""),"")</f>
        <v/>
      </c>
    </row>
    <row r="97">
      <c r="A97" s="56">
        <f>IFERROR(A96+1,0)</f>
        <v/>
      </c>
      <c r="B97" s="27">
        <f>IFERROR(VLOOKUP(MOD(A97,7)+1,'Setup &amp; Instructions'!$H$4:$I$10,2,0),"")</f>
        <v/>
      </c>
      <c r="C97" s="27">
        <f>IFERROR(IF(AND(MONTH(A97)=MONTH('Setup &amp; Instructions'!$B$4),YEAR(A97)=YEAR('Setup &amp; Instructions'!$B$4)),"Yes","No"),"")</f>
        <v/>
      </c>
      <c r="D97" s="27">
        <f>IFERROR(COUNTIFS(Reservations!$I$2:$I$251,A97,Reservations!$L$2:$L$251,"&lt;&gt;Canceled",Reservations!$A$2:$A$251,"&lt;&gt;"),0)</f>
        <v/>
      </c>
      <c r="E97" s="27">
        <f>IFERROR(COUNTIFS(Reservations!$J$2:$J$251,A97,Reservations!$L$2:$L$251,"&lt;&gt;Canceled",Reservations!$A$2:$A$251,"&lt;&gt;"),0)</f>
        <v/>
      </c>
      <c r="F97" s="27">
        <f>IFERROR(SUMPRODUCT((Reservations!$I$2:$I$251&lt;=A97)*(Reservations!$J$2:$J$251&gt;A97)*(Reservations!$L$2:$L$251&lt;&gt;"Canceled")*(Reservations!$A$2:$A$251&lt;&gt;"")),0)</f>
        <v/>
      </c>
      <c r="G97" s="27">
        <f>IFERROR('Setup &amp; Instructions'!$B$7-F97,0)</f>
        <v/>
      </c>
      <c r="H97" s="57">
        <f>IFERROR(F97/'Setup &amp; Instructions'!$B$7,0)</f>
        <v/>
      </c>
      <c r="I97" s="29">
        <f>IFERROR(SUMPRODUCT((Reservations!$I$2:$I$251&lt;=A97)*(Reservations!$J$2:$J$251&gt;A97)*(Reservations!$L$2:$L$251&lt;&gt;"Canceled")*(Reservations!$A$2:$A$251&lt;&gt;"")*Reservations!$N$2:$N$251),0)</f>
        <v/>
      </c>
      <c r="J97" s="29">
        <f>IFERROR(SUMPRODUCT((Reservations!$I$2:$I$251&lt;=A97)*(Reservations!$J$2:$J$251&gt;A97)*(Reservations!$L$2:$L$251&lt;&gt;"Canceled")*(Reservations!$A$2:$A$251&lt;&gt;"")*Reservations!$T$2:$T$251),0)</f>
        <v/>
      </c>
      <c r="K97" s="27">
        <f>IFERROR(SUMPRODUCT((Reservations!$I$2:$I$251&lt;=A97)*(Reservations!$J$2:$J$251&gt;A97)*(Reservations!$Y$2:$Y$251&gt;0)*(Reservations!$L$2:$L$251&lt;&gt;"Canceled")*(Reservations!$A$2:$A$251&lt;&gt;"")),0)</f>
        <v/>
      </c>
      <c r="L97" s="27">
        <f>IFERROR(IF(C97="No","Outside selected month",IF(K97&gt;0,"Resolve room conflict",IF(H97&gt;=1,"Sold out",IF(H97&gt;='Setup &amp; Instructions'!$B$11,"High occupancy",IF(D97+E97&gt;='Setup &amp; Instructions'!$B$12,"Heavy turnover day","Standard operations"))))),"")</f>
        <v/>
      </c>
      <c r="N97" s="27">
        <f>IFERROR(IF(AND(Reservations!$I93&lt;=$O$3,Reservations!$J93&gt;$O$3,Reservations!$L93&lt;&gt;"Canceled",Reservations!$A93&lt;&gt;""),Reservations!$C93,""),"")</f>
        <v/>
      </c>
      <c r="O97" s="27">
        <f>IFERROR(IF(AND(Reservations!$I93&lt;=$O$3,Reservations!$J93&gt;$O$3,Reservations!$L93&lt;&gt;"Canceled",Reservations!$A93&lt;&gt;""),Reservations!$F93,""),"")</f>
        <v/>
      </c>
      <c r="P97" s="27">
        <f>IFERROR(IF(AND(Reservations!$I93&lt;=$O$3,Reservations!$J93&gt;$O$3,Reservations!$L93&lt;&gt;"Canceled",Reservations!$A93&lt;&gt;""),Reservations!$L93,""),"")</f>
        <v/>
      </c>
      <c r="Q97" s="56">
        <f>IFERROR(IF(AND(Reservations!$I93&lt;=$O$3,Reservations!$J93&gt;$O$3,Reservations!$L93&lt;&gt;"Canceled",Reservations!$A93&lt;&gt;""),Reservations!$I93,""),"")</f>
        <v/>
      </c>
      <c r="R97" s="56">
        <f>IFERROR(IF(AND(Reservations!$I93&lt;=$O$3,Reservations!$J93&gt;$O$3,Reservations!$L93&lt;&gt;"Canceled",Reservations!$A93&lt;&gt;""),Reservations!$J93,""),"")</f>
        <v/>
      </c>
      <c r="S97" s="27">
        <f>IFERROR(IF(AND(Reservations!$I93&lt;=$O$3,Reservations!$J93&gt;$O$3,Reservations!$L93&lt;&gt;"Canceled",Reservations!$A93&lt;&gt;""),Reservations!$G93,""),"")</f>
        <v/>
      </c>
      <c r="T97" s="27">
        <f>IFERROR(IF(AND(Reservations!$I93&lt;=$O$3,Reservations!$J93&gt;$O$3,Reservations!$L93&lt;&gt;"Canceled",Reservations!$A93&lt;&gt;""),Reservations!$H93,""),"")</f>
        <v/>
      </c>
      <c r="U97" s="29">
        <f>IFERROR(IF(AND(Reservations!$I93&lt;=$O$3,Reservations!$J93&gt;$O$3,Reservations!$L93&lt;&gt;"Canceled",Reservations!$A93&lt;&gt;""),Reservations!$T93,""),"")</f>
        <v/>
      </c>
      <c r="V97" s="27">
        <f>IFERROR(IF(AND(Reservations!$I93&lt;=$O$3,Reservations!$J93&gt;$O$3,Reservations!$L93&lt;&gt;"Canceled",Reservations!$A93&lt;&gt;""),Reservations!$V93,""),"")</f>
        <v/>
      </c>
      <c r="W97" s="27">
        <f>IFERROR(IF(AND(Reservations!$I93&lt;=$O$3,Reservations!$J93&gt;$O$3,Reservations!$L93&lt;&gt;"Canceled",Reservations!$A93&lt;&gt;""),Reservations!$W93,""),"")</f>
        <v/>
      </c>
    </row>
    <row r="98">
      <c r="A98" s="56">
        <f>IFERROR(A97+1,0)</f>
        <v/>
      </c>
      <c r="B98" s="27">
        <f>IFERROR(VLOOKUP(MOD(A98,7)+1,'Setup &amp; Instructions'!$H$4:$I$10,2,0),"")</f>
        <v/>
      </c>
      <c r="C98" s="27">
        <f>IFERROR(IF(AND(MONTH(A98)=MONTH('Setup &amp; Instructions'!$B$4),YEAR(A98)=YEAR('Setup &amp; Instructions'!$B$4)),"Yes","No"),"")</f>
        <v/>
      </c>
      <c r="D98" s="27">
        <f>IFERROR(COUNTIFS(Reservations!$I$2:$I$251,A98,Reservations!$L$2:$L$251,"&lt;&gt;Canceled",Reservations!$A$2:$A$251,"&lt;&gt;"),0)</f>
        <v/>
      </c>
      <c r="E98" s="27">
        <f>IFERROR(COUNTIFS(Reservations!$J$2:$J$251,A98,Reservations!$L$2:$L$251,"&lt;&gt;Canceled",Reservations!$A$2:$A$251,"&lt;&gt;"),0)</f>
        <v/>
      </c>
      <c r="F98" s="27">
        <f>IFERROR(SUMPRODUCT((Reservations!$I$2:$I$251&lt;=A98)*(Reservations!$J$2:$J$251&gt;A98)*(Reservations!$L$2:$L$251&lt;&gt;"Canceled")*(Reservations!$A$2:$A$251&lt;&gt;"")),0)</f>
        <v/>
      </c>
      <c r="G98" s="27">
        <f>IFERROR('Setup &amp; Instructions'!$B$7-F98,0)</f>
        <v/>
      </c>
      <c r="H98" s="57">
        <f>IFERROR(F98/'Setup &amp; Instructions'!$B$7,0)</f>
        <v/>
      </c>
      <c r="I98" s="29">
        <f>IFERROR(SUMPRODUCT((Reservations!$I$2:$I$251&lt;=A98)*(Reservations!$J$2:$J$251&gt;A98)*(Reservations!$L$2:$L$251&lt;&gt;"Canceled")*(Reservations!$A$2:$A$251&lt;&gt;"")*Reservations!$N$2:$N$251),0)</f>
        <v/>
      </c>
      <c r="J98" s="29">
        <f>IFERROR(SUMPRODUCT((Reservations!$I$2:$I$251&lt;=A98)*(Reservations!$J$2:$J$251&gt;A98)*(Reservations!$L$2:$L$251&lt;&gt;"Canceled")*(Reservations!$A$2:$A$251&lt;&gt;"")*Reservations!$T$2:$T$251),0)</f>
        <v/>
      </c>
      <c r="K98" s="27">
        <f>IFERROR(SUMPRODUCT((Reservations!$I$2:$I$251&lt;=A98)*(Reservations!$J$2:$J$251&gt;A98)*(Reservations!$Y$2:$Y$251&gt;0)*(Reservations!$L$2:$L$251&lt;&gt;"Canceled")*(Reservations!$A$2:$A$251&lt;&gt;"")),0)</f>
        <v/>
      </c>
      <c r="L98" s="27">
        <f>IFERROR(IF(C98="No","Outside selected month",IF(K98&gt;0,"Resolve room conflict",IF(H98&gt;=1,"Sold out",IF(H98&gt;='Setup &amp; Instructions'!$B$11,"High occupancy",IF(D98+E98&gt;='Setup &amp; Instructions'!$B$12,"Heavy turnover day","Standard operations"))))),"")</f>
        <v/>
      </c>
      <c r="N98" s="27">
        <f>IFERROR(IF(AND(Reservations!$I94&lt;=$O$3,Reservations!$J94&gt;$O$3,Reservations!$L94&lt;&gt;"Canceled",Reservations!$A94&lt;&gt;""),Reservations!$C94,""),"")</f>
        <v/>
      </c>
      <c r="O98" s="27">
        <f>IFERROR(IF(AND(Reservations!$I94&lt;=$O$3,Reservations!$J94&gt;$O$3,Reservations!$L94&lt;&gt;"Canceled",Reservations!$A94&lt;&gt;""),Reservations!$F94,""),"")</f>
        <v/>
      </c>
      <c r="P98" s="27">
        <f>IFERROR(IF(AND(Reservations!$I94&lt;=$O$3,Reservations!$J94&gt;$O$3,Reservations!$L94&lt;&gt;"Canceled",Reservations!$A94&lt;&gt;""),Reservations!$L94,""),"")</f>
        <v/>
      </c>
      <c r="Q98" s="56">
        <f>IFERROR(IF(AND(Reservations!$I94&lt;=$O$3,Reservations!$J94&gt;$O$3,Reservations!$L94&lt;&gt;"Canceled",Reservations!$A94&lt;&gt;""),Reservations!$I94,""),"")</f>
        <v/>
      </c>
      <c r="R98" s="56">
        <f>IFERROR(IF(AND(Reservations!$I94&lt;=$O$3,Reservations!$J94&gt;$O$3,Reservations!$L94&lt;&gt;"Canceled",Reservations!$A94&lt;&gt;""),Reservations!$J94,""),"")</f>
        <v/>
      </c>
      <c r="S98" s="27">
        <f>IFERROR(IF(AND(Reservations!$I94&lt;=$O$3,Reservations!$J94&gt;$O$3,Reservations!$L94&lt;&gt;"Canceled",Reservations!$A94&lt;&gt;""),Reservations!$G94,""),"")</f>
        <v/>
      </c>
      <c r="T98" s="27">
        <f>IFERROR(IF(AND(Reservations!$I94&lt;=$O$3,Reservations!$J94&gt;$O$3,Reservations!$L94&lt;&gt;"Canceled",Reservations!$A94&lt;&gt;""),Reservations!$H94,""),"")</f>
        <v/>
      </c>
      <c r="U98" s="29">
        <f>IFERROR(IF(AND(Reservations!$I94&lt;=$O$3,Reservations!$J94&gt;$O$3,Reservations!$L94&lt;&gt;"Canceled",Reservations!$A94&lt;&gt;""),Reservations!$T94,""),"")</f>
        <v/>
      </c>
      <c r="V98" s="27">
        <f>IFERROR(IF(AND(Reservations!$I94&lt;=$O$3,Reservations!$J94&gt;$O$3,Reservations!$L94&lt;&gt;"Canceled",Reservations!$A94&lt;&gt;""),Reservations!$V94,""),"")</f>
        <v/>
      </c>
      <c r="W98" s="27">
        <f>IFERROR(IF(AND(Reservations!$I94&lt;=$O$3,Reservations!$J94&gt;$O$3,Reservations!$L94&lt;&gt;"Canceled",Reservations!$A94&lt;&gt;""),Reservations!$W94,""),"")</f>
        <v/>
      </c>
    </row>
    <row r="99">
      <c r="A99" s="56">
        <f>IFERROR(A98+1,0)</f>
        <v/>
      </c>
      <c r="B99" s="27">
        <f>IFERROR(VLOOKUP(MOD(A99,7)+1,'Setup &amp; Instructions'!$H$4:$I$10,2,0),"")</f>
        <v/>
      </c>
      <c r="C99" s="27">
        <f>IFERROR(IF(AND(MONTH(A99)=MONTH('Setup &amp; Instructions'!$B$4),YEAR(A99)=YEAR('Setup &amp; Instructions'!$B$4)),"Yes","No"),"")</f>
        <v/>
      </c>
      <c r="D99" s="27">
        <f>IFERROR(COUNTIFS(Reservations!$I$2:$I$251,A99,Reservations!$L$2:$L$251,"&lt;&gt;Canceled",Reservations!$A$2:$A$251,"&lt;&gt;"),0)</f>
        <v/>
      </c>
      <c r="E99" s="27">
        <f>IFERROR(COUNTIFS(Reservations!$J$2:$J$251,A99,Reservations!$L$2:$L$251,"&lt;&gt;Canceled",Reservations!$A$2:$A$251,"&lt;&gt;"),0)</f>
        <v/>
      </c>
      <c r="F99" s="27">
        <f>IFERROR(SUMPRODUCT((Reservations!$I$2:$I$251&lt;=A99)*(Reservations!$J$2:$J$251&gt;A99)*(Reservations!$L$2:$L$251&lt;&gt;"Canceled")*(Reservations!$A$2:$A$251&lt;&gt;"")),0)</f>
        <v/>
      </c>
      <c r="G99" s="27">
        <f>IFERROR('Setup &amp; Instructions'!$B$7-F99,0)</f>
        <v/>
      </c>
      <c r="H99" s="57">
        <f>IFERROR(F99/'Setup &amp; Instructions'!$B$7,0)</f>
        <v/>
      </c>
      <c r="I99" s="29">
        <f>IFERROR(SUMPRODUCT((Reservations!$I$2:$I$251&lt;=A99)*(Reservations!$J$2:$J$251&gt;A99)*(Reservations!$L$2:$L$251&lt;&gt;"Canceled")*(Reservations!$A$2:$A$251&lt;&gt;"")*Reservations!$N$2:$N$251),0)</f>
        <v/>
      </c>
      <c r="J99" s="29">
        <f>IFERROR(SUMPRODUCT((Reservations!$I$2:$I$251&lt;=A99)*(Reservations!$J$2:$J$251&gt;A99)*(Reservations!$L$2:$L$251&lt;&gt;"Canceled")*(Reservations!$A$2:$A$251&lt;&gt;"")*Reservations!$T$2:$T$251),0)</f>
        <v/>
      </c>
      <c r="K99" s="27">
        <f>IFERROR(SUMPRODUCT((Reservations!$I$2:$I$251&lt;=A99)*(Reservations!$J$2:$J$251&gt;A99)*(Reservations!$Y$2:$Y$251&gt;0)*(Reservations!$L$2:$L$251&lt;&gt;"Canceled")*(Reservations!$A$2:$A$251&lt;&gt;"")),0)</f>
        <v/>
      </c>
      <c r="L99" s="27">
        <f>IFERROR(IF(C99="No","Outside selected month",IF(K99&gt;0,"Resolve room conflict",IF(H99&gt;=1,"Sold out",IF(H99&gt;='Setup &amp; Instructions'!$B$11,"High occupancy",IF(D99+E99&gt;='Setup &amp; Instructions'!$B$12,"Heavy turnover day","Standard operations"))))),"")</f>
        <v/>
      </c>
      <c r="N99" s="27">
        <f>IFERROR(IF(AND(Reservations!$I95&lt;=$O$3,Reservations!$J95&gt;$O$3,Reservations!$L95&lt;&gt;"Canceled",Reservations!$A95&lt;&gt;""),Reservations!$C95,""),"")</f>
        <v/>
      </c>
      <c r="O99" s="27">
        <f>IFERROR(IF(AND(Reservations!$I95&lt;=$O$3,Reservations!$J95&gt;$O$3,Reservations!$L95&lt;&gt;"Canceled",Reservations!$A95&lt;&gt;""),Reservations!$F95,""),"")</f>
        <v/>
      </c>
      <c r="P99" s="27">
        <f>IFERROR(IF(AND(Reservations!$I95&lt;=$O$3,Reservations!$J95&gt;$O$3,Reservations!$L95&lt;&gt;"Canceled",Reservations!$A95&lt;&gt;""),Reservations!$L95,""),"")</f>
        <v/>
      </c>
      <c r="Q99" s="56">
        <f>IFERROR(IF(AND(Reservations!$I95&lt;=$O$3,Reservations!$J95&gt;$O$3,Reservations!$L95&lt;&gt;"Canceled",Reservations!$A95&lt;&gt;""),Reservations!$I95,""),"")</f>
        <v/>
      </c>
      <c r="R99" s="56">
        <f>IFERROR(IF(AND(Reservations!$I95&lt;=$O$3,Reservations!$J95&gt;$O$3,Reservations!$L95&lt;&gt;"Canceled",Reservations!$A95&lt;&gt;""),Reservations!$J95,""),"")</f>
        <v/>
      </c>
      <c r="S99" s="27">
        <f>IFERROR(IF(AND(Reservations!$I95&lt;=$O$3,Reservations!$J95&gt;$O$3,Reservations!$L95&lt;&gt;"Canceled",Reservations!$A95&lt;&gt;""),Reservations!$G95,""),"")</f>
        <v/>
      </c>
      <c r="T99" s="27">
        <f>IFERROR(IF(AND(Reservations!$I95&lt;=$O$3,Reservations!$J95&gt;$O$3,Reservations!$L95&lt;&gt;"Canceled",Reservations!$A95&lt;&gt;""),Reservations!$H95,""),"")</f>
        <v/>
      </c>
      <c r="U99" s="29">
        <f>IFERROR(IF(AND(Reservations!$I95&lt;=$O$3,Reservations!$J95&gt;$O$3,Reservations!$L95&lt;&gt;"Canceled",Reservations!$A95&lt;&gt;""),Reservations!$T95,""),"")</f>
        <v/>
      </c>
      <c r="V99" s="27">
        <f>IFERROR(IF(AND(Reservations!$I95&lt;=$O$3,Reservations!$J95&gt;$O$3,Reservations!$L95&lt;&gt;"Canceled",Reservations!$A95&lt;&gt;""),Reservations!$V95,""),"")</f>
        <v/>
      </c>
      <c r="W99" s="27">
        <f>IFERROR(IF(AND(Reservations!$I95&lt;=$O$3,Reservations!$J95&gt;$O$3,Reservations!$L95&lt;&gt;"Canceled",Reservations!$A95&lt;&gt;""),Reservations!$W95,""),"")</f>
        <v/>
      </c>
    </row>
    <row r="100">
      <c r="A100" s="56">
        <f>IFERROR(A99+1,0)</f>
        <v/>
      </c>
      <c r="B100" s="27">
        <f>IFERROR(VLOOKUP(MOD(A100,7)+1,'Setup &amp; Instructions'!$H$4:$I$10,2,0),"")</f>
        <v/>
      </c>
      <c r="C100" s="27">
        <f>IFERROR(IF(AND(MONTH(A100)=MONTH('Setup &amp; Instructions'!$B$4),YEAR(A100)=YEAR('Setup &amp; Instructions'!$B$4)),"Yes","No"),"")</f>
        <v/>
      </c>
      <c r="D100" s="27">
        <f>IFERROR(COUNTIFS(Reservations!$I$2:$I$251,A100,Reservations!$L$2:$L$251,"&lt;&gt;Canceled",Reservations!$A$2:$A$251,"&lt;&gt;"),0)</f>
        <v/>
      </c>
      <c r="E100" s="27">
        <f>IFERROR(COUNTIFS(Reservations!$J$2:$J$251,A100,Reservations!$L$2:$L$251,"&lt;&gt;Canceled",Reservations!$A$2:$A$251,"&lt;&gt;"),0)</f>
        <v/>
      </c>
      <c r="F100" s="27">
        <f>IFERROR(SUMPRODUCT((Reservations!$I$2:$I$251&lt;=A100)*(Reservations!$J$2:$J$251&gt;A100)*(Reservations!$L$2:$L$251&lt;&gt;"Canceled")*(Reservations!$A$2:$A$251&lt;&gt;"")),0)</f>
        <v/>
      </c>
      <c r="G100" s="27">
        <f>IFERROR('Setup &amp; Instructions'!$B$7-F100,0)</f>
        <v/>
      </c>
      <c r="H100" s="57">
        <f>IFERROR(F100/'Setup &amp; Instructions'!$B$7,0)</f>
        <v/>
      </c>
      <c r="I100" s="29">
        <f>IFERROR(SUMPRODUCT((Reservations!$I$2:$I$251&lt;=A100)*(Reservations!$J$2:$J$251&gt;A100)*(Reservations!$L$2:$L$251&lt;&gt;"Canceled")*(Reservations!$A$2:$A$251&lt;&gt;"")*Reservations!$N$2:$N$251),0)</f>
        <v/>
      </c>
      <c r="J100" s="29">
        <f>IFERROR(SUMPRODUCT((Reservations!$I$2:$I$251&lt;=A100)*(Reservations!$J$2:$J$251&gt;A100)*(Reservations!$L$2:$L$251&lt;&gt;"Canceled")*(Reservations!$A$2:$A$251&lt;&gt;"")*Reservations!$T$2:$T$251),0)</f>
        <v/>
      </c>
      <c r="K100" s="27">
        <f>IFERROR(SUMPRODUCT((Reservations!$I$2:$I$251&lt;=A100)*(Reservations!$J$2:$J$251&gt;A100)*(Reservations!$Y$2:$Y$251&gt;0)*(Reservations!$L$2:$L$251&lt;&gt;"Canceled")*(Reservations!$A$2:$A$251&lt;&gt;"")),0)</f>
        <v/>
      </c>
      <c r="L100" s="27">
        <f>IFERROR(IF(C100="No","Outside selected month",IF(K100&gt;0,"Resolve room conflict",IF(H100&gt;=1,"Sold out",IF(H100&gt;='Setup &amp; Instructions'!$B$11,"High occupancy",IF(D100+E100&gt;='Setup &amp; Instructions'!$B$12,"Heavy turnover day","Standard operations"))))),"")</f>
        <v/>
      </c>
      <c r="N100" s="27">
        <f>IFERROR(IF(AND(Reservations!$I96&lt;=$O$3,Reservations!$J96&gt;$O$3,Reservations!$L96&lt;&gt;"Canceled",Reservations!$A96&lt;&gt;""),Reservations!$C96,""),"")</f>
        <v/>
      </c>
      <c r="O100" s="27">
        <f>IFERROR(IF(AND(Reservations!$I96&lt;=$O$3,Reservations!$J96&gt;$O$3,Reservations!$L96&lt;&gt;"Canceled",Reservations!$A96&lt;&gt;""),Reservations!$F96,""),"")</f>
        <v/>
      </c>
      <c r="P100" s="27">
        <f>IFERROR(IF(AND(Reservations!$I96&lt;=$O$3,Reservations!$J96&gt;$O$3,Reservations!$L96&lt;&gt;"Canceled",Reservations!$A96&lt;&gt;""),Reservations!$L96,""),"")</f>
        <v/>
      </c>
      <c r="Q100" s="56">
        <f>IFERROR(IF(AND(Reservations!$I96&lt;=$O$3,Reservations!$J96&gt;$O$3,Reservations!$L96&lt;&gt;"Canceled",Reservations!$A96&lt;&gt;""),Reservations!$I96,""),"")</f>
        <v/>
      </c>
      <c r="R100" s="56">
        <f>IFERROR(IF(AND(Reservations!$I96&lt;=$O$3,Reservations!$J96&gt;$O$3,Reservations!$L96&lt;&gt;"Canceled",Reservations!$A96&lt;&gt;""),Reservations!$J96,""),"")</f>
        <v/>
      </c>
      <c r="S100" s="27">
        <f>IFERROR(IF(AND(Reservations!$I96&lt;=$O$3,Reservations!$J96&gt;$O$3,Reservations!$L96&lt;&gt;"Canceled",Reservations!$A96&lt;&gt;""),Reservations!$G96,""),"")</f>
        <v/>
      </c>
      <c r="T100" s="27">
        <f>IFERROR(IF(AND(Reservations!$I96&lt;=$O$3,Reservations!$J96&gt;$O$3,Reservations!$L96&lt;&gt;"Canceled",Reservations!$A96&lt;&gt;""),Reservations!$H96,""),"")</f>
        <v/>
      </c>
      <c r="U100" s="29">
        <f>IFERROR(IF(AND(Reservations!$I96&lt;=$O$3,Reservations!$J96&gt;$O$3,Reservations!$L96&lt;&gt;"Canceled",Reservations!$A96&lt;&gt;""),Reservations!$T96,""),"")</f>
        <v/>
      </c>
      <c r="V100" s="27">
        <f>IFERROR(IF(AND(Reservations!$I96&lt;=$O$3,Reservations!$J96&gt;$O$3,Reservations!$L96&lt;&gt;"Canceled",Reservations!$A96&lt;&gt;""),Reservations!$V96,""),"")</f>
        <v/>
      </c>
      <c r="W100" s="27">
        <f>IFERROR(IF(AND(Reservations!$I96&lt;=$O$3,Reservations!$J96&gt;$O$3,Reservations!$L96&lt;&gt;"Canceled",Reservations!$A96&lt;&gt;""),Reservations!$W96,""),"")</f>
        <v/>
      </c>
    </row>
    <row r="101">
      <c r="A101" s="56">
        <f>IFERROR(A100+1,0)</f>
        <v/>
      </c>
      <c r="B101" s="27">
        <f>IFERROR(VLOOKUP(MOD(A101,7)+1,'Setup &amp; Instructions'!$H$4:$I$10,2,0),"")</f>
        <v/>
      </c>
      <c r="C101" s="27">
        <f>IFERROR(IF(AND(MONTH(A101)=MONTH('Setup &amp; Instructions'!$B$4),YEAR(A101)=YEAR('Setup &amp; Instructions'!$B$4)),"Yes","No"),"")</f>
        <v/>
      </c>
      <c r="D101" s="27">
        <f>IFERROR(COUNTIFS(Reservations!$I$2:$I$251,A101,Reservations!$L$2:$L$251,"&lt;&gt;Canceled",Reservations!$A$2:$A$251,"&lt;&gt;"),0)</f>
        <v/>
      </c>
      <c r="E101" s="27">
        <f>IFERROR(COUNTIFS(Reservations!$J$2:$J$251,A101,Reservations!$L$2:$L$251,"&lt;&gt;Canceled",Reservations!$A$2:$A$251,"&lt;&gt;"),0)</f>
        <v/>
      </c>
      <c r="F101" s="27">
        <f>IFERROR(SUMPRODUCT((Reservations!$I$2:$I$251&lt;=A101)*(Reservations!$J$2:$J$251&gt;A101)*(Reservations!$L$2:$L$251&lt;&gt;"Canceled")*(Reservations!$A$2:$A$251&lt;&gt;"")),0)</f>
        <v/>
      </c>
      <c r="G101" s="27">
        <f>IFERROR('Setup &amp; Instructions'!$B$7-F101,0)</f>
        <v/>
      </c>
      <c r="H101" s="57">
        <f>IFERROR(F101/'Setup &amp; Instructions'!$B$7,0)</f>
        <v/>
      </c>
      <c r="I101" s="29">
        <f>IFERROR(SUMPRODUCT((Reservations!$I$2:$I$251&lt;=A101)*(Reservations!$J$2:$J$251&gt;A101)*(Reservations!$L$2:$L$251&lt;&gt;"Canceled")*(Reservations!$A$2:$A$251&lt;&gt;"")*Reservations!$N$2:$N$251),0)</f>
        <v/>
      </c>
      <c r="J101" s="29">
        <f>IFERROR(SUMPRODUCT((Reservations!$I$2:$I$251&lt;=A101)*(Reservations!$J$2:$J$251&gt;A101)*(Reservations!$L$2:$L$251&lt;&gt;"Canceled")*(Reservations!$A$2:$A$251&lt;&gt;"")*Reservations!$T$2:$T$251),0)</f>
        <v/>
      </c>
      <c r="K101" s="27">
        <f>IFERROR(SUMPRODUCT((Reservations!$I$2:$I$251&lt;=A101)*(Reservations!$J$2:$J$251&gt;A101)*(Reservations!$Y$2:$Y$251&gt;0)*(Reservations!$L$2:$L$251&lt;&gt;"Canceled")*(Reservations!$A$2:$A$251&lt;&gt;"")),0)</f>
        <v/>
      </c>
      <c r="L101" s="27">
        <f>IFERROR(IF(C101="No","Outside selected month",IF(K101&gt;0,"Resolve room conflict",IF(H101&gt;=1,"Sold out",IF(H101&gt;='Setup &amp; Instructions'!$B$11,"High occupancy",IF(D101+E101&gt;='Setup &amp; Instructions'!$B$12,"Heavy turnover day","Standard operations"))))),"")</f>
        <v/>
      </c>
      <c r="N101" s="27">
        <f>IFERROR(IF(AND(Reservations!$I97&lt;=$O$3,Reservations!$J97&gt;$O$3,Reservations!$L97&lt;&gt;"Canceled",Reservations!$A97&lt;&gt;""),Reservations!$C97,""),"")</f>
        <v/>
      </c>
      <c r="O101" s="27">
        <f>IFERROR(IF(AND(Reservations!$I97&lt;=$O$3,Reservations!$J97&gt;$O$3,Reservations!$L97&lt;&gt;"Canceled",Reservations!$A97&lt;&gt;""),Reservations!$F97,""),"")</f>
        <v/>
      </c>
      <c r="P101" s="27">
        <f>IFERROR(IF(AND(Reservations!$I97&lt;=$O$3,Reservations!$J97&gt;$O$3,Reservations!$L97&lt;&gt;"Canceled",Reservations!$A97&lt;&gt;""),Reservations!$L97,""),"")</f>
        <v/>
      </c>
      <c r="Q101" s="56">
        <f>IFERROR(IF(AND(Reservations!$I97&lt;=$O$3,Reservations!$J97&gt;$O$3,Reservations!$L97&lt;&gt;"Canceled",Reservations!$A97&lt;&gt;""),Reservations!$I97,""),"")</f>
        <v/>
      </c>
      <c r="R101" s="56">
        <f>IFERROR(IF(AND(Reservations!$I97&lt;=$O$3,Reservations!$J97&gt;$O$3,Reservations!$L97&lt;&gt;"Canceled",Reservations!$A97&lt;&gt;""),Reservations!$J97,""),"")</f>
        <v/>
      </c>
      <c r="S101" s="27">
        <f>IFERROR(IF(AND(Reservations!$I97&lt;=$O$3,Reservations!$J97&gt;$O$3,Reservations!$L97&lt;&gt;"Canceled",Reservations!$A97&lt;&gt;""),Reservations!$G97,""),"")</f>
        <v/>
      </c>
      <c r="T101" s="27">
        <f>IFERROR(IF(AND(Reservations!$I97&lt;=$O$3,Reservations!$J97&gt;$O$3,Reservations!$L97&lt;&gt;"Canceled",Reservations!$A97&lt;&gt;""),Reservations!$H97,""),"")</f>
        <v/>
      </c>
      <c r="U101" s="29">
        <f>IFERROR(IF(AND(Reservations!$I97&lt;=$O$3,Reservations!$J97&gt;$O$3,Reservations!$L97&lt;&gt;"Canceled",Reservations!$A97&lt;&gt;""),Reservations!$T97,""),"")</f>
        <v/>
      </c>
      <c r="V101" s="27">
        <f>IFERROR(IF(AND(Reservations!$I97&lt;=$O$3,Reservations!$J97&gt;$O$3,Reservations!$L97&lt;&gt;"Canceled",Reservations!$A97&lt;&gt;""),Reservations!$V97,""),"")</f>
        <v/>
      </c>
      <c r="W101" s="27">
        <f>IFERROR(IF(AND(Reservations!$I97&lt;=$O$3,Reservations!$J97&gt;$O$3,Reservations!$L97&lt;&gt;"Canceled",Reservations!$A97&lt;&gt;""),Reservations!$W97,""),"")</f>
        <v/>
      </c>
    </row>
  </sheetData>
  <mergeCells count="2">
    <mergeCell ref="A1:L1"/>
    <mergeCell ref="A4:G4"/>
  </mergeCells>
  <conditionalFormatting sqref="A7:G12">
    <cfRule type="expression" priority="1" dxfId="5">
      <formula>INDEX($A$17:$A$58,(ROW()-7)*7+COLUMN())='Setup &amp; Instructions'!$B$5</formula>
    </cfRule>
    <cfRule type="expression" priority="2" dxfId="2" stopIfTrue="1">
      <formula>INDEX($K$17:$K$58,(ROW()-7)*7+COLUMN())&gt;0</formula>
    </cfRule>
  </conditionalFormatting>
  <conditionalFormatting sqref="A17:L101">
    <cfRule type="expression" priority="3" dxfId="4">
      <formula>$C17="No"</formula>
    </cfRule>
    <cfRule type="expression" priority="4" dxfId="0">
      <formula>$K17&gt;0</formula>
    </cfRule>
  </conditionalFormatting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2" customWidth="1" min="4" max="4"/>
    <col width="18" customWidth="1" min="5" max="5"/>
    <col width="24" customWidth="1" min="6" max="6"/>
    <col width="12" customWidth="1" min="8" max="8"/>
    <col width="15" customWidth="1" min="9" max="9"/>
  </cols>
  <sheetData>
    <row r="1" ht="30" customHeight="1">
      <c r="A1" s="1" t="inlineStr">
        <is>
          <t>Setup &amp; Instructions</t>
        </is>
      </c>
    </row>
    <row r="3">
      <c r="A3" s="22" t="inlineStr">
        <is>
          <t>Editable Operating Assumptions</t>
        </is>
      </c>
      <c r="B3" s="32" t="n"/>
      <c r="D3" s="22" t="inlineStr">
        <is>
          <t>Room List</t>
        </is>
      </c>
      <c r="E3" s="22" t="inlineStr">
        <is>
          <t>Status List</t>
        </is>
      </c>
      <c r="F3" s="22" t="inlineStr">
        <is>
          <t>Booking Source List</t>
        </is>
      </c>
      <c r="H3" s="22" t="inlineStr">
        <is>
          <t>Day Number</t>
        </is>
      </c>
      <c r="I3" s="22" t="inlineStr">
        <is>
          <t>Day</t>
        </is>
      </c>
    </row>
    <row r="4">
      <c r="A4" s="33" t="inlineStr">
        <is>
          <t>Selected Month</t>
        </is>
      </c>
      <c r="B4" s="58" t="n">
        <v>46204</v>
      </c>
      <c r="D4" s="35" t="inlineStr">
        <is>
          <t>Garden Room</t>
        </is>
      </c>
      <c r="E4" s="35" t="inlineStr">
        <is>
          <t>Inquiry</t>
        </is>
      </c>
      <c r="F4" s="35" t="inlineStr">
        <is>
          <t>Direct Phone</t>
        </is>
      </c>
      <c r="H4" s="8" t="n">
        <v>1</v>
      </c>
      <c r="I4" s="8" t="inlineStr">
        <is>
          <t>Sunday</t>
        </is>
      </c>
    </row>
    <row r="5">
      <c r="A5" s="33" t="inlineStr">
        <is>
          <t>As-of Date</t>
        </is>
      </c>
      <c r="B5" s="58" t="n">
        <v>46218</v>
      </c>
      <c r="D5" s="35" t="inlineStr">
        <is>
          <t>Harbor Room</t>
        </is>
      </c>
      <c r="E5" s="35" t="inlineStr">
        <is>
          <t>Hold</t>
        </is>
      </c>
      <c r="F5" s="35" t="inlineStr">
        <is>
          <t>Direct Website</t>
        </is>
      </c>
      <c r="H5" s="8" t="n">
        <v>2</v>
      </c>
      <c r="I5" s="8" t="inlineStr">
        <is>
          <t>Monday</t>
        </is>
      </c>
    </row>
    <row r="6">
      <c r="D6" s="35" t="inlineStr">
        <is>
          <t>Maple Room</t>
        </is>
      </c>
      <c r="E6" s="35" t="inlineStr">
        <is>
          <t>Confirmed</t>
        </is>
      </c>
      <c r="F6" s="35" t="inlineStr">
        <is>
          <t>Walk-In</t>
        </is>
      </c>
      <c r="H6" s="8" t="n">
        <v>3</v>
      </c>
      <c r="I6" s="8" t="inlineStr">
        <is>
          <t>Tuesday</t>
        </is>
      </c>
    </row>
    <row r="7">
      <c r="A7" s="33" t="inlineStr">
        <is>
          <t>Total Rooms Available</t>
        </is>
      </c>
      <c r="B7" s="36" t="n">
        <v>12</v>
      </c>
      <c r="D7" s="35" t="inlineStr">
        <is>
          <t>Pine Room</t>
        </is>
      </c>
      <c r="E7" s="35" t="inlineStr">
        <is>
          <t>Checked In</t>
        </is>
      </c>
      <c r="F7" s="35" t="inlineStr">
        <is>
          <t>Online Travel Agency</t>
        </is>
      </c>
      <c r="H7" s="8" t="n">
        <v>4</v>
      </c>
      <c r="I7" s="8" t="inlineStr">
        <is>
          <t>Wednesday</t>
        </is>
      </c>
    </row>
    <row r="8">
      <c r="A8" s="33" t="inlineStr">
        <is>
          <t>Lodging Tax Rate</t>
        </is>
      </c>
      <c r="B8" s="37" t="n">
        <v>0.09</v>
      </c>
      <c r="D8" s="35" t="inlineStr">
        <is>
          <t>Rose Room</t>
        </is>
      </c>
      <c r="E8" s="35" t="inlineStr">
        <is>
          <t>Checked Out</t>
        </is>
      </c>
      <c r="F8" s="35" t="inlineStr">
        <is>
          <t>Returning Guest</t>
        </is>
      </c>
      <c r="H8" s="8" t="n">
        <v>5</v>
      </c>
      <c r="I8" s="8" t="inlineStr">
        <is>
          <t>Thursday</t>
        </is>
      </c>
    </row>
    <row r="9">
      <c r="A9" s="33" t="inlineStr">
        <is>
          <t>Service Charge Rate</t>
        </is>
      </c>
      <c r="B9" s="37" t="n">
        <v>0</v>
      </c>
      <c r="D9" s="35" t="inlineStr">
        <is>
          <t>Sunrise Suite</t>
        </is>
      </c>
      <c r="E9" s="35" t="inlineStr">
        <is>
          <t>Canceled</t>
        </is>
      </c>
      <c r="F9" s="35" t="inlineStr">
        <is>
          <t>Group or Event</t>
        </is>
      </c>
      <c r="H9" s="8" t="n">
        <v>6</v>
      </c>
      <c r="I9" s="8" t="inlineStr">
        <is>
          <t>Friday</t>
        </is>
      </c>
    </row>
    <row r="10">
      <c r="A10" s="33" t="inlineStr">
        <is>
          <t>Target Deposit Percentage</t>
        </is>
      </c>
      <c r="B10" s="37" t="n">
        <v>0.25</v>
      </c>
      <c r="D10" s="35" t="inlineStr">
        <is>
          <t>Carriage House</t>
        </is>
      </c>
      <c r="E10" s="35" t="inlineStr">
        <is>
          <t>No-Show</t>
        </is>
      </c>
      <c r="F10" s="35" t="inlineStr">
        <is>
          <t>Other</t>
        </is>
      </c>
      <c r="H10" s="8" t="n">
        <v>7</v>
      </c>
      <c r="I10" s="8" t="inlineStr">
        <is>
          <t>Saturday</t>
        </is>
      </c>
    </row>
    <row r="11">
      <c r="A11" s="33" t="inlineStr">
        <is>
          <t>High Occupancy Threshold</t>
        </is>
      </c>
      <c r="B11" s="37" t="n">
        <v>0.85</v>
      </c>
      <c r="D11" s="35" t="inlineStr">
        <is>
          <t>Library Suite</t>
        </is>
      </c>
    </row>
    <row r="12">
      <c r="A12" s="33" t="inlineStr">
        <is>
          <t>Heavy Turnover Threshold</t>
        </is>
      </c>
      <c r="B12" s="36" t="n">
        <v>6</v>
      </c>
      <c r="D12" s="35" t="inlineStr">
        <is>
          <t>Orchard Room</t>
        </is>
      </c>
    </row>
    <row r="13">
      <c r="D13" s="35" t="inlineStr">
        <is>
          <t>Terrace Room</t>
        </is>
      </c>
    </row>
    <row r="14">
      <c r="A14" s="38" t="inlineStr">
        <is>
          <t>Tax rates, service charges, deposit targets, and operating thresholds are editable planning assumptions. Confirm applicable tax rates and charge treatment with qualified local advisors.</t>
        </is>
      </c>
      <c r="B14" s="44" t="n"/>
      <c r="C14" s="44" t="n"/>
      <c r="D14" s="44" t="n"/>
      <c r="E14" s="44" t="n"/>
      <c r="F14" s="45" t="n"/>
    </row>
    <row r="15">
      <c r="A15" s="46" t="n"/>
      <c r="B15" s="47" t="n"/>
      <c r="C15" s="47" t="n"/>
      <c r="D15" s="47" t="n"/>
      <c r="E15" s="47" t="n"/>
      <c r="F15" s="48" t="n"/>
    </row>
    <row r="18">
      <c r="A18" s="3" t="inlineStr">
        <is>
          <t>Instructions</t>
        </is>
      </c>
    </row>
    <row r="19" ht="27" customHeight="1">
      <c r="A19" s="39" t="inlineStr">
        <is>
          <t>1. Set the Selected Month and As-of Date in the editable assumptions section.</t>
        </is>
      </c>
      <c r="B19" s="49" t="n"/>
      <c r="C19" s="49" t="n"/>
      <c r="D19" s="49" t="n"/>
      <c r="E19" s="49" t="n"/>
      <c r="F19" s="50" t="n"/>
    </row>
    <row r="20" ht="27" customHeight="1">
      <c r="A20" s="39" t="inlineStr">
        <is>
          <t>2. Enter or update reservations on the Reservations worksheet.</t>
        </is>
      </c>
      <c r="B20" s="49" t="n"/>
      <c r="C20" s="49" t="n"/>
      <c r="D20" s="49" t="n"/>
      <c r="E20" s="49" t="n"/>
      <c r="F20" s="50" t="n"/>
    </row>
    <row r="21" ht="27" customHeight="1">
      <c r="A21" s="39" t="inlineStr">
        <is>
          <t>3. Use one row per reserved room. For multiple-room parties, enter one row per room and use related confirmation numbers.</t>
        </is>
      </c>
      <c r="B21" s="49" t="n"/>
      <c r="C21" s="49" t="n"/>
      <c r="D21" s="49" t="n"/>
      <c r="E21" s="49" t="n"/>
      <c r="F21" s="50" t="n"/>
    </row>
    <row r="22" ht="27" customHeight="1">
      <c r="A22" s="39" t="inlineStr">
        <is>
          <t>4. Record arrival as check-in and departure as check-out. Departure is not an occupied night.</t>
        </is>
      </c>
      <c r="B22" s="49" t="n"/>
      <c r="C22" s="49" t="n"/>
      <c r="D22" s="49" t="n"/>
      <c r="E22" s="49" t="n"/>
      <c r="F22" s="50" t="n"/>
    </row>
    <row r="23" ht="27" customHeight="1">
      <c r="A23" s="39" t="inlineStr">
        <is>
          <t>5. Change Status as each stay progresses so the Dashboard and Calendar remain useful.</t>
        </is>
      </c>
      <c r="B23" s="49" t="n"/>
      <c r="C23" s="49" t="n"/>
      <c r="D23" s="49" t="n"/>
      <c r="E23" s="49" t="n"/>
      <c r="F23" s="50" t="n"/>
    </row>
    <row r="24" ht="27" customHeight="1">
      <c r="A24" s="39" t="inlineStr">
        <is>
          <t>6. Review room overlap, overdue arrival status, deposit, and balance alerts.</t>
        </is>
      </c>
      <c r="B24" s="49" t="n"/>
      <c r="C24" s="49" t="n"/>
      <c r="D24" s="49" t="n"/>
      <c r="E24" s="49" t="n"/>
      <c r="F24" s="50" t="n"/>
    </row>
    <row r="25" ht="27" customHeight="1">
      <c r="A25" s="39" t="inlineStr">
        <is>
          <t>7. Review the Calendar before assigning rooms or accepting same-day reservations.</t>
        </is>
      </c>
      <c r="B25" s="49" t="n"/>
      <c r="C25" s="49" t="n"/>
      <c r="D25" s="49" t="n"/>
      <c r="E25" s="49" t="n"/>
      <c r="F25" s="50" t="n"/>
    </row>
    <row r="26" ht="27" customHeight="1">
      <c r="A26" s="39" t="inlineStr">
        <is>
          <t>8. Update deposits manually when payments are received. This workbook does not process payments.</t>
        </is>
      </c>
      <c r="B26" s="49" t="n"/>
      <c r="C26" s="49" t="n"/>
      <c r="D26" s="49" t="n"/>
      <c r="E26" s="49" t="n"/>
      <c r="F26" s="50" t="n"/>
    </row>
    <row r="27" ht="27" customHeight="1">
      <c r="A27" s="39" t="inlineStr">
        <is>
          <t>9. Estimated tax and service charge calculations are planning tools.</t>
        </is>
      </c>
      <c r="B27" s="49" t="n"/>
      <c r="C27" s="49" t="n"/>
      <c r="D27" s="49" t="n"/>
      <c r="E27" s="49" t="n"/>
      <c r="F27" s="50" t="n"/>
    </row>
    <row r="28" ht="27" customHeight="1">
      <c r="A28" s="39" t="inlineStr">
        <is>
          <t>10. Save a dated backup before deleting or replacing reservation records.</t>
        </is>
      </c>
      <c r="B28" s="49" t="n"/>
      <c r="C28" s="49" t="n"/>
      <c r="D28" s="49" t="n"/>
      <c r="E28" s="49" t="n"/>
      <c r="F28" s="50" t="n"/>
    </row>
    <row r="31">
      <c r="A31" s="3" t="inlineStr">
        <is>
          <t>Legend</t>
        </is>
      </c>
    </row>
    <row r="32">
      <c r="A32" s="35" t="inlineStr">
        <is>
          <t>Blue and gold input cells</t>
        </is>
      </c>
      <c r="B32" s="8" t="inlineStr">
        <is>
          <t>Editable</t>
        </is>
      </c>
    </row>
    <row r="33">
      <c r="A33" s="23" t="inlineStr">
        <is>
          <t>Light gray cells</t>
        </is>
      </c>
      <c r="B33" s="8" t="inlineStr">
        <is>
          <t>Formulas</t>
        </is>
      </c>
    </row>
    <row r="34">
      <c r="A34" s="40" t="inlineStr">
        <is>
          <t>Green</t>
        </is>
      </c>
      <c r="B34" s="8" t="inlineStr">
        <is>
          <t>Complete or acceptable</t>
        </is>
      </c>
    </row>
    <row r="35">
      <c r="A35" s="41" t="inlineStr">
        <is>
          <t>Amber</t>
        </is>
      </c>
      <c r="B35" s="8" t="inlineStr">
        <is>
          <t>Review needed</t>
        </is>
      </c>
    </row>
    <row r="36">
      <c r="A36" s="42" t="inlineStr">
        <is>
          <t>Red</t>
        </is>
      </c>
      <c r="B36" s="8" t="inlineStr">
        <is>
          <t>Conflict or urgent exception</t>
        </is>
      </c>
    </row>
  </sheetData>
  <mergeCells count="13">
    <mergeCell ref="A24:F24"/>
    <mergeCell ref="A28:F28"/>
    <mergeCell ref="A19:F19"/>
    <mergeCell ref="A1:F1"/>
    <mergeCell ref="A14:F15"/>
    <mergeCell ref="A23:F23"/>
    <mergeCell ref="A27:F27"/>
    <mergeCell ref="A26:F26"/>
    <mergeCell ref="A22:F22"/>
    <mergeCell ref="A18:B18"/>
    <mergeCell ref="A21:F21"/>
    <mergeCell ref="A20:F20"/>
    <mergeCell ref="A25:F25"/>
  </mergeCells>
  <dataValidations count="4">
    <dataValidation sqref="B7" showDropDown="0" showInputMessage="0" showErrorMessage="0" allowBlank="0" type="whole" operator="between">
      <formula1>1</formula1>
      <formula2>100</formula2>
    </dataValidation>
    <dataValidation sqref="B8:B9" showDropDown="0" showInputMessage="0" showErrorMessage="0" allowBlank="0" type="decimal" operator="between">
      <formula1>0</formula1>
      <formula2>0.3</formula2>
    </dataValidation>
    <dataValidation sqref="B10:B11" showDropDown="0" showInputMessage="0" showErrorMessage="0" allowBlank="0" type="decimal" operator="between">
      <formula1>0</formula1>
      <formula2>1</formula2>
    </dataValidation>
    <dataValidation sqref="B12" showDropDown="0" showInputMessage="0" showErrorMessage="0" allowBlank="0" type="whole" operator="between">
      <formula1>1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2026-09-06T05:24:09Z</dcterms:created>
  <dcterms:modified xmlns:dcterms="http://purl.org/dc/terms/" xmlns:xsi="http://www.w3.org/2001/XMLSchema-instance" xsi:type="dcterms:W3CDTF">2026-09-06T05:24:11+00:00Z</dcterms:modified>
</cp:coreProperties>
</file>