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oom Status Tracker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'Dashboard'!$A$1:$R$53</definedName>
    <definedName name="_xlnm.Print_Area" localSheetId="3">'Instructions'!$A$1:$H$55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/d/yyyy"/>
    <numFmt numFmtId="165" formatCode="m/d/yyyy h:mm AM/PM"/>
    <numFmt numFmtId="166" formatCode="0.0"/>
    <numFmt numFmtId="167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404040"/>
      <sz val="10"/>
    </font>
    <font>
      <name val="Calibri"/>
      <b val="1"/>
      <color rgb="00FFFFFF"/>
      <sz val="11"/>
    </font>
    <font>
      <name val="Calibri"/>
      <b val="1"/>
      <color rgb="001F1F1F"/>
      <sz val="10"/>
    </font>
    <font>
      <name val="Calibri"/>
      <color rgb="001F1F1F"/>
      <sz val="10"/>
    </font>
    <font>
      <name val="Calibri"/>
      <b val="1"/>
      <color rgb="00FFFFFF"/>
      <sz val="10"/>
    </font>
    <font>
      <name val="Calibri"/>
      <i val="1"/>
      <color rgb="00FFFFFF"/>
      <sz val="11"/>
    </font>
    <font>
      <name val="Calibri"/>
      <b val="1"/>
      <color rgb="0017324D"/>
      <sz val="18"/>
    </font>
  </fonts>
  <fills count="13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D9EAF2"/>
      </patternFill>
    </fill>
    <fill>
      <patternFill patternType="solid">
        <fgColor rgb="00E7E6E6"/>
      </patternFill>
    </fill>
    <fill>
      <patternFill patternType="solid">
        <fgColor rgb="00FFF1CE"/>
      </patternFill>
    </fill>
    <fill>
      <patternFill patternType="solid">
        <fgColor rgb="002B5D74"/>
      </patternFill>
    </fill>
    <fill>
      <patternFill patternType="solid">
        <fgColor rgb="00FFFFFF"/>
      </patternFill>
    </fill>
    <fill>
      <patternFill patternType="solid">
        <fgColor rgb="00147D64"/>
      </patternFill>
    </fill>
    <fill>
      <patternFill patternType="solid">
        <fgColor rgb="00F4B183"/>
      </patternFill>
    </fill>
    <fill>
      <patternFill patternType="solid">
        <fgColor rgb="00C73939"/>
      </patternFill>
    </fill>
    <fill>
      <patternFill patternType="solid">
        <fgColor rgb="00F2F7F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7" fillId="2" borderId="0" applyAlignment="1" pivotButton="0" quotePrefix="0" xfId="0">
      <alignment horizontal="left" vertical="center"/>
    </xf>
    <xf numFmtId="0" fontId="4" fillId="4" borderId="1" pivotButton="0" quotePrefix="0" xfId="0"/>
    <xf numFmtId="0" fontId="5" fillId="7" borderId="1" pivotButton="0" quotePrefix="0" xfId="0"/>
    <xf numFmtId="164" fontId="5" fillId="7" borderId="1" pivotButton="0" quotePrefix="0" xfId="0"/>
    <xf numFmtId="165" fontId="5" fillId="7" borderId="1" pivotButton="0" quotePrefix="0" xfId="0"/>
    <xf numFmtId="0" fontId="2" fillId="3" borderId="0" applyAlignment="1" pivotButton="0" quotePrefix="0" xfId="0">
      <alignment horizontal="left" vertical="top" wrapText="1"/>
    </xf>
    <xf numFmtId="0" fontId="0" fillId="3" borderId="0" pivotButton="0" quotePrefix="0" xfId="0"/>
    <xf numFmtId="0" fontId="3" fillId="6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166" fontId="8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3" fillId="6" borderId="1" pivotButton="0" quotePrefix="0" xfId="0"/>
    <xf numFmtId="0" fontId="3" fillId="2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left" vertical="center"/>
    </xf>
    <xf numFmtId="0" fontId="0" fillId="11" borderId="1" applyAlignment="1" pivotButton="0" quotePrefix="0" xfId="0">
      <alignment horizontal="center" vertical="center"/>
    </xf>
    <xf numFmtId="167" fontId="0" fillId="11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left" vertical="center"/>
    </xf>
    <xf numFmtId="0" fontId="0" fillId="7" borderId="1" applyAlignment="1" pivotButton="0" quotePrefix="0" xfId="0">
      <alignment horizontal="center" vertical="center"/>
    </xf>
    <xf numFmtId="167" fontId="0" fillId="7" borderId="1" applyAlignment="1" pivotButton="0" quotePrefix="0" xfId="0">
      <alignment horizontal="center" vertical="center"/>
    </xf>
    <xf numFmtId="167" fontId="4" fillId="4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12" borderId="0" applyAlignment="1" pivotButton="0" quotePrefix="0" xfId="0">
      <alignment horizontal="left" vertical="top" wrapText="1"/>
    </xf>
    <xf numFmtId="0" fontId="0" fillId="12" borderId="0" pivotButton="0" quotePrefix="0" xfId="0"/>
    <xf numFmtId="0" fontId="5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166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18" fontId="0" fillId="5" borderId="1" applyAlignment="1" pivotButton="0" quotePrefix="0" xfId="0">
      <alignment horizontal="left" vertical="center"/>
    </xf>
    <xf numFmtId="167" fontId="0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6" fillId="8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left" vertical="center"/>
    </xf>
    <xf numFmtId="0" fontId="6" fillId="10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5" fillId="11" borderId="1" applyAlignment="1" pivotButton="0" quotePrefix="0" xfId="0">
      <alignment horizontal="left" vertical="top" wrapText="1"/>
    </xf>
    <xf numFmtId="0" fontId="0" fillId="11" borderId="1" pivotButton="0" quotePrefix="0" xfId="0"/>
    <xf numFmtId="0" fontId="5" fillId="7" borderId="1" applyAlignment="1" pivotButton="0" quotePrefix="0" xfId="0">
      <alignment horizontal="left" vertical="top" wrapText="1"/>
    </xf>
    <xf numFmtId="0" fontId="0" fillId="7" borderId="1" pivotButton="0" quotePrefix="0" xfId="0"/>
    <xf numFmtId="164" fontId="5" fillId="7" borderId="1" pivotButton="0" quotePrefix="0" xfId="0"/>
    <xf numFmtId="165" fontId="5" fillId="7" borderId="1" pivotButton="0" quotePrefix="0" xfId="0"/>
    <xf numFmtId="166" fontId="8" fillId="0" borderId="1" applyAlignment="1" pivotButton="0" quotePrefix="0" xfId="0">
      <alignment horizontal="center" vertical="center"/>
    </xf>
    <xf numFmtId="167" fontId="0" fillId="11" borderId="1" applyAlignment="1" pivotButton="0" quotePrefix="0" xfId="0">
      <alignment horizontal="center" vertical="center"/>
    </xf>
    <xf numFmtId="167" fontId="0" fillId="7" borderId="1" applyAlignment="1" pivotButton="0" quotePrefix="0" xfId="0">
      <alignment horizontal="center" vertical="center"/>
    </xf>
    <xf numFmtId="167" fontId="4" fillId="4" borderId="1" pivotButton="0" quotePrefix="0" xfId="0"/>
    <xf numFmtId="164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left" vertical="center"/>
    </xf>
    <xf numFmtId="167" fontId="0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9">
    <dxf>
      <font>
        <name val="Calibri"/>
        <b val="1"/>
        <color rgb="00FFFFFF"/>
        <sz val="10"/>
      </font>
      <fill>
        <patternFill patternType="solid">
          <fgColor rgb="00147D64"/>
        </patternFill>
      </fill>
    </dxf>
    <dxf>
      <font>
        <name val="Calibri"/>
        <b val="1"/>
        <color rgb="001F1F1F"/>
        <sz val="10"/>
      </font>
      <fill>
        <patternFill patternType="solid">
          <fgColor rgb="00F4B183"/>
        </patternFill>
      </fill>
    </dxf>
    <dxf>
      <font>
        <name val="Calibri"/>
        <b val="1"/>
        <color rgb="001F1F1F"/>
        <sz val="10"/>
      </font>
      <fill>
        <patternFill patternType="solid">
          <fgColor rgb="00D9EAF2"/>
        </patternFill>
      </fill>
    </dxf>
    <dxf>
      <font>
        <name val="Calibri"/>
        <b val="1"/>
        <color rgb="00FFFFFF"/>
        <sz val="10"/>
      </font>
      <fill>
        <patternFill patternType="solid">
          <fgColor rgb="00C73939"/>
        </patternFill>
      </fill>
    </dxf>
    <dxf>
      <font>
        <name val="Calibri"/>
        <b val="1"/>
        <color rgb="00FFFFFF"/>
        <sz val="10"/>
      </font>
      <fill>
        <patternFill patternType="solid">
          <fgColor rgb="00595959"/>
        </patternFill>
      </fill>
    </dxf>
    <dxf>
      <font>
        <name val="Calibri"/>
        <b val="1"/>
        <color rgb="00FFFFFF"/>
        <sz val="10"/>
      </font>
      <fill>
        <patternFill patternType="solid">
          <fgColor rgb="008B1E1E"/>
        </patternFill>
      </fill>
    </dxf>
    <dxf>
      <font>
        <name val="Calibri"/>
        <b val="1"/>
        <color rgb="001F1F1F"/>
        <sz val="10"/>
      </font>
      <fill>
        <patternFill patternType="solid">
          <fgColor rgb="00FFF2CC"/>
        </patternFill>
      </fill>
    </dxf>
    <dxf>
      <font>
        <name val="Calibri"/>
        <b val="1"/>
        <color rgb="00C73939"/>
        <sz val="10"/>
      </font>
      <fill>
        <patternFill patternType="solid">
          <fgColor rgb="00F4B183"/>
        </patternFill>
      </fill>
    </dxf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Room Readiness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'Dashboard'!B19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'Dashboard'!$A$20:$A$26</f>
            </numRef>
          </cat>
          <val>
            <numRef>
              <f>'Dashboard'!$B$20:$B$26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Housekeeping Workload by Assignment</a:t>
            </a:r>
          </a:p>
        </rich>
      </tx>
    </title>
    <plotArea>
      <barChart>
        <barDir val="bar"/>
        <grouping val="stacked"/>
        <ser>
          <idx val="0"/>
          <order val="0"/>
          <tx>
            <strRef>
              <f>'Dashboard'!C31</f>
            </strRef>
          </tx>
          <spPr>
            <a:solidFill xmlns:a="http://schemas.openxmlformats.org/drawingml/2006/main">
              <a:srgbClr val="F4B183"/>
            </a:solidFill>
            <a:ln xmlns:a="http://schemas.openxmlformats.org/drawingml/2006/main">
              <a:prstDash val="solid"/>
            </a:ln>
          </spPr>
          <cat>
            <numRef>
              <f>'Dashboard'!$A$32:$A$37</f>
            </numRef>
          </cat>
          <val>
            <numRef>
              <f>'Dashboard'!$C$32:$C$37</f>
            </numRef>
          </val>
        </ser>
        <ser>
          <idx val="1"/>
          <order val="1"/>
          <tx>
            <strRef>
              <f>'Dashboard'!D31</f>
            </strRef>
          </tx>
          <spPr>
            <a:solidFill xmlns:a="http://schemas.openxmlformats.org/drawingml/2006/main">
              <a:srgbClr val="5B9BD5"/>
            </a:solidFill>
            <a:ln xmlns:a="http://schemas.openxmlformats.org/drawingml/2006/main">
              <a:prstDash val="solid"/>
            </a:ln>
          </spPr>
          <cat>
            <numRef>
              <f>'Dashboard'!$A$32:$A$37</f>
            </numRef>
          </cat>
          <val>
            <numRef>
              <f>'Dashboard'!$D$32:$D$37</f>
            </numRef>
          </val>
        </ser>
        <ser>
          <idx val="2"/>
          <order val="2"/>
          <tx>
            <strRef>
              <f>'Dashboard'!E31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'Dashboard'!$A$32:$A$37</f>
            </numRef>
          </cat>
          <val>
            <numRef>
              <f>'Dashboard'!$E$32:$E$37</f>
            </numRef>
          </val>
        </ser>
        <ser>
          <idx val="3"/>
          <order val="3"/>
          <tx>
            <strRef>
              <f>'Dashboard'!F31</f>
            </strRef>
          </tx>
          <spPr>
            <a:solidFill xmlns:a="http://schemas.openxmlformats.org/drawingml/2006/main">
              <a:srgbClr val="70AD47"/>
            </a:solidFill>
            <a:ln xmlns:a="http://schemas.openxmlformats.org/drawingml/2006/main">
              <a:prstDash val="solid"/>
            </a:ln>
          </spPr>
          <cat>
            <numRef>
              <f>'Dashboard'!$A$32:$A$37</f>
            </numRef>
          </cat>
          <val>
            <numRef>
              <f>'Dashboard'!$F$32:$F$37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Housekeeper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11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112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oomStatus" displayName="tblRoomStatus" ref="A1:AB151" headerRowCount="1">
  <autoFilter ref="A1:AB151"/>
  <tableColumns count="28">
    <tableColumn id="1" name="Room Number"/>
    <tableColumn id="2" name="Floor"/>
    <tableColumn id="3" name="Room Type"/>
    <tableColumn id="4" name="Occupancy Status"/>
    <tableColumn id="5" name="Housekeeping Status"/>
    <tableColumn id="6" name="Room Condition"/>
    <tableColumn id="7" name="Ready to Sell"/>
    <tableColumn id="8" name="Guest Last Name"/>
    <tableColumn id="9" name="External Reservation ID"/>
    <tableColumn id="10" name="Arrival Date"/>
    <tableColumn id="11" name="Departure Date"/>
    <tableColumn id="12" name="Departure Status"/>
    <tableColumn id="13" name="Assigned Housekeeper"/>
    <tableColumn id="14" name="Housekeeping Start"/>
    <tableColumn id="15" name="Housekeeping Complete"/>
    <tableColumn id="16" name="Inspector"/>
    <tableColumn id="17" name="Inspection Time"/>
    <tableColumn id="18" name="Maintenance Ticket"/>
    <tableColumn id="19" name="Maintenance Priority"/>
    <tableColumn id="20" name="Issue Summary"/>
    <tableColumn id="21" name="PMS Status"/>
    <tableColumn id="22" name="Last Status Update"/>
    <tableColumn id="23" name="Updated By"/>
    <tableColumn id="24" name="Priority"/>
    <tableColumn id="25" name="Status Age Hours"/>
    <tableColumn id="26" name="Update Check"/>
    <tableColumn id="27" name="Operational Check"/>
    <tableColumn id="28" name="Shift 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om Status Tracker'!A1" TargetMode="External" Id="rId1"/><Relationship Type="http://schemas.openxmlformats.org/officeDocument/2006/relationships/hyperlink" Target="#'Room Status Tracker'!A1" TargetMode="External" Id="rId2"/><Relationship Type="http://schemas.openxmlformats.org/officeDocument/2006/relationships/hyperlink" Target="#'Room Status Tracker'!A1" TargetMode="External" Id="rId3"/><Relationship Type="http://schemas.openxmlformats.org/officeDocument/2006/relationships/hyperlink" Target="#'Room Status Tracker'!A1" TargetMode="External" Id="rId4"/><Relationship Type="http://schemas.openxmlformats.org/officeDocument/2006/relationships/hyperlink" Target="#'Room Status Tracker'!A1" TargetMode="External" Id="rId5"/><Relationship Type="http://schemas.openxmlformats.org/officeDocument/2006/relationships/hyperlink" Target="#'Room Status Tracker'!A1" TargetMode="External" Id="rId6"/><Relationship Type="http://schemas.openxmlformats.org/officeDocument/2006/relationships/hyperlink" Target="#'Room Status Tracker'!A1" TargetMode="External" Id="rId7"/><Relationship Type="http://schemas.openxmlformats.org/officeDocument/2006/relationships/hyperlink" Target="#'Room Status Tracker'!A1" TargetMode="External" Id="rId8"/><Relationship Type="http://schemas.openxmlformats.org/officeDocument/2006/relationships/hyperlink" Target="#'Room Status Tracker'!A1" TargetMode="External" Id="rId9"/><Relationship Type="http://schemas.openxmlformats.org/officeDocument/2006/relationships/hyperlink" Target="#'Room Status Tracker'!A1" TargetMode="External" Id="rId10"/><Relationship Type="http://schemas.openxmlformats.org/officeDocument/2006/relationships/hyperlink" Target="#'Room Status Tracker'!A1" TargetMode="External" Id="rId11"/><Relationship Type="http://schemas.openxmlformats.org/officeDocument/2006/relationships/hyperlink" Target="#'Room Status Tracker'!A1" TargetMode="External" Id="rId12"/><Relationship Type="http://schemas.openxmlformats.org/officeDocument/2006/relationships/hyperlink" Target="#'Room Status Tracker'!A1" TargetMode="External" Id="rId13"/><Relationship Type="http://schemas.openxmlformats.org/officeDocument/2006/relationships/hyperlink" Target="#'Room Status Tracker'!A1" TargetMode="External" Id="rId14"/><Relationship Type="http://schemas.openxmlformats.org/officeDocument/2006/relationships/hyperlink" Target="#'Room Status Tracker'!A1" TargetMode="External" Id="rId15"/><Relationship Type="http://schemas.openxmlformats.org/officeDocument/2006/relationships/hyperlink" Target="#'Room Status Tracker'!AA1" TargetMode="External" Id="rId16"/><Relationship Type="http://schemas.openxmlformats.org/officeDocument/2006/relationships/hyperlink" Target="#'Room Status Tracker'!AA1" TargetMode="External" Id="rId17"/><Relationship Type="http://schemas.openxmlformats.org/officeDocument/2006/relationships/drawing" Target="/xl/drawings/drawing1.xml" Id="rId18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70" zoomScaleNormal="7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3" customWidth="1" min="3" max="3"/>
    <col width="4" customWidth="1" min="4" max="4"/>
    <col width="25" customWidth="1" min="5" max="5"/>
    <col width="16" customWidth="1" min="6" max="6"/>
    <col width="25" customWidth="1" min="7" max="7"/>
    <col width="22" customWidth="1" min="8" max="8"/>
    <col width="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0" customHeight="1">
      <c r="A1" s="1" t="inlineStr">
        <is>
          <t>Hotel Room Status Dashboard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Operational snapshot for front desk, housekeeping, maintenance, and management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4" t="inlineStr">
        <is>
          <t>Property Name</t>
        </is>
      </c>
      <c r="B3" s="5">
        <f>IFERROR('Lists &amp; Settings'!$B$5,"")</f>
        <v/>
      </c>
      <c r="D3" s="4" t="inlineStr">
        <is>
          <t>Report Date</t>
        </is>
      </c>
      <c r="E3" s="50">
        <f>IFERROR(TODAY(),0)</f>
        <v/>
      </c>
      <c r="G3" s="4" t="inlineStr">
        <is>
          <t>Last Calculated</t>
        </is>
      </c>
      <c r="H3" s="51">
        <f>IFERROR(NOW(),0)</f>
        <v/>
      </c>
    </row>
    <row r="4" ht="30" customHeight="1">
      <c r="A4" s="8" t="inlineStr">
        <is>
          <t>Dashboard results update from the Room Status Tracker. Confirm that room records and status times are current before shift handoff.</t>
        </is>
      </c>
      <c r="B4" s="9" t="n"/>
      <c r="C4" s="9" t="n"/>
      <c r="D4" s="9" t="n"/>
      <c r="E4" s="9" t="n"/>
      <c r="F4" s="9" t="n"/>
      <c r="G4" s="9" t="n"/>
      <c r="H4" s="9" t="n"/>
    </row>
    <row r="5"/>
    <row r="6">
      <c r="A6" s="10" t="inlineStr">
        <is>
          <t>Total Rooms</t>
        </is>
      </c>
      <c r="C6" s="10" t="inlineStr">
        <is>
          <t>Occupied Rooms</t>
        </is>
      </c>
      <c r="E6" s="10" t="inlineStr">
        <is>
          <t>Vacant Clean Rooms</t>
        </is>
      </c>
      <c r="G6" s="10" t="inlineStr">
        <is>
          <t>Vacant Inspected Rooms</t>
        </is>
      </c>
    </row>
    <row r="7" ht="30" customHeight="1">
      <c r="A7" s="11">
        <f>IFERROR(COUNTIF('Room Status Tracker'!$A$2:$A$151,"&lt;&gt;"),0)</f>
        <v/>
      </c>
      <c r="C7" s="11">
        <f>IFERROR(COUNTIF('Room Status Tracker'!$D$2:$D$151,"Occupied"),0)</f>
        <v/>
      </c>
      <c r="E7" s="11">
        <f>IFERROR(COUNTIFS('Room Status Tracker'!$D$2:$D$151,"Vacant",'Room Status Tracker'!$E$2:$E$151,"Clean"),0)</f>
        <v/>
      </c>
      <c r="G7" s="11">
        <f>IFERROR(COUNTIFS('Room Status Tracker'!$D$2:$D$151,"Vacant",'Room Status Tracker'!$E$2:$E$151,"Inspected",'Room Status Tracker'!$F$2:$F$151,"Available"),0)</f>
        <v/>
      </c>
    </row>
    <row r="8"/>
    <row r="9">
      <c r="A9" s="10" t="inlineStr">
        <is>
          <t>Rooms Ready to Sell</t>
        </is>
      </c>
      <c r="C9" s="10" t="inlineStr">
        <is>
          <t>Dirty Rooms</t>
        </is>
      </c>
      <c r="E9" s="10" t="inlineStr">
        <is>
          <t>Cleaning in Progress</t>
        </is>
      </c>
      <c r="G9" s="10" t="inlineStr">
        <is>
          <t>Out of Order</t>
        </is>
      </c>
    </row>
    <row r="10" ht="30" customHeight="1">
      <c r="A10" s="11">
        <f>IFERROR(COUNTIF('Room Status Tracker'!$G$2:$G$151,"Yes"),0)</f>
        <v/>
      </c>
      <c r="C10" s="11">
        <f>IFERROR(COUNTIF('Room Status Tracker'!$E$2:$E$151,"Dirty"),0)</f>
        <v/>
      </c>
      <c r="E10" s="11">
        <f>IFERROR(COUNTIF('Room Status Tracker'!$E$2:$E$151,"Cleaning in Progress"),0)</f>
        <v/>
      </c>
      <c r="G10" s="11">
        <f>IFERROR(COUNTIF('Room Status Tracker'!$F$2:$F$151,"Out of Order"),0)</f>
        <v/>
      </c>
    </row>
    <row r="11"/>
    <row r="12">
      <c r="A12" s="10" t="inlineStr">
        <is>
          <t>Out of Service</t>
        </is>
      </c>
      <c r="C12" s="10" t="inlineStr">
        <is>
          <t>Departures Today</t>
        </is>
      </c>
      <c r="E12" s="10" t="inlineStr">
        <is>
          <t>Arrivals Today</t>
        </is>
      </c>
      <c r="G12" s="10" t="inlineStr">
        <is>
          <t>Priority Rooms</t>
        </is>
      </c>
    </row>
    <row r="13" ht="30" customHeight="1">
      <c r="A13" s="11">
        <f>IFERROR(COUNTIF('Room Status Tracker'!$F$2:$F$151,"Out of Service"),0)</f>
        <v/>
      </c>
      <c r="C13" s="11">
        <f>IFERROR(COUNTIFS('Room Status Tracker'!$K$2:$K$151,TODAY(),'Room Status Tracker'!$D$2:$D$151,"Occupied"),0)</f>
        <v/>
      </c>
      <c r="E13" s="11">
        <f>IFERROR(COUNTIF('Room Status Tracker'!$J$2:$J$151,TODAY()),0)</f>
        <v/>
      </c>
      <c r="G13" s="11">
        <f>IFERROR(COUNTIF('Room Status Tracker'!$X$2:$X$151,"Yes"),0)</f>
        <v/>
      </c>
    </row>
    <row r="14"/>
    <row r="15">
      <c r="A15" s="10" t="inlineStr">
        <is>
          <t>Overdue Status Updates</t>
        </is>
      </c>
      <c r="C15" s="10" t="inlineStr">
        <is>
          <t>Operational Exceptions</t>
        </is>
      </c>
      <c r="E15" s="10" t="inlineStr">
        <is>
          <t>Average Status Age</t>
        </is>
      </c>
      <c r="G15" s="10" t="inlineStr">
        <is>
          <t>Update Threshold Hours</t>
        </is>
      </c>
    </row>
    <row r="16" ht="30" customHeight="1">
      <c r="A16" s="11">
        <f>IFERROR(COUNTIF('Room Status Tracker'!$Z$2:$Z$151,"Overdue"),0)</f>
        <v/>
      </c>
      <c r="C16" s="11">
        <f>IFERROR(COUNTIF('Room Status Tracker'!$AA$2:$AA$151,"&lt;&gt;OK")-COUNTIF('Room Status Tracker'!$AA$2:$AA$151,""),0)</f>
        <v/>
      </c>
      <c r="E16" s="52">
        <f>IFERROR(AVERAGE('Room Status Tracker'!$Y$2:$Y$151),0)</f>
        <v/>
      </c>
      <c r="G16" s="13" t="inlineStr">
        <is>
          <t>Setting:</t>
        </is>
      </c>
      <c r="H16" s="14">
        <f>IFERROR(VLOOKUP("Status Update Threshold Hours",'Lists &amp; Settings'!$A$5:$B$12,2,0),0)</f>
        <v/>
      </c>
    </row>
    <row r="17">
      <c r="A17">
        <f>""</f>
        <v/>
      </c>
    </row>
    <row r="18">
      <c r="A18" s="15" t="inlineStr">
        <is>
          <t>Room Readiness Summary</t>
        </is>
      </c>
    </row>
    <row r="19">
      <c r="A19" s="16" t="inlineStr">
        <is>
          <t>Status</t>
        </is>
      </c>
      <c r="B19" s="16" t="inlineStr">
        <is>
          <t>Room Count</t>
        </is>
      </c>
      <c r="C19" s="16" t="inlineStr">
        <is>
          <t>Percent of Total</t>
        </is>
      </c>
    </row>
    <row r="20">
      <c r="A20" s="17" t="inlineStr">
        <is>
          <t>Ready to Sell</t>
        </is>
      </c>
      <c r="B20" s="18">
        <f>IFERROR(COUNTIF('Room Status Tracker'!$G$2:$G$151,"Yes"),0)</f>
        <v/>
      </c>
      <c r="C20" s="53">
        <f>IFERROR(B20/$A$7,0)</f>
        <v/>
      </c>
    </row>
    <row r="21">
      <c r="A21" s="20" t="inlineStr">
        <is>
          <t>Occupied</t>
        </is>
      </c>
      <c r="B21" s="21">
        <f>IFERROR(COUNTIF('Room Status Tracker'!$D$2:$D$151,"Occupied"),0)</f>
        <v/>
      </c>
      <c r="C21" s="54">
        <f>IFERROR(B21/$A$7,0)</f>
        <v/>
      </c>
    </row>
    <row r="22">
      <c r="A22" s="17" t="inlineStr">
        <is>
          <t>Dirty</t>
        </is>
      </c>
      <c r="B22" s="18">
        <f>IFERROR(COUNTIF('Room Status Tracker'!$E$2:$E$151,"Dirty"),0)</f>
        <v/>
      </c>
      <c r="C22" s="53">
        <f>IFERROR(B22/$A$7,0)</f>
        <v/>
      </c>
    </row>
    <row r="23">
      <c r="A23" s="20" t="inlineStr">
        <is>
          <t>Cleaning in Progress</t>
        </is>
      </c>
      <c r="B23" s="21">
        <f>IFERROR(COUNTIF('Room Status Tracker'!$E$2:$E$151,"Cleaning in Progress"),0)</f>
        <v/>
      </c>
      <c r="C23" s="54">
        <f>IFERROR(B23/$A$7,0)</f>
        <v/>
      </c>
    </row>
    <row r="24">
      <c r="A24" s="17" t="inlineStr">
        <is>
          <t>Inspected</t>
        </is>
      </c>
      <c r="B24" s="18">
        <f>IFERROR(COUNTIF('Room Status Tracker'!$E$2:$E$151,"Inspected"),0)</f>
        <v/>
      </c>
      <c r="C24" s="53">
        <f>IFERROR(B24/$A$7,0)</f>
        <v/>
      </c>
    </row>
    <row r="25">
      <c r="A25" s="20" t="inlineStr">
        <is>
          <t>Out of Order</t>
        </is>
      </c>
      <c r="B25" s="21">
        <f>IFERROR(COUNTIF('Room Status Tracker'!$F$2:$F$151,"Out of Order"),0)</f>
        <v/>
      </c>
      <c r="C25" s="54">
        <f>IFERROR(B25/$A$7,0)</f>
        <v/>
      </c>
    </row>
    <row r="26">
      <c r="A26" s="17" t="inlineStr">
        <is>
          <t>Out of Service</t>
        </is>
      </c>
      <c r="B26" s="18">
        <f>IFERROR(COUNTIF('Room Status Tracker'!$F$2:$F$151,"Out of Service"),0)</f>
        <v/>
      </c>
      <c r="C26" s="53">
        <f>IFERROR(B26/$A$7,0)</f>
        <v/>
      </c>
    </row>
    <row r="27">
      <c r="A27">
        <f>""</f>
        <v/>
      </c>
    </row>
    <row r="28">
      <c r="A28" s="4" t="inlineStr">
        <is>
          <t>Summary Total</t>
        </is>
      </c>
      <c r="B28" s="4">
        <f>IFERROR(SUM(B20:B26),0)</f>
        <v/>
      </c>
      <c r="C28" s="55">
        <f>IFERROR(B20/$A$7,0)</f>
        <v/>
      </c>
    </row>
    <row r="29">
      <c r="A29">
        <f>""</f>
        <v/>
      </c>
    </row>
    <row r="30">
      <c r="A30" s="15" t="inlineStr">
        <is>
          <t>Housekeeping Workload Summary</t>
        </is>
      </c>
    </row>
    <row r="31">
      <c r="A31" s="24" t="inlineStr">
        <is>
          <t>Housekeeper</t>
        </is>
      </c>
      <c r="B31" s="24" t="inlineStr">
        <is>
          <t>Assigned Rooms</t>
        </is>
      </c>
      <c r="C31" s="24" t="inlineStr">
        <is>
          <t>Dirty</t>
        </is>
      </c>
      <c r="D31" s="24" t="inlineStr">
        <is>
          <t>Cleaning in Progress</t>
        </is>
      </c>
      <c r="E31" s="24" t="inlineStr">
        <is>
          <t>Clean</t>
        </is>
      </c>
      <c r="F31" s="24" t="inlineStr">
        <is>
          <t>Inspected</t>
        </is>
      </c>
      <c r="G31" s="24" t="inlineStr">
        <is>
          <t>Priority Rooms</t>
        </is>
      </c>
    </row>
    <row r="32">
      <c r="A32" s="17" t="inlineStr">
        <is>
          <t>Unassigned</t>
        </is>
      </c>
      <c r="B32" s="18">
        <f>IFERROR(COUNTIFS('Room Status Tracker'!$M$2:$M$151,"Unassigned",'Room Status Tracker'!$A$2:$A$151,"&lt;&gt;")+COUNTIFS('Room Status Tracker'!$M$2:$M$151,"",'Room Status Tracker'!$A$2:$A$151,"&lt;&gt;"),0)</f>
        <v/>
      </c>
      <c r="C32" s="18">
        <f>IFERROR(COUNTIFS('Room Status Tracker'!$M$2:$M$151,"Unassigned",'Room Status Tracker'!$E$2:$E$151,"Dirty")+COUNTIFS('Room Status Tracker'!$M$2:$M$151,"",'Room Status Tracker'!$E$2:$E$151,"Dirty"),0)</f>
        <v/>
      </c>
      <c r="D32" s="18">
        <f>IFERROR(COUNTIFS('Room Status Tracker'!$M$2:$M$151,"Unassigned",'Room Status Tracker'!$E$2:$E$151,"Cleaning in Progress")+COUNTIFS('Room Status Tracker'!$M$2:$M$151,"",'Room Status Tracker'!$E$2:$E$151,"Cleaning in Progress"),0)</f>
        <v/>
      </c>
      <c r="E32" s="18">
        <f>IFERROR(COUNTIFS('Room Status Tracker'!$M$2:$M$151,"Unassigned",'Room Status Tracker'!$E$2:$E$151,"Clean")+COUNTIFS('Room Status Tracker'!$M$2:$M$151,"",'Room Status Tracker'!$E$2:$E$151,"Clean"),0)</f>
        <v/>
      </c>
      <c r="F32" s="18">
        <f>IFERROR(COUNTIFS('Room Status Tracker'!$M$2:$M$151,"Unassigned",'Room Status Tracker'!$E$2:$E$151,"Inspected")+COUNTIFS('Room Status Tracker'!$M$2:$M$151,"",'Room Status Tracker'!$E$2:$E$151,"Inspected"),0)</f>
        <v/>
      </c>
      <c r="G32" s="18">
        <f>IFERROR(COUNTIFS('Room Status Tracker'!$M$2:$M$151,"Unassigned",'Room Status Tracker'!$X$2:$X$151,"Yes")+COUNTIFS('Room Status Tracker'!$M$2:$M$151,"",'Room Status Tracker'!$X$2:$X$151,"Yes"),0)</f>
        <v/>
      </c>
    </row>
    <row r="33">
      <c r="A33" s="20" t="inlineStr">
        <is>
          <t>Alicia Gomez</t>
        </is>
      </c>
      <c r="B33" s="21">
        <f>IFERROR(COUNTIFS('Room Status Tracker'!$M$2:$M$151,A33,'Room Status Tracker'!$A$2:$A$151,"&lt;&gt;"),0)</f>
        <v/>
      </c>
      <c r="C33" s="21">
        <f>IFERROR(COUNTIFS('Room Status Tracker'!$M$2:$M$151,A33,'Room Status Tracker'!$E$2:$E$151,"Dirty"),0)</f>
        <v/>
      </c>
      <c r="D33" s="21">
        <f>IFERROR(COUNTIFS('Room Status Tracker'!$M$2:$M$151,A33,'Room Status Tracker'!$E$2:$E$151,"Cleaning in Progress"),0)</f>
        <v/>
      </c>
      <c r="E33" s="21">
        <f>IFERROR(COUNTIFS('Room Status Tracker'!$M$2:$M$151,A33,'Room Status Tracker'!$E$2:$E$151,"Clean"),0)</f>
        <v/>
      </c>
      <c r="F33" s="21">
        <f>IFERROR(COUNTIFS('Room Status Tracker'!$M$2:$M$151,A33,'Room Status Tracker'!$E$2:$E$151,"Inspected"),0)</f>
        <v/>
      </c>
      <c r="G33" s="21">
        <f>IFERROR(COUNTIFS('Room Status Tracker'!$M$2:$M$151,A33,'Room Status Tracker'!$X$2:$X$151,"Yes"),0)</f>
        <v/>
      </c>
    </row>
    <row r="34">
      <c r="A34" s="17" t="inlineStr">
        <is>
          <t>Brianna Lewis</t>
        </is>
      </c>
      <c r="B34" s="18">
        <f>IFERROR(COUNTIFS('Room Status Tracker'!$M$2:$M$151,A34,'Room Status Tracker'!$A$2:$A$151,"&lt;&gt;"),0)</f>
        <v/>
      </c>
      <c r="C34" s="18">
        <f>IFERROR(COUNTIFS('Room Status Tracker'!$M$2:$M$151,A34,'Room Status Tracker'!$E$2:$E$151,"Dirty"),0)</f>
        <v/>
      </c>
      <c r="D34" s="18">
        <f>IFERROR(COUNTIFS('Room Status Tracker'!$M$2:$M$151,A34,'Room Status Tracker'!$E$2:$E$151,"Cleaning in Progress"),0)</f>
        <v/>
      </c>
      <c r="E34" s="18">
        <f>IFERROR(COUNTIFS('Room Status Tracker'!$M$2:$M$151,A34,'Room Status Tracker'!$E$2:$E$151,"Clean"),0)</f>
        <v/>
      </c>
      <c r="F34" s="18">
        <f>IFERROR(COUNTIFS('Room Status Tracker'!$M$2:$M$151,A34,'Room Status Tracker'!$E$2:$E$151,"Inspected"),0)</f>
        <v/>
      </c>
      <c r="G34" s="18">
        <f>IFERROR(COUNTIFS('Room Status Tracker'!$M$2:$M$151,A34,'Room Status Tracker'!$X$2:$X$151,"Yes"),0)</f>
        <v/>
      </c>
    </row>
    <row r="35">
      <c r="A35" s="20" t="inlineStr">
        <is>
          <t>Carlos Rivera</t>
        </is>
      </c>
      <c r="B35" s="21">
        <f>IFERROR(COUNTIFS('Room Status Tracker'!$M$2:$M$151,A35,'Room Status Tracker'!$A$2:$A$151,"&lt;&gt;"),0)</f>
        <v/>
      </c>
      <c r="C35" s="21">
        <f>IFERROR(COUNTIFS('Room Status Tracker'!$M$2:$M$151,A35,'Room Status Tracker'!$E$2:$E$151,"Dirty"),0)</f>
        <v/>
      </c>
      <c r="D35" s="21">
        <f>IFERROR(COUNTIFS('Room Status Tracker'!$M$2:$M$151,A35,'Room Status Tracker'!$E$2:$E$151,"Cleaning in Progress"),0)</f>
        <v/>
      </c>
      <c r="E35" s="21">
        <f>IFERROR(COUNTIFS('Room Status Tracker'!$M$2:$M$151,A35,'Room Status Tracker'!$E$2:$E$151,"Clean"),0)</f>
        <v/>
      </c>
      <c r="F35" s="21">
        <f>IFERROR(COUNTIFS('Room Status Tracker'!$M$2:$M$151,A35,'Room Status Tracker'!$E$2:$E$151,"Inspected"),0)</f>
        <v/>
      </c>
      <c r="G35" s="21">
        <f>IFERROR(COUNTIFS('Room Status Tracker'!$M$2:$M$151,A35,'Room Status Tracker'!$X$2:$X$151,"Yes"),0)</f>
        <v/>
      </c>
    </row>
    <row r="36">
      <c r="A36" s="17" t="inlineStr">
        <is>
          <t>Dana Brooks</t>
        </is>
      </c>
      <c r="B36" s="18">
        <f>IFERROR(COUNTIFS('Room Status Tracker'!$M$2:$M$151,A36,'Room Status Tracker'!$A$2:$A$151,"&lt;&gt;"),0)</f>
        <v/>
      </c>
      <c r="C36" s="18">
        <f>IFERROR(COUNTIFS('Room Status Tracker'!$M$2:$M$151,A36,'Room Status Tracker'!$E$2:$E$151,"Dirty"),0)</f>
        <v/>
      </c>
      <c r="D36" s="18">
        <f>IFERROR(COUNTIFS('Room Status Tracker'!$M$2:$M$151,A36,'Room Status Tracker'!$E$2:$E$151,"Cleaning in Progress"),0)</f>
        <v/>
      </c>
      <c r="E36" s="18">
        <f>IFERROR(COUNTIFS('Room Status Tracker'!$M$2:$M$151,A36,'Room Status Tracker'!$E$2:$E$151,"Clean"),0)</f>
        <v/>
      </c>
      <c r="F36" s="18">
        <f>IFERROR(COUNTIFS('Room Status Tracker'!$M$2:$M$151,A36,'Room Status Tracker'!$E$2:$E$151,"Inspected"),0)</f>
        <v/>
      </c>
      <c r="G36" s="18">
        <f>IFERROR(COUNTIFS('Room Status Tracker'!$M$2:$M$151,A36,'Room Status Tracker'!$X$2:$X$151,"Yes"),0)</f>
        <v/>
      </c>
    </row>
    <row r="37">
      <c r="A37" s="20" t="inlineStr">
        <is>
          <t>Evelyn Parker</t>
        </is>
      </c>
      <c r="B37" s="21">
        <f>IFERROR(COUNTIFS('Room Status Tracker'!$M$2:$M$151,A37,'Room Status Tracker'!$A$2:$A$151,"&lt;&gt;"),0)</f>
        <v/>
      </c>
      <c r="C37" s="21">
        <f>IFERROR(COUNTIFS('Room Status Tracker'!$M$2:$M$151,A37,'Room Status Tracker'!$E$2:$E$151,"Dirty"),0)</f>
        <v/>
      </c>
      <c r="D37" s="21">
        <f>IFERROR(COUNTIFS('Room Status Tracker'!$M$2:$M$151,A37,'Room Status Tracker'!$E$2:$E$151,"Cleaning in Progress"),0)</f>
        <v/>
      </c>
      <c r="E37" s="21">
        <f>IFERROR(COUNTIFS('Room Status Tracker'!$M$2:$M$151,A37,'Room Status Tracker'!$E$2:$E$151,"Clean"),0)</f>
        <v/>
      </c>
      <c r="F37" s="21">
        <f>IFERROR(COUNTIFS('Room Status Tracker'!$M$2:$M$151,A37,'Room Status Tracker'!$E$2:$E$151,"Inspected"),0)</f>
        <v/>
      </c>
      <c r="G37" s="21">
        <f>IFERROR(COUNTIFS('Room Status Tracker'!$M$2:$M$151,A37,'Room Status Tracker'!$X$2:$X$151,"Yes"),0)</f>
        <v/>
      </c>
    </row>
    <row r="38">
      <c r="A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</row>
    <row r="39">
      <c r="A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</row>
    <row r="40">
      <c r="A40" s="15" t="inlineStr">
        <is>
          <t>Exceptions Requiring Attention</t>
        </is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</row>
    <row r="41">
      <c r="A41" s="16" t="inlineStr">
        <is>
          <t>Exception Type</t>
        </is>
      </c>
      <c r="B41" s="16" t="inlineStr">
        <is>
          <t>Room Count</t>
        </is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</row>
    <row r="42">
      <c r="A42" s="17" t="inlineStr">
        <is>
          <t>Missing Required Status</t>
        </is>
      </c>
      <c r="B42" s="18">
        <f>IFERROR(COUNTIF('Room Status Tracker'!$AA$2:$AA$151,A42),0)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</row>
    <row r="43">
      <c r="A43" s="20" t="inlineStr">
        <is>
          <t>Date Sequence Error</t>
        </is>
      </c>
      <c r="B43" s="21">
        <f>IFERROR(COUNTIF('Room Status Tracker'!$AA$2:$AA$151,A43),0)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</row>
    <row r="44">
      <c r="A44" s="17" t="inlineStr">
        <is>
          <t>Occupied Room Marked Ready</t>
        </is>
      </c>
      <c r="B44" s="18">
        <f>IFERROR(COUNTIF('Room Status Tracker'!$AA$2:$AA$151,A44),0)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</row>
    <row r="45">
      <c r="A45" s="20" t="inlineStr">
        <is>
          <t>Guest Name on Vacant Room</t>
        </is>
      </c>
      <c r="B45" s="21">
        <f>IFERROR(COUNTIF('Room Status Tracker'!$AA$2:$AA$151,A45),0)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</row>
    <row r="46">
      <c r="A46" s="17" t="inlineStr">
        <is>
          <t>Missing Maintenance Ticket</t>
        </is>
      </c>
      <c r="B46" s="18">
        <f>IFERROR(COUNTIF('Room Status Tracker'!$AA$2:$AA$151,A46),0)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</row>
    <row r="47">
      <c r="A47" s="20" t="inlineStr">
        <is>
          <t>Missing Issue Summary</t>
        </is>
      </c>
      <c r="B47" s="21">
        <f>IFERROR(COUNTIF('Room Status Tracker'!$AA$2:$AA$151,A47),0)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</row>
    <row r="48">
      <c r="A48" s="17" t="inlineStr">
        <is>
          <t>Housekeeping Time Error</t>
        </is>
      </c>
      <c r="B48" s="18">
        <f>IFERROR(COUNTIF('Room Status Tracker'!$AA$2:$AA$151,A48),0)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</row>
    <row r="49">
      <c r="A49" s="20" t="inlineStr">
        <is>
          <t>Inspection Time Error</t>
        </is>
      </c>
      <c r="B49" s="21">
        <f>IFERROR(COUNTIF('Room Status Tracker'!$AA$2:$AA$151,A49),0)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</row>
    <row r="50">
      <c r="A50" s="17" t="inlineStr">
        <is>
          <t>Blocked Room Marked Ready</t>
        </is>
      </c>
      <c r="B50" s="18">
        <f>IFERROR(COUNTIF('Room Status Tracker'!$AA$2:$AA$151,A50),0)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</row>
    <row r="51">
      <c r="A51" s="20" t="inlineStr">
        <is>
          <t>Status Update Overdue</t>
        </is>
      </c>
      <c r="B51" s="21">
        <f>IFERROR(COUNTIF('Room Status Tracker'!$AA$2:$AA$151,A51),0)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</row>
    <row r="53">
      <c r="A53" s="25" t="inlineStr">
        <is>
          <t>Filter Operational Check on the Room Status Tracker to review room-level details and resolve current exceptions.</t>
        </is>
      </c>
      <c r="B53" s="26">
        <f>""</f>
        <v/>
      </c>
      <c r="C53" s="26">
        <f>""</f>
        <v/>
      </c>
      <c r="D53" s="26">
        <f>""</f>
        <v/>
      </c>
      <c r="E53" s="26">
        <f>""</f>
        <v/>
      </c>
      <c r="F53" s="26">
        <f>""</f>
        <v/>
      </c>
      <c r="G53" s="26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</row>
  </sheetData>
  <hyperlinks>
    <hyperlink xmlns:r="http://schemas.openxmlformats.org/officeDocument/2006/relationships" ref="A6" r:id="rId1"/>
    <hyperlink xmlns:r="http://schemas.openxmlformats.org/officeDocument/2006/relationships" ref="C6" r:id="rId2"/>
    <hyperlink xmlns:r="http://schemas.openxmlformats.org/officeDocument/2006/relationships" ref="E6" r:id="rId3"/>
    <hyperlink xmlns:r="http://schemas.openxmlformats.org/officeDocument/2006/relationships" ref="G6" r:id="rId4"/>
    <hyperlink xmlns:r="http://schemas.openxmlformats.org/officeDocument/2006/relationships" ref="A9" r:id="rId5"/>
    <hyperlink xmlns:r="http://schemas.openxmlformats.org/officeDocument/2006/relationships" ref="C9" r:id="rId6"/>
    <hyperlink xmlns:r="http://schemas.openxmlformats.org/officeDocument/2006/relationships" ref="E9" r:id="rId7"/>
    <hyperlink xmlns:r="http://schemas.openxmlformats.org/officeDocument/2006/relationships" ref="G9" r:id="rId8"/>
    <hyperlink xmlns:r="http://schemas.openxmlformats.org/officeDocument/2006/relationships" ref="A12" r:id="rId9"/>
    <hyperlink xmlns:r="http://schemas.openxmlformats.org/officeDocument/2006/relationships" ref="C12" r:id="rId10"/>
    <hyperlink xmlns:r="http://schemas.openxmlformats.org/officeDocument/2006/relationships" ref="E12" r:id="rId11"/>
    <hyperlink xmlns:r="http://schemas.openxmlformats.org/officeDocument/2006/relationships" ref="G12" r:id="rId12"/>
    <hyperlink xmlns:r="http://schemas.openxmlformats.org/officeDocument/2006/relationships" ref="A15" r:id="rId13"/>
    <hyperlink xmlns:r="http://schemas.openxmlformats.org/officeDocument/2006/relationships" ref="C15" r:id="rId14"/>
    <hyperlink xmlns:r="http://schemas.openxmlformats.org/officeDocument/2006/relationships" ref="A18" r:id="rId15"/>
    <hyperlink xmlns:r="http://schemas.openxmlformats.org/officeDocument/2006/relationships" ref="A40" r:id="rId16"/>
    <hyperlink xmlns:r="http://schemas.openxmlformats.org/officeDocument/2006/relationships" ref="A53" r:id="rId17"/>
  </hyperlinks>
  <pageMargins left="0.75" right="0.75" top="1" bottom="1" header="0.5" footer="0.5"/>
  <pageSetup orientation="landscape" fitToHeight="1" fitToWidth="1"/>
  <drawing xmlns:r="http://schemas.openxmlformats.org/officeDocument/2006/relationships" r:id="rId18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51"/>
  <sheetViews>
    <sheetView showGridLines="0" zoomScale="70" zoomScaleNormal="70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8" customWidth="1" min="2" max="2"/>
    <col width="23" customWidth="1" min="3" max="3"/>
    <col width="18" customWidth="1" min="4" max="4"/>
    <col width="23" customWidth="1" min="5" max="5"/>
    <col width="18" customWidth="1" min="6" max="6"/>
    <col width="15" customWidth="1" min="7" max="7"/>
    <col width="18" customWidth="1" min="8" max="8"/>
    <col width="22" customWidth="1" min="9" max="9"/>
    <col width="14" customWidth="1" min="10" max="10"/>
    <col width="14" customWidth="1" min="11" max="11"/>
    <col width="18" customWidth="1" min="12" max="12"/>
    <col width="22" customWidth="1" min="13" max="13"/>
    <col width="22" customWidth="1" min="14" max="14"/>
    <col width="22" customWidth="1" min="15" max="15"/>
    <col width="18" customWidth="1" min="16" max="16"/>
    <col width="22" customWidth="1" min="17" max="17"/>
    <col width="19" customWidth="1" min="18" max="18"/>
    <col width="19" customWidth="1" min="19" max="19"/>
    <col width="34" customWidth="1" min="20" max="20"/>
    <col width="18" customWidth="1" min="21" max="21"/>
    <col width="22" customWidth="1" min="22" max="22"/>
    <col width="17" customWidth="1" min="23" max="23"/>
    <col width="12" customWidth="1" min="24" max="24"/>
    <col width="17" customWidth="1" min="25" max="25"/>
    <col width="21" customWidth="1" min="26" max="26"/>
    <col width="29" customWidth="1" min="27" max="27"/>
    <col width="42" customWidth="1" min="28" max="28"/>
  </cols>
  <sheetData>
    <row r="1" ht="42" customHeight="1">
      <c r="A1" s="24" t="inlineStr">
        <is>
          <t>Room Number</t>
        </is>
      </c>
      <c r="B1" s="24" t="inlineStr">
        <is>
          <t>Floor</t>
        </is>
      </c>
      <c r="C1" s="24" t="inlineStr">
        <is>
          <t>Room Type</t>
        </is>
      </c>
      <c r="D1" s="24" t="inlineStr">
        <is>
          <t>Occupancy Status</t>
        </is>
      </c>
      <c r="E1" s="24" t="inlineStr">
        <is>
          <t>Housekeeping Status</t>
        </is>
      </c>
      <c r="F1" s="24" t="inlineStr">
        <is>
          <t>Room Condition</t>
        </is>
      </c>
      <c r="G1" s="24" t="inlineStr">
        <is>
          <t>Ready to Sell</t>
        </is>
      </c>
      <c r="H1" s="24" t="inlineStr">
        <is>
          <t>Guest Last Name</t>
        </is>
      </c>
      <c r="I1" s="24" t="inlineStr">
        <is>
          <t>External Reservation ID</t>
        </is>
      </c>
      <c r="J1" s="24" t="inlineStr">
        <is>
          <t>Arrival Date</t>
        </is>
      </c>
      <c r="K1" s="24" t="inlineStr">
        <is>
          <t>Departure Date</t>
        </is>
      </c>
      <c r="L1" s="24" t="inlineStr">
        <is>
          <t>Departure Status</t>
        </is>
      </c>
      <c r="M1" s="24" t="inlineStr">
        <is>
          <t>Assigned Housekeeper</t>
        </is>
      </c>
      <c r="N1" s="24" t="inlineStr">
        <is>
          <t>Housekeeping Start</t>
        </is>
      </c>
      <c r="O1" s="24" t="inlineStr">
        <is>
          <t>Housekeeping Complete</t>
        </is>
      </c>
      <c r="P1" s="24" t="inlineStr">
        <is>
          <t>Inspector</t>
        </is>
      </c>
      <c r="Q1" s="24" t="inlineStr">
        <is>
          <t>Inspection Time</t>
        </is>
      </c>
      <c r="R1" s="24" t="inlineStr">
        <is>
          <t>Maintenance Ticket</t>
        </is>
      </c>
      <c r="S1" s="24" t="inlineStr">
        <is>
          <t>Maintenance Priority</t>
        </is>
      </c>
      <c r="T1" s="24" t="inlineStr">
        <is>
          <t>Issue Summary</t>
        </is>
      </c>
      <c r="U1" s="24" t="inlineStr">
        <is>
          <t>PMS Status</t>
        </is>
      </c>
      <c r="V1" s="24" t="inlineStr">
        <is>
          <t>Last Status Update</t>
        </is>
      </c>
      <c r="W1" s="24" t="inlineStr">
        <is>
          <t>Updated By</t>
        </is>
      </c>
      <c r="X1" s="24" t="inlineStr">
        <is>
          <t>Priority</t>
        </is>
      </c>
      <c r="Y1" s="24" t="inlineStr">
        <is>
          <t>Status Age Hours</t>
        </is>
      </c>
      <c r="Z1" s="24" t="inlineStr">
        <is>
          <t>Update Check</t>
        </is>
      </c>
      <c r="AA1" s="24" t="inlineStr">
        <is>
          <t>Operational Check</t>
        </is>
      </c>
      <c r="AB1" s="24" t="inlineStr">
        <is>
          <t>Shift Notes</t>
        </is>
      </c>
    </row>
    <row r="2">
      <c r="A2" s="27" t="inlineStr">
        <is>
          <t>101</t>
        </is>
      </c>
      <c r="B2" s="27" t="n">
        <v>1</v>
      </c>
      <c r="C2" s="27" t="inlineStr">
        <is>
          <t>Standard King</t>
        </is>
      </c>
      <c r="D2" s="27" t="inlineStr">
        <is>
          <t>Vacant</t>
        </is>
      </c>
      <c r="E2" s="27" t="inlineStr">
        <is>
          <t>Inspected</t>
        </is>
      </c>
      <c r="F2" s="27" t="inlineStr">
        <is>
          <t>Available</t>
        </is>
      </c>
      <c r="G2" s="28">
        <f>IFERROR(IF(A2="","",IF(AND(D2="Vacant",E2="Inspected",F2="Available"),"Yes","No")),"")</f>
        <v/>
      </c>
      <c r="H2" s="27" t="inlineStr"/>
      <c r="I2" s="27" t="inlineStr"/>
      <c r="J2" s="56" t="inlineStr"/>
      <c r="K2" s="56" t="inlineStr"/>
      <c r="L2" s="27" t="inlineStr">
        <is>
          <t>Not Due</t>
        </is>
      </c>
      <c r="M2" s="27" t="inlineStr">
        <is>
          <t>Alicia Gomez</t>
        </is>
      </c>
      <c r="N2" s="57" t="n">
        <v>46270.47916666666</v>
      </c>
      <c r="O2" s="57" t="n">
        <v>46270.52083333334</v>
      </c>
      <c r="P2" s="27" t="inlineStr">
        <is>
          <t>Marcus Hill</t>
        </is>
      </c>
      <c r="Q2" s="57" t="n">
        <v>46270.53472222222</v>
      </c>
      <c r="R2" s="27" t="inlineStr"/>
      <c r="S2" s="27" t="inlineStr">
        <is>
          <t>None</t>
        </is>
      </c>
      <c r="T2" s="31" t="inlineStr"/>
      <c r="U2" s="27" t="inlineStr">
        <is>
          <t>Vacant Clean</t>
        </is>
      </c>
      <c r="V2" s="57" t="n">
        <v>46270.58680555555</v>
      </c>
      <c r="W2" s="27" t="inlineStr">
        <is>
          <t>Supervisor</t>
        </is>
      </c>
      <c r="X2" s="27" t="inlineStr">
        <is>
          <t>No</t>
        </is>
      </c>
      <c r="Y2" s="58">
        <f>IFERROR(IF(V2="","",(NOW()-V2)*24),"")</f>
        <v/>
      </c>
      <c r="Z2" s="28">
        <f>IFERROR(IF(A2="","",IF(V2="","Missing Update Time",IF(Y2&gt;'Lists &amp; Settings'!$B$7,"Overdue","Current"))),"")</f>
        <v/>
      </c>
      <c r="AA2" s="33">
        <f>IFERROR(IF(A2="","",IF(OR(D2="",E2="",F2=""),"Missing Required Status",IF(AND(J2&lt;&gt;"",K2&lt;&gt;"",K2&lt;J2),"Date Sequence Error",IF(AND(D2="Occupied",G2="Yes"),"Occupied Room Marked Ready",IF(AND(D2="Vacant",H2&lt;&gt;""),"Guest Name on Vacant Room",IF(AND(F2="Out of Order",R2=""),"Missing Maintenance Ticket",IF(AND(R2&lt;&gt;"",T2=""),"Missing Issue Summary",IF(AND(N2&lt;&gt;"",O2&lt;&gt;"",O2&lt;N2),"Housekeeping Time Error",IF(AND(Q2&lt;&gt;"",O2&lt;&gt;"",Q2&lt;O2),"Inspection Time Error",IF(AND(G2="Yes",F2&lt;&gt;"Available"),"Blocked Room Marked Ready",IF(Z2="Overdue","Status Update Overdue","OK"))))))))))),"")</f>
        <v/>
      </c>
      <c r="AB2" s="31" t="inlineStr">
        <is>
          <t>Inspected and released for sale.</t>
        </is>
      </c>
    </row>
    <row r="3">
      <c r="A3" s="27" t="inlineStr">
        <is>
          <t>102</t>
        </is>
      </c>
      <c r="B3" s="27" t="n">
        <v>1</v>
      </c>
      <c r="C3" s="27" t="inlineStr">
        <is>
          <t>Standard Two Queens</t>
        </is>
      </c>
      <c r="D3" s="27" t="inlineStr">
        <is>
          <t>Occupied</t>
        </is>
      </c>
      <c r="E3" s="27" t="inlineStr">
        <is>
          <t>Clean</t>
        </is>
      </c>
      <c r="F3" s="27" t="inlineStr">
        <is>
          <t>Available</t>
        </is>
      </c>
      <c r="G3" s="28">
        <f>IFERROR(IF(A3="","",IF(AND(D3="Vacant",E3="Inspected",F3="Available"),"Yes","No")),"")</f>
        <v/>
      </c>
      <c r="H3" s="27" t="inlineStr">
        <is>
          <t>Carter</t>
        </is>
      </c>
      <c r="I3" s="27" t="inlineStr">
        <is>
          <t>EXT-260102</t>
        </is>
      </c>
      <c r="J3" s="56" t="n">
        <v>46269</v>
      </c>
      <c r="K3" s="56" t="n">
        <v>46272</v>
      </c>
      <c r="L3" s="27" t="inlineStr">
        <is>
          <t>Not Due</t>
        </is>
      </c>
      <c r="M3" s="27" t="inlineStr">
        <is>
          <t>Unassigned</t>
        </is>
      </c>
      <c r="N3" s="57" t="inlineStr"/>
      <c r="O3" s="57" t="inlineStr"/>
      <c r="P3" s="27" t="inlineStr"/>
      <c r="Q3" s="57" t="inlineStr"/>
      <c r="R3" s="27" t="inlineStr"/>
      <c r="S3" s="27" t="inlineStr">
        <is>
          <t>None</t>
        </is>
      </c>
      <c r="T3" s="31" t="inlineStr"/>
      <c r="U3" s="27" t="inlineStr">
        <is>
          <t>Occupied Clean</t>
        </is>
      </c>
      <c r="V3" s="57" t="n">
        <v>46270.56944444445</v>
      </c>
      <c r="W3" s="27" t="inlineStr">
        <is>
          <t>Front Desk</t>
        </is>
      </c>
      <c r="X3" s="27" t="inlineStr">
        <is>
          <t>No</t>
        </is>
      </c>
      <c r="Y3" s="58">
        <f>IFERROR(IF(V3="","",(NOW()-V3)*24),"")</f>
        <v/>
      </c>
      <c r="Z3" s="28">
        <f>IFERROR(IF(A3="","",IF(V3="","Missing Update Time",IF(Y3&gt;'Lists &amp; Settings'!$B$7,"Overdue","Current"))),"")</f>
        <v/>
      </c>
      <c r="AA3" s="33">
        <f>IFERROR(IF(A3="","",IF(OR(D3="",E3="",F3=""),"Missing Required Status",IF(AND(J3&lt;&gt;"",K3&lt;&gt;"",K3&lt;J3),"Date Sequence Error",IF(AND(D3="Occupied",G3="Yes"),"Occupied Room Marked Ready",IF(AND(D3="Vacant",H3&lt;&gt;""),"Guest Name on Vacant Room",IF(AND(F3="Out of Order",R3=""),"Missing Maintenance Ticket",IF(AND(R3&lt;&gt;"",T3=""),"Missing Issue Summary",IF(AND(N3&lt;&gt;"",O3&lt;&gt;"",O3&lt;N3),"Housekeeping Time Error",IF(AND(Q3&lt;&gt;"",O3&lt;&gt;"",Q3&lt;O3),"Inspection Time Error",IF(AND(G3="Yes",F3&lt;&gt;"Available"),"Blocked Room Marked Ready",IF(Z3="Overdue","Status Update Overdue","OK"))))))))))),"")</f>
        <v/>
      </c>
      <c r="AB3" s="31" t="inlineStr">
        <is>
          <t>Occupied guest room; routine service complete.</t>
        </is>
      </c>
    </row>
    <row r="4">
      <c r="A4" s="27" t="inlineStr">
        <is>
          <t>103</t>
        </is>
      </c>
      <c r="B4" s="27" t="n">
        <v>1</v>
      </c>
      <c r="C4" s="27" t="inlineStr">
        <is>
          <t>Deluxe King</t>
        </is>
      </c>
      <c r="D4" s="27" t="inlineStr">
        <is>
          <t>Checked Out</t>
        </is>
      </c>
      <c r="E4" s="27" t="inlineStr">
        <is>
          <t>Dirty</t>
        </is>
      </c>
      <c r="F4" s="27" t="inlineStr">
        <is>
          <t>Available</t>
        </is>
      </c>
      <c r="G4" s="28">
        <f>IFERROR(IF(A4="","",IF(AND(D4="Vacant",E4="Inspected",F4="Available"),"Yes","No")),"")</f>
        <v/>
      </c>
      <c r="H4" s="27" t="inlineStr"/>
      <c r="I4" s="27" t="inlineStr"/>
      <c r="J4" s="56" t="n">
        <v>46268</v>
      </c>
      <c r="K4" s="56" t="n">
        <v>46270</v>
      </c>
      <c r="L4" s="27" t="inlineStr">
        <is>
          <t>Checked Out</t>
        </is>
      </c>
      <c r="M4" s="27" t="inlineStr">
        <is>
          <t>Brianna Lewis</t>
        </is>
      </c>
      <c r="N4" s="57" t="inlineStr"/>
      <c r="O4" s="57" t="inlineStr"/>
      <c r="P4" s="27" t="inlineStr"/>
      <c r="Q4" s="57" t="inlineStr"/>
      <c r="R4" s="27" t="inlineStr"/>
      <c r="S4" s="27" t="inlineStr">
        <is>
          <t>None</t>
        </is>
      </c>
      <c r="T4" s="31" t="inlineStr"/>
      <c r="U4" s="27" t="inlineStr">
        <is>
          <t>Vacant Dirty</t>
        </is>
      </c>
      <c r="V4" s="57" t="n">
        <v>46270.57638888889</v>
      </c>
      <c r="W4" s="27" t="inlineStr">
        <is>
          <t>Front Desk</t>
        </is>
      </c>
      <c r="X4" s="27" t="inlineStr">
        <is>
          <t>Yes</t>
        </is>
      </c>
      <c r="Y4" s="58">
        <f>IFERROR(IF(V4="","",(NOW()-V4)*24),"")</f>
        <v/>
      </c>
      <c r="Z4" s="28">
        <f>IFERROR(IF(A4="","",IF(V4="","Missing Update Time",IF(Y4&gt;'Lists &amp; Settings'!$B$7,"Overdue","Current"))),"")</f>
        <v/>
      </c>
      <c r="AA4" s="33">
        <f>IFERROR(IF(A4="","",IF(OR(D4="",E4="",F4=""),"Missing Required Status",IF(AND(J4&lt;&gt;"",K4&lt;&gt;"",K4&lt;J4),"Date Sequence Error",IF(AND(D4="Occupied",G4="Yes"),"Occupied Room Marked Ready",IF(AND(D4="Vacant",H4&lt;&gt;""),"Guest Name on Vacant Room",IF(AND(F4="Out of Order",R4=""),"Missing Maintenance Ticket",IF(AND(R4&lt;&gt;"",T4=""),"Missing Issue Summary",IF(AND(N4&lt;&gt;"",O4&lt;&gt;"",O4&lt;N4),"Housekeeping Time Error",IF(AND(Q4&lt;&gt;"",O4&lt;&gt;"",Q4&lt;O4),"Inspection Time Error",IF(AND(G4="Yes",F4&lt;&gt;"Available"),"Blocked Room Marked Ready",IF(Z4="Overdue","Status Update Overdue","OK"))))))))))),"")</f>
        <v/>
      </c>
      <c r="AB4" s="31" t="inlineStr">
        <is>
          <t>Priority turnover for expected early arrival.</t>
        </is>
      </c>
    </row>
    <row r="5">
      <c r="A5" s="27" t="inlineStr">
        <is>
          <t>104</t>
        </is>
      </c>
      <c r="B5" s="27" t="n">
        <v>1</v>
      </c>
      <c r="C5" s="27" t="inlineStr">
        <is>
          <t>Standard King</t>
        </is>
      </c>
      <c r="D5" s="27" t="inlineStr">
        <is>
          <t>Vacant</t>
        </is>
      </c>
      <c r="E5" s="27" t="inlineStr">
        <is>
          <t>Cleaning in Progress</t>
        </is>
      </c>
      <c r="F5" s="27" t="inlineStr">
        <is>
          <t>Available</t>
        </is>
      </c>
      <c r="G5" s="28">
        <f>IFERROR(IF(A5="","",IF(AND(D5="Vacant",E5="Inspected",F5="Available"),"Yes","No")),"")</f>
        <v/>
      </c>
      <c r="H5" s="27" t="inlineStr"/>
      <c r="I5" s="27" t="inlineStr"/>
      <c r="J5" s="56" t="inlineStr"/>
      <c r="K5" s="56" t="inlineStr"/>
      <c r="L5" s="27" t="inlineStr">
        <is>
          <t>Not Due</t>
        </is>
      </c>
      <c r="M5" s="27" t="inlineStr">
        <is>
          <t>Carlos Rivera</t>
        </is>
      </c>
      <c r="N5" s="57" t="n">
        <v>46270.57986111111</v>
      </c>
      <c r="O5" s="57" t="inlineStr"/>
      <c r="P5" s="27" t="inlineStr"/>
      <c r="Q5" s="57" t="inlineStr"/>
      <c r="R5" s="27" t="inlineStr"/>
      <c r="S5" s="27" t="inlineStr">
        <is>
          <t>None</t>
        </is>
      </c>
      <c r="T5" s="31" t="inlineStr"/>
      <c r="U5" s="27" t="inlineStr">
        <is>
          <t>Vacant Dirty</t>
        </is>
      </c>
      <c r="V5" s="57" t="n">
        <v>46270.59027777778</v>
      </c>
      <c r="W5" s="27" t="inlineStr">
        <is>
          <t>Housekeeping</t>
        </is>
      </c>
      <c r="X5" s="27" t="inlineStr">
        <is>
          <t>No</t>
        </is>
      </c>
      <c r="Y5" s="58">
        <f>IFERROR(IF(V5="","",(NOW()-V5)*24),"")</f>
        <v/>
      </c>
      <c r="Z5" s="28">
        <f>IFERROR(IF(A5="","",IF(V5="","Missing Update Time",IF(Y5&gt;'Lists &amp; Settings'!$B$7,"Overdue","Current"))),"")</f>
        <v/>
      </c>
      <c r="AA5" s="33">
        <f>IFERROR(IF(A5="","",IF(OR(D5="",E5="",F5=""),"Missing Required Status",IF(AND(J5&lt;&gt;"",K5&lt;&gt;"",K5&lt;J5),"Date Sequence Error",IF(AND(D5="Occupied",G5="Yes"),"Occupied Room Marked Ready",IF(AND(D5="Vacant",H5&lt;&gt;""),"Guest Name on Vacant Room",IF(AND(F5="Out of Order",R5=""),"Missing Maintenance Ticket",IF(AND(R5&lt;&gt;"",T5=""),"Missing Issue Summary",IF(AND(N5&lt;&gt;"",O5&lt;&gt;"",O5&lt;N5),"Housekeeping Time Error",IF(AND(Q5&lt;&gt;"",O5&lt;&gt;"",Q5&lt;O5),"Inspection Time Error",IF(AND(G5="Yes",F5&lt;&gt;"Available"),"Blocked Room Marked Ready",IF(Z5="Overdue","Status Update Overdue","OK"))))))))))),"")</f>
        <v/>
      </c>
      <c r="AB5" s="31" t="inlineStr">
        <is>
          <t>Cleaning underway.</t>
        </is>
      </c>
    </row>
    <row r="6">
      <c r="A6" s="27" t="inlineStr">
        <is>
          <t>105</t>
        </is>
      </c>
      <c r="B6" s="27" t="n">
        <v>1</v>
      </c>
      <c r="C6" s="27" t="inlineStr">
        <is>
          <t>Accessible King</t>
        </is>
      </c>
      <c r="D6" s="27" t="inlineStr">
        <is>
          <t>Vacant</t>
        </is>
      </c>
      <c r="E6" s="27" t="inlineStr">
        <is>
          <t>Clean</t>
        </is>
      </c>
      <c r="F6" s="27" t="inlineStr">
        <is>
          <t>Available</t>
        </is>
      </c>
      <c r="G6" s="28">
        <f>IFERROR(IF(A6="","",IF(AND(D6="Vacant",E6="Inspected",F6="Available"),"Yes","No")),"")</f>
        <v/>
      </c>
      <c r="H6" s="27" t="inlineStr"/>
      <c r="I6" s="27" t="inlineStr"/>
      <c r="J6" s="56" t="inlineStr"/>
      <c r="K6" s="56" t="inlineStr"/>
      <c r="L6" s="27" t="inlineStr">
        <is>
          <t>Not Due</t>
        </is>
      </c>
      <c r="M6" s="27" t="inlineStr">
        <is>
          <t>Dana Brooks</t>
        </is>
      </c>
      <c r="N6" s="57" t="n">
        <v>46270.52083333334</v>
      </c>
      <c r="O6" s="57" t="n">
        <v>46270.58333333334</v>
      </c>
      <c r="P6" s="27" t="inlineStr"/>
      <c r="Q6" s="57" t="inlineStr"/>
      <c r="R6" s="27" t="inlineStr"/>
      <c r="S6" s="27" t="inlineStr">
        <is>
          <t>None</t>
        </is>
      </c>
      <c r="T6" s="31" t="inlineStr"/>
      <c r="U6" s="27" t="inlineStr">
        <is>
          <t>Vacant Clean</t>
        </is>
      </c>
      <c r="V6" s="57" t="n">
        <v>46270.58333333334</v>
      </c>
      <c r="W6" s="27" t="inlineStr">
        <is>
          <t>Housekeeping</t>
        </is>
      </c>
      <c r="X6" s="27" t="inlineStr">
        <is>
          <t>No</t>
        </is>
      </c>
      <c r="Y6" s="58">
        <f>IFERROR(IF(V6="","",(NOW()-V6)*24),"")</f>
        <v/>
      </c>
      <c r="Z6" s="28">
        <f>IFERROR(IF(A6="","",IF(V6="","Missing Update Time",IF(Y6&gt;'Lists &amp; Settings'!$B$7,"Overdue","Current"))),"")</f>
        <v/>
      </c>
      <c r="AA6" s="33">
        <f>IFERROR(IF(A6="","",IF(OR(D6="",E6="",F6=""),"Missing Required Status",IF(AND(J6&lt;&gt;"",K6&lt;&gt;"",K6&lt;J6),"Date Sequence Error",IF(AND(D6="Occupied",G6="Yes"),"Occupied Room Marked Ready",IF(AND(D6="Vacant",H6&lt;&gt;""),"Guest Name on Vacant Room",IF(AND(F6="Out of Order",R6=""),"Missing Maintenance Ticket",IF(AND(R6&lt;&gt;"",T6=""),"Missing Issue Summary",IF(AND(N6&lt;&gt;"",O6&lt;&gt;"",O6&lt;N6),"Housekeeping Time Error",IF(AND(Q6&lt;&gt;"",O6&lt;&gt;"",Q6&lt;O6),"Inspection Time Error",IF(AND(G6="Yes",F6&lt;&gt;"Available"),"Blocked Room Marked Ready",IF(Z6="Overdue","Status Update Overdue","OK"))))))))))),"")</f>
        <v/>
      </c>
      <c r="AB6" s="31" t="inlineStr">
        <is>
          <t>Awaiting inspection.</t>
        </is>
      </c>
    </row>
    <row r="7">
      <c r="A7" s="27" t="inlineStr">
        <is>
          <t>201</t>
        </is>
      </c>
      <c r="B7" s="27" t="n">
        <v>2</v>
      </c>
      <c r="C7" s="27" t="inlineStr">
        <is>
          <t>Junior Suite</t>
        </is>
      </c>
      <c r="D7" s="27" t="inlineStr">
        <is>
          <t>Occupied</t>
        </is>
      </c>
      <c r="E7" s="27" t="inlineStr">
        <is>
          <t>Do Not Disturb</t>
        </is>
      </c>
      <c r="F7" s="27" t="inlineStr">
        <is>
          <t>Available</t>
        </is>
      </c>
      <c r="G7" s="28">
        <f>IFERROR(IF(A7="","",IF(AND(D7="Vacant",E7="Inspected",F7="Available"),"Yes","No")),"")</f>
        <v/>
      </c>
      <c r="H7" s="27" t="inlineStr">
        <is>
          <t>Nguyen</t>
        </is>
      </c>
      <c r="I7" s="27" t="inlineStr">
        <is>
          <t>EXT-260201</t>
        </is>
      </c>
      <c r="J7" s="56" t="n">
        <v>46268</v>
      </c>
      <c r="K7" s="56" t="n">
        <v>46271</v>
      </c>
      <c r="L7" s="27" t="inlineStr">
        <is>
          <t>Extended Stay</t>
        </is>
      </c>
      <c r="M7" s="27" t="inlineStr">
        <is>
          <t>Evelyn Parker</t>
        </is>
      </c>
      <c r="N7" s="57" t="inlineStr"/>
      <c r="O7" s="57" t="inlineStr"/>
      <c r="P7" s="27" t="inlineStr"/>
      <c r="Q7" s="57" t="inlineStr"/>
      <c r="R7" s="27" t="inlineStr"/>
      <c r="S7" s="27" t="inlineStr">
        <is>
          <t>None</t>
        </is>
      </c>
      <c r="T7" s="31" t="inlineStr"/>
      <c r="U7" s="27" t="inlineStr">
        <is>
          <t>Occupied Clean</t>
        </is>
      </c>
      <c r="V7" s="57" t="n">
        <v>46270.5625</v>
      </c>
      <c r="W7" s="27" t="inlineStr">
        <is>
          <t>Front Desk</t>
        </is>
      </c>
      <c r="X7" s="27" t="inlineStr">
        <is>
          <t>No</t>
        </is>
      </c>
      <c r="Y7" s="58">
        <f>IFERROR(IF(V7="","",(NOW()-V7)*24),"")</f>
        <v/>
      </c>
      <c r="Z7" s="28">
        <f>IFERROR(IF(A7="","",IF(V7="","Missing Update Time",IF(Y7&gt;'Lists &amp; Settings'!$B$7,"Overdue","Current"))),"")</f>
        <v/>
      </c>
      <c r="AA7" s="33">
        <f>IFERROR(IF(A7="","",IF(OR(D7="",E7="",F7=""),"Missing Required Status",IF(AND(J7&lt;&gt;"",K7&lt;&gt;"",K7&lt;J7),"Date Sequence Error",IF(AND(D7="Occupied",G7="Yes"),"Occupied Room Marked Ready",IF(AND(D7="Vacant",H7&lt;&gt;""),"Guest Name on Vacant Room",IF(AND(F7="Out of Order",R7=""),"Missing Maintenance Ticket",IF(AND(R7&lt;&gt;"",T7=""),"Missing Issue Summary",IF(AND(N7&lt;&gt;"",O7&lt;&gt;"",O7&lt;N7),"Housekeeping Time Error",IF(AND(Q7&lt;&gt;"",O7&lt;&gt;"",Q7&lt;O7),"Inspection Time Error",IF(AND(G7="Yes",F7&lt;&gt;"Available"),"Blocked Room Marked Ready",IF(Z7="Overdue","Status Update Overdue","OK"))))))))))),"")</f>
        <v/>
      </c>
      <c r="AB7" s="31" t="inlineStr">
        <is>
          <t>Stayover; guest requested no service today.</t>
        </is>
      </c>
    </row>
    <row r="8">
      <c r="A8" s="27" t="inlineStr">
        <is>
          <t>202</t>
        </is>
      </c>
      <c r="B8" s="27" t="n">
        <v>2</v>
      </c>
      <c r="C8" s="27" t="inlineStr">
        <is>
          <t>Deluxe Two Queens</t>
        </is>
      </c>
      <c r="D8" s="27" t="inlineStr">
        <is>
          <t>Vacant</t>
        </is>
      </c>
      <c r="E8" s="27" t="inlineStr">
        <is>
          <t>Dirty</t>
        </is>
      </c>
      <c r="F8" s="27" t="inlineStr">
        <is>
          <t>Out of Order</t>
        </is>
      </c>
      <c r="G8" s="28">
        <f>IFERROR(IF(A8="","",IF(AND(D8="Vacant",E8="Inspected",F8="Available"),"Yes","No")),"")</f>
        <v/>
      </c>
      <c r="H8" s="27" t="inlineStr"/>
      <c r="I8" s="27" t="inlineStr"/>
      <c r="J8" s="56" t="inlineStr"/>
      <c r="K8" s="56" t="inlineStr"/>
      <c r="L8" s="27" t="inlineStr">
        <is>
          <t>Not Due</t>
        </is>
      </c>
      <c r="M8" s="27" t="inlineStr">
        <is>
          <t>Unassigned</t>
        </is>
      </c>
      <c r="N8" s="57" t="inlineStr"/>
      <c r="O8" s="57" t="inlineStr"/>
      <c r="P8" s="27" t="inlineStr"/>
      <c r="Q8" s="57" t="inlineStr"/>
      <c r="R8" s="27" t="inlineStr">
        <is>
          <t>MT-26017</t>
        </is>
      </c>
      <c r="S8" s="27" t="inlineStr">
        <is>
          <t>High</t>
        </is>
      </c>
      <c r="T8" s="31" t="inlineStr">
        <is>
          <t>Bathroom sink is leaking</t>
        </is>
      </c>
      <c r="U8" s="27" t="inlineStr">
        <is>
          <t>Out of Order</t>
        </is>
      </c>
      <c r="V8" s="57" t="n">
        <v>46270.57291666666</v>
      </c>
      <c r="W8" s="27" t="inlineStr">
        <is>
          <t>Maintenance</t>
        </is>
      </c>
      <c r="X8" s="27" t="inlineStr">
        <is>
          <t>Yes</t>
        </is>
      </c>
      <c r="Y8" s="58">
        <f>IFERROR(IF(V8="","",(NOW()-V8)*24),"")</f>
        <v/>
      </c>
      <c r="Z8" s="28">
        <f>IFERROR(IF(A8="","",IF(V8="","Missing Update Time",IF(Y8&gt;'Lists &amp; Settings'!$B$7,"Overdue","Current"))),"")</f>
        <v/>
      </c>
      <c r="AA8" s="33">
        <f>IFERROR(IF(A8="","",IF(OR(D8="",E8="",F8=""),"Missing Required Status",IF(AND(J8&lt;&gt;"",K8&lt;&gt;"",K8&lt;J8),"Date Sequence Error",IF(AND(D8="Occupied",G8="Yes"),"Occupied Room Marked Ready",IF(AND(D8="Vacant",H8&lt;&gt;""),"Guest Name on Vacant Room",IF(AND(F8="Out of Order",R8=""),"Missing Maintenance Ticket",IF(AND(R8&lt;&gt;"",T8=""),"Missing Issue Summary",IF(AND(N8&lt;&gt;"",O8&lt;&gt;"",O8&lt;N8),"Housekeeping Time Error",IF(AND(Q8&lt;&gt;"",O8&lt;&gt;"",Q8&lt;O8),"Inspection Time Error",IF(AND(G8="Yes",F8&lt;&gt;"Available"),"Blocked Room Marked Ready",IF(Z8="Overdue","Status Update Overdue","OK"))))))))))),"")</f>
        <v/>
      </c>
      <c r="AB8" s="31" t="inlineStr">
        <is>
          <t>Keep blocked until repair and inspection are complete.</t>
        </is>
      </c>
    </row>
    <row r="9">
      <c r="A9" s="27" t="inlineStr">
        <is>
          <t>203</t>
        </is>
      </c>
      <c r="B9" s="27" t="n">
        <v>2</v>
      </c>
      <c r="C9" s="27" t="inlineStr">
        <is>
          <t>Standard King</t>
        </is>
      </c>
      <c r="D9" s="27" t="inlineStr">
        <is>
          <t>Vacant</t>
        </is>
      </c>
      <c r="E9" s="27" t="inlineStr">
        <is>
          <t>Not Required</t>
        </is>
      </c>
      <c r="F9" s="27" t="inlineStr">
        <is>
          <t>Out of Service</t>
        </is>
      </c>
      <c r="G9" s="28">
        <f>IFERROR(IF(A9="","",IF(AND(D9="Vacant",E9="Inspected",F9="Available"),"Yes","No")),"")</f>
        <v/>
      </c>
      <c r="H9" s="27" t="inlineStr"/>
      <c r="I9" s="27" t="inlineStr"/>
      <c r="J9" s="56" t="inlineStr"/>
      <c r="K9" s="56" t="inlineStr"/>
      <c r="L9" s="27" t="inlineStr">
        <is>
          <t>Not Due</t>
        </is>
      </c>
      <c r="M9" s="27" t="inlineStr">
        <is>
          <t>Unassigned</t>
        </is>
      </c>
      <c r="N9" s="57" t="inlineStr"/>
      <c r="O9" s="57" t="inlineStr"/>
      <c r="P9" s="27" t="inlineStr"/>
      <c r="Q9" s="57" t="inlineStr"/>
      <c r="R9" s="27" t="inlineStr"/>
      <c r="S9" s="27" t="inlineStr">
        <is>
          <t>Medium</t>
        </is>
      </c>
      <c r="T9" s="31" t="inlineStr">
        <is>
          <t>Planned carpet replacement</t>
        </is>
      </c>
      <c r="U9" s="27" t="inlineStr">
        <is>
          <t>Out of Service</t>
        </is>
      </c>
      <c r="V9" s="57" t="n">
        <v>46270.55555555555</v>
      </c>
      <c r="W9" s="27" t="inlineStr">
        <is>
          <t>Manager</t>
        </is>
      </c>
      <c r="X9" s="27" t="inlineStr">
        <is>
          <t>No</t>
        </is>
      </c>
      <c r="Y9" s="58">
        <f>IFERROR(IF(V9="","",(NOW()-V9)*24),"")</f>
        <v/>
      </c>
      <c r="Z9" s="28">
        <f>IFERROR(IF(A9="","",IF(V9="","Missing Update Time",IF(Y9&gt;'Lists &amp; Settings'!$B$7,"Overdue","Current"))),"")</f>
        <v/>
      </c>
      <c r="AA9" s="33">
        <f>IFERROR(IF(A9="","",IF(OR(D9="",E9="",F9=""),"Missing Required Status",IF(AND(J9&lt;&gt;"",K9&lt;&gt;"",K9&lt;J9),"Date Sequence Error",IF(AND(D9="Occupied",G9="Yes"),"Occupied Room Marked Ready",IF(AND(D9="Vacant",H9&lt;&gt;""),"Guest Name on Vacant Room",IF(AND(F9="Out of Order",R9=""),"Missing Maintenance Ticket",IF(AND(R9&lt;&gt;"",T9=""),"Missing Issue Summary",IF(AND(N9&lt;&gt;"",O9&lt;&gt;"",O9&lt;N9),"Housekeeping Time Error",IF(AND(Q9&lt;&gt;"",O9&lt;&gt;"",Q9&lt;O9),"Inspection Time Error",IF(AND(G9="Yes",F9&lt;&gt;"Available"),"Blocked Room Marked Ready",IF(Z9="Overdue","Status Update Overdue","OK"))))))))))),"")</f>
        <v/>
      </c>
      <c r="AB9" s="31" t="inlineStr">
        <is>
          <t>Planned carpet replacement; removed from normal inventory.</t>
        </is>
      </c>
    </row>
    <row r="10">
      <c r="A10" s="27" t="inlineStr">
        <is>
          <t>204</t>
        </is>
      </c>
      <c r="B10" s="27" t="n">
        <v>2</v>
      </c>
      <c r="C10" s="27" t="inlineStr">
        <is>
          <t>One-Bedroom Suite</t>
        </is>
      </c>
      <c r="D10" s="27" t="inlineStr">
        <is>
          <t>Due In</t>
        </is>
      </c>
      <c r="E10" s="27" t="inlineStr">
        <is>
          <t>Inspected</t>
        </is>
      </c>
      <c r="F10" s="27" t="inlineStr">
        <is>
          <t>Available</t>
        </is>
      </c>
      <c r="G10" s="28">
        <f>IFERROR(IF(A10="","",IF(AND(D10="Vacant",E10="Inspected",F10="Available"),"Yes","No")),"")</f>
        <v/>
      </c>
      <c r="H10" s="27" t="inlineStr">
        <is>
          <t>Williams</t>
        </is>
      </c>
      <c r="I10" s="27" t="inlineStr">
        <is>
          <t>EXT-260204</t>
        </is>
      </c>
      <c r="J10" s="56" t="n">
        <v>46270</v>
      </c>
      <c r="K10" s="56" t="n">
        <v>46273</v>
      </c>
      <c r="L10" s="27" t="inlineStr">
        <is>
          <t>Not Due</t>
        </is>
      </c>
      <c r="M10" s="27" t="inlineStr">
        <is>
          <t>Alicia Gomez</t>
        </is>
      </c>
      <c r="N10" s="57" t="n">
        <v>46270.4375</v>
      </c>
      <c r="O10" s="57" t="n">
        <v>46270.52083333334</v>
      </c>
      <c r="P10" s="27" t="inlineStr">
        <is>
          <t>Nina Patel</t>
        </is>
      </c>
      <c r="Q10" s="57" t="n">
        <v>46270.53125</v>
      </c>
      <c r="R10" s="27" t="inlineStr"/>
      <c r="S10" s="27" t="inlineStr">
        <is>
          <t>None</t>
        </is>
      </c>
      <c r="T10" s="31" t="inlineStr"/>
      <c r="U10" s="27" t="inlineStr">
        <is>
          <t>Vacant Clean</t>
        </is>
      </c>
      <c r="V10" s="57" t="n">
        <v>46270.59375</v>
      </c>
      <c r="W10" s="27" t="inlineStr">
        <is>
          <t>Front Desk</t>
        </is>
      </c>
      <c r="X10" s="27" t="inlineStr">
        <is>
          <t>Yes</t>
        </is>
      </c>
      <c r="Y10" s="58">
        <f>IFERROR(IF(V10="","",(NOW()-V10)*24),"")</f>
        <v/>
      </c>
      <c r="Z10" s="28">
        <f>IFERROR(IF(A10="","",IF(V10="","Missing Update Time",IF(Y10&gt;'Lists &amp; Settings'!$B$7,"Overdue","Current"))),"")</f>
        <v/>
      </c>
      <c r="AA10" s="33">
        <f>IFERROR(IF(A10="","",IF(OR(D10="",E10="",F10=""),"Missing Required Status",IF(AND(J10&lt;&gt;"",K10&lt;&gt;"",K10&lt;J10),"Date Sequence Error",IF(AND(D10="Occupied",G10="Yes"),"Occupied Room Marked Ready",IF(AND(D10="Vacant",H10&lt;&gt;""),"Guest Name on Vacant Room",IF(AND(F10="Out of Order",R10=""),"Missing Maintenance Ticket",IF(AND(R10&lt;&gt;"",T10=""),"Missing Issue Summary",IF(AND(N10&lt;&gt;"",O10&lt;&gt;"",O10&lt;N10),"Housekeeping Time Error",IF(AND(Q10&lt;&gt;"",O10&lt;&gt;"",Q10&lt;O10),"Inspection Time Error",IF(AND(G10="Yes",F10&lt;&gt;"Available"),"Blocked Room Marked Ready",IF(Z10="Overdue","Status Update Overdue","OK"))))))))))),"")</f>
        <v/>
      </c>
      <c r="AB10" s="31" t="inlineStr">
        <is>
          <t>Arrival expected today; room inspection complete.</t>
        </is>
      </c>
    </row>
    <row r="11">
      <c r="A11" s="27" t="inlineStr">
        <is>
          <t>205</t>
        </is>
      </c>
      <c r="B11" s="27" t="n">
        <v>2</v>
      </c>
      <c r="C11" s="27" t="inlineStr">
        <is>
          <t>Standard Two Queens</t>
        </is>
      </c>
      <c r="D11" s="27" t="inlineStr">
        <is>
          <t>Vacant</t>
        </is>
      </c>
      <c r="E11" s="27" t="inlineStr">
        <is>
          <t>Clean</t>
        </is>
      </c>
      <c r="F11" s="27" t="inlineStr">
        <is>
          <t>Available</t>
        </is>
      </c>
      <c r="G11" s="28">
        <f>IFERROR(IF(A11="","",IF(AND(D11="Vacant",E11="Inspected",F11="Available"),"Yes","No")),"")</f>
        <v/>
      </c>
      <c r="H11" s="27" t="inlineStr"/>
      <c r="I11" s="27" t="inlineStr"/>
      <c r="J11" s="56" t="inlineStr"/>
      <c r="K11" s="56" t="inlineStr"/>
      <c r="L11" s="27" t="inlineStr">
        <is>
          <t>Not Due</t>
        </is>
      </c>
      <c r="M11" s="27" t="inlineStr">
        <is>
          <t>Brianna Lewis</t>
        </is>
      </c>
      <c r="N11" s="57" t="n">
        <v>46270.39583333334</v>
      </c>
      <c r="O11" s="57" t="n">
        <v>46270.4375</v>
      </c>
      <c r="P11" s="27" t="inlineStr"/>
      <c r="Q11" s="57" t="inlineStr"/>
      <c r="R11" s="27" t="inlineStr"/>
      <c r="S11" s="27" t="inlineStr">
        <is>
          <t>None</t>
        </is>
      </c>
      <c r="T11" s="31" t="inlineStr"/>
      <c r="U11" s="27" t="inlineStr">
        <is>
          <t>Vacant Clean</t>
        </is>
      </c>
      <c r="V11" s="57" t="n">
        <v>46270.4375</v>
      </c>
      <c r="W11" s="27" t="inlineStr">
        <is>
          <t>Housekeeping</t>
        </is>
      </c>
      <c r="X11" s="27" t="inlineStr">
        <is>
          <t>No</t>
        </is>
      </c>
      <c r="Y11" s="58">
        <f>IFERROR(IF(V11="","",(NOW()-V11)*24),"")</f>
        <v/>
      </c>
      <c r="Z11" s="28">
        <f>IFERROR(IF(A11="","",IF(V11="","Missing Update Time",IF(Y11&gt;'Lists &amp; Settings'!$B$7,"Overdue","Current"))),"")</f>
        <v/>
      </c>
      <c r="AA11" s="33">
        <f>IFERROR(IF(A11="","",IF(OR(D11="",E11="",F11=""),"Missing Required Status",IF(AND(J11&lt;&gt;"",K11&lt;&gt;"",K11&lt;J11),"Date Sequence Error",IF(AND(D11="Occupied",G11="Yes"),"Occupied Room Marked Ready",IF(AND(D11="Vacant",H11&lt;&gt;""),"Guest Name on Vacant Room",IF(AND(F11="Out of Order",R11=""),"Missing Maintenance Ticket",IF(AND(R11&lt;&gt;"",T11=""),"Missing Issue Summary",IF(AND(N11&lt;&gt;"",O11&lt;&gt;"",O11&lt;N11),"Housekeeping Time Error",IF(AND(Q11&lt;&gt;"",O11&lt;&gt;"",Q11&lt;O11),"Inspection Time Error",IF(AND(G11="Yes",F11&lt;&gt;"Available"),"Blocked Room Marked Ready",IF(Z11="Overdue","Status Update Overdue","OK"))))))))))),"")</f>
        <v/>
      </c>
      <c r="AB11" s="31" t="inlineStr">
        <is>
          <t>Awaiting current verification and inspection.</t>
        </is>
      </c>
    </row>
    <row r="12">
      <c r="A12" s="27" t="n"/>
      <c r="B12" s="27" t="n"/>
      <c r="C12" s="27" t="n"/>
      <c r="D12" s="27" t="n"/>
      <c r="E12" s="27" t="n"/>
      <c r="F12" s="27" t="n"/>
      <c r="G12" s="28">
        <f>IFERROR(IF(A12="","",IF(AND(D12="Vacant",E12="Inspected",F12="Available"),"Yes","No")),"")</f>
        <v/>
      </c>
      <c r="H12" s="27" t="n"/>
      <c r="I12" s="27" t="n"/>
      <c r="J12" s="56" t="n"/>
      <c r="K12" s="56" t="n"/>
      <c r="L12" s="27" t="n"/>
      <c r="M12" s="27" t="n"/>
      <c r="N12" s="57" t="n"/>
      <c r="O12" s="57" t="n"/>
      <c r="P12" s="27" t="n"/>
      <c r="Q12" s="57" t="n"/>
      <c r="R12" s="27" t="n"/>
      <c r="S12" s="27" t="n"/>
      <c r="T12" s="31" t="n"/>
      <c r="U12" s="27" t="n"/>
      <c r="V12" s="57" t="n"/>
      <c r="W12" s="27" t="n"/>
      <c r="X12" s="27" t="n"/>
      <c r="Y12" s="58">
        <f>IFERROR(IF(V12="","",(NOW()-V12)*24),"")</f>
        <v/>
      </c>
      <c r="Z12" s="28">
        <f>IFERROR(IF(A12="","",IF(V12="","Missing Update Time",IF(Y12&gt;'Lists &amp; Settings'!$B$7,"Overdue","Current"))),"")</f>
        <v/>
      </c>
      <c r="AA12" s="33">
        <f>IFERROR(IF(A12="","",IF(OR(D12="",E12="",F12=""),"Missing Required Status",IF(AND(J12&lt;&gt;"",K12&lt;&gt;"",K12&lt;J12),"Date Sequence Error",IF(AND(D12="Occupied",G12="Yes"),"Occupied Room Marked Ready",IF(AND(D12="Vacant",H12&lt;&gt;""),"Guest Name on Vacant Room",IF(AND(F12="Out of Order",R12=""),"Missing Maintenance Ticket",IF(AND(R12&lt;&gt;"",T12=""),"Missing Issue Summary",IF(AND(N12&lt;&gt;"",O12&lt;&gt;"",O12&lt;N12),"Housekeeping Time Error",IF(AND(Q12&lt;&gt;"",O12&lt;&gt;"",Q12&lt;O12),"Inspection Time Error",IF(AND(G12="Yes",F12&lt;&gt;"Available"),"Blocked Room Marked Ready",IF(Z12="Overdue","Status Update Overdue","OK"))))))))))),"")</f>
        <v/>
      </c>
      <c r="AB12" s="31" t="n"/>
    </row>
    <row r="13">
      <c r="A13" s="27" t="n"/>
      <c r="B13" s="27" t="n"/>
      <c r="C13" s="27" t="n"/>
      <c r="D13" s="27" t="n"/>
      <c r="E13" s="27" t="n"/>
      <c r="F13" s="27" t="n"/>
      <c r="G13" s="28">
        <f>IFERROR(IF(A13="","",IF(AND(D13="Vacant",E13="Inspected",F13="Available"),"Yes","No")),"")</f>
        <v/>
      </c>
      <c r="H13" s="27" t="n"/>
      <c r="I13" s="27" t="n"/>
      <c r="J13" s="56" t="n"/>
      <c r="K13" s="56" t="n"/>
      <c r="L13" s="27" t="n"/>
      <c r="M13" s="27" t="n"/>
      <c r="N13" s="57" t="n"/>
      <c r="O13" s="57" t="n"/>
      <c r="P13" s="27" t="n"/>
      <c r="Q13" s="57" t="n"/>
      <c r="R13" s="27" t="n"/>
      <c r="S13" s="27" t="n"/>
      <c r="T13" s="31" t="n"/>
      <c r="U13" s="27" t="n"/>
      <c r="V13" s="57" t="n"/>
      <c r="W13" s="27" t="n"/>
      <c r="X13" s="27" t="n"/>
      <c r="Y13" s="58">
        <f>IFERROR(IF(V13="","",(NOW()-V13)*24),"")</f>
        <v/>
      </c>
      <c r="Z13" s="28">
        <f>IFERROR(IF(A13="","",IF(V13="","Missing Update Time",IF(Y13&gt;'Lists &amp; Settings'!$B$7,"Overdue","Current"))),"")</f>
        <v/>
      </c>
      <c r="AA13" s="33">
        <f>IFERROR(IF(A13="","",IF(OR(D13="",E13="",F13=""),"Missing Required Status",IF(AND(J13&lt;&gt;"",K13&lt;&gt;"",K13&lt;J13),"Date Sequence Error",IF(AND(D13="Occupied",G13="Yes"),"Occupied Room Marked Ready",IF(AND(D13="Vacant",H13&lt;&gt;""),"Guest Name on Vacant Room",IF(AND(F13="Out of Order",R13=""),"Missing Maintenance Ticket",IF(AND(R13&lt;&gt;"",T13=""),"Missing Issue Summary",IF(AND(N13&lt;&gt;"",O13&lt;&gt;"",O13&lt;N13),"Housekeeping Time Error",IF(AND(Q13&lt;&gt;"",O13&lt;&gt;"",Q13&lt;O13),"Inspection Time Error",IF(AND(G13="Yes",F13&lt;&gt;"Available"),"Blocked Room Marked Ready",IF(Z13="Overdue","Status Update Overdue","OK"))))))))))),"")</f>
        <v/>
      </c>
      <c r="AB13" s="31" t="n"/>
    </row>
    <row r="14">
      <c r="A14" s="27" t="n"/>
      <c r="B14" s="27" t="n"/>
      <c r="C14" s="27" t="n"/>
      <c r="D14" s="27" t="n"/>
      <c r="E14" s="27" t="n"/>
      <c r="F14" s="27" t="n"/>
      <c r="G14" s="28">
        <f>IFERROR(IF(A14="","",IF(AND(D14="Vacant",E14="Inspected",F14="Available"),"Yes","No")),"")</f>
        <v/>
      </c>
      <c r="H14" s="27" t="n"/>
      <c r="I14" s="27" t="n"/>
      <c r="J14" s="56" t="n"/>
      <c r="K14" s="56" t="n"/>
      <c r="L14" s="27" t="n"/>
      <c r="M14" s="27" t="n"/>
      <c r="N14" s="57" t="n"/>
      <c r="O14" s="57" t="n"/>
      <c r="P14" s="27" t="n"/>
      <c r="Q14" s="57" t="n"/>
      <c r="R14" s="27" t="n"/>
      <c r="S14" s="27" t="n"/>
      <c r="T14" s="31" t="n"/>
      <c r="U14" s="27" t="n"/>
      <c r="V14" s="57" t="n"/>
      <c r="W14" s="27" t="n"/>
      <c r="X14" s="27" t="n"/>
      <c r="Y14" s="58">
        <f>IFERROR(IF(V14="","",(NOW()-V14)*24),"")</f>
        <v/>
      </c>
      <c r="Z14" s="28">
        <f>IFERROR(IF(A14="","",IF(V14="","Missing Update Time",IF(Y14&gt;'Lists &amp; Settings'!$B$7,"Overdue","Current"))),"")</f>
        <v/>
      </c>
      <c r="AA14" s="33">
        <f>IFERROR(IF(A14="","",IF(OR(D14="",E14="",F14=""),"Missing Required Status",IF(AND(J14&lt;&gt;"",K14&lt;&gt;"",K14&lt;J14),"Date Sequence Error",IF(AND(D14="Occupied",G14="Yes"),"Occupied Room Marked Ready",IF(AND(D14="Vacant",H14&lt;&gt;""),"Guest Name on Vacant Room",IF(AND(F14="Out of Order",R14=""),"Missing Maintenance Ticket",IF(AND(R14&lt;&gt;"",T14=""),"Missing Issue Summary",IF(AND(N14&lt;&gt;"",O14&lt;&gt;"",O14&lt;N14),"Housekeeping Time Error",IF(AND(Q14&lt;&gt;"",O14&lt;&gt;"",Q14&lt;O14),"Inspection Time Error",IF(AND(G14="Yes",F14&lt;&gt;"Available"),"Blocked Room Marked Ready",IF(Z14="Overdue","Status Update Overdue","OK"))))))))))),"")</f>
        <v/>
      </c>
      <c r="AB14" s="31" t="n"/>
    </row>
    <row r="15">
      <c r="A15" s="27" t="n"/>
      <c r="B15" s="27" t="n"/>
      <c r="C15" s="27" t="n"/>
      <c r="D15" s="27" t="n"/>
      <c r="E15" s="27" t="n"/>
      <c r="F15" s="27" t="n"/>
      <c r="G15" s="28">
        <f>IFERROR(IF(A15="","",IF(AND(D15="Vacant",E15="Inspected",F15="Available"),"Yes","No")),"")</f>
        <v/>
      </c>
      <c r="H15" s="27" t="n"/>
      <c r="I15" s="27" t="n"/>
      <c r="J15" s="56" t="n"/>
      <c r="K15" s="56" t="n"/>
      <c r="L15" s="27" t="n"/>
      <c r="M15" s="27" t="n"/>
      <c r="N15" s="57" t="n"/>
      <c r="O15" s="57" t="n"/>
      <c r="P15" s="27" t="n"/>
      <c r="Q15" s="57" t="n"/>
      <c r="R15" s="27" t="n"/>
      <c r="S15" s="27" t="n"/>
      <c r="T15" s="31" t="n"/>
      <c r="U15" s="27" t="n"/>
      <c r="V15" s="57" t="n"/>
      <c r="W15" s="27" t="n"/>
      <c r="X15" s="27" t="n"/>
      <c r="Y15" s="58">
        <f>IFERROR(IF(V15="","",(NOW()-V15)*24),"")</f>
        <v/>
      </c>
      <c r="Z15" s="28">
        <f>IFERROR(IF(A15="","",IF(V15="","Missing Update Time",IF(Y15&gt;'Lists &amp; Settings'!$B$7,"Overdue","Current"))),"")</f>
        <v/>
      </c>
      <c r="AA15" s="33">
        <f>IFERROR(IF(A15="","",IF(OR(D15="",E15="",F15=""),"Missing Required Status",IF(AND(J15&lt;&gt;"",K15&lt;&gt;"",K15&lt;J15),"Date Sequence Error",IF(AND(D15="Occupied",G15="Yes"),"Occupied Room Marked Ready",IF(AND(D15="Vacant",H15&lt;&gt;""),"Guest Name on Vacant Room",IF(AND(F15="Out of Order",R15=""),"Missing Maintenance Ticket",IF(AND(R15&lt;&gt;"",T15=""),"Missing Issue Summary",IF(AND(N15&lt;&gt;"",O15&lt;&gt;"",O15&lt;N15),"Housekeeping Time Error",IF(AND(Q15&lt;&gt;"",O15&lt;&gt;"",Q15&lt;O15),"Inspection Time Error",IF(AND(G15="Yes",F15&lt;&gt;"Available"),"Blocked Room Marked Ready",IF(Z15="Overdue","Status Update Overdue","OK"))))))))))),"")</f>
        <v/>
      </c>
      <c r="AB15" s="31" t="n"/>
    </row>
    <row r="16">
      <c r="A16" s="27" t="n"/>
      <c r="B16" s="27" t="n"/>
      <c r="C16" s="27" t="n"/>
      <c r="D16" s="27" t="n"/>
      <c r="E16" s="27" t="n"/>
      <c r="F16" s="27" t="n"/>
      <c r="G16" s="28">
        <f>IFERROR(IF(A16="","",IF(AND(D16="Vacant",E16="Inspected",F16="Available"),"Yes","No")),"")</f>
        <v/>
      </c>
      <c r="H16" s="27" t="n"/>
      <c r="I16" s="27" t="n"/>
      <c r="J16" s="56" t="n"/>
      <c r="K16" s="56" t="n"/>
      <c r="L16" s="27" t="n"/>
      <c r="M16" s="27" t="n"/>
      <c r="N16" s="57" t="n"/>
      <c r="O16" s="57" t="n"/>
      <c r="P16" s="27" t="n"/>
      <c r="Q16" s="57" t="n"/>
      <c r="R16" s="27" t="n"/>
      <c r="S16" s="27" t="n"/>
      <c r="T16" s="31" t="n"/>
      <c r="U16" s="27" t="n"/>
      <c r="V16" s="57" t="n"/>
      <c r="W16" s="27" t="n"/>
      <c r="X16" s="27" t="n"/>
      <c r="Y16" s="58">
        <f>IFERROR(IF(V16="","",(NOW()-V16)*24),"")</f>
        <v/>
      </c>
      <c r="Z16" s="28">
        <f>IFERROR(IF(A16="","",IF(V16="","Missing Update Time",IF(Y16&gt;'Lists &amp; Settings'!$B$7,"Overdue","Current"))),"")</f>
        <v/>
      </c>
      <c r="AA16" s="33">
        <f>IFERROR(IF(A16="","",IF(OR(D16="",E16="",F16=""),"Missing Required Status",IF(AND(J16&lt;&gt;"",K16&lt;&gt;"",K16&lt;J16),"Date Sequence Error",IF(AND(D16="Occupied",G16="Yes"),"Occupied Room Marked Ready",IF(AND(D16="Vacant",H16&lt;&gt;""),"Guest Name on Vacant Room",IF(AND(F16="Out of Order",R16=""),"Missing Maintenance Ticket",IF(AND(R16&lt;&gt;"",T16=""),"Missing Issue Summary",IF(AND(N16&lt;&gt;"",O16&lt;&gt;"",O16&lt;N16),"Housekeeping Time Error",IF(AND(Q16&lt;&gt;"",O16&lt;&gt;"",Q16&lt;O16),"Inspection Time Error",IF(AND(G16="Yes",F16&lt;&gt;"Available"),"Blocked Room Marked Ready",IF(Z16="Overdue","Status Update Overdue","OK"))))))))))),"")</f>
        <v/>
      </c>
      <c r="AB16" s="31" t="n"/>
    </row>
    <row r="17">
      <c r="A17" s="27" t="n"/>
      <c r="B17" s="27" t="n"/>
      <c r="C17" s="27" t="n"/>
      <c r="D17" s="27" t="n"/>
      <c r="E17" s="27" t="n"/>
      <c r="F17" s="27" t="n"/>
      <c r="G17" s="28">
        <f>IFERROR(IF(A17="","",IF(AND(D17="Vacant",E17="Inspected",F17="Available"),"Yes","No")),"")</f>
        <v/>
      </c>
      <c r="H17" s="27" t="n"/>
      <c r="I17" s="27" t="n"/>
      <c r="J17" s="56" t="n"/>
      <c r="K17" s="56" t="n"/>
      <c r="L17" s="27" t="n"/>
      <c r="M17" s="27" t="n"/>
      <c r="N17" s="57" t="n"/>
      <c r="O17" s="57" t="n"/>
      <c r="P17" s="27" t="n"/>
      <c r="Q17" s="57" t="n"/>
      <c r="R17" s="27" t="n"/>
      <c r="S17" s="27" t="n"/>
      <c r="T17" s="31" t="n"/>
      <c r="U17" s="27" t="n"/>
      <c r="V17" s="57" t="n"/>
      <c r="W17" s="27" t="n"/>
      <c r="X17" s="27" t="n"/>
      <c r="Y17" s="58">
        <f>IFERROR(IF(V17="","",(NOW()-V17)*24),"")</f>
        <v/>
      </c>
      <c r="Z17" s="28">
        <f>IFERROR(IF(A17="","",IF(V17="","Missing Update Time",IF(Y17&gt;'Lists &amp; Settings'!$B$7,"Overdue","Current"))),"")</f>
        <v/>
      </c>
      <c r="AA17" s="33">
        <f>IFERROR(IF(A17="","",IF(OR(D17="",E17="",F17=""),"Missing Required Status",IF(AND(J17&lt;&gt;"",K17&lt;&gt;"",K17&lt;J17),"Date Sequence Error",IF(AND(D17="Occupied",G17="Yes"),"Occupied Room Marked Ready",IF(AND(D17="Vacant",H17&lt;&gt;""),"Guest Name on Vacant Room",IF(AND(F17="Out of Order",R17=""),"Missing Maintenance Ticket",IF(AND(R17&lt;&gt;"",T17=""),"Missing Issue Summary",IF(AND(N17&lt;&gt;"",O17&lt;&gt;"",O17&lt;N17),"Housekeeping Time Error",IF(AND(Q17&lt;&gt;"",O17&lt;&gt;"",Q17&lt;O17),"Inspection Time Error",IF(AND(G17="Yes",F17&lt;&gt;"Available"),"Blocked Room Marked Ready",IF(Z17="Overdue","Status Update Overdue","OK"))))))))))),"")</f>
        <v/>
      </c>
      <c r="AB17" s="31" t="n"/>
    </row>
    <row r="18">
      <c r="A18" s="27" t="n"/>
      <c r="B18" s="27" t="n"/>
      <c r="C18" s="27" t="n"/>
      <c r="D18" s="27" t="n"/>
      <c r="E18" s="27" t="n"/>
      <c r="F18" s="27" t="n"/>
      <c r="G18" s="28">
        <f>IFERROR(IF(A18="","",IF(AND(D18="Vacant",E18="Inspected",F18="Available"),"Yes","No")),"")</f>
        <v/>
      </c>
      <c r="H18" s="27" t="n"/>
      <c r="I18" s="27" t="n"/>
      <c r="J18" s="56" t="n"/>
      <c r="K18" s="56" t="n"/>
      <c r="L18" s="27" t="n"/>
      <c r="M18" s="27" t="n"/>
      <c r="N18" s="57" t="n"/>
      <c r="O18" s="57" t="n"/>
      <c r="P18" s="27" t="n"/>
      <c r="Q18" s="57" t="n"/>
      <c r="R18" s="27" t="n"/>
      <c r="S18" s="27" t="n"/>
      <c r="T18" s="31" t="n"/>
      <c r="U18" s="27" t="n"/>
      <c r="V18" s="57" t="n"/>
      <c r="W18" s="27" t="n"/>
      <c r="X18" s="27" t="n"/>
      <c r="Y18" s="58">
        <f>IFERROR(IF(V18="","",(NOW()-V18)*24),"")</f>
        <v/>
      </c>
      <c r="Z18" s="28">
        <f>IFERROR(IF(A18="","",IF(V18="","Missing Update Time",IF(Y18&gt;'Lists &amp; Settings'!$B$7,"Overdue","Current"))),"")</f>
        <v/>
      </c>
      <c r="AA18" s="33">
        <f>IFERROR(IF(A18="","",IF(OR(D18="",E18="",F18=""),"Missing Required Status",IF(AND(J18&lt;&gt;"",K18&lt;&gt;"",K18&lt;J18),"Date Sequence Error",IF(AND(D18="Occupied",G18="Yes"),"Occupied Room Marked Ready",IF(AND(D18="Vacant",H18&lt;&gt;""),"Guest Name on Vacant Room",IF(AND(F18="Out of Order",R18=""),"Missing Maintenance Ticket",IF(AND(R18&lt;&gt;"",T18=""),"Missing Issue Summary",IF(AND(N18&lt;&gt;"",O18&lt;&gt;"",O18&lt;N18),"Housekeeping Time Error",IF(AND(Q18&lt;&gt;"",O18&lt;&gt;"",Q18&lt;O18),"Inspection Time Error",IF(AND(G18="Yes",F18&lt;&gt;"Available"),"Blocked Room Marked Ready",IF(Z18="Overdue","Status Update Overdue","OK"))))))))))),"")</f>
        <v/>
      </c>
      <c r="AB18" s="31" t="n"/>
    </row>
    <row r="19">
      <c r="A19" s="27" t="n"/>
      <c r="B19" s="27" t="n"/>
      <c r="C19" s="27" t="n"/>
      <c r="D19" s="27" t="n"/>
      <c r="E19" s="27" t="n"/>
      <c r="F19" s="27" t="n"/>
      <c r="G19" s="28">
        <f>IFERROR(IF(A19="","",IF(AND(D19="Vacant",E19="Inspected",F19="Available"),"Yes","No")),"")</f>
        <v/>
      </c>
      <c r="H19" s="27" t="n"/>
      <c r="I19" s="27" t="n"/>
      <c r="J19" s="56" t="n"/>
      <c r="K19" s="56" t="n"/>
      <c r="L19" s="27" t="n"/>
      <c r="M19" s="27" t="n"/>
      <c r="N19" s="57" t="n"/>
      <c r="O19" s="57" t="n"/>
      <c r="P19" s="27" t="n"/>
      <c r="Q19" s="57" t="n"/>
      <c r="R19" s="27" t="n"/>
      <c r="S19" s="27" t="n"/>
      <c r="T19" s="31" t="n"/>
      <c r="U19" s="27" t="n"/>
      <c r="V19" s="57" t="n"/>
      <c r="W19" s="27" t="n"/>
      <c r="X19" s="27" t="n"/>
      <c r="Y19" s="58">
        <f>IFERROR(IF(V19="","",(NOW()-V19)*24),"")</f>
        <v/>
      </c>
      <c r="Z19" s="28">
        <f>IFERROR(IF(A19="","",IF(V19="","Missing Update Time",IF(Y19&gt;'Lists &amp; Settings'!$B$7,"Overdue","Current"))),"")</f>
        <v/>
      </c>
      <c r="AA19" s="33">
        <f>IFERROR(IF(A19="","",IF(OR(D19="",E19="",F19=""),"Missing Required Status",IF(AND(J19&lt;&gt;"",K19&lt;&gt;"",K19&lt;J19),"Date Sequence Error",IF(AND(D19="Occupied",G19="Yes"),"Occupied Room Marked Ready",IF(AND(D19="Vacant",H19&lt;&gt;""),"Guest Name on Vacant Room",IF(AND(F19="Out of Order",R19=""),"Missing Maintenance Ticket",IF(AND(R19&lt;&gt;"",T19=""),"Missing Issue Summary",IF(AND(N19&lt;&gt;"",O19&lt;&gt;"",O19&lt;N19),"Housekeeping Time Error",IF(AND(Q19&lt;&gt;"",O19&lt;&gt;"",Q19&lt;O19),"Inspection Time Error",IF(AND(G19="Yes",F19&lt;&gt;"Available"),"Blocked Room Marked Ready",IF(Z19="Overdue","Status Update Overdue","OK"))))))))))),"")</f>
        <v/>
      </c>
      <c r="AB19" s="31" t="n"/>
    </row>
    <row r="20">
      <c r="A20" s="27" t="n"/>
      <c r="B20" s="27" t="n"/>
      <c r="C20" s="27" t="n"/>
      <c r="D20" s="27" t="n"/>
      <c r="E20" s="27" t="n"/>
      <c r="F20" s="27" t="n"/>
      <c r="G20" s="28">
        <f>IFERROR(IF(A20="","",IF(AND(D20="Vacant",E20="Inspected",F20="Available"),"Yes","No")),"")</f>
        <v/>
      </c>
      <c r="H20" s="27" t="n"/>
      <c r="I20" s="27" t="n"/>
      <c r="J20" s="56" t="n"/>
      <c r="K20" s="56" t="n"/>
      <c r="L20" s="27" t="n"/>
      <c r="M20" s="27" t="n"/>
      <c r="N20" s="57" t="n"/>
      <c r="O20" s="57" t="n"/>
      <c r="P20" s="27" t="n"/>
      <c r="Q20" s="57" t="n"/>
      <c r="R20" s="27" t="n"/>
      <c r="S20" s="27" t="n"/>
      <c r="T20" s="31" t="n"/>
      <c r="U20" s="27" t="n"/>
      <c r="V20" s="57" t="n"/>
      <c r="W20" s="27" t="n"/>
      <c r="X20" s="27" t="n"/>
      <c r="Y20" s="58">
        <f>IFERROR(IF(V20="","",(NOW()-V20)*24),"")</f>
        <v/>
      </c>
      <c r="Z20" s="28">
        <f>IFERROR(IF(A20="","",IF(V20="","Missing Update Time",IF(Y20&gt;'Lists &amp; Settings'!$B$7,"Overdue","Current"))),"")</f>
        <v/>
      </c>
      <c r="AA20" s="33">
        <f>IFERROR(IF(A20="","",IF(OR(D20="",E20="",F20=""),"Missing Required Status",IF(AND(J20&lt;&gt;"",K20&lt;&gt;"",K20&lt;J20),"Date Sequence Error",IF(AND(D20="Occupied",G20="Yes"),"Occupied Room Marked Ready",IF(AND(D20="Vacant",H20&lt;&gt;""),"Guest Name on Vacant Room",IF(AND(F20="Out of Order",R20=""),"Missing Maintenance Ticket",IF(AND(R20&lt;&gt;"",T20=""),"Missing Issue Summary",IF(AND(N20&lt;&gt;"",O20&lt;&gt;"",O20&lt;N20),"Housekeeping Time Error",IF(AND(Q20&lt;&gt;"",O20&lt;&gt;"",Q20&lt;O20),"Inspection Time Error",IF(AND(G20="Yes",F20&lt;&gt;"Available"),"Blocked Room Marked Ready",IF(Z20="Overdue","Status Update Overdue","OK"))))))))))),"")</f>
        <v/>
      </c>
      <c r="AB20" s="31" t="n"/>
    </row>
    <row r="21">
      <c r="A21" s="27" t="n"/>
      <c r="B21" s="27" t="n"/>
      <c r="C21" s="27" t="n"/>
      <c r="D21" s="27" t="n"/>
      <c r="E21" s="27" t="n"/>
      <c r="F21" s="27" t="n"/>
      <c r="G21" s="28">
        <f>IFERROR(IF(A21="","",IF(AND(D21="Vacant",E21="Inspected",F21="Available"),"Yes","No")),"")</f>
        <v/>
      </c>
      <c r="H21" s="27" t="n"/>
      <c r="I21" s="27" t="n"/>
      <c r="J21" s="56" t="n"/>
      <c r="K21" s="56" t="n"/>
      <c r="L21" s="27" t="n"/>
      <c r="M21" s="27" t="n"/>
      <c r="N21" s="57" t="n"/>
      <c r="O21" s="57" t="n"/>
      <c r="P21" s="27" t="n"/>
      <c r="Q21" s="57" t="n"/>
      <c r="R21" s="27" t="n"/>
      <c r="S21" s="27" t="n"/>
      <c r="T21" s="31" t="n"/>
      <c r="U21" s="27" t="n"/>
      <c r="V21" s="57" t="n"/>
      <c r="W21" s="27" t="n"/>
      <c r="X21" s="27" t="n"/>
      <c r="Y21" s="58">
        <f>IFERROR(IF(V21="","",(NOW()-V21)*24),"")</f>
        <v/>
      </c>
      <c r="Z21" s="28">
        <f>IFERROR(IF(A21="","",IF(V21="","Missing Update Time",IF(Y21&gt;'Lists &amp; Settings'!$B$7,"Overdue","Current"))),"")</f>
        <v/>
      </c>
      <c r="AA21" s="33">
        <f>IFERROR(IF(A21="","",IF(OR(D21="",E21="",F21=""),"Missing Required Status",IF(AND(J21&lt;&gt;"",K21&lt;&gt;"",K21&lt;J21),"Date Sequence Error",IF(AND(D21="Occupied",G21="Yes"),"Occupied Room Marked Ready",IF(AND(D21="Vacant",H21&lt;&gt;""),"Guest Name on Vacant Room",IF(AND(F21="Out of Order",R21=""),"Missing Maintenance Ticket",IF(AND(R21&lt;&gt;"",T21=""),"Missing Issue Summary",IF(AND(N21&lt;&gt;"",O21&lt;&gt;"",O21&lt;N21),"Housekeeping Time Error",IF(AND(Q21&lt;&gt;"",O21&lt;&gt;"",Q21&lt;O21),"Inspection Time Error",IF(AND(G21="Yes",F21&lt;&gt;"Available"),"Blocked Room Marked Ready",IF(Z21="Overdue","Status Update Overdue","OK"))))))))))),"")</f>
        <v/>
      </c>
      <c r="AB21" s="31" t="n"/>
    </row>
    <row r="22">
      <c r="A22" s="27" t="n"/>
      <c r="B22" s="27" t="n"/>
      <c r="C22" s="27" t="n"/>
      <c r="D22" s="27" t="n"/>
      <c r="E22" s="27" t="n"/>
      <c r="F22" s="27" t="n"/>
      <c r="G22" s="28">
        <f>IFERROR(IF(A22="","",IF(AND(D22="Vacant",E22="Inspected",F22="Available"),"Yes","No")),"")</f>
        <v/>
      </c>
      <c r="H22" s="27" t="n"/>
      <c r="I22" s="27" t="n"/>
      <c r="J22" s="56" t="n"/>
      <c r="K22" s="56" t="n"/>
      <c r="L22" s="27" t="n"/>
      <c r="M22" s="27" t="n"/>
      <c r="N22" s="57" t="n"/>
      <c r="O22" s="57" t="n"/>
      <c r="P22" s="27" t="n"/>
      <c r="Q22" s="57" t="n"/>
      <c r="R22" s="27" t="n"/>
      <c r="S22" s="27" t="n"/>
      <c r="T22" s="31" t="n"/>
      <c r="U22" s="27" t="n"/>
      <c r="V22" s="57" t="n"/>
      <c r="W22" s="27" t="n"/>
      <c r="X22" s="27" t="n"/>
      <c r="Y22" s="58">
        <f>IFERROR(IF(V22="","",(NOW()-V22)*24),"")</f>
        <v/>
      </c>
      <c r="Z22" s="28">
        <f>IFERROR(IF(A22="","",IF(V22="","Missing Update Time",IF(Y22&gt;'Lists &amp; Settings'!$B$7,"Overdue","Current"))),"")</f>
        <v/>
      </c>
      <c r="AA22" s="33">
        <f>IFERROR(IF(A22="","",IF(OR(D22="",E22="",F22=""),"Missing Required Status",IF(AND(J22&lt;&gt;"",K22&lt;&gt;"",K22&lt;J22),"Date Sequence Error",IF(AND(D22="Occupied",G22="Yes"),"Occupied Room Marked Ready",IF(AND(D22="Vacant",H22&lt;&gt;""),"Guest Name on Vacant Room",IF(AND(F22="Out of Order",R22=""),"Missing Maintenance Ticket",IF(AND(R22&lt;&gt;"",T22=""),"Missing Issue Summary",IF(AND(N22&lt;&gt;"",O22&lt;&gt;"",O22&lt;N22),"Housekeeping Time Error",IF(AND(Q22&lt;&gt;"",O22&lt;&gt;"",Q22&lt;O22),"Inspection Time Error",IF(AND(G22="Yes",F22&lt;&gt;"Available"),"Blocked Room Marked Ready",IF(Z22="Overdue","Status Update Overdue","OK"))))))))))),"")</f>
        <v/>
      </c>
      <c r="AB22" s="31" t="n"/>
    </row>
    <row r="23">
      <c r="A23" s="27" t="n"/>
      <c r="B23" s="27" t="n"/>
      <c r="C23" s="27" t="n"/>
      <c r="D23" s="27" t="n"/>
      <c r="E23" s="27" t="n"/>
      <c r="F23" s="27" t="n"/>
      <c r="G23" s="28">
        <f>IFERROR(IF(A23="","",IF(AND(D23="Vacant",E23="Inspected",F23="Available"),"Yes","No")),"")</f>
        <v/>
      </c>
      <c r="H23" s="27" t="n"/>
      <c r="I23" s="27" t="n"/>
      <c r="J23" s="56" t="n"/>
      <c r="K23" s="56" t="n"/>
      <c r="L23" s="27" t="n"/>
      <c r="M23" s="27" t="n"/>
      <c r="N23" s="57" t="n"/>
      <c r="O23" s="57" t="n"/>
      <c r="P23" s="27" t="n"/>
      <c r="Q23" s="57" t="n"/>
      <c r="R23" s="27" t="n"/>
      <c r="S23" s="27" t="n"/>
      <c r="T23" s="31" t="n"/>
      <c r="U23" s="27" t="n"/>
      <c r="V23" s="57" t="n"/>
      <c r="W23" s="27" t="n"/>
      <c r="X23" s="27" t="n"/>
      <c r="Y23" s="58">
        <f>IFERROR(IF(V23="","",(NOW()-V23)*24),"")</f>
        <v/>
      </c>
      <c r="Z23" s="28">
        <f>IFERROR(IF(A23="","",IF(V23="","Missing Update Time",IF(Y23&gt;'Lists &amp; Settings'!$B$7,"Overdue","Current"))),"")</f>
        <v/>
      </c>
      <c r="AA23" s="33">
        <f>IFERROR(IF(A23="","",IF(OR(D23="",E23="",F23=""),"Missing Required Status",IF(AND(J23&lt;&gt;"",K23&lt;&gt;"",K23&lt;J23),"Date Sequence Error",IF(AND(D23="Occupied",G23="Yes"),"Occupied Room Marked Ready",IF(AND(D23="Vacant",H23&lt;&gt;""),"Guest Name on Vacant Room",IF(AND(F23="Out of Order",R23=""),"Missing Maintenance Ticket",IF(AND(R23&lt;&gt;"",T23=""),"Missing Issue Summary",IF(AND(N23&lt;&gt;"",O23&lt;&gt;"",O23&lt;N23),"Housekeeping Time Error",IF(AND(Q23&lt;&gt;"",O23&lt;&gt;"",Q23&lt;O23),"Inspection Time Error",IF(AND(G23="Yes",F23&lt;&gt;"Available"),"Blocked Room Marked Ready",IF(Z23="Overdue","Status Update Overdue","OK"))))))))))),"")</f>
        <v/>
      </c>
      <c r="AB23" s="31" t="n"/>
    </row>
    <row r="24">
      <c r="A24" s="27" t="n"/>
      <c r="B24" s="27" t="n"/>
      <c r="C24" s="27" t="n"/>
      <c r="D24" s="27" t="n"/>
      <c r="E24" s="27" t="n"/>
      <c r="F24" s="27" t="n"/>
      <c r="G24" s="28">
        <f>IFERROR(IF(A24="","",IF(AND(D24="Vacant",E24="Inspected",F24="Available"),"Yes","No")),"")</f>
        <v/>
      </c>
      <c r="H24" s="27" t="n"/>
      <c r="I24" s="27" t="n"/>
      <c r="J24" s="56" t="n"/>
      <c r="K24" s="56" t="n"/>
      <c r="L24" s="27" t="n"/>
      <c r="M24" s="27" t="n"/>
      <c r="N24" s="57" t="n"/>
      <c r="O24" s="57" t="n"/>
      <c r="P24" s="27" t="n"/>
      <c r="Q24" s="57" t="n"/>
      <c r="R24" s="27" t="n"/>
      <c r="S24" s="27" t="n"/>
      <c r="T24" s="31" t="n"/>
      <c r="U24" s="27" t="n"/>
      <c r="V24" s="57" t="n"/>
      <c r="W24" s="27" t="n"/>
      <c r="X24" s="27" t="n"/>
      <c r="Y24" s="58">
        <f>IFERROR(IF(V24="","",(NOW()-V24)*24),"")</f>
        <v/>
      </c>
      <c r="Z24" s="28">
        <f>IFERROR(IF(A24="","",IF(V24="","Missing Update Time",IF(Y24&gt;'Lists &amp; Settings'!$B$7,"Overdue","Current"))),"")</f>
        <v/>
      </c>
      <c r="AA24" s="33">
        <f>IFERROR(IF(A24="","",IF(OR(D24="",E24="",F24=""),"Missing Required Status",IF(AND(J24&lt;&gt;"",K24&lt;&gt;"",K24&lt;J24),"Date Sequence Error",IF(AND(D24="Occupied",G24="Yes"),"Occupied Room Marked Ready",IF(AND(D24="Vacant",H24&lt;&gt;""),"Guest Name on Vacant Room",IF(AND(F24="Out of Order",R24=""),"Missing Maintenance Ticket",IF(AND(R24&lt;&gt;"",T24=""),"Missing Issue Summary",IF(AND(N24&lt;&gt;"",O24&lt;&gt;"",O24&lt;N24),"Housekeeping Time Error",IF(AND(Q24&lt;&gt;"",O24&lt;&gt;"",Q24&lt;O24),"Inspection Time Error",IF(AND(G24="Yes",F24&lt;&gt;"Available"),"Blocked Room Marked Ready",IF(Z24="Overdue","Status Update Overdue","OK"))))))))))),"")</f>
        <v/>
      </c>
      <c r="AB24" s="31" t="n"/>
    </row>
    <row r="25">
      <c r="A25" s="27" t="n"/>
      <c r="B25" s="27" t="n"/>
      <c r="C25" s="27" t="n"/>
      <c r="D25" s="27" t="n"/>
      <c r="E25" s="27" t="n"/>
      <c r="F25" s="27" t="n"/>
      <c r="G25" s="28">
        <f>IFERROR(IF(A25="","",IF(AND(D25="Vacant",E25="Inspected",F25="Available"),"Yes","No")),"")</f>
        <v/>
      </c>
      <c r="H25" s="27" t="n"/>
      <c r="I25" s="27" t="n"/>
      <c r="J25" s="56" t="n"/>
      <c r="K25" s="56" t="n"/>
      <c r="L25" s="27" t="n"/>
      <c r="M25" s="27" t="n"/>
      <c r="N25" s="57" t="n"/>
      <c r="O25" s="57" t="n"/>
      <c r="P25" s="27" t="n"/>
      <c r="Q25" s="57" t="n"/>
      <c r="R25" s="27" t="n"/>
      <c r="S25" s="27" t="n"/>
      <c r="T25" s="31" t="n"/>
      <c r="U25" s="27" t="n"/>
      <c r="V25" s="57" t="n"/>
      <c r="W25" s="27" t="n"/>
      <c r="X25" s="27" t="n"/>
      <c r="Y25" s="58">
        <f>IFERROR(IF(V25="","",(NOW()-V25)*24),"")</f>
        <v/>
      </c>
      <c r="Z25" s="28">
        <f>IFERROR(IF(A25="","",IF(V25="","Missing Update Time",IF(Y25&gt;'Lists &amp; Settings'!$B$7,"Overdue","Current"))),"")</f>
        <v/>
      </c>
      <c r="AA25" s="33">
        <f>IFERROR(IF(A25="","",IF(OR(D25="",E25="",F25=""),"Missing Required Status",IF(AND(J25&lt;&gt;"",K25&lt;&gt;"",K25&lt;J25),"Date Sequence Error",IF(AND(D25="Occupied",G25="Yes"),"Occupied Room Marked Ready",IF(AND(D25="Vacant",H25&lt;&gt;""),"Guest Name on Vacant Room",IF(AND(F25="Out of Order",R25=""),"Missing Maintenance Ticket",IF(AND(R25&lt;&gt;"",T25=""),"Missing Issue Summary",IF(AND(N25&lt;&gt;"",O25&lt;&gt;"",O25&lt;N25),"Housekeeping Time Error",IF(AND(Q25&lt;&gt;"",O25&lt;&gt;"",Q25&lt;O25),"Inspection Time Error",IF(AND(G25="Yes",F25&lt;&gt;"Available"),"Blocked Room Marked Ready",IF(Z25="Overdue","Status Update Overdue","OK"))))))))))),"")</f>
        <v/>
      </c>
      <c r="AB25" s="31" t="n"/>
    </row>
    <row r="26">
      <c r="A26" s="27" t="n"/>
      <c r="B26" s="27" t="n"/>
      <c r="C26" s="27" t="n"/>
      <c r="D26" s="27" t="n"/>
      <c r="E26" s="27" t="n"/>
      <c r="F26" s="27" t="n"/>
      <c r="G26" s="28">
        <f>IFERROR(IF(A26="","",IF(AND(D26="Vacant",E26="Inspected",F26="Available"),"Yes","No")),"")</f>
        <v/>
      </c>
      <c r="H26" s="27" t="n"/>
      <c r="I26" s="27" t="n"/>
      <c r="J26" s="56" t="n"/>
      <c r="K26" s="56" t="n"/>
      <c r="L26" s="27" t="n"/>
      <c r="M26" s="27" t="n"/>
      <c r="N26" s="57" t="n"/>
      <c r="O26" s="57" t="n"/>
      <c r="P26" s="27" t="n"/>
      <c r="Q26" s="57" t="n"/>
      <c r="R26" s="27" t="n"/>
      <c r="S26" s="27" t="n"/>
      <c r="T26" s="31" t="n"/>
      <c r="U26" s="27" t="n"/>
      <c r="V26" s="57" t="n"/>
      <c r="W26" s="27" t="n"/>
      <c r="X26" s="27" t="n"/>
      <c r="Y26" s="58">
        <f>IFERROR(IF(V26="","",(NOW()-V26)*24),"")</f>
        <v/>
      </c>
      <c r="Z26" s="28">
        <f>IFERROR(IF(A26="","",IF(V26="","Missing Update Time",IF(Y26&gt;'Lists &amp; Settings'!$B$7,"Overdue","Current"))),"")</f>
        <v/>
      </c>
      <c r="AA26" s="33">
        <f>IFERROR(IF(A26="","",IF(OR(D26="",E26="",F26=""),"Missing Required Status",IF(AND(J26&lt;&gt;"",K26&lt;&gt;"",K26&lt;J26),"Date Sequence Error",IF(AND(D26="Occupied",G26="Yes"),"Occupied Room Marked Ready",IF(AND(D26="Vacant",H26&lt;&gt;""),"Guest Name on Vacant Room",IF(AND(F26="Out of Order",R26=""),"Missing Maintenance Ticket",IF(AND(R26&lt;&gt;"",T26=""),"Missing Issue Summary",IF(AND(N26&lt;&gt;"",O26&lt;&gt;"",O26&lt;N26),"Housekeeping Time Error",IF(AND(Q26&lt;&gt;"",O26&lt;&gt;"",Q26&lt;O26),"Inspection Time Error",IF(AND(G26="Yes",F26&lt;&gt;"Available"),"Blocked Room Marked Ready",IF(Z26="Overdue","Status Update Overdue","OK"))))))))))),"")</f>
        <v/>
      </c>
      <c r="AB26" s="31" t="n"/>
    </row>
    <row r="27">
      <c r="A27" s="27" t="n"/>
      <c r="B27" s="27" t="n"/>
      <c r="C27" s="27" t="n"/>
      <c r="D27" s="27" t="n"/>
      <c r="E27" s="27" t="n"/>
      <c r="F27" s="27" t="n"/>
      <c r="G27" s="28">
        <f>IFERROR(IF(A27="","",IF(AND(D27="Vacant",E27="Inspected",F27="Available"),"Yes","No")),"")</f>
        <v/>
      </c>
      <c r="H27" s="27" t="n"/>
      <c r="I27" s="27" t="n"/>
      <c r="J27" s="56" t="n"/>
      <c r="K27" s="56" t="n"/>
      <c r="L27" s="27" t="n"/>
      <c r="M27" s="27" t="n"/>
      <c r="N27" s="57" t="n"/>
      <c r="O27" s="57" t="n"/>
      <c r="P27" s="27" t="n"/>
      <c r="Q27" s="57" t="n"/>
      <c r="R27" s="27" t="n"/>
      <c r="S27" s="27" t="n"/>
      <c r="T27" s="31" t="n"/>
      <c r="U27" s="27" t="n"/>
      <c r="V27" s="57" t="n"/>
      <c r="W27" s="27" t="n"/>
      <c r="X27" s="27" t="n"/>
      <c r="Y27" s="58">
        <f>IFERROR(IF(V27="","",(NOW()-V27)*24),"")</f>
        <v/>
      </c>
      <c r="Z27" s="28">
        <f>IFERROR(IF(A27="","",IF(V27="","Missing Update Time",IF(Y27&gt;'Lists &amp; Settings'!$B$7,"Overdue","Current"))),"")</f>
        <v/>
      </c>
      <c r="AA27" s="33">
        <f>IFERROR(IF(A27="","",IF(OR(D27="",E27="",F27=""),"Missing Required Status",IF(AND(J27&lt;&gt;"",K27&lt;&gt;"",K27&lt;J27),"Date Sequence Error",IF(AND(D27="Occupied",G27="Yes"),"Occupied Room Marked Ready",IF(AND(D27="Vacant",H27&lt;&gt;""),"Guest Name on Vacant Room",IF(AND(F27="Out of Order",R27=""),"Missing Maintenance Ticket",IF(AND(R27&lt;&gt;"",T27=""),"Missing Issue Summary",IF(AND(N27&lt;&gt;"",O27&lt;&gt;"",O27&lt;N27),"Housekeeping Time Error",IF(AND(Q27&lt;&gt;"",O27&lt;&gt;"",Q27&lt;O27),"Inspection Time Error",IF(AND(G27="Yes",F27&lt;&gt;"Available"),"Blocked Room Marked Ready",IF(Z27="Overdue","Status Update Overdue","OK"))))))))))),"")</f>
        <v/>
      </c>
      <c r="AB27" s="31" t="n"/>
    </row>
    <row r="28">
      <c r="A28" s="27" t="n"/>
      <c r="B28" s="27" t="n"/>
      <c r="C28" s="27" t="n"/>
      <c r="D28" s="27" t="n"/>
      <c r="E28" s="27" t="n"/>
      <c r="F28" s="27" t="n"/>
      <c r="G28" s="28">
        <f>IFERROR(IF(A28="","",IF(AND(D28="Vacant",E28="Inspected",F28="Available"),"Yes","No")),"")</f>
        <v/>
      </c>
      <c r="H28" s="27" t="n"/>
      <c r="I28" s="27" t="n"/>
      <c r="J28" s="56" t="n"/>
      <c r="K28" s="56" t="n"/>
      <c r="L28" s="27" t="n"/>
      <c r="M28" s="27" t="n"/>
      <c r="N28" s="57" t="n"/>
      <c r="O28" s="57" t="n"/>
      <c r="P28" s="27" t="n"/>
      <c r="Q28" s="57" t="n"/>
      <c r="R28" s="27" t="n"/>
      <c r="S28" s="27" t="n"/>
      <c r="T28" s="31" t="n"/>
      <c r="U28" s="27" t="n"/>
      <c r="V28" s="57" t="n"/>
      <c r="W28" s="27" t="n"/>
      <c r="X28" s="27" t="n"/>
      <c r="Y28" s="58">
        <f>IFERROR(IF(V28="","",(NOW()-V28)*24),"")</f>
        <v/>
      </c>
      <c r="Z28" s="28">
        <f>IFERROR(IF(A28="","",IF(V28="","Missing Update Time",IF(Y28&gt;'Lists &amp; Settings'!$B$7,"Overdue","Current"))),"")</f>
        <v/>
      </c>
      <c r="AA28" s="33">
        <f>IFERROR(IF(A28="","",IF(OR(D28="",E28="",F28=""),"Missing Required Status",IF(AND(J28&lt;&gt;"",K28&lt;&gt;"",K28&lt;J28),"Date Sequence Error",IF(AND(D28="Occupied",G28="Yes"),"Occupied Room Marked Ready",IF(AND(D28="Vacant",H28&lt;&gt;""),"Guest Name on Vacant Room",IF(AND(F28="Out of Order",R28=""),"Missing Maintenance Ticket",IF(AND(R28&lt;&gt;"",T28=""),"Missing Issue Summary",IF(AND(N28&lt;&gt;"",O28&lt;&gt;"",O28&lt;N28),"Housekeeping Time Error",IF(AND(Q28&lt;&gt;"",O28&lt;&gt;"",Q28&lt;O28),"Inspection Time Error",IF(AND(G28="Yes",F28&lt;&gt;"Available"),"Blocked Room Marked Ready",IF(Z28="Overdue","Status Update Overdue","OK"))))))))))),"")</f>
        <v/>
      </c>
      <c r="AB28" s="31" t="n"/>
    </row>
    <row r="29">
      <c r="A29" s="27" t="n"/>
      <c r="B29" s="27" t="n"/>
      <c r="C29" s="27" t="n"/>
      <c r="D29" s="27" t="n"/>
      <c r="E29" s="27" t="n"/>
      <c r="F29" s="27" t="n"/>
      <c r="G29" s="28">
        <f>IFERROR(IF(A29="","",IF(AND(D29="Vacant",E29="Inspected",F29="Available"),"Yes","No")),"")</f>
        <v/>
      </c>
      <c r="H29" s="27" t="n"/>
      <c r="I29" s="27" t="n"/>
      <c r="J29" s="56" t="n"/>
      <c r="K29" s="56" t="n"/>
      <c r="L29" s="27" t="n"/>
      <c r="M29" s="27" t="n"/>
      <c r="N29" s="57" t="n"/>
      <c r="O29" s="57" t="n"/>
      <c r="P29" s="27" t="n"/>
      <c r="Q29" s="57" t="n"/>
      <c r="R29" s="27" t="n"/>
      <c r="S29" s="27" t="n"/>
      <c r="T29" s="31" t="n"/>
      <c r="U29" s="27" t="n"/>
      <c r="V29" s="57" t="n"/>
      <c r="W29" s="27" t="n"/>
      <c r="X29" s="27" t="n"/>
      <c r="Y29" s="58">
        <f>IFERROR(IF(V29="","",(NOW()-V29)*24),"")</f>
        <v/>
      </c>
      <c r="Z29" s="28">
        <f>IFERROR(IF(A29="","",IF(V29="","Missing Update Time",IF(Y29&gt;'Lists &amp; Settings'!$B$7,"Overdue","Current"))),"")</f>
        <v/>
      </c>
      <c r="AA29" s="33">
        <f>IFERROR(IF(A29="","",IF(OR(D29="",E29="",F29=""),"Missing Required Status",IF(AND(J29&lt;&gt;"",K29&lt;&gt;"",K29&lt;J29),"Date Sequence Error",IF(AND(D29="Occupied",G29="Yes"),"Occupied Room Marked Ready",IF(AND(D29="Vacant",H29&lt;&gt;""),"Guest Name on Vacant Room",IF(AND(F29="Out of Order",R29=""),"Missing Maintenance Ticket",IF(AND(R29&lt;&gt;"",T29=""),"Missing Issue Summary",IF(AND(N29&lt;&gt;"",O29&lt;&gt;"",O29&lt;N29),"Housekeeping Time Error",IF(AND(Q29&lt;&gt;"",O29&lt;&gt;"",Q29&lt;O29),"Inspection Time Error",IF(AND(G29="Yes",F29&lt;&gt;"Available"),"Blocked Room Marked Ready",IF(Z29="Overdue","Status Update Overdue","OK"))))))))))),"")</f>
        <v/>
      </c>
      <c r="AB29" s="31" t="n"/>
    </row>
    <row r="30">
      <c r="A30" s="27" t="n"/>
      <c r="B30" s="27" t="n"/>
      <c r="C30" s="27" t="n"/>
      <c r="D30" s="27" t="n"/>
      <c r="E30" s="27" t="n"/>
      <c r="F30" s="27" t="n"/>
      <c r="G30" s="28">
        <f>IFERROR(IF(A30="","",IF(AND(D30="Vacant",E30="Inspected",F30="Available"),"Yes","No")),"")</f>
        <v/>
      </c>
      <c r="H30" s="27" t="n"/>
      <c r="I30" s="27" t="n"/>
      <c r="J30" s="56" t="n"/>
      <c r="K30" s="56" t="n"/>
      <c r="L30" s="27" t="n"/>
      <c r="M30" s="27" t="n"/>
      <c r="N30" s="57" t="n"/>
      <c r="O30" s="57" t="n"/>
      <c r="P30" s="27" t="n"/>
      <c r="Q30" s="57" t="n"/>
      <c r="R30" s="27" t="n"/>
      <c r="S30" s="27" t="n"/>
      <c r="T30" s="31" t="n"/>
      <c r="U30" s="27" t="n"/>
      <c r="V30" s="57" t="n"/>
      <c r="W30" s="27" t="n"/>
      <c r="X30" s="27" t="n"/>
      <c r="Y30" s="58">
        <f>IFERROR(IF(V30="","",(NOW()-V30)*24),"")</f>
        <v/>
      </c>
      <c r="Z30" s="28">
        <f>IFERROR(IF(A30="","",IF(V30="","Missing Update Time",IF(Y30&gt;'Lists &amp; Settings'!$B$7,"Overdue","Current"))),"")</f>
        <v/>
      </c>
      <c r="AA30" s="33">
        <f>IFERROR(IF(A30="","",IF(OR(D30="",E30="",F30=""),"Missing Required Status",IF(AND(J30&lt;&gt;"",K30&lt;&gt;"",K30&lt;J30),"Date Sequence Error",IF(AND(D30="Occupied",G30="Yes"),"Occupied Room Marked Ready",IF(AND(D30="Vacant",H30&lt;&gt;""),"Guest Name on Vacant Room",IF(AND(F30="Out of Order",R30=""),"Missing Maintenance Ticket",IF(AND(R30&lt;&gt;"",T30=""),"Missing Issue Summary",IF(AND(N30&lt;&gt;"",O30&lt;&gt;"",O30&lt;N30),"Housekeeping Time Error",IF(AND(Q30&lt;&gt;"",O30&lt;&gt;"",Q30&lt;O30),"Inspection Time Error",IF(AND(G30="Yes",F30&lt;&gt;"Available"),"Blocked Room Marked Ready",IF(Z30="Overdue","Status Update Overdue","OK"))))))))))),"")</f>
        <v/>
      </c>
      <c r="AB30" s="31" t="n"/>
    </row>
    <row r="31">
      <c r="A31" s="27" t="n"/>
      <c r="B31" s="27" t="n"/>
      <c r="C31" s="27" t="n"/>
      <c r="D31" s="27" t="n"/>
      <c r="E31" s="27" t="n"/>
      <c r="F31" s="27" t="n"/>
      <c r="G31" s="28">
        <f>IFERROR(IF(A31="","",IF(AND(D31="Vacant",E31="Inspected",F31="Available"),"Yes","No")),"")</f>
        <v/>
      </c>
      <c r="H31" s="27" t="n"/>
      <c r="I31" s="27" t="n"/>
      <c r="J31" s="56" t="n"/>
      <c r="K31" s="56" t="n"/>
      <c r="L31" s="27" t="n"/>
      <c r="M31" s="27" t="n"/>
      <c r="N31" s="57" t="n"/>
      <c r="O31" s="57" t="n"/>
      <c r="P31" s="27" t="n"/>
      <c r="Q31" s="57" t="n"/>
      <c r="R31" s="27" t="n"/>
      <c r="S31" s="27" t="n"/>
      <c r="T31" s="31" t="n"/>
      <c r="U31" s="27" t="n"/>
      <c r="V31" s="57" t="n"/>
      <c r="W31" s="27" t="n"/>
      <c r="X31" s="27" t="n"/>
      <c r="Y31" s="58">
        <f>IFERROR(IF(V31="","",(NOW()-V31)*24),"")</f>
        <v/>
      </c>
      <c r="Z31" s="28">
        <f>IFERROR(IF(A31="","",IF(V31="","Missing Update Time",IF(Y31&gt;'Lists &amp; Settings'!$B$7,"Overdue","Current"))),"")</f>
        <v/>
      </c>
      <c r="AA31" s="33">
        <f>IFERROR(IF(A31="","",IF(OR(D31="",E31="",F31=""),"Missing Required Status",IF(AND(J31&lt;&gt;"",K31&lt;&gt;"",K31&lt;J31),"Date Sequence Error",IF(AND(D31="Occupied",G31="Yes"),"Occupied Room Marked Ready",IF(AND(D31="Vacant",H31&lt;&gt;""),"Guest Name on Vacant Room",IF(AND(F31="Out of Order",R31=""),"Missing Maintenance Ticket",IF(AND(R31&lt;&gt;"",T31=""),"Missing Issue Summary",IF(AND(N31&lt;&gt;"",O31&lt;&gt;"",O31&lt;N31),"Housekeeping Time Error",IF(AND(Q31&lt;&gt;"",O31&lt;&gt;"",Q31&lt;O31),"Inspection Time Error",IF(AND(G31="Yes",F31&lt;&gt;"Available"),"Blocked Room Marked Ready",IF(Z31="Overdue","Status Update Overdue","OK"))))))))))),"")</f>
        <v/>
      </c>
      <c r="AB31" s="31" t="n"/>
    </row>
    <row r="32">
      <c r="A32" s="27" t="n"/>
      <c r="B32" s="27" t="n"/>
      <c r="C32" s="27" t="n"/>
      <c r="D32" s="27" t="n"/>
      <c r="E32" s="27" t="n"/>
      <c r="F32" s="27" t="n"/>
      <c r="G32" s="28">
        <f>IFERROR(IF(A32="","",IF(AND(D32="Vacant",E32="Inspected",F32="Available"),"Yes","No")),"")</f>
        <v/>
      </c>
      <c r="H32" s="27" t="n"/>
      <c r="I32" s="27" t="n"/>
      <c r="J32" s="56" t="n"/>
      <c r="K32" s="56" t="n"/>
      <c r="L32" s="27" t="n"/>
      <c r="M32" s="27" t="n"/>
      <c r="N32" s="57" t="n"/>
      <c r="O32" s="57" t="n"/>
      <c r="P32" s="27" t="n"/>
      <c r="Q32" s="57" t="n"/>
      <c r="R32" s="27" t="n"/>
      <c r="S32" s="27" t="n"/>
      <c r="T32" s="31" t="n"/>
      <c r="U32" s="27" t="n"/>
      <c r="V32" s="57" t="n"/>
      <c r="W32" s="27" t="n"/>
      <c r="X32" s="27" t="n"/>
      <c r="Y32" s="58">
        <f>IFERROR(IF(V32="","",(NOW()-V32)*24),"")</f>
        <v/>
      </c>
      <c r="Z32" s="28">
        <f>IFERROR(IF(A32="","",IF(V32="","Missing Update Time",IF(Y32&gt;'Lists &amp; Settings'!$B$7,"Overdue","Current"))),"")</f>
        <v/>
      </c>
      <c r="AA32" s="33">
        <f>IFERROR(IF(A32="","",IF(OR(D32="",E32="",F32=""),"Missing Required Status",IF(AND(J32&lt;&gt;"",K32&lt;&gt;"",K32&lt;J32),"Date Sequence Error",IF(AND(D32="Occupied",G32="Yes"),"Occupied Room Marked Ready",IF(AND(D32="Vacant",H32&lt;&gt;""),"Guest Name on Vacant Room",IF(AND(F32="Out of Order",R32=""),"Missing Maintenance Ticket",IF(AND(R32&lt;&gt;"",T32=""),"Missing Issue Summary",IF(AND(N32&lt;&gt;"",O32&lt;&gt;"",O32&lt;N32),"Housekeeping Time Error",IF(AND(Q32&lt;&gt;"",O32&lt;&gt;"",Q32&lt;O32),"Inspection Time Error",IF(AND(G32="Yes",F32&lt;&gt;"Available"),"Blocked Room Marked Ready",IF(Z32="Overdue","Status Update Overdue","OK"))))))))))),"")</f>
        <v/>
      </c>
      <c r="AB32" s="31" t="n"/>
    </row>
    <row r="33">
      <c r="A33" s="27" t="n"/>
      <c r="B33" s="27" t="n"/>
      <c r="C33" s="27" t="n"/>
      <c r="D33" s="27" t="n"/>
      <c r="E33" s="27" t="n"/>
      <c r="F33" s="27" t="n"/>
      <c r="G33" s="28">
        <f>IFERROR(IF(A33="","",IF(AND(D33="Vacant",E33="Inspected",F33="Available"),"Yes","No")),"")</f>
        <v/>
      </c>
      <c r="H33" s="27" t="n"/>
      <c r="I33" s="27" t="n"/>
      <c r="J33" s="56" t="n"/>
      <c r="K33" s="56" t="n"/>
      <c r="L33" s="27" t="n"/>
      <c r="M33" s="27" t="n"/>
      <c r="N33" s="57" t="n"/>
      <c r="O33" s="57" t="n"/>
      <c r="P33" s="27" t="n"/>
      <c r="Q33" s="57" t="n"/>
      <c r="R33" s="27" t="n"/>
      <c r="S33" s="27" t="n"/>
      <c r="T33" s="31" t="n"/>
      <c r="U33" s="27" t="n"/>
      <c r="V33" s="57" t="n"/>
      <c r="W33" s="27" t="n"/>
      <c r="X33" s="27" t="n"/>
      <c r="Y33" s="58">
        <f>IFERROR(IF(V33="","",(NOW()-V33)*24),"")</f>
        <v/>
      </c>
      <c r="Z33" s="28">
        <f>IFERROR(IF(A33="","",IF(V33="","Missing Update Time",IF(Y33&gt;'Lists &amp; Settings'!$B$7,"Overdue","Current"))),"")</f>
        <v/>
      </c>
      <c r="AA33" s="33">
        <f>IFERROR(IF(A33="","",IF(OR(D33="",E33="",F33=""),"Missing Required Status",IF(AND(J33&lt;&gt;"",K33&lt;&gt;"",K33&lt;J33),"Date Sequence Error",IF(AND(D33="Occupied",G33="Yes"),"Occupied Room Marked Ready",IF(AND(D33="Vacant",H33&lt;&gt;""),"Guest Name on Vacant Room",IF(AND(F33="Out of Order",R33=""),"Missing Maintenance Ticket",IF(AND(R33&lt;&gt;"",T33=""),"Missing Issue Summary",IF(AND(N33&lt;&gt;"",O33&lt;&gt;"",O33&lt;N33),"Housekeeping Time Error",IF(AND(Q33&lt;&gt;"",O33&lt;&gt;"",Q33&lt;O33),"Inspection Time Error",IF(AND(G33="Yes",F33&lt;&gt;"Available"),"Blocked Room Marked Ready",IF(Z33="Overdue","Status Update Overdue","OK"))))))))))),"")</f>
        <v/>
      </c>
      <c r="AB33" s="31" t="n"/>
    </row>
    <row r="34">
      <c r="A34" s="27" t="n"/>
      <c r="B34" s="27" t="n"/>
      <c r="C34" s="27" t="n"/>
      <c r="D34" s="27" t="n"/>
      <c r="E34" s="27" t="n"/>
      <c r="F34" s="27" t="n"/>
      <c r="G34" s="28">
        <f>IFERROR(IF(A34="","",IF(AND(D34="Vacant",E34="Inspected",F34="Available"),"Yes","No")),"")</f>
        <v/>
      </c>
      <c r="H34" s="27" t="n"/>
      <c r="I34" s="27" t="n"/>
      <c r="J34" s="56" t="n"/>
      <c r="K34" s="56" t="n"/>
      <c r="L34" s="27" t="n"/>
      <c r="M34" s="27" t="n"/>
      <c r="N34" s="57" t="n"/>
      <c r="O34" s="57" t="n"/>
      <c r="P34" s="27" t="n"/>
      <c r="Q34" s="57" t="n"/>
      <c r="R34" s="27" t="n"/>
      <c r="S34" s="27" t="n"/>
      <c r="T34" s="31" t="n"/>
      <c r="U34" s="27" t="n"/>
      <c r="V34" s="57" t="n"/>
      <c r="W34" s="27" t="n"/>
      <c r="X34" s="27" t="n"/>
      <c r="Y34" s="58">
        <f>IFERROR(IF(V34="","",(NOW()-V34)*24),"")</f>
        <v/>
      </c>
      <c r="Z34" s="28">
        <f>IFERROR(IF(A34="","",IF(V34="","Missing Update Time",IF(Y34&gt;'Lists &amp; Settings'!$B$7,"Overdue","Current"))),"")</f>
        <v/>
      </c>
      <c r="AA34" s="33">
        <f>IFERROR(IF(A34="","",IF(OR(D34="",E34="",F34=""),"Missing Required Status",IF(AND(J34&lt;&gt;"",K34&lt;&gt;"",K34&lt;J34),"Date Sequence Error",IF(AND(D34="Occupied",G34="Yes"),"Occupied Room Marked Ready",IF(AND(D34="Vacant",H34&lt;&gt;""),"Guest Name on Vacant Room",IF(AND(F34="Out of Order",R34=""),"Missing Maintenance Ticket",IF(AND(R34&lt;&gt;"",T34=""),"Missing Issue Summary",IF(AND(N34&lt;&gt;"",O34&lt;&gt;"",O34&lt;N34),"Housekeeping Time Error",IF(AND(Q34&lt;&gt;"",O34&lt;&gt;"",Q34&lt;O34),"Inspection Time Error",IF(AND(G34="Yes",F34&lt;&gt;"Available"),"Blocked Room Marked Ready",IF(Z34="Overdue","Status Update Overdue","OK"))))))))))),"")</f>
        <v/>
      </c>
      <c r="AB34" s="31" t="n"/>
    </row>
    <row r="35">
      <c r="A35" s="27" t="n"/>
      <c r="B35" s="27" t="n"/>
      <c r="C35" s="27" t="n"/>
      <c r="D35" s="27" t="n"/>
      <c r="E35" s="27" t="n"/>
      <c r="F35" s="27" t="n"/>
      <c r="G35" s="28">
        <f>IFERROR(IF(A35="","",IF(AND(D35="Vacant",E35="Inspected",F35="Available"),"Yes","No")),"")</f>
        <v/>
      </c>
      <c r="H35" s="27" t="n"/>
      <c r="I35" s="27" t="n"/>
      <c r="J35" s="56" t="n"/>
      <c r="K35" s="56" t="n"/>
      <c r="L35" s="27" t="n"/>
      <c r="M35" s="27" t="n"/>
      <c r="N35" s="57" t="n"/>
      <c r="O35" s="57" t="n"/>
      <c r="P35" s="27" t="n"/>
      <c r="Q35" s="57" t="n"/>
      <c r="R35" s="27" t="n"/>
      <c r="S35" s="27" t="n"/>
      <c r="T35" s="31" t="n"/>
      <c r="U35" s="27" t="n"/>
      <c r="V35" s="57" t="n"/>
      <c r="W35" s="27" t="n"/>
      <c r="X35" s="27" t="n"/>
      <c r="Y35" s="58">
        <f>IFERROR(IF(V35="","",(NOW()-V35)*24),"")</f>
        <v/>
      </c>
      <c r="Z35" s="28">
        <f>IFERROR(IF(A35="","",IF(V35="","Missing Update Time",IF(Y35&gt;'Lists &amp; Settings'!$B$7,"Overdue","Current"))),"")</f>
        <v/>
      </c>
      <c r="AA35" s="33">
        <f>IFERROR(IF(A35="","",IF(OR(D35="",E35="",F35=""),"Missing Required Status",IF(AND(J35&lt;&gt;"",K35&lt;&gt;"",K35&lt;J35),"Date Sequence Error",IF(AND(D35="Occupied",G35="Yes"),"Occupied Room Marked Ready",IF(AND(D35="Vacant",H35&lt;&gt;""),"Guest Name on Vacant Room",IF(AND(F35="Out of Order",R35=""),"Missing Maintenance Ticket",IF(AND(R35&lt;&gt;"",T35=""),"Missing Issue Summary",IF(AND(N35&lt;&gt;"",O35&lt;&gt;"",O35&lt;N35),"Housekeeping Time Error",IF(AND(Q35&lt;&gt;"",O35&lt;&gt;"",Q35&lt;O35),"Inspection Time Error",IF(AND(G35="Yes",F35&lt;&gt;"Available"),"Blocked Room Marked Ready",IF(Z35="Overdue","Status Update Overdue","OK"))))))))))),"")</f>
        <v/>
      </c>
      <c r="AB35" s="31" t="n"/>
    </row>
    <row r="36">
      <c r="A36" s="27" t="n"/>
      <c r="B36" s="27" t="n"/>
      <c r="C36" s="27" t="n"/>
      <c r="D36" s="27" t="n"/>
      <c r="E36" s="27" t="n"/>
      <c r="F36" s="27" t="n"/>
      <c r="G36" s="28">
        <f>IFERROR(IF(A36="","",IF(AND(D36="Vacant",E36="Inspected",F36="Available"),"Yes","No")),"")</f>
        <v/>
      </c>
      <c r="H36" s="27" t="n"/>
      <c r="I36" s="27" t="n"/>
      <c r="J36" s="56" t="n"/>
      <c r="K36" s="56" t="n"/>
      <c r="L36" s="27" t="n"/>
      <c r="M36" s="27" t="n"/>
      <c r="N36" s="57" t="n"/>
      <c r="O36" s="57" t="n"/>
      <c r="P36" s="27" t="n"/>
      <c r="Q36" s="57" t="n"/>
      <c r="R36" s="27" t="n"/>
      <c r="S36" s="27" t="n"/>
      <c r="T36" s="31" t="n"/>
      <c r="U36" s="27" t="n"/>
      <c r="V36" s="57" t="n"/>
      <c r="W36" s="27" t="n"/>
      <c r="X36" s="27" t="n"/>
      <c r="Y36" s="58">
        <f>IFERROR(IF(V36="","",(NOW()-V36)*24),"")</f>
        <v/>
      </c>
      <c r="Z36" s="28">
        <f>IFERROR(IF(A36="","",IF(V36="","Missing Update Time",IF(Y36&gt;'Lists &amp; Settings'!$B$7,"Overdue","Current"))),"")</f>
        <v/>
      </c>
      <c r="AA36" s="33">
        <f>IFERROR(IF(A36="","",IF(OR(D36="",E36="",F36=""),"Missing Required Status",IF(AND(J36&lt;&gt;"",K36&lt;&gt;"",K36&lt;J36),"Date Sequence Error",IF(AND(D36="Occupied",G36="Yes"),"Occupied Room Marked Ready",IF(AND(D36="Vacant",H36&lt;&gt;""),"Guest Name on Vacant Room",IF(AND(F36="Out of Order",R36=""),"Missing Maintenance Ticket",IF(AND(R36&lt;&gt;"",T36=""),"Missing Issue Summary",IF(AND(N36&lt;&gt;"",O36&lt;&gt;"",O36&lt;N36),"Housekeeping Time Error",IF(AND(Q36&lt;&gt;"",O36&lt;&gt;"",Q36&lt;O36),"Inspection Time Error",IF(AND(G36="Yes",F36&lt;&gt;"Available"),"Blocked Room Marked Ready",IF(Z36="Overdue","Status Update Overdue","OK"))))))))))),"")</f>
        <v/>
      </c>
      <c r="AB36" s="31" t="n"/>
    </row>
    <row r="37">
      <c r="A37" s="27" t="n"/>
      <c r="B37" s="27" t="n"/>
      <c r="C37" s="27" t="n"/>
      <c r="D37" s="27" t="n"/>
      <c r="E37" s="27" t="n"/>
      <c r="F37" s="27" t="n"/>
      <c r="G37" s="28">
        <f>IFERROR(IF(A37="","",IF(AND(D37="Vacant",E37="Inspected",F37="Available"),"Yes","No")),"")</f>
        <v/>
      </c>
      <c r="H37" s="27" t="n"/>
      <c r="I37" s="27" t="n"/>
      <c r="J37" s="56" t="n"/>
      <c r="K37" s="56" t="n"/>
      <c r="L37" s="27" t="n"/>
      <c r="M37" s="27" t="n"/>
      <c r="N37" s="57" t="n"/>
      <c r="O37" s="57" t="n"/>
      <c r="P37" s="27" t="n"/>
      <c r="Q37" s="57" t="n"/>
      <c r="R37" s="27" t="n"/>
      <c r="S37" s="27" t="n"/>
      <c r="T37" s="31" t="n"/>
      <c r="U37" s="27" t="n"/>
      <c r="V37" s="57" t="n"/>
      <c r="W37" s="27" t="n"/>
      <c r="X37" s="27" t="n"/>
      <c r="Y37" s="58">
        <f>IFERROR(IF(V37="","",(NOW()-V37)*24),"")</f>
        <v/>
      </c>
      <c r="Z37" s="28">
        <f>IFERROR(IF(A37="","",IF(V37="","Missing Update Time",IF(Y37&gt;'Lists &amp; Settings'!$B$7,"Overdue","Current"))),"")</f>
        <v/>
      </c>
      <c r="AA37" s="33">
        <f>IFERROR(IF(A37="","",IF(OR(D37="",E37="",F37=""),"Missing Required Status",IF(AND(J37&lt;&gt;"",K37&lt;&gt;"",K37&lt;J37),"Date Sequence Error",IF(AND(D37="Occupied",G37="Yes"),"Occupied Room Marked Ready",IF(AND(D37="Vacant",H37&lt;&gt;""),"Guest Name on Vacant Room",IF(AND(F37="Out of Order",R37=""),"Missing Maintenance Ticket",IF(AND(R37&lt;&gt;"",T37=""),"Missing Issue Summary",IF(AND(N37&lt;&gt;"",O37&lt;&gt;"",O37&lt;N37),"Housekeeping Time Error",IF(AND(Q37&lt;&gt;"",O37&lt;&gt;"",Q37&lt;O37),"Inspection Time Error",IF(AND(G37="Yes",F37&lt;&gt;"Available"),"Blocked Room Marked Ready",IF(Z37="Overdue","Status Update Overdue","OK"))))))))))),"")</f>
        <v/>
      </c>
      <c r="AB37" s="31" t="n"/>
    </row>
    <row r="38">
      <c r="A38" s="27" t="n"/>
      <c r="B38" s="27" t="n"/>
      <c r="C38" s="27" t="n"/>
      <c r="D38" s="27" t="n"/>
      <c r="E38" s="27" t="n"/>
      <c r="F38" s="27" t="n"/>
      <c r="G38" s="28">
        <f>IFERROR(IF(A38="","",IF(AND(D38="Vacant",E38="Inspected",F38="Available"),"Yes","No")),"")</f>
        <v/>
      </c>
      <c r="H38" s="27" t="n"/>
      <c r="I38" s="27" t="n"/>
      <c r="J38" s="56" t="n"/>
      <c r="K38" s="56" t="n"/>
      <c r="L38" s="27" t="n"/>
      <c r="M38" s="27" t="n"/>
      <c r="N38" s="57" t="n"/>
      <c r="O38" s="57" t="n"/>
      <c r="P38" s="27" t="n"/>
      <c r="Q38" s="57" t="n"/>
      <c r="R38" s="27" t="n"/>
      <c r="S38" s="27" t="n"/>
      <c r="T38" s="31" t="n"/>
      <c r="U38" s="27" t="n"/>
      <c r="V38" s="57" t="n"/>
      <c r="W38" s="27" t="n"/>
      <c r="X38" s="27" t="n"/>
      <c r="Y38" s="58">
        <f>IFERROR(IF(V38="","",(NOW()-V38)*24),"")</f>
        <v/>
      </c>
      <c r="Z38" s="28">
        <f>IFERROR(IF(A38="","",IF(V38="","Missing Update Time",IF(Y38&gt;'Lists &amp; Settings'!$B$7,"Overdue","Current"))),"")</f>
        <v/>
      </c>
      <c r="AA38" s="33">
        <f>IFERROR(IF(A38="","",IF(OR(D38="",E38="",F38=""),"Missing Required Status",IF(AND(J38&lt;&gt;"",K38&lt;&gt;"",K38&lt;J38),"Date Sequence Error",IF(AND(D38="Occupied",G38="Yes"),"Occupied Room Marked Ready",IF(AND(D38="Vacant",H38&lt;&gt;""),"Guest Name on Vacant Room",IF(AND(F38="Out of Order",R38=""),"Missing Maintenance Ticket",IF(AND(R38&lt;&gt;"",T38=""),"Missing Issue Summary",IF(AND(N38&lt;&gt;"",O38&lt;&gt;"",O38&lt;N38),"Housekeeping Time Error",IF(AND(Q38&lt;&gt;"",O38&lt;&gt;"",Q38&lt;O38),"Inspection Time Error",IF(AND(G38="Yes",F38&lt;&gt;"Available"),"Blocked Room Marked Ready",IF(Z38="Overdue","Status Update Overdue","OK"))))))))))),"")</f>
        <v/>
      </c>
      <c r="AB38" s="31" t="n"/>
    </row>
    <row r="39">
      <c r="A39" s="27" t="n"/>
      <c r="B39" s="27" t="n"/>
      <c r="C39" s="27" t="n"/>
      <c r="D39" s="27" t="n"/>
      <c r="E39" s="27" t="n"/>
      <c r="F39" s="27" t="n"/>
      <c r="G39" s="28">
        <f>IFERROR(IF(A39="","",IF(AND(D39="Vacant",E39="Inspected",F39="Available"),"Yes","No")),"")</f>
        <v/>
      </c>
      <c r="H39" s="27" t="n"/>
      <c r="I39" s="27" t="n"/>
      <c r="J39" s="56" t="n"/>
      <c r="K39" s="56" t="n"/>
      <c r="L39" s="27" t="n"/>
      <c r="M39" s="27" t="n"/>
      <c r="N39" s="57" t="n"/>
      <c r="O39" s="57" t="n"/>
      <c r="P39" s="27" t="n"/>
      <c r="Q39" s="57" t="n"/>
      <c r="R39" s="27" t="n"/>
      <c r="S39" s="27" t="n"/>
      <c r="T39" s="31" t="n"/>
      <c r="U39" s="27" t="n"/>
      <c r="V39" s="57" t="n"/>
      <c r="W39" s="27" t="n"/>
      <c r="X39" s="27" t="n"/>
      <c r="Y39" s="58">
        <f>IFERROR(IF(V39="","",(NOW()-V39)*24),"")</f>
        <v/>
      </c>
      <c r="Z39" s="28">
        <f>IFERROR(IF(A39="","",IF(V39="","Missing Update Time",IF(Y39&gt;'Lists &amp; Settings'!$B$7,"Overdue","Current"))),"")</f>
        <v/>
      </c>
      <c r="AA39" s="33">
        <f>IFERROR(IF(A39="","",IF(OR(D39="",E39="",F39=""),"Missing Required Status",IF(AND(J39&lt;&gt;"",K39&lt;&gt;"",K39&lt;J39),"Date Sequence Error",IF(AND(D39="Occupied",G39="Yes"),"Occupied Room Marked Ready",IF(AND(D39="Vacant",H39&lt;&gt;""),"Guest Name on Vacant Room",IF(AND(F39="Out of Order",R39=""),"Missing Maintenance Ticket",IF(AND(R39&lt;&gt;"",T39=""),"Missing Issue Summary",IF(AND(N39&lt;&gt;"",O39&lt;&gt;"",O39&lt;N39),"Housekeeping Time Error",IF(AND(Q39&lt;&gt;"",O39&lt;&gt;"",Q39&lt;O39),"Inspection Time Error",IF(AND(G39="Yes",F39&lt;&gt;"Available"),"Blocked Room Marked Ready",IF(Z39="Overdue","Status Update Overdue","OK"))))))))))),"")</f>
        <v/>
      </c>
      <c r="AB39" s="31" t="n"/>
    </row>
    <row r="40">
      <c r="A40" s="27" t="n"/>
      <c r="B40" s="27" t="n"/>
      <c r="C40" s="27" t="n"/>
      <c r="D40" s="27" t="n"/>
      <c r="E40" s="27" t="n"/>
      <c r="F40" s="27" t="n"/>
      <c r="G40" s="28">
        <f>IFERROR(IF(A40="","",IF(AND(D40="Vacant",E40="Inspected",F40="Available"),"Yes","No")),"")</f>
        <v/>
      </c>
      <c r="H40" s="27" t="n"/>
      <c r="I40" s="27" t="n"/>
      <c r="J40" s="56" t="n"/>
      <c r="K40" s="56" t="n"/>
      <c r="L40" s="27" t="n"/>
      <c r="M40" s="27" t="n"/>
      <c r="N40" s="57" t="n"/>
      <c r="O40" s="57" t="n"/>
      <c r="P40" s="27" t="n"/>
      <c r="Q40" s="57" t="n"/>
      <c r="R40" s="27" t="n"/>
      <c r="S40" s="27" t="n"/>
      <c r="T40" s="31" t="n"/>
      <c r="U40" s="27" t="n"/>
      <c r="V40" s="57" t="n"/>
      <c r="W40" s="27" t="n"/>
      <c r="X40" s="27" t="n"/>
      <c r="Y40" s="58">
        <f>IFERROR(IF(V40="","",(NOW()-V40)*24),"")</f>
        <v/>
      </c>
      <c r="Z40" s="28">
        <f>IFERROR(IF(A40="","",IF(V40="","Missing Update Time",IF(Y40&gt;'Lists &amp; Settings'!$B$7,"Overdue","Current"))),"")</f>
        <v/>
      </c>
      <c r="AA40" s="33">
        <f>IFERROR(IF(A40="","",IF(OR(D40="",E40="",F40=""),"Missing Required Status",IF(AND(J40&lt;&gt;"",K40&lt;&gt;"",K40&lt;J40),"Date Sequence Error",IF(AND(D40="Occupied",G40="Yes"),"Occupied Room Marked Ready",IF(AND(D40="Vacant",H40&lt;&gt;""),"Guest Name on Vacant Room",IF(AND(F40="Out of Order",R40=""),"Missing Maintenance Ticket",IF(AND(R40&lt;&gt;"",T40=""),"Missing Issue Summary",IF(AND(N40&lt;&gt;"",O40&lt;&gt;"",O40&lt;N40),"Housekeeping Time Error",IF(AND(Q40&lt;&gt;"",O40&lt;&gt;"",Q40&lt;O40),"Inspection Time Error",IF(AND(G40="Yes",F40&lt;&gt;"Available"),"Blocked Room Marked Ready",IF(Z40="Overdue","Status Update Overdue","OK"))))))))))),"")</f>
        <v/>
      </c>
      <c r="AB40" s="31" t="n"/>
    </row>
    <row r="41">
      <c r="A41" s="27" t="n"/>
      <c r="B41" s="27" t="n"/>
      <c r="C41" s="27" t="n"/>
      <c r="D41" s="27" t="n"/>
      <c r="E41" s="27" t="n"/>
      <c r="F41" s="27" t="n"/>
      <c r="G41" s="28">
        <f>IFERROR(IF(A41="","",IF(AND(D41="Vacant",E41="Inspected",F41="Available"),"Yes","No")),"")</f>
        <v/>
      </c>
      <c r="H41" s="27" t="n"/>
      <c r="I41" s="27" t="n"/>
      <c r="J41" s="56" t="n"/>
      <c r="K41" s="56" t="n"/>
      <c r="L41" s="27" t="n"/>
      <c r="M41" s="27" t="n"/>
      <c r="N41" s="57" t="n"/>
      <c r="O41" s="57" t="n"/>
      <c r="P41" s="27" t="n"/>
      <c r="Q41" s="57" t="n"/>
      <c r="R41" s="27" t="n"/>
      <c r="S41" s="27" t="n"/>
      <c r="T41" s="31" t="n"/>
      <c r="U41" s="27" t="n"/>
      <c r="V41" s="57" t="n"/>
      <c r="W41" s="27" t="n"/>
      <c r="X41" s="27" t="n"/>
      <c r="Y41" s="58">
        <f>IFERROR(IF(V41="","",(NOW()-V41)*24),"")</f>
        <v/>
      </c>
      <c r="Z41" s="28">
        <f>IFERROR(IF(A41="","",IF(V41="","Missing Update Time",IF(Y41&gt;'Lists &amp; Settings'!$B$7,"Overdue","Current"))),"")</f>
        <v/>
      </c>
      <c r="AA41" s="33">
        <f>IFERROR(IF(A41="","",IF(OR(D41="",E41="",F41=""),"Missing Required Status",IF(AND(J41&lt;&gt;"",K41&lt;&gt;"",K41&lt;J41),"Date Sequence Error",IF(AND(D41="Occupied",G41="Yes"),"Occupied Room Marked Ready",IF(AND(D41="Vacant",H41&lt;&gt;""),"Guest Name on Vacant Room",IF(AND(F41="Out of Order",R41=""),"Missing Maintenance Ticket",IF(AND(R41&lt;&gt;"",T41=""),"Missing Issue Summary",IF(AND(N41&lt;&gt;"",O41&lt;&gt;"",O41&lt;N41),"Housekeeping Time Error",IF(AND(Q41&lt;&gt;"",O41&lt;&gt;"",Q41&lt;O41),"Inspection Time Error",IF(AND(G41="Yes",F41&lt;&gt;"Available"),"Blocked Room Marked Ready",IF(Z41="Overdue","Status Update Overdue","OK"))))))))))),"")</f>
        <v/>
      </c>
      <c r="AB41" s="31" t="n"/>
    </row>
    <row r="42">
      <c r="A42" s="27" t="n"/>
      <c r="B42" s="27" t="n"/>
      <c r="C42" s="27" t="n"/>
      <c r="D42" s="27" t="n"/>
      <c r="E42" s="27" t="n"/>
      <c r="F42" s="27" t="n"/>
      <c r="G42" s="28">
        <f>IFERROR(IF(A42="","",IF(AND(D42="Vacant",E42="Inspected",F42="Available"),"Yes","No")),"")</f>
        <v/>
      </c>
      <c r="H42" s="27" t="n"/>
      <c r="I42" s="27" t="n"/>
      <c r="J42" s="56" t="n"/>
      <c r="K42" s="56" t="n"/>
      <c r="L42" s="27" t="n"/>
      <c r="M42" s="27" t="n"/>
      <c r="N42" s="57" t="n"/>
      <c r="O42" s="57" t="n"/>
      <c r="P42" s="27" t="n"/>
      <c r="Q42" s="57" t="n"/>
      <c r="R42" s="27" t="n"/>
      <c r="S42" s="27" t="n"/>
      <c r="T42" s="31" t="n"/>
      <c r="U42" s="27" t="n"/>
      <c r="V42" s="57" t="n"/>
      <c r="W42" s="27" t="n"/>
      <c r="X42" s="27" t="n"/>
      <c r="Y42" s="58">
        <f>IFERROR(IF(V42="","",(NOW()-V42)*24),"")</f>
        <v/>
      </c>
      <c r="Z42" s="28">
        <f>IFERROR(IF(A42="","",IF(V42="","Missing Update Time",IF(Y42&gt;'Lists &amp; Settings'!$B$7,"Overdue","Current"))),"")</f>
        <v/>
      </c>
      <c r="AA42" s="33">
        <f>IFERROR(IF(A42="","",IF(OR(D42="",E42="",F42=""),"Missing Required Status",IF(AND(J42&lt;&gt;"",K42&lt;&gt;"",K42&lt;J42),"Date Sequence Error",IF(AND(D42="Occupied",G42="Yes"),"Occupied Room Marked Ready",IF(AND(D42="Vacant",H42&lt;&gt;""),"Guest Name on Vacant Room",IF(AND(F42="Out of Order",R42=""),"Missing Maintenance Ticket",IF(AND(R42&lt;&gt;"",T42=""),"Missing Issue Summary",IF(AND(N42&lt;&gt;"",O42&lt;&gt;"",O42&lt;N42),"Housekeeping Time Error",IF(AND(Q42&lt;&gt;"",O42&lt;&gt;"",Q42&lt;O42),"Inspection Time Error",IF(AND(G42="Yes",F42&lt;&gt;"Available"),"Blocked Room Marked Ready",IF(Z42="Overdue","Status Update Overdue","OK"))))))))))),"")</f>
        <v/>
      </c>
      <c r="AB42" s="31" t="n"/>
    </row>
    <row r="43">
      <c r="A43" s="27" t="n"/>
      <c r="B43" s="27" t="n"/>
      <c r="C43" s="27" t="n"/>
      <c r="D43" s="27" t="n"/>
      <c r="E43" s="27" t="n"/>
      <c r="F43" s="27" t="n"/>
      <c r="G43" s="28">
        <f>IFERROR(IF(A43="","",IF(AND(D43="Vacant",E43="Inspected",F43="Available"),"Yes","No")),"")</f>
        <v/>
      </c>
      <c r="H43" s="27" t="n"/>
      <c r="I43" s="27" t="n"/>
      <c r="J43" s="56" t="n"/>
      <c r="K43" s="56" t="n"/>
      <c r="L43" s="27" t="n"/>
      <c r="M43" s="27" t="n"/>
      <c r="N43" s="57" t="n"/>
      <c r="O43" s="57" t="n"/>
      <c r="P43" s="27" t="n"/>
      <c r="Q43" s="57" t="n"/>
      <c r="R43" s="27" t="n"/>
      <c r="S43" s="27" t="n"/>
      <c r="T43" s="31" t="n"/>
      <c r="U43" s="27" t="n"/>
      <c r="V43" s="57" t="n"/>
      <c r="W43" s="27" t="n"/>
      <c r="X43" s="27" t="n"/>
      <c r="Y43" s="58">
        <f>IFERROR(IF(V43="","",(NOW()-V43)*24),"")</f>
        <v/>
      </c>
      <c r="Z43" s="28">
        <f>IFERROR(IF(A43="","",IF(V43="","Missing Update Time",IF(Y43&gt;'Lists &amp; Settings'!$B$7,"Overdue","Current"))),"")</f>
        <v/>
      </c>
      <c r="AA43" s="33">
        <f>IFERROR(IF(A43="","",IF(OR(D43="",E43="",F43=""),"Missing Required Status",IF(AND(J43&lt;&gt;"",K43&lt;&gt;"",K43&lt;J43),"Date Sequence Error",IF(AND(D43="Occupied",G43="Yes"),"Occupied Room Marked Ready",IF(AND(D43="Vacant",H43&lt;&gt;""),"Guest Name on Vacant Room",IF(AND(F43="Out of Order",R43=""),"Missing Maintenance Ticket",IF(AND(R43&lt;&gt;"",T43=""),"Missing Issue Summary",IF(AND(N43&lt;&gt;"",O43&lt;&gt;"",O43&lt;N43),"Housekeeping Time Error",IF(AND(Q43&lt;&gt;"",O43&lt;&gt;"",Q43&lt;O43),"Inspection Time Error",IF(AND(G43="Yes",F43&lt;&gt;"Available"),"Blocked Room Marked Ready",IF(Z43="Overdue","Status Update Overdue","OK"))))))))))),"")</f>
        <v/>
      </c>
      <c r="AB43" s="31" t="n"/>
    </row>
    <row r="44">
      <c r="A44" s="27" t="n"/>
      <c r="B44" s="27" t="n"/>
      <c r="C44" s="27" t="n"/>
      <c r="D44" s="27" t="n"/>
      <c r="E44" s="27" t="n"/>
      <c r="F44" s="27" t="n"/>
      <c r="G44" s="28">
        <f>IFERROR(IF(A44="","",IF(AND(D44="Vacant",E44="Inspected",F44="Available"),"Yes","No")),"")</f>
        <v/>
      </c>
      <c r="H44" s="27" t="n"/>
      <c r="I44" s="27" t="n"/>
      <c r="J44" s="56" t="n"/>
      <c r="K44" s="56" t="n"/>
      <c r="L44" s="27" t="n"/>
      <c r="M44" s="27" t="n"/>
      <c r="N44" s="57" t="n"/>
      <c r="O44" s="57" t="n"/>
      <c r="P44" s="27" t="n"/>
      <c r="Q44" s="57" t="n"/>
      <c r="R44" s="27" t="n"/>
      <c r="S44" s="27" t="n"/>
      <c r="T44" s="31" t="n"/>
      <c r="U44" s="27" t="n"/>
      <c r="V44" s="57" t="n"/>
      <c r="W44" s="27" t="n"/>
      <c r="X44" s="27" t="n"/>
      <c r="Y44" s="58">
        <f>IFERROR(IF(V44="","",(NOW()-V44)*24),"")</f>
        <v/>
      </c>
      <c r="Z44" s="28">
        <f>IFERROR(IF(A44="","",IF(V44="","Missing Update Time",IF(Y44&gt;'Lists &amp; Settings'!$B$7,"Overdue","Current"))),"")</f>
        <v/>
      </c>
      <c r="AA44" s="33">
        <f>IFERROR(IF(A44="","",IF(OR(D44="",E44="",F44=""),"Missing Required Status",IF(AND(J44&lt;&gt;"",K44&lt;&gt;"",K44&lt;J44),"Date Sequence Error",IF(AND(D44="Occupied",G44="Yes"),"Occupied Room Marked Ready",IF(AND(D44="Vacant",H44&lt;&gt;""),"Guest Name on Vacant Room",IF(AND(F44="Out of Order",R44=""),"Missing Maintenance Ticket",IF(AND(R44&lt;&gt;"",T44=""),"Missing Issue Summary",IF(AND(N44&lt;&gt;"",O44&lt;&gt;"",O44&lt;N44),"Housekeeping Time Error",IF(AND(Q44&lt;&gt;"",O44&lt;&gt;"",Q44&lt;O44),"Inspection Time Error",IF(AND(G44="Yes",F44&lt;&gt;"Available"),"Blocked Room Marked Ready",IF(Z44="Overdue","Status Update Overdue","OK"))))))))))),"")</f>
        <v/>
      </c>
      <c r="AB44" s="31" t="n"/>
    </row>
    <row r="45">
      <c r="A45" s="27" t="n"/>
      <c r="B45" s="27" t="n"/>
      <c r="C45" s="27" t="n"/>
      <c r="D45" s="27" t="n"/>
      <c r="E45" s="27" t="n"/>
      <c r="F45" s="27" t="n"/>
      <c r="G45" s="28">
        <f>IFERROR(IF(A45="","",IF(AND(D45="Vacant",E45="Inspected",F45="Available"),"Yes","No")),"")</f>
        <v/>
      </c>
      <c r="H45" s="27" t="n"/>
      <c r="I45" s="27" t="n"/>
      <c r="J45" s="56" t="n"/>
      <c r="K45" s="56" t="n"/>
      <c r="L45" s="27" t="n"/>
      <c r="M45" s="27" t="n"/>
      <c r="N45" s="57" t="n"/>
      <c r="O45" s="57" t="n"/>
      <c r="P45" s="27" t="n"/>
      <c r="Q45" s="57" t="n"/>
      <c r="R45" s="27" t="n"/>
      <c r="S45" s="27" t="n"/>
      <c r="T45" s="31" t="n"/>
      <c r="U45" s="27" t="n"/>
      <c r="V45" s="57" t="n"/>
      <c r="W45" s="27" t="n"/>
      <c r="X45" s="27" t="n"/>
      <c r="Y45" s="58">
        <f>IFERROR(IF(V45="","",(NOW()-V45)*24),"")</f>
        <v/>
      </c>
      <c r="Z45" s="28">
        <f>IFERROR(IF(A45="","",IF(V45="","Missing Update Time",IF(Y45&gt;'Lists &amp; Settings'!$B$7,"Overdue","Current"))),"")</f>
        <v/>
      </c>
      <c r="AA45" s="33">
        <f>IFERROR(IF(A45="","",IF(OR(D45="",E45="",F45=""),"Missing Required Status",IF(AND(J45&lt;&gt;"",K45&lt;&gt;"",K45&lt;J45),"Date Sequence Error",IF(AND(D45="Occupied",G45="Yes"),"Occupied Room Marked Ready",IF(AND(D45="Vacant",H45&lt;&gt;""),"Guest Name on Vacant Room",IF(AND(F45="Out of Order",R45=""),"Missing Maintenance Ticket",IF(AND(R45&lt;&gt;"",T45=""),"Missing Issue Summary",IF(AND(N45&lt;&gt;"",O45&lt;&gt;"",O45&lt;N45),"Housekeeping Time Error",IF(AND(Q45&lt;&gt;"",O45&lt;&gt;"",Q45&lt;O45),"Inspection Time Error",IF(AND(G45="Yes",F45&lt;&gt;"Available"),"Blocked Room Marked Ready",IF(Z45="Overdue","Status Update Overdue","OK"))))))))))),"")</f>
        <v/>
      </c>
      <c r="AB45" s="31" t="n"/>
    </row>
    <row r="46">
      <c r="A46" s="27" t="n"/>
      <c r="B46" s="27" t="n"/>
      <c r="C46" s="27" t="n"/>
      <c r="D46" s="27" t="n"/>
      <c r="E46" s="27" t="n"/>
      <c r="F46" s="27" t="n"/>
      <c r="G46" s="28">
        <f>IFERROR(IF(A46="","",IF(AND(D46="Vacant",E46="Inspected",F46="Available"),"Yes","No")),"")</f>
        <v/>
      </c>
      <c r="H46" s="27" t="n"/>
      <c r="I46" s="27" t="n"/>
      <c r="J46" s="56" t="n"/>
      <c r="K46" s="56" t="n"/>
      <c r="L46" s="27" t="n"/>
      <c r="M46" s="27" t="n"/>
      <c r="N46" s="57" t="n"/>
      <c r="O46" s="57" t="n"/>
      <c r="P46" s="27" t="n"/>
      <c r="Q46" s="57" t="n"/>
      <c r="R46" s="27" t="n"/>
      <c r="S46" s="27" t="n"/>
      <c r="T46" s="31" t="n"/>
      <c r="U46" s="27" t="n"/>
      <c r="V46" s="57" t="n"/>
      <c r="W46" s="27" t="n"/>
      <c r="X46" s="27" t="n"/>
      <c r="Y46" s="58">
        <f>IFERROR(IF(V46="","",(NOW()-V46)*24),"")</f>
        <v/>
      </c>
      <c r="Z46" s="28">
        <f>IFERROR(IF(A46="","",IF(V46="","Missing Update Time",IF(Y46&gt;'Lists &amp; Settings'!$B$7,"Overdue","Current"))),"")</f>
        <v/>
      </c>
      <c r="AA46" s="33">
        <f>IFERROR(IF(A46="","",IF(OR(D46="",E46="",F46=""),"Missing Required Status",IF(AND(J46&lt;&gt;"",K46&lt;&gt;"",K46&lt;J46),"Date Sequence Error",IF(AND(D46="Occupied",G46="Yes"),"Occupied Room Marked Ready",IF(AND(D46="Vacant",H46&lt;&gt;""),"Guest Name on Vacant Room",IF(AND(F46="Out of Order",R46=""),"Missing Maintenance Ticket",IF(AND(R46&lt;&gt;"",T46=""),"Missing Issue Summary",IF(AND(N46&lt;&gt;"",O46&lt;&gt;"",O46&lt;N46),"Housekeeping Time Error",IF(AND(Q46&lt;&gt;"",O46&lt;&gt;"",Q46&lt;O46),"Inspection Time Error",IF(AND(G46="Yes",F46&lt;&gt;"Available"),"Blocked Room Marked Ready",IF(Z46="Overdue","Status Update Overdue","OK"))))))))))),"")</f>
        <v/>
      </c>
      <c r="AB46" s="31" t="n"/>
    </row>
    <row r="47">
      <c r="A47" s="27" t="n"/>
      <c r="B47" s="27" t="n"/>
      <c r="C47" s="27" t="n"/>
      <c r="D47" s="27" t="n"/>
      <c r="E47" s="27" t="n"/>
      <c r="F47" s="27" t="n"/>
      <c r="G47" s="28">
        <f>IFERROR(IF(A47="","",IF(AND(D47="Vacant",E47="Inspected",F47="Available"),"Yes","No")),"")</f>
        <v/>
      </c>
      <c r="H47" s="27" t="n"/>
      <c r="I47" s="27" t="n"/>
      <c r="J47" s="56" t="n"/>
      <c r="K47" s="56" t="n"/>
      <c r="L47" s="27" t="n"/>
      <c r="M47" s="27" t="n"/>
      <c r="N47" s="57" t="n"/>
      <c r="O47" s="57" t="n"/>
      <c r="P47" s="27" t="n"/>
      <c r="Q47" s="57" t="n"/>
      <c r="R47" s="27" t="n"/>
      <c r="S47" s="27" t="n"/>
      <c r="T47" s="31" t="n"/>
      <c r="U47" s="27" t="n"/>
      <c r="V47" s="57" t="n"/>
      <c r="W47" s="27" t="n"/>
      <c r="X47" s="27" t="n"/>
      <c r="Y47" s="58">
        <f>IFERROR(IF(V47="","",(NOW()-V47)*24),"")</f>
        <v/>
      </c>
      <c r="Z47" s="28">
        <f>IFERROR(IF(A47="","",IF(V47="","Missing Update Time",IF(Y47&gt;'Lists &amp; Settings'!$B$7,"Overdue","Current"))),"")</f>
        <v/>
      </c>
      <c r="AA47" s="33">
        <f>IFERROR(IF(A47="","",IF(OR(D47="",E47="",F47=""),"Missing Required Status",IF(AND(J47&lt;&gt;"",K47&lt;&gt;"",K47&lt;J47),"Date Sequence Error",IF(AND(D47="Occupied",G47="Yes"),"Occupied Room Marked Ready",IF(AND(D47="Vacant",H47&lt;&gt;""),"Guest Name on Vacant Room",IF(AND(F47="Out of Order",R47=""),"Missing Maintenance Ticket",IF(AND(R47&lt;&gt;"",T47=""),"Missing Issue Summary",IF(AND(N47&lt;&gt;"",O47&lt;&gt;"",O47&lt;N47),"Housekeeping Time Error",IF(AND(Q47&lt;&gt;"",O47&lt;&gt;"",Q47&lt;O47),"Inspection Time Error",IF(AND(G47="Yes",F47&lt;&gt;"Available"),"Blocked Room Marked Ready",IF(Z47="Overdue","Status Update Overdue","OK"))))))))))),"")</f>
        <v/>
      </c>
      <c r="AB47" s="31" t="n"/>
    </row>
    <row r="48">
      <c r="A48" s="27" t="n"/>
      <c r="B48" s="27" t="n"/>
      <c r="C48" s="27" t="n"/>
      <c r="D48" s="27" t="n"/>
      <c r="E48" s="27" t="n"/>
      <c r="F48" s="27" t="n"/>
      <c r="G48" s="28">
        <f>IFERROR(IF(A48="","",IF(AND(D48="Vacant",E48="Inspected",F48="Available"),"Yes","No")),"")</f>
        <v/>
      </c>
      <c r="H48" s="27" t="n"/>
      <c r="I48" s="27" t="n"/>
      <c r="J48" s="56" t="n"/>
      <c r="K48" s="56" t="n"/>
      <c r="L48" s="27" t="n"/>
      <c r="M48" s="27" t="n"/>
      <c r="N48" s="57" t="n"/>
      <c r="O48" s="57" t="n"/>
      <c r="P48" s="27" t="n"/>
      <c r="Q48" s="57" t="n"/>
      <c r="R48" s="27" t="n"/>
      <c r="S48" s="27" t="n"/>
      <c r="T48" s="31" t="n"/>
      <c r="U48" s="27" t="n"/>
      <c r="V48" s="57" t="n"/>
      <c r="W48" s="27" t="n"/>
      <c r="X48" s="27" t="n"/>
      <c r="Y48" s="58">
        <f>IFERROR(IF(V48="","",(NOW()-V48)*24),"")</f>
        <v/>
      </c>
      <c r="Z48" s="28">
        <f>IFERROR(IF(A48="","",IF(V48="","Missing Update Time",IF(Y48&gt;'Lists &amp; Settings'!$B$7,"Overdue","Current"))),"")</f>
        <v/>
      </c>
      <c r="AA48" s="33">
        <f>IFERROR(IF(A48="","",IF(OR(D48="",E48="",F48=""),"Missing Required Status",IF(AND(J48&lt;&gt;"",K48&lt;&gt;"",K48&lt;J48),"Date Sequence Error",IF(AND(D48="Occupied",G48="Yes"),"Occupied Room Marked Ready",IF(AND(D48="Vacant",H48&lt;&gt;""),"Guest Name on Vacant Room",IF(AND(F48="Out of Order",R48=""),"Missing Maintenance Ticket",IF(AND(R48&lt;&gt;"",T48=""),"Missing Issue Summary",IF(AND(N48&lt;&gt;"",O48&lt;&gt;"",O48&lt;N48),"Housekeeping Time Error",IF(AND(Q48&lt;&gt;"",O48&lt;&gt;"",Q48&lt;O48),"Inspection Time Error",IF(AND(G48="Yes",F48&lt;&gt;"Available"),"Blocked Room Marked Ready",IF(Z48="Overdue","Status Update Overdue","OK"))))))))))),"")</f>
        <v/>
      </c>
      <c r="AB48" s="31" t="n"/>
    </row>
    <row r="49">
      <c r="A49" s="27" t="n"/>
      <c r="B49" s="27" t="n"/>
      <c r="C49" s="27" t="n"/>
      <c r="D49" s="27" t="n"/>
      <c r="E49" s="27" t="n"/>
      <c r="F49" s="27" t="n"/>
      <c r="G49" s="28">
        <f>IFERROR(IF(A49="","",IF(AND(D49="Vacant",E49="Inspected",F49="Available"),"Yes","No")),"")</f>
        <v/>
      </c>
      <c r="H49" s="27" t="n"/>
      <c r="I49" s="27" t="n"/>
      <c r="J49" s="56" t="n"/>
      <c r="K49" s="56" t="n"/>
      <c r="L49" s="27" t="n"/>
      <c r="M49" s="27" t="n"/>
      <c r="N49" s="57" t="n"/>
      <c r="O49" s="57" t="n"/>
      <c r="P49" s="27" t="n"/>
      <c r="Q49" s="57" t="n"/>
      <c r="R49" s="27" t="n"/>
      <c r="S49" s="27" t="n"/>
      <c r="T49" s="31" t="n"/>
      <c r="U49" s="27" t="n"/>
      <c r="V49" s="57" t="n"/>
      <c r="W49" s="27" t="n"/>
      <c r="X49" s="27" t="n"/>
      <c r="Y49" s="58">
        <f>IFERROR(IF(V49="","",(NOW()-V49)*24),"")</f>
        <v/>
      </c>
      <c r="Z49" s="28">
        <f>IFERROR(IF(A49="","",IF(V49="","Missing Update Time",IF(Y49&gt;'Lists &amp; Settings'!$B$7,"Overdue","Current"))),"")</f>
        <v/>
      </c>
      <c r="AA49" s="33">
        <f>IFERROR(IF(A49="","",IF(OR(D49="",E49="",F49=""),"Missing Required Status",IF(AND(J49&lt;&gt;"",K49&lt;&gt;"",K49&lt;J49),"Date Sequence Error",IF(AND(D49="Occupied",G49="Yes"),"Occupied Room Marked Ready",IF(AND(D49="Vacant",H49&lt;&gt;""),"Guest Name on Vacant Room",IF(AND(F49="Out of Order",R49=""),"Missing Maintenance Ticket",IF(AND(R49&lt;&gt;"",T49=""),"Missing Issue Summary",IF(AND(N49&lt;&gt;"",O49&lt;&gt;"",O49&lt;N49),"Housekeeping Time Error",IF(AND(Q49&lt;&gt;"",O49&lt;&gt;"",Q49&lt;O49),"Inspection Time Error",IF(AND(G49="Yes",F49&lt;&gt;"Available"),"Blocked Room Marked Ready",IF(Z49="Overdue","Status Update Overdue","OK"))))))))))),"")</f>
        <v/>
      </c>
      <c r="AB49" s="31" t="n"/>
    </row>
    <row r="50">
      <c r="A50" s="27" t="n"/>
      <c r="B50" s="27" t="n"/>
      <c r="C50" s="27" t="n"/>
      <c r="D50" s="27" t="n"/>
      <c r="E50" s="27" t="n"/>
      <c r="F50" s="27" t="n"/>
      <c r="G50" s="28">
        <f>IFERROR(IF(A50="","",IF(AND(D50="Vacant",E50="Inspected",F50="Available"),"Yes","No")),"")</f>
        <v/>
      </c>
      <c r="H50" s="27" t="n"/>
      <c r="I50" s="27" t="n"/>
      <c r="J50" s="56" t="n"/>
      <c r="K50" s="56" t="n"/>
      <c r="L50" s="27" t="n"/>
      <c r="M50" s="27" t="n"/>
      <c r="N50" s="57" t="n"/>
      <c r="O50" s="57" t="n"/>
      <c r="P50" s="27" t="n"/>
      <c r="Q50" s="57" t="n"/>
      <c r="R50" s="27" t="n"/>
      <c r="S50" s="27" t="n"/>
      <c r="T50" s="31" t="n"/>
      <c r="U50" s="27" t="n"/>
      <c r="V50" s="57" t="n"/>
      <c r="W50" s="27" t="n"/>
      <c r="X50" s="27" t="n"/>
      <c r="Y50" s="58">
        <f>IFERROR(IF(V50="","",(NOW()-V50)*24),"")</f>
        <v/>
      </c>
      <c r="Z50" s="28">
        <f>IFERROR(IF(A50="","",IF(V50="","Missing Update Time",IF(Y50&gt;'Lists &amp; Settings'!$B$7,"Overdue","Current"))),"")</f>
        <v/>
      </c>
      <c r="AA50" s="33">
        <f>IFERROR(IF(A50="","",IF(OR(D50="",E50="",F50=""),"Missing Required Status",IF(AND(J50&lt;&gt;"",K50&lt;&gt;"",K50&lt;J50),"Date Sequence Error",IF(AND(D50="Occupied",G50="Yes"),"Occupied Room Marked Ready",IF(AND(D50="Vacant",H50&lt;&gt;""),"Guest Name on Vacant Room",IF(AND(F50="Out of Order",R50=""),"Missing Maintenance Ticket",IF(AND(R50&lt;&gt;"",T50=""),"Missing Issue Summary",IF(AND(N50&lt;&gt;"",O50&lt;&gt;"",O50&lt;N50),"Housekeeping Time Error",IF(AND(Q50&lt;&gt;"",O50&lt;&gt;"",Q50&lt;O50),"Inspection Time Error",IF(AND(G50="Yes",F50&lt;&gt;"Available"),"Blocked Room Marked Ready",IF(Z50="Overdue","Status Update Overdue","OK"))))))))))),"")</f>
        <v/>
      </c>
      <c r="AB50" s="31" t="n"/>
    </row>
    <row r="51">
      <c r="A51" s="27" t="n"/>
      <c r="B51" s="27" t="n"/>
      <c r="C51" s="27" t="n"/>
      <c r="D51" s="27" t="n"/>
      <c r="E51" s="27" t="n"/>
      <c r="F51" s="27" t="n"/>
      <c r="G51" s="28">
        <f>IFERROR(IF(A51="","",IF(AND(D51="Vacant",E51="Inspected",F51="Available"),"Yes","No")),"")</f>
        <v/>
      </c>
      <c r="H51" s="27" t="n"/>
      <c r="I51" s="27" t="n"/>
      <c r="J51" s="56" t="n"/>
      <c r="K51" s="56" t="n"/>
      <c r="L51" s="27" t="n"/>
      <c r="M51" s="27" t="n"/>
      <c r="N51" s="57" t="n"/>
      <c r="O51" s="57" t="n"/>
      <c r="P51" s="27" t="n"/>
      <c r="Q51" s="57" t="n"/>
      <c r="R51" s="27" t="n"/>
      <c r="S51" s="27" t="n"/>
      <c r="T51" s="31" t="n"/>
      <c r="U51" s="27" t="n"/>
      <c r="V51" s="57" t="n"/>
      <c r="W51" s="27" t="n"/>
      <c r="X51" s="27" t="n"/>
      <c r="Y51" s="58">
        <f>IFERROR(IF(V51="","",(NOW()-V51)*24),"")</f>
        <v/>
      </c>
      <c r="Z51" s="28">
        <f>IFERROR(IF(A51="","",IF(V51="","Missing Update Time",IF(Y51&gt;'Lists &amp; Settings'!$B$7,"Overdue","Current"))),"")</f>
        <v/>
      </c>
      <c r="AA51" s="33">
        <f>IFERROR(IF(A51="","",IF(OR(D51="",E51="",F51=""),"Missing Required Status",IF(AND(J51&lt;&gt;"",K51&lt;&gt;"",K51&lt;J51),"Date Sequence Error",IF(AND(D51="Occupied",G51="Yes"),"Occupied Room Marked Ready",IF(AND(D51="Vacant",H51&lt;&gt;""),"Guest Name on Vacant Room",IF(AND(F51="Out of Order",R51=""),"Missing Maintenance Ticket",IF(AND(R51&lt;&gt;"",T51=""),"Missing Issue Summary",IF(AND(N51&lt;&gt;"",O51&lt;&gt;"",O51&lt;N51),"Housekeeping Time Error",IF(AND(Q51&lt;&gt;"",O51&lt;&gt;"",Q51&lt;O51),"Inspection Time Error",IF(AND(G51="Yes",F51&lt;&gt;"Available"),"Blocked Room Marked Ready",IF(Z51="Overdue","Status Update Overdue","OK"))))))))))),"")</f>
        <v/>
      </c>
      <c r="AB51" s="31" t="n"/>
    </row>
    <row r="52">
      <c r="A52" s="27" t="n"/>
      <c r="B52" s="27" t="n"/>
      <c r="C52" s="27" t="n"/>
      <c r="D52" s="27" t="n"/>
      <c r="E52" s="27" t="n"/>
      <c r="F52" s="27" t="n"/>
      <c r="G52" s="28">
        <f>IFERROR(IF(A52="","",IF(AND(D52="Vacant",E52="Inspected",F52="Available"),"Yes","No")),"")</f>
        <v/>
      </c>
      <c r="H52" s="27" t="n"/>
      <c r="I52" s="27" t="n"/>
      <c r="J52" s="56" t="n"/>
      <c r="K52" s="56" t="n"/>
      <c r="L52" s="27" t="n"/>
      <c r="M52" s="27" t="n"/>
      <c r="N52" s="57" t="n"/>
      <c r="O52" s="57" t="n"/>
      <c r="P52" s="27" t="n"/>
      <c r="Q52" s="57" t="n"/>
      <c r="R52" s="27" t="n"/>
      <c r="S52" s="27" t="n"/>
      <c r="T52" s="31" t="n"/>
      <c r="U52" s="27" t="n"/>
      <c r="V52" s="57" t="n"/>
      <c r="W52" s="27" t="n"/>
      <c r="X52" s="27" t="n"/>
      <c r="Y52" s="58">
        <f>IFERROR(IF(V52="","",(NOW()-V52)*24),"")</f>
        <v/>
      </c>
      <c r="Z52" s="28">
        <f>IFERROR(IF(A52="","",IF(V52="","Missing Update Time",IF(Y52&gt;'Lists &amp; Settings'!$B$7,"Overdue","Current"))),"")</f>
        <v/>
      </c>
      <c r="AA52" s="33">
        <f>IFERROR(IF(A52="","",IF(OR(D52="",E52="",F52=""),"Missing Required Status",IF(AND(J52&lt;&gt;"",K52&lt;&gt;"",K52&lt;J52),"Date Sequence Error",IF(AND(D52="Occupied",G52="Yes"),"Occupied Room Marked Ready",IF(AND(D52="Vacant",H52&lt;&gt;""),"Guest Name on Vacant Room",IF(AND(F52="Out of Order",R52=""),"Missing Maintenance Ticket",IF(AND(R52&lt;&gt;"",T52=""),"Missing Issue Summary",IF(AND(N52&lt;&gt;"",O52&lt;&gt;"",O52&lt;N52),"Housekeeping Time Error",IF(AND(Q52&lt;&gt;"",O52&lt;&gt;"",Q52&lt;O52),"Inspection Time Error",IF(AND(G52="Yes",F52&lt;&gt;"Available"),"Blocked Room Marked Ready",IF(Z52="Overdue","Status Update Overdue","OK"))))))))))),"")</f>
        <v/>
      </c>
      <c r="AB52" s="31" t="n"/>
    </row>
    <row r="53">
      <c r="A53" s="27" t="n"/>
      <c r="B53" s="27" t="n"/>
      <c r="C53" s="27" t="n"/>
      <c r="D53" s="27" t="n"/>
      <c r="E53" s="27" t="n"/>
      <c r="F53" s="27" t="n"/>
      <c r="G53" s="28">
        <f>IFERROR(IF(A53="","",IF(AND(D53="Vacant",E53="Inspected",F53="Available"),"Yes","No")),"")</f>
        <v/>
      </c>
      <c r="H53" s="27" t="n"/>
      <c r="I53" s="27" t="n"/>
      <c r="J53" s="56" t="n"/>
      <c r="K53" s="56" t="n"/>
      <c r="L53" s="27" t="n"/>
      <c r="M53" s="27" t="n"/>
      <c r="N53" s="57" t="n"/>
      <c r="O53" s="57" t="n"/>
      <c r="P53" s="27" t="n"/>
      <c r="Q53" s="57" t="n"/>
      <c r="R53" s="27" t="n"/>
      <c r="S53" s="27" t="n"/>
      <c r="T53" s="31" t="n"/>
      <c r="U53" s="27" t="n"/>
      <c r="V53" s="57" t="n"/>
      <c r="W53" s="27" t="n"/>
      <c r="X53" s="27" t="n"/>
      <c r="Y53" s="58">
        <f>IFERROR(IF(V53="","",(NOW()-V53)*24),"")</f>
        <v/>
      </c>
      <c r="Z53" s="28">
        <f>IFERROR(IF(A53="","",IF(V53="","Missing Update Time",IF(Y53&gt;'Lists &amp; Settings'!$B$7,"Overdue","Current"))),"")</f>
        <v/>
      </c>
      <c r="AA53" s="33">
        <f>IFERROR(IF(A53="","",IF(OR(D53="",E53="",F53=""),"Missing Required Status",IF(AND(J53&lt;&gt;"",K53&lt;&gt;"",K53&lt;J53),"Date Sequence Error",IF(AND(D53="Occupied",G53="Yes"),"Occupied Room Marked Ready",IF(AND(D53="Vacant",H53&lt;&gt;""),"Guest Name on Vacant Room",IF(AND(F53="Out of Order",R53=""),"Missing Maintenance Ticket",IF(AND(R53&lt;&gt;"",T53=""),"Missing Issue Summary",IF(AND(N53&lt;&gt;"",O53&lt;&gt;"",O53&lt;N53),"Housekeeping Time Error",IF(AND(Q53&lt;&gt;"",O53&lt;&gt;"",Q53&lt;O53),"Inspection Time Error",IF(AND(G53="Yes",F53&lt;&gt;"Available"),"Blocked Room Marked Ready",IF(Z53="Overdue","Status Update Overdue","OK"))))))))))),"")</f>
        <v/>
      </c>
      <c r="AB53" s="31" t="n"/>
    </row>
    <row r="54">
      <c r="A54" s="27" t="n"/>
      <c r="B54" s="27" t="n"/>
      <c r="C54" s="27" t="n"/>
      <c r="D54" s="27" t="n"/>
      <c r="E54" s="27" t="n"/>
      <c r="F54" s="27" t="n"/>
      <c r="G54" s="28">
        <f>IFERROR(IF(A54="","",IF(AND(D54="Vacant",E54="Inspected",F54="Available"),"Yes","No")),"")</f>
        <v/>
      </c>
      <c r="H54" s="27" t="n"/>
      <c r="I54" s="27" t="n"/>
      <c r="J54" s="56" t="n"/>
      <c r="K54" s="56" t="n"/>
      <c r="L54" s="27" t="n"/>
      <c r="M54" s="27" t="n"/>
      <c r="N54" s="57" t="n"/>
      <c r="O54" s="57" t="n"/>
      <c r="P54" s="27" t="n"/>
      <c r="Q54" s="57" t="n"/>
      <c r="R54" s="27" t="n"/>
      <c r="S54" s="27" t="n"/>
      <c r="T54" s="31" t="n"/>
      <c r="U54" s="27" t="n"/>
      <c r="V54" s="57" t="n"/>
      <c r="W54" s="27" t="n"/>
      <c r="X54" s="27" t="n"/>
      <c r="Y54" s="58">
        <f>IFERROR(IF(V54="","",(NOW()-V54)*24),"")</f>
        <v/>
      </c>
      <c r="Z54" s="28">
        <f>IFERROR(IF(A54="","",IF(V54="","Missing Update Time",IF(Y54&gt;'Lists &amp; Settings'!$B$7,"Overdue","Current"))),"")</f>
        <v/>
      </c>
      <c r="AA54" s="33">
        <f>IFERROR(IF(A54="","",IF(OR(D54="",E54="",F54=""),"Missing Required Status",IF(AND(J54&lt;&gt;"",K54&lt;&gt;"",K54&lt;J54),"Date Sequence Error",IF(AND(D54="Occupied",G54="Yes"),"Occupied Room Marked Ready",IF(AND(D54="Vacant",H54&lt;&gt;""),"Guest Name on Vacant Room",IF(AND(F54="Out of Order",R54=""),"Missing Maintenance Ticket",IF(AND(R54&lt;&gt;"",T54=""),"Missing Issue Summary",IF(AND(N54&lt;&gt;"",O54&lt;&gt;"",O54&lt;N54),"Housekeeping Time Error",IF(AND(Q54&lt;&gt;"",O54&lt;&gt;"",Q54&lt;O54),"Inspection Time Error",IF(AND(G54="Yes",F54&lt;&gt;"Available"),"Blocked Room Marked Ready",IF(Z54="Overdue","Status Update Overdue","OK"))))))))))),"")</f>
        <v/>
      </c>
      <c r="AB54" s="31" t="n"/>
    </row>
    <row r="55">
      <c r="A55" s="27" t="n"/>
      <c r="B55" s="27" t="n"/>
      <c r="C55" s="27" t="n"/>
      <c r="D55" s="27" t="n"/>
      <c r="E55" s="27" t="n"/>
      <c r="F55" s="27" t="n"/>
      <c r="G55" s="28">
        <f>IFERROR(IF(A55="","",IF(AND(D55="Vacant",E55="Inspected",F55="Available"),"Yes","No")),"")</f>
        <v/>
      </c>
      <c r="H55" s="27" t="n"/>
      <c r="I55" s="27" t="n"/>
      <c r="J55" s="56" t="n"/>
      <c r="K55" s="56" t="n"/>
      <c r="L55" s="27" t="n"/>
      <c r="M55" s="27" t="n"/>
      <c r="N55" s="57" t="n"/>
      <c r="O55" s="57" t="n"/>
      <c r="P55" s="27" t="n"/>
      <c r="Q55" s="57" t="n"/>
      <c r="R55" s="27" t="n"/>
      <c r="S55" s="27" t="n"/>
      <c r="T55" s="31" t="n"/>
      <c r="U55" s="27" t="n"/>
      <c r="V55" s="57" t="n"/>
      <c r="W55" s="27" t="n"/>
      <c r="X55" s="27" t="n"/>
      <c r="Y55" s="58">
        <f>IFERROR(IF(V55="","",(NOW()-V55)*24),"")</f>
        <v/>
      </c>
      <c r="Z55" s="28">
        <f>IFERROR(IF(A55="","",IF(V55="","Missing Update Time",IF(Y55&gt;'Lists &amp; Settings'!$B$7,"Overdue","Current"))),"")</f>
        <v/>
      </c>
      <c r="AA55" s="33">
        <f>IFERROR(IF(A55="","",IF(OR(D55="",E55="",F55=""),"Missing Required Status",IF(AND(J55&lt;&gt;"",K55&lt;&gt;"",K55&lt;J55),"Date Sequence Error",IF(AND(D55="Occupied",G55="Yes"),"Occupied Room Marked Ready",IF(AND(D55="Vacant",H55&lt;&gt;""),"Guest Name on Vacant Room",IF(AND(F55="Out of Order",R55=""),"Missing Maintenance Ticket",IF(AND(R55&lt;&gt;"",T55=""),"Missing Issue Summary",IF(AND(N55&lt;&gt;"",O55&lt;&gt;"",O55&lt;N55),"Housekeeping Time Error",IF(AND(Q55&lt;&gt;"",O55&lt;&gt;"",Q55&lt;O55),"Inspection Time Error",IF(AND(G55="Yes",F55&lt;&gt;"Available"),"Blocked Room Marked Ready",IF(Z55="Overdue","Status Update Overdue","OK"))))))))))),"")</f>
        <v/>
      </c>
      <c r="AB55" s="31" t="n"/>
    </row>
    <row r="56">
      <c r="A56" s="27" t="n"/>
      <c r="B56" s="27" t="n"/>
      <c r="C56" s="27" t="n"/>
      <c r="D56" s="27" t="n"/>
      <c r="E56" s="27" t="n"/>
      <c r="F56" s="27" t="n"/>
      <c r="G56" s="28">
        <f>IFERROR(IF(A56="","",IF(AND(D56="Vacant",E56="Inspected",F56="Available"),"Yes","No")),"")</f>
        <v/>
      </c>
      <c r="H56" s="27" t="n"/>
      <c r="I56" s="27" t="n"/>
      <c r="J56" s="56" t="n"/>
      <c r="K56" s="56" t="n"/>
      <c r="L56" s="27" t="n"/>
      <c r="M56" s="27" t="n"/>
      <c r="N56" s="57" t="n"/>
      <c r="O56" s="57" t="n"/>
      <c r="P56" s="27" t="n"/>
      <c r="Q56" s="57" t="n"/>
      <c r="R56" s="27" t="n"/>
      <c r="S56" s="27" t="n"/>
      <c r="T56" s="31" t="n"/>
      <c r="U56" s="27" t="n"/>
      <c r="V56" s="57" t="n"/>
      <c r="W56" s="27" t="n"/>
      <c r="X56" s="27" t="n"/>
      <c r="Y56" s="58">
        <f>IFERROR(IF(V56="","",(NOW()-V56)*24),"")</f>
        <v/>
      </c>
      <c r="Z56" s="28">
        <f>IFERROR(IF(A56="","",IF(V56="","Missing Update Time",IF(Y56&gt;'Lists &amp; Settings'!$B$7,"Overdue","Current"))),"")</f>
        <v/>
      </c>
      <c r="AA56" s="33">
        <f>IFERROR(IF(A56="","",IF(OR(D56="",E56="",F56=""),"Missing Required Status",IF(AND(J56&lt;&gt;"",K56&lt;&gt;"",K56&lt;J56),"Date Sequence Error",IF(AND(D56="Occupied",G56="Yes"),"Occupied Room Marked Ready",IF(AND(D56="Vacant",H56&lt;&gt;""),"Guest Name on Vacant Room",IF(AND(F56="Out of Order",R56=""),"Missing Maintenance Ticket",IF(AND(R56&lt;&gt;"",T56=""),"Missing Issue Summary",IF(AND(N56&lt;&gt;"",O56&lt;&gt;"",O56&lt;N56),"Housekeeping Time Error",IF(AND(Q56&lt;&gt;"",O56&lt;&gt;"",Q56&lt;O56),"Inspection Time Error",IF(AND(G56="Yes",F56&lt;&gt;"Available"),"Blocked Room Marked Ready",IF(Z56="Overdue","Status Update Overdue","OK"))))))))))),"")</f>
        <v/>
      </c>
      <c r="AB56" s="31" t="n"/>
    </row>
    <row r="57">
      <c r="A57" s="27" t="n"/>
      <c r="B57" s="27" t="n"/>
      <c r="C57" s="27" t="n"/>
      <c r="D57" s="27" t="n"/>
      <c r="E57" s="27" t="n"/>
      <c r="F57" s="27" t="n"/>
      <c r="G57" s="28">
        <f>IFERROR(IF(A57="","",IF(AND(D57="Vacant",E57="Inspected",F57="Available"),"Yes","No")),"")</f>
        <v/>
      </c>
      <c r="H57" s="27" t="n"/>
      <c r="I57" s="27" t="n"/>
      <c r="J57" s="56" t="n"/>
      <c r="K57" s="56" t="n"/>
      <c r="L57" s="27" t="n"/>
      <c r="M57" s="27" t="n"/>
      <c r="N57" s="57" t="n"/>
      <c r="O57" s="57" t="n"/>
      <c r="P57" s="27" t="n"/>
      <c r="Q57" s="57" t="n"/>
      <c r="R57" s="27" t="n"/>
      <c r="S57" s="27" t="n"/>
      <c r="T57" s="31" t="n"/>
      <c r="U57" s="27" t="n"/>
      <c r="V57" s="57" t="n"/>
      <c r="W57" s="27" t="n"/>
      <c r="X57" s="27" t="n"/>
      <c r="Y57" s="58">
        <f>IFERROR(IF(V57="","",(NOW()-V57)*24),"")</f>
        <v/>
      </c>
      <c r="Z57" s="28">
        <f>IFERROR(IF(A57="","",IF(V57="","Missing Update Time",IF(Y57&gt;'Lists &amp; Settings'!$B$7,"Overdue","Current"))),"")</f>
        <v/>
      </c>
      <c r="AA57" s="33">
        <f>IFERROR(IF(A57="","",IF(OR(D57="",E57="",F57=""),"Missing Required Status",IF(AND(J57&lt;&gt;"",K57&lt;&gt;"",K57&lt;J57),"Date Sequence Error",IF(AND(D57="Occupied",G57="Yes"),"Occupied Room Marked Ready",IF(AND(D57="Vacant",H57&lt;&gt;""),"Guest Name on Vacant Room",IF(AND(F57="Out of Order",R57=""),"Missing Maintenance Ticket",IF(AND(R57&lt;&gt;"",T57=""),"Missing Issue Summary",IF(AND(N57&lt;&gt;"",O57&lt;&gt;"",O57&lt;N57),"Housekeeping Time Error",IF(AND(Q57&lt;&gt;"",O57&lt;&gt;"",Q57&lt;O57),"Inspection Time Error",IF(AND(G57="Yes",F57&lt;&gt;"Available"),"Blocked Room Marked Ready",IF(Z57="Overdue","Status Update Overdue","OK"))))))))))),"")</f>
        <v/>
      </c>
      <c r="AB57" s="31" t="n"/>
    </row>
    <row r="58">
      <c r="A58" s="27" t="n"/>
      <c r="B58" s="27" t="n"/>
      <c r="C58" s="27" t="n"/>
      <c r="D58" s="27" t="n"/>
      <c r="E58" s="27" t="n"/>
      <c r="F58" s="27" t="n"/>
      <c r="G58" s="28">
        <f>IFERROR(IF(A58="","",IF(AND(D58="Vacant",E58="Inspected",F58="Available"),"Yes","No")),"")</f>
        <v/>
      </c>
      <c r="H58" s="27" t="n"/>
      <c r="I58" s="27" t="n"/>
      <c r="J58" s="56" t="n"/>
      <c r="K58" s="56" t="n"/>
      <c r="L58" s="27" t="n"/>
      <c r="M58" s="27" t="n"/>
      <c r="N58" s="57" t="n"/>
      <c r="O58" s="57" t="n"/>
      <c r="P58" s="27" t="n"/>
      <c r="Q58" s="57" t="n"/>
      <c r="R58" s="27" t="n"/>
      <c r="S58" s="27" t="n"/>
      <c r="T58" s="31" t="n"/>
      <c r="U58" s="27" t="n"/>
      <c r="V58" s="57" t="n"/>
      <c r="W58" s="27" t="n"/>
      <c r="X58" s="27" t="n"/>
      <c r="Y58" s="58">
        <f>IFERROR(IF(V58="","",(NOW()-V58)*24),"")</f>
        <v/>
      </c>
      <c r="Z58" s="28">
        <f>IFERROR(IF(A58="","",IF(V58="","Missing Update Time",IF(Y58&gt;'Lists &amp; Settings'!$B$7,"Overdue","Current"))),"")</f>
        <v/>
      </c>
      <c r="AA58" s="33">
        <f>IFERROR(IF(A58="","",IF(OR(D58="",E58="",F58=""),"Missing Required Status",IF(AND(J58&lt;&gt;"",K58&lt;&gt;"",K58&lt;J58),"Date Sequence Error",IF(AND(D58="Occupied",G58="Yes"),"Occupied Room Marked Ready",IF(AND(D58="Vacant",H58&lt;&gt;""),"Guest Name on Vacant Room",IF(AND(F58="Out of Order",R58=""),"Missing Maintenance Ticket",IF(AND(R58&lt;&gt;"",T58=""),"Missing Issue Summary",IF(AND(N58&lt;&gt;"",O58&lt;&gt;"",O58&lt;N58),"Housekeeping Time Error",IF(AND(Q58&lt;&gt;"",O58&lt;&gt;"",Q58&lt;O58),"Inspection Time Error",IF(AND(G58="Yes",F58&lt;&gt;"Available"),"Blocked Room Marked Ready",IF(Z58="Overdue","Status Update Overdue","OK"))))))))))),"")</f>
        <v/>
      </c>
      <c r="AB58" s="31" t="n"/>
    </row>
    <row r="59">
      <c r="A59" s="27" t="n"/>
      <c r="B59" s="27" t="n"/>
      <c r="C59" s="27" t="n"/>
      <c r="D59" s="27" t="n"/>
      <c r="E59" s="27" t="n"/>
      <c r="F59" s="27" t="n"/>
      <c r="G59" s="28">
        <f>IFERROR(IF(A59="","",IF(AND(D59="Vacant",E59="Inspected",F59="Available"),"Yes","No")),"")</f>
        <v/>
      </c>
      <c r="H59" s="27" t="n"/>
      <c r="I59" s="27" t="n"/>
      <c r="J59" s="56" t="n"/>
      <c r="K59" s="56" t="n"/>
      <c r="L59" s="27" t="n"/>
      <c r="M59" s="27" t="n"/>
      <c r="N59" s="57" t="n"/>
      <c r="O59" s="57" t="n"/>
      <c r="P59" s="27" t="n"/>
      <c r="Q59" s="57" t="n"/>
      <c r="R59" s="27" t="n"/>
      <c r="S59" s="27" t="n"/>
      <c r="T59" s="31" t="n"/>
      <c r="U59" s="27" t="n"/>
      <c r="V59" s="57" t="n"/>
      <c r="W59" s="27" t="n"/>
      <c r="X59" s="27" t="n"/>
      <c r="Y59" s="58">
        <f>IFERROR(IF(V59="","",(NOW()-V59)*24),"")</f>
        <v/>
      </c>
      <c r="Z59" s="28">
        <f>IFERROR(IF(A59="","",IF(V59="","Missing Update Time",IF(Y59&gt;'Lists &amp; Settings'!$B$7,"Overdue","Current"))),"")</f>
        <v/>
      </c>
      <c r="AA59" s="33">
        <f>IFERROR(IF(A59="","",IF(OR(D59="",E59="",F59=""),"Missing Required Status",IF(AND(J59&lt;&gt;"",K59&lt;&gt;"",K59&lt;J59),"Date Sequence Error",IF(AND(D59="Occupied",G59="Yes"),"Occupied Room Marked Ready",IF(AND(D59="Vacant",H59&lt;&gt;""),"Guest Name on Vacant Room",IF(AND(F59="Out of Order",R59=""),"Missing Maintenance Ticket",IF(AND(R59&lt;&gt;"",T59=""),"Missing Issue Summary",IF(AND(N59&lt;&gt;"",O59&lt;&gt;"",O59&lt;N59),"Housekeeping Time Error",IF(AND(Q59&lt;&gt;"",O59&lt;&gt;"",Q59&lt;O59),"Inspection Time Error",IF(AND(G59="Yes",F59&lt;&gt;"Available"),"Blocked Room Marked Ready",IF(Z59="Overdue","Status Update Overdue","OK"))))))))))),"")</f>
        <v/>
      </c>
      <c r="AB59" s="31" t="n"/>
    </row>
    <row r="60">
      <c r="A60" s="27" t="n"/>
      <c r="B60" s="27" t="n"/>
      <c r="C60" s="27" t="n"/>
      <c r="D60" s="27" t="n"/>
      <c r="E60" s="27" t="n"/>
      <c r="F60" s="27" t="n"/>
      <c r="G60" s="28">
        <f>IFERROR(IF(A60="","",IF(AND(D60="Vacant",E60="Inspected",F60="Available"),"Yes","No")),"")</f>
        <v/>
      </c>
      <c r="H60" s="27" t="n"/>
      <c r="I60" s="27" t="n"/>
      <c r="J60" s="56" t="n"/>
      <c r="K60" s="56" t="n"/>
      <c r="L60" s="27" t="n"/>
      <c r="M60" s="27" t="n"/>
      <c r="N60" s="57" t="n"/>
      <c r="O60" s="57" t="n"/>
      <c r="P60" s="27" t="n"/>
      <c r="Q60" s="57" t="n"/>
      <c r="R60" s="27" t="n"/>
      <c r="S60" s="27" t="n"/>
      <c r="T60" s="31" t="n"/>
      <c r="U60" s="27" t="n"/>
      <c r="V60" s="57" t="n"/>
      <c r="W60" s="27" t="n"/>
      <c r="X60" s="27" t="n"/>
      <c r="Y60" s="58">
        <f>IFERROR(IF(V60="","",(NOW()-V60)*24),"")</f>
        <v/>
      </c>
      <c r="Z60" s="28">
        <f>IFERROR(IF(A60="","",IF(V60="","Missing Update Time",IF(Y60&gt;'Lists &amp; Settings'!$B$7,"Overdue","Current"))),"")</f>
        <v/>
      </c>
      <c r="AA60" s="33">
        <f>IFERROR(IF(A60="","",IF(OR(D60="",E60="",F60=""),"Missing Required Status",IF(AND(J60&lt;&gt;"",K60&lt;&gt;"",K60&lt;J60),"Date Sequence Error",IF(AND(D60="Occupied",G60="Yes"),"Occupied Room Marked Ready",IF(AND(D60="Vacant",H60&lt;&gt;""),"Guest Name on Vacant Room",IF(AND(F60="Out of Order",R60=""),"Missing Maintenance Ticket",IF(AND(R60&lt;&gt;"",T60=""),"Missing Issue Summary",IF(AND(N60&lt;&gt;"",O60&lt;&gt;"",O60&lt;N60),"Housekeeping Time Error",IF(AND(Q60&lt;&gt;"",O60&lt;&gt;"",Q60&lt;O60),"Inspection Time Error",IF(AND(G60="Yes",F60&lt;&gt;"Available"),"Blocked Room Marked Ready",IF(Z60="Overdue","Status Update Overdue","OK"))))))))))),"")</f>
        <v/>
      </c>
      <c r="AB60" s="31" t="n"/>
    </row>
    <row r="61">
      <c r="A61" s="27" t="n"/>
      <c r="B61" s="27" t="n"/>
      <c r="C61" s="27" t="n"/>
      <c r="D61" s="27" t="n"/>
      <c r="E61" s="27" t="n"/>
      <c r="F61" s="27" t="n"/>
      <c r="G61" s="28">
        <f>IFERROR(IF(A61="","",IF(AND(D61="Vacant",E61="Inspected",F61="Available"),"Yes","No")),"")</f>
        <v/>
      </c>
      <c r="H61" s="27" t="n"/>
      <c r="I61" s="27" t="n"/>
      <c r="J61" s="56" t="n"/>
      <c r="K61" s="56" t="n"/>
      <c r="L61" s="27" t="n"/>
      <c r="M61" s="27" t="n"/>
      <c r="N61" s="57" t="n"/>
      <c r="O61" s="57" t="n"/>
      <c r="P61" s="27" t="n"/>
      <c r="Q61" s="57" t="n"/>
      <c r="R61" s="27" t="n"/>
      <c r="S61" s="27" t="n"/>
      <c r="T61" s="31" t="n"/>
      <c r="U61" s="27" t="n"/>
      <c r="V61" s="57" t="n"/>
      <c r="W61" s="27" t="n"/>
      <c r="X61" s="27" t="n"/>
      <c r="Y61" s="58">
        <f>IFERROR(IF(V61="","",(NOW()-V61)*24),"")</f>
        <v/>
      </c>
      <c r="Z61" s="28">
        <f>IFERROR(IF(A61="","",IF(V61="","Missing Update Time",IF(Y61&gt;'Lists &amp; Settings'!$B$7,"Overdue","Current"))),"")</f>
        <v/>
      </c>
      <c r="AA61" s="33">
        <f>IFERROR(IF(A61="","",IF(OR(D61="",E61="",F61=""),"Missing Required Status",IF(AND(J61&lt;&gt;"",K61&lt;&gt;"",K61&lt;J61),"Date Sequence Error",IF(AND(D61="Occupied",G61="Yes"),"Occupied Room Marked Ready",IF(AND(D61="Vacant",H61&lt;&gt;""),"Guest Name on Vacant Room",IF(AND(F61="Out of Order",R61=""),"Missing Maintenance Ticket",IF(AND(R61&lt;&gt;"",T61=""),"Missing Issue Summary",IF(AND(N61&lt;&gt;"",O61&lt;&gt;"",O61&lt;N61),"Housekeeping Time Error",IF(AND(Q61&lt;&gt;"",O61&lt;&gt;"",Q61&lt;O61),"Inspection Time Error",IF(AND(G61="Yes",F61&lt;&gt;"Available"),"Blocked Room Marked Ready",IF(Z61="Overdue","Status Update Overdue","OK"))))))))))),"")</f>
        <v/>
      </c>
      <c r="AB61" s="31" t="n"/>
    </row>
    <row r="62">
      <c r="A62" s="27" t="n"/>
      <c r="B62" s="27" t="n"/>
      <c r="C62" s="27" t="n"/>
      <c r="D62" s="27" t="n"/>
      <c r="E62" s="27" t="n"/>
      <c r="F62" s="27" t="n"/>
      <c r="G62" s="28">
        <f>IFERROR(IF(A62="","",IF(AND(D62="Vacant",E62="Inspected",F62="Available"),"Yes","No")),"")</f>
        <v/>
      </c>
      <c r="H62" s="27" t="n"/>
      <c r="I62" s="27" t="n"/>
      <c r="J62" s="56" t="n"/>
      <c r="K62" s="56" t="n"/>
      <c r="L62" s="27" t="n"/>
      <c r="M62" s="27" t="n"/>
      <c r="N62" s="57" t="n"/>
      <c r="O62" s="57" t="n"/>
      <c r="P62" s="27" t="n"/>
      <c r="Q62" s="57" t="n"/>
      <c r="R62" s="27" t="n"/>
      <c r="S62" s="27" t="n"/>
      <c r="T62" s="31" t="n"/>
      <c r="U62" s="27" t="n"/>
      <c r="V62" s="57" t="n"/>
      <c r="W62" s="27" t="n"/>
      <c r="X62" s="27" t="n"/>
      <c r="Y62" s="58">
        <f>IFERROR(IF(V62="","",(NOW()-V62)*24),"")</f>
        <v/>
      </c>
      <c r="Z62" s="28">
        <f>IFERROR(IF(A62="","",IF(V62="","Missing Update Time",IF(Y62&gt;'Lists &amp; Settings'!$B$7,"Overdue","Current"))),"")</f>
        <v/>
      </c>
      <c r="AA62" s="33">
        <f>IFERROR(IF(A62="","",IF(OR(D62="",E62="",F62=""),"Missing Required Status",IF(AND(J62&lt;&gt;"",K62&lt;&gt;"",K62&lt;J62),"Date Sequence Error",IF(AND(D62="Occupied",G62="Yes"),"Occupied Room Marked Ready",IF(AND(D62="Vacant",H62&lt;&gt;""),"Guest Name on Vacant Room",IF(AND(F62="Out of Order",R62=""),"Missing Maintenance Ticket",IF(AND(R62&lt;&gt;"",T62=""),"Missing Issue Summary",IF(AND(N62&lt;&gt;"",O62&lt;&gt;"",O62&lt;N62),"Housekeeping Time Error",IF(AND(Q62&lt;&gt;"",O62&lt;&gt;"",Q62&lt;O62),"Inspection Time Error",IF(AND(G62="Yes",F62&lt;&gt;"Available"),"Blocked Room Marked Ready",IF(Z62="Overdue","Status Update Overdue","OK"))))))))))),"")</f>
        <v/>
      </c>
      <c r="AB62" s="31" t="n"/>
    </row>
    <row r="63">
      <c r="A63" s="27" t="n"/>
      <c r="B63" s="27" t="n"/>
      <c r="C63" s="27" t="n"/>
      <c r="D63" s="27" t="n"/>
      <c r="E63" s="27" t="n"/>
      <c r="F63" s="27" t="n"/>
      <c r="G63" s="28">
        <f>IFERROR(IF(A63="","",IF(AND(D63="Vacant",E63="Inspected",F63="Available"),"Yes","No")),"")</f>
        <v/>
      </c>
      <c r="H63" s="27" t="n"/>
      <c r="I63" s="27" t="n"/>
      <c r="J63" s="56" t="n"/>
      <c r="K63" s="56" t="n"/>
      <c r="L63" s="27" t="n"/>
      <c r="M63" s="27" t="n"/>
      <c r="N63" s="57" t="n"/>
      <c r="O63" s="57" t="n"/>
      <c r="P63" s="27" t="n"/>
      <c r="Q63" s="57" t="n"/>
      <c r="R63" s="27" t="n"/>
      <c r="S63" s="27" t="n"/>
      <c r="T63" s="31" t="n"/>
      <c r="U63" s="27" t="n"/>
      <c r="V63" s="57" t="n"/>
      <c r="W63" s="27" t="n"/>
      <c r="X63" s="27" t="n"/>
      <c r="Y63" s="58">
        <f>IFERROR(IF(V63="","",(NOW()-V63)*24),"")</f>
        <v/>
      </c>
      <c r="Z63" s="28">
        <f>IFERROR(IF(A63="","",IF(V63="","Missing Update Time",IF(Y63&gt;'Lists &amp; Settings'!$B$7,"Overdue","Current"))),"")</f>
        <v/>
      </c>
      <c r="AA63" s="33">
        <f>IFERROR(IF(A63="","",IF(OR(D63="",E63="",F63=""),"Missing Required Status",IF(AND(J63&lt;&gt;"",K63&lt;&gt;"",K63&lt;J63),"Date Sequence Error",IF(AND(D63="Occupied",G63="Yes"),"Occupied Room Marked Ready",IF(AND(D63="Vacant",H63&lt;&gt;""),"Guest Name on Vacant Room",IF(AND(F63="Out of Order",R63=""),"Missing Maintenance Ticket",IF(AND(R63&lt;&gt;"",T63=""),"Missing Issue Summary",IF(AND(N63&lt;&gt;"",O63&lt;&gt;"",O63&lt;N63),"Housekeeping Time Error",IF(AND(Q63&lt;&gt;"",O63&lt;&gt;"",Q63&lt;O63),"Inspection Time Error",IF(AND(G63="Yes",F63&lt;&gt;"Available"),"Blocked Room Marked Ready",IF(Z63="Overdue","Status Update Overdue","OK"))))))))))),"")</f>
        <v/>
      </c>
      <c r="AB63" s="31" t="n"/>
    </row>
    <row r="64">
      <c r="A64" s="27" t="n"/>
      <c r="B64" s="27" t="n"/>
      <c r="C64" s="27" t="n"/>
      <c r="D64" s="27" t="n"/>
      <c r="E64" s="27" t="n"/>
      <c r="F64" s="27" t="n"/>
      <c r="G64" s="28">
        <f>IFERROR(IF(A64="","",IF(AND(D64="Vacant",E64="Inspected",F64="Available"),"Yes","No")),"")</f>
        <v/>
      </c>
      <c r="H64" s="27" t="n"/>
      <c r="I64" s="27" t="n"/>
      <c r="J64" s="56" t="n"/>
      <c r="K64" s="56" t="n"/>
      <c r="L64" s="27" t="n"/>
      <c r="M64" s="27" t="n"/>
      <c r="N64" s="57" t="n"/>
      <c r="O64" s="57" t="n"/>
      <c r="P64" s="27" t="n"/>
      <c r="Q64" s="57" t="n"/>
      <c r="R64" s="27" t="n"/>
      <c r="S64" s="27" t="n"/>
      <c r="T64" s="31" t="n"/>
      <c r="U64" s="27" t="n"/>
      <c r="V64" s="57" t="n"/>
      <c r="W64" s="27" t="n"/>
      <c r="X64" s="27" t="n"/>
      <c r="Y64" s="58">
        <f>IFERROR(IF(V64="","",(NOW()-V64)*24),"")</f>
        <v/>
      </c>
      <c r="Z64" s="28">
        <f>IFERROR(IF(A64="","",IF(V64="","Missing Update Time",IF(Y64&gt;'Lists &amp; Settings'!$B$7,"Overdue","Current"))),"")</f>
        <v/>
      </c>
      <c r="AA64" s="33">
        <f>IFERROR(IF(A64="","",IF(OR(D64="",E64="",F64=""),"Missing Required Status",IF(AND(J64&lt;&gt;"",K64&lt;&gt;"",K64&lt;J64),"Date Sequence Error",IF(AND(D64="Occupied",G64="Yes"),"Occupied Room Marked Ready",IF(AND(D64="Vacant",H64&lt;&gt;""),"Guest Name on Vacant Room",IF(AND(F64="Out of Order",R64=""),"Missing Maintenance Ticket",IF(AND(R64&lt;&gt;"",T64=""),"Missing Issue Summary",IF(AND(N64&lt;&gt;"",O64&lt;&gt;"",O64&lt;N64),"Housekeeping Time Error",IF(AND(Q64&lt;&gt;"",O64&lt;&gt;"",Q64&lt;O64),"Inspection Time Error",IF(AND(G64="Yes",F64&lt;&gt;"Available"),"Blocked Room Marked Ready",IF(Z64="Overdue","Status Update Overdue","OK"))))))))))),"")</f>
        <v/>
      </c>
      <c r="AB64" s="31" t="n"/>
    </row>
    <row r="65">
      <c r="A65" s="27" t="n"/>
      <c r="B65" s="27" t="n"/>
      <c r="C65" s="27" t="n"/>
      <c r="D65" s="27" t="n"/>
      <c r="E65" s="27" t="n"/>
      <c r="F65" s="27" t="n"/>
      <c r="G65" s="28">
        <f>IFERROR(IF(A65="","",IF(AND(D65="Vacant",E65="Inspected",F65="Available"),"Yes","No")),"")</f>
        <v/>
      </c>
      <c r="H65" s="27" t="n"/>
      <c r="I65" s="27" t="n"/>
      <c r="J65" s="56" t="n"/>
      <c r="K65" s="56" t="n"/>
      <c r="L65" s="27" t="n"/>
      <c r="M65" s="27" t="n"/>
      <c r="N65" s="57" t="n"/>
      <c r="O65" s="57" t="n"/>
      <c r="P65" s="27" t="n"/>
      <c r="Q65" s="57" t="n"/>
      <c r="R65" s="27" t="n"/>
      <c r="S65" s="27" t="n"/>
      <c r="T65" s="31" t="n"/>
      <c r="U65" s="27" t="n"/>
      <c r="V65" s="57" t="n"/>
      <c r="W65" s="27" t="n"/>
      <c r="X65" s="27" t="n"/>
      <c r="Y65" s="58">
        <f>IFERROR(IF(V65="","",(NOW()-V65)*24),"")</f>
        <v/>
      </c>
      <c r="Z65" s="28">
        <f>IFERROR(IF(A65="","",IF(V65="","Missing Update Time",IF(Y65&gt;'Lists &amp; Settings'!$B$7,"Overdue","Current"))),"")</f>
        <v/>
      </c>
      <c r="AA65" s="33">
        <f>IFERROR(IF(A65="","",IF(OR(D65="",E65="",F65=""),"Missing Required Status",IF(AND(J65&lt;&gt;"",K65&lt;&gt;"",K65&lt;J65),"Date Sequence Error",IF(AND(D65="Occupied",G65="Yes"),"Occupied Room Marked Ready",IF(AND(D65="Vacant",H65&lt;&gt;""),"Guest Name on Vacant Room",IF(AND(F65="Out of Order",R65=""),"Missing Maintenance Ticket",IF(AND(R65&lt;&gt;"",T65=""),"Missing Issue Summary",IF(AND(N65&lt;&gt;"",O65&lt;&gt;"",O65&lt;N65),"Housekeeping Time Error",IF(AND(Q65&lt;&gt;"",O65&lt;&gt;"",Q65&lt;O65),"Inspection Time Error",IF(AND(G65="Yes",F65&lt;&gt;"Available"),"Blocked Room Marked Ready",IF(Z65="Overdue","Status Update Overdue","OK"))))))))))),"")</f>
        <v/>
      </c>
      <c r="AB65" s="31" t="n"/>
    </row>
    <row r="66">
      <c r="A66" s="27" t="n"/>
      <c r="B66" s="27" t="n"/>
      <c r="C66" s="27" t="n"/>
      <c r="D66" s="27" t="n"/>
      <c r="E66" s="27" t="n"/>
      <c r="F66" s="27" t="n"/>
      <c r="G66" s="28">
        <f>IFERROR(IF(A66="","",IF(AND(D66="Vacant",E66="Inspected",F66="Available"),"Yes","No")),"")</f>
        <v/>
      </c>
      <c r="H66" s="27" t="n"/>
      <c r="I66" s="27" t="n"/>
      <c r="J66" s="56" t="n"/>
      <c r="K66" s="56" t="n"/>
      <c r="L66" s="27" t="n"/>
      <c r="M66" s="27" t="n"/>
      <c r="N66" s="57" t="n"/>
      <c r="O66" s="57" t="n"/>
      <c r="P66" s="27" t="n"/>
      <c r="Q66" s="57" t="n"/>
      <c r="R66" s="27" t="n"/>
      <c r="S66" s="27" t="n"/>
      <c r="T66" s="31" t="n"/>
      <c r="U66" s="27" t="n"/>
      <c r="V66" s="57" t="n"/>
      <c r="W66" s="27" t="n"/>
      <c r="X66" s="27" t="n"/>
      <c r="Y66" s="58">
        <f>IFERROR(IF(V66="","",(NOW()-V66)*24),"")</f>
        <v/>
      </c>
      <c r="Z66" s="28">
        <f>IFERROR(IF(A66="","",IF(V66="","Missing Update Time",IF(Y66&gt;'Lists &amp; Settings'!$B$7,"Overdue","Current"))),"")</f>
        <v/>
      </c>
      <c r="AA66" s="33">
        <f>IFERROR(IF(A66="","",IF(OR(D66="",E66="",F66=""),"Missing Required Status",IF(AND(J66&lt;&gt;"",K66&lt;&gt;"",K66&lt;J66),"Date Sequence Error",IF(AND(D66="Occupied",G66="Yes"),"Occupied Room Marked Ready",IF(AND(D66="Vacant",H66&lt;&gt;""),"Guest Name on Vacant Room",IF(AND(F66="Out of Order",R66=""),"Missing Maintenance Ticket",IF(AND(R66&lt;&gt;"",T66=""),"Missing Issue Summary",IF(AND(N66&lt;&gt;"",O66&lt;&gt;"",O66&lt;N66),"Housekeeping Time Error",IF(AND(Q66&lt;&gt;"",O66&lt;&gt;"",Q66&lt;O66),"Inspection Time Error",IF(AND(G66="Yes",F66&lt;&gt;"Available"),"Blocked Room Marked Ready",IF(Z66="Overdue","Status Update Overdue","OK"))))))))))),"")</f>
        <v/>
      </c>
      <c r="AB66" s="31" t="n"/>
    </row>
    <row r="67">
      <c r="A67" s="27" t="n"/>
      <c r="B67" s="27" t="n"/>
      <c r="C67" s="27" t="n"/>
      <c r="D67" s="27" t="n"/>
      <c r="E67" s="27" t="n"/>
      <c r="F67" s="27" t="n"/>
      <c r="G67" s="28">
        <f>IFERROR(IF(A67="","",IF(AND(D67="Vacant",E67="Inspected",F67="Available"),"Yes","No")),"")</f>
        <v/>
      </c>
      <c r="H67" s="27" t="n"/>
      <c r="I67" s="27" t="n"/>
      <c r="J67" s="56" t="n"/>
      <c r="K67" s="56" t="n"/>
      <c r="L67" s="27" t="n"/>
      <c r="M67" s="27" t="n"/>
      <c r="N67" s="57" t="n"/>
      <c r="O67" s="57" t="n"/>
      <c r="P67" s="27" t="n"/>
      <c r="Q67" s="57" t="n"/>
      <c r="R67" s="27" t="n"/>
      <c r="S67" s="27" t="n"/>
      <c r="T67" s="31" t="n"/>
      <c r="U67" s="27" t="n"/>
      <c r="V67" s="57" t="n"/>
      <c r="W67" s="27" t="n"/>
      <c r="X67" s="27" t="n"/>
      <c r="Y67" s="58">
        <f>IFERROR(IF(V67="","",(NOW()-V67)*24),"")</f>
        <v/>
      </c>
      <c r="Z67" s="28">
        <f>IFERROR(IF(A67="","",IF(V67="","Missing Update Time",IF(Y67&gt;'Lists &amp; Settings'!$B$7,"Overdue","Current"))),"")</f>
        <v/>
      </c>
      <c r="AA67" s="33">
        <f>IFERROR(IF(A67="","",IF(OR(D67="",E67="",F67=""),"Missing Required Status",IF(AND(J67&lt;&gt;"",K67&lt;&gt;"",K67&lt;J67),"Date Sequence Error",IF(AND(D67="Occupied",G67="Yes"),"Occupied Room Marked Ready",IF(AND(D67="Vacant",H67&lt;&gt;""),"Guest Name on Vacant Room",IF(AND(F67="Out of Order",R67=""),"Missing Maintenance Ticket",IF(AND(R67&lt;&gt;"",T67=""),"Missing Issue Summary",IF(AND(N67&lt;&gt;"",O67&lt;&gt;"",O67&lt;N67),"Housekeeping Time Error",IF(AND(Q67&lt;&gt;"",O67&lt;&gt;"",Q67&lt;O67),"Inspection Time Error",IF(AND(G67="Yes",F67&lt;&gt;"Available"),"Blocked Room Marked Ready",IF(Z67="Overdue","Status Update Overdue","OK"))))))))))),"")</f>
        <v/>
      </c>
      <c r="AB67" s="31" t="n"/>
    </row>
    <row r="68">
      <c r="A68" s="27" t="n"/>
      <c r="B68" s="27" t="n"/>
      <c r="C68" s="27" t="n"/>
      <c r="D68" s="27" t="n"/>
      <c r="E68" s="27" t="n"/>
      <c r="F68" s="27" t="n"/>
      <c r="G68" s="28">
        <f>IFERROR(IF(A68="","",IF(AND(D68="Vacant",E68="Inspected",F68="Available"),"Yes","No")),"")</f>
        <v/>
      </c>
      <c r="H68" s="27" t="n"/>
      <c r="I68" s="27" t="n"/>
      <c r="J68" s="56" t="n"/>
      <c r="K68" s="56" t="n"/>
      <c r="L68" s="27" t="n"/>
      <c r="M68" s="27" t="n"/>
      <c r="N68" s="57" t="n"/>
      <c r="O68" s="57" t="n"/>
      <c r="P68" s="27" t="n"/>
      <c r="Q68" s="57" t="n"/>
      <c r="R68" s="27" t="n"/>
      <c r="S68" s="27" t="n"/>
      <c r="T68" s="31" t="n"/>
      <c r="U68" s="27" t="n"/>
      <c r="V68" s="57" t="n"/>
      <c r="W68" s="27" t="n"/>
      <c r="X68" s="27" t="n"/>
      <c r="Y68" s="58">
        <f>IFERROR(IF(V68="","",(NOW()-V68)*24),"")</f>
        <v/>
      </c>
      <c r="Z68" s="28">
        <f>IFERROR(IF(A68="","",IF(V68="","Missing Update Time",IF(Y68&gt;'Lists &amp; Settings'!$B$7,"Overdue","Current"))),"")</f>
        <v/>
      </c>
      <c r="AA68" s="33">
        <f>IFERROR(IF(A68="","",IF(OR(D68="",E68="",F68=""),"Missing Required Status",IF(AND(J68&lt;&gt;"",K68&lt;&gt;"",K68&lt;J68),"Date Sequence Error",IF(AND(D68="Occupied",G68="Yes"),"Occupied Room Marked Ready",IF(AND(D68="Vacant",H68&lt;&gt;""),"Guest Name on Vacant Room",IF(AND(F68="Out of Order",R68=""),"Missing Maintenance Ticket",IF(AND(R68&lt;&gt;"",T68=""),"Missing Issue Summary",IF(AND(N68&lt;&gt;"",O68&lt;&gt;"",O68&lt;N68),"Housekeeping Time Error",IF(AND(Q68&lt;&gt;"",O68&lt;&gt;"",Q68&lt;O68),"Inspection Time Error",IF(AND(G68="Yes",F68&lt;&gt;"Available"),"Blocked Room Marked Ready",IF(Z68="Overdue","Status Update Overdue","OK"))))))))))),"")</f>
        <v/>
      </c>
      <c r="AB68" s="31" t="n"/>
    </row>
    <row r="69">
      <c r="A69" s="27" t="n"/>
      <c r="B69" s="27" t="n"/>
      <c r="C69" s="27" t="n"/>
      <c r="D69" s="27" t="n"/>
      <c r="E69" s="27" t="n"/>
      <c r="F69" s="27" t="n"/>
      <c r="G69" s="28">
        <f>IFERROR(IF(A69="","",IF(AND(D69="Vacant",E69="Inspected",F69="Available"),"Yes","No")),"")</f>
        <v/>
      </c>
      <c r="H69" s="27" t="n"/>
      <c r="I69" s="27" t="n"/>
      <c r="J69" s="56" t="n"/>
      <c r="K69" s="56" t="n"/>
      <c r="L69" s="27" t="n"/>
      <c r="M69" s="27" t="n"/>
      <c r="N69" s="57" t="n"/>
      <c r="O69" s="57" t="n"/>
      <c r="P69" s="27" t="n"/>
      <c r="Q69" s="57" t="n"/>
      <c r="R69" s="27" t="n"/>
      <c r="S69" s="27" t="n"/>
      <c r="T69" s="31" t="n"/>
      <c r="U69" s="27" t="n"/>
      <c r="V69" s="57" t="n"/>
      <c r="W69" s="27" t="n"/>
      <c r="X69" s="27" t="n"/>
      <c r="Y69" s="58">
        <f>IFERROR(IF(V69="","",(NOW()-V69)*24),"")</f>
        <v/>
      </c>
      <c r="Z69" s="28">
        <f>IFERROR(IF(A69="","",IF(V69="","Missing Update Time",IF(Y69&gt;'Lists &amp; Settings'!$B$7,"Overdue","Current"))),"")</f>
        <v/>
      </c>
      <c r="AA69" s="33">
        <f>IFERROR(IF(A69="","",IF(OR(D69="",E69="",F69=""),"Missing Required Status",IF(AND(J69&lt;&gt;"",K69&lt;&gt;"",K69&lt;J69),"Date Sequence Error",IF(AND(D69="Occupied",G69="Yes"),"Occupied Room Marked Ready",IF(AND(D69="Vacant",H69&lt;&gt;""),"Guest Name on Vacant Room",IF(AND(F69="Out of Order",R69=""),"Missing Maintenance Ticket",IF(AND(R69&lt;&gt;"",T69=""),"Missing Issue Summary",IF(AND(N69&lt;&gt;"",O69&lt;&gt;"",O69&lt;N69),"Housekeeping Time Error",IF(AND(Q69&lt;&gt;"",O69&lt;&gt;"",Q69&lt;O69),"Inspection Time Error",IF(AND(G69="Yes",F69&lt;&gt;"Available"),"Blocked Room Marked Ready",IF(Z69="Overdue","Status Update Overdue","OK"))))))))))),"")</f>
        <v/>
      </c>
      <c r="AB69" s="31" t="n"/>
    </row>
    <row r="70">
      <c r="A70" s="27" t="n"/>
      <c r="B70" s="27" t="n"/>
      <c r="C70" s="27" t="n"/>
      <c r="D70" s="27" t="n"/>
      <c r="E70" s="27" t="n"/>
      <c r="F70" s="27" t="n"/>
      <c r="G70" s="28">
        <f>IFERROR(IF(A70="","",IF(AND(D70="Vacant",E70="Inspected",F70="Available"),"Yes","No")),"")</f>
        <v/>
      </c>
      <c r="H70" s="27" t="n"/>
      <c r="I70" s="27" t="n"/>
      <c r="J70" s="56" t="n"/>
      <c r="K70" s="56" t="n"/>
      <c r="L70" s="27" t="n"/>
      <c r="M70" s="27" t="n"/>
      <c r="N70" s="57" t="n"/>
      <c r="O70" s="57" t="n"/>
      <c r="P70" s="27" t="n"/>
      <c r="Q70" s="57" t="n"/>
      <c r="R70" s="27" t="n"/>
      <c r="S70" s="27" t="n"/>
      <c r="T70" s="31" t="n"/>
      <c r="U70" s="27" t="n"/>
      <c r="V70" s="57" t="n"/>
      <c r="W70" s="27" t="n"/>
      <c r="X70" s="27" t="n"/>
      <c r="Y70" s="58">
        <f>IFERROR(IF(V70="","",(NOW()-V70)*24),"")</f>
        <v/>
      </c>
      <c r="Z70" s="28">
        <f>IFERROR(IF(A70="","",IF(V70="","Missing Update Time",IF(Y70&gt;'Lists &amp; Settings'!$B$7,"Overdue","Current"))),"")</f>
        <v/>
      </c>
      <c r="AA70" s="33">
        <f>IFERROR(IF(A70="","",IF(OR(D70="",E70="",F70=""),"Missing Required Status",IF(AND(J70&lt;&gt;"",K70&lt;&gt;"",K70&lt;J70),"Date Sequence Error",IF(AND(D70="Occupied",G70="Yes"),"Occupied Room Marked Ready",IF(AND(D70="Vacant",H70&lt;&gt;""),"Guest Name on Vacant Room",IF(AND(F70="Out of Order",R70=""),"Missing Maintenance Ticket",IF(AND(R70&lt;&gt;"",T70=""),"Missing Issue Summary",IF(AND(N70&lt;&gt;"",O70&lt;&gt;"",O70&lt;N70),"Housekeeping Time Error",IF(AND(Q70&lt;&gt;"",O70&lt;&gt;"",Q70&lt;O70),"Inspection Time Error",IF(AND(G70="Yes",F70&lt;&gt;"Available"),"Blocked Room Marked Ready",IF(Z70="Overdue","Status Update Overdue","OK"))))))))))),"")</f>
        <v/>
      </c>
      <c r="AB70" s="31" t="n"/>
    </row>
    <row r="71">
      <c r="A71" s="27" t="n"/>
      <c r="B71" s="27" t="n"/>
      <c r="C71" s="27" t="n"/>
      <c r="D71" s="27" t="n"/>
      <c r="E71" s="27" t="n"/>
      <c r="F71" s="27" t="n"/>
      <c r="G71" s="28">
        <f>IFERROR(IF(A71="","",IF(AND(D71="Vacant",E71="Inspected",F71="Available"),"Yes","No")),"")</f>
        <v/>
      </c>
      <c r="H71" s="27" t="n"/>
      <c r="I71" s="27" t="n"/>
      <c r="J71" s="56" t="n"/>
      <c r="K71" s="56" t="n"/>
      <c r="L71" s="27" t="n"/>
      <c r="M71" s="27" t="n"/>
      <c r="N71" s="57" t="n"/>
      <c r="O71" s="57" t="n"/>
      <c r="P71" s="27" t="n"/>
      <c r="Q71" s="57" t="n"/>
      <c r="R71" s="27" t="n"/>
      <c r="S71" s="27" t="n"/>
      <c r="T71" s="31" t="n"/>
      <c r="U71" s="27" t="n"/>
      <c r="V71" s="57" t="n"/>
      <c r="W71" s="27" t="n"/>
      <c r="X71" s="27" t="n"/>
      <c r="Y71" s="58">
        <f>IFERROR(IF(V71="","",(NOW()-V71)*24),"")</f>
        <v/>
      </c>
      <c r="Z71" s="28">
        <f>IFERROR(IF(A71="","",IF(V71="","Missing Update Time",IF(Y71&gt;'Lists &amp; Settings'!$B$7,"Overdue","Current"))),"")</f>
        <v/>
      </c>
      <c r="AA71" s="33">
        <f>IFERROR(IF(A71="","",IF(OR(D71="",E71="",F71=""),"Missing Required Status",IF(AND(J71&lt;&gt;"",K71&lt;&gt;"",K71&lt;J71),"Date Sequence Error",IF(AND(D71="Occupied",G71="Yes"),"Occupied Room Marked Ready",IF(AND(D71="Vacant",H71&lt;&gt;""),"Guest Name on Vacant Room",IF(AND(F71="Out of Order",R71=""),"Missing Maintenance Ticket",IF(AND(R71&lt;&gt;"",T71=""),"Missing Issue Summary",IF(AND(N71&lt;&gt;"",O71&lt;&gt;"",O71&lt;N71),"Housekeeping Time Error",IF(AND(Q71&lt;&gt;"",O71&lt;&gt;"",Q71&lt;O71),"Inspection Time Error",IF(AND(G71="Yes",F71&lt;&gt;"Available"),"Blocked Room Marked Ready",IF(Z71="Overdue","Status Update Overdue","OK"))))))))))),"")</f>
        <v/>
      </c>
      <c r="AB71" s="31" t="n"/>
    </row>
    <row r="72">
      <c r="A72" s="27" t="n"/>
      <c r="B72" s="27" t="n"/>
      <c r="C72" s="27" t="n"/>
      <c r="D72" s="27" t="n"/>
      <c r="E72" s="27" t="n"/>
      <c r="F72" s="27" t="n"/>
      <c r="G72" s="28">
        <f>IFERROR(IF(A72="","",IF(AND(D72="Vacant",E72="Inspected",F72="Available"),"Yes","No")),"")</f>
        <v/>
      </c>
      <c r="H72" s="27" t="n"/>
      <c r="I72" s="27" t="n"/>
      <c r="J72" s="56" t="n"/>
      <c r="K72" s="56" t="n"/>
      <c r="L72" s="27" t="n"/>
      <c r="M72" s="27" t="n"/>
      <c r="N72" s="57" t="n"/>
      <c r="O72" s="57" t="n"/>
      <c r="P72" s="27" t="n"/>
      <c r="Q72" s="57" t="n"/>
      <c r="R72" s="27" t="n"/>
      <c r="S72" s="27" t="n"/>
      <c r="T72" s="31" t="n"/>
      <c r="U72" s="27" t="n"/>
      <c r="V72" s="57" t="n"/>
      <c r="W72" s="27" t="n"/>
      <c r="X72" s="27" t="n"/>
      <c r="Y72" s="58">
        <f>IFERROR(IF(V72="","",(NOW()-V72)*24),"")</f>
        <v/>
      </c>
      <c r="Z72" s="28">
        <f>IFERROR(IF(A72="","",IF(V72="","Missing Update Time",IF(Y72&gt;'Lists &amp; Settings'!$B$7,"Overdue","Current"))),"")</f>
        <v/>
      </c>
      <c r="AA72" s="33">
        <f>IFERROR(IF(A72="","",IF(OR(D72="",E72="",F72=""),"Missing Required Status",IF(AND(J72&lt;&gt;"",K72&lt;&gt;"",K72&lt;J72),"Date Sequence Error",IF(AND(D72="Occupied",G72="Yes"),"Occupied Room Marked Ready",IF(AND(D72="Vacant",H72&lt;&gt;""),"Guest Name on Vacant Room",IF(AND(F72="Out of Order",R72=""),"Missing Maintenance Ticket",IF(AND(R72&lt;&gt;"",T72=""),"Missing Issue Summary",IF(AND(N72&lt;&gt;"",O72&lt;&gt;"",O72&lt;N72),"Housekeeping Time Error",IF(AND(Q72&lt;&gt;"",O72&lt;&gt;"",Q72&lt;O72),"Inspection Time Error",IF(AND(G72="Yes",F72&lt;&gt;"Available"),"Blocked Room Marked Ready",IF(Z72="Overdue","Status Update Overdue","OK"))))))))))),"")</f>
        <v/>
      </c>
      <c r="AB72" s="31" t="n"/>
    </row>
    <row r="73">
      <c r="A73" s="27" t="n"/>
      <c r="B73" s="27" t="n"/>
      <c r="C73" s="27" t="n"/>
      <c r="D73" s="27" t="n"/>
      <c r="E73" s="27" t="n"/>
      <c r="F73" s="27" t="n"/>
      <c r="G73" s="28">
        <f>IFERROR(IF(A73="","",IF(AND(D73="Vacant",E73="Inspected",F73="Available"),"Yes","No")),"")</f>
        <v/>
      </c>
      <c r="H73" s="27" t="n"/>
      <c r="I73" s="27" t="n"/>
      <c r="J73" s="56" t="n"/>
      <c r="K73" s="56" t="n"/>
      <c r="L73" s="27" t="n"/>
      <c r="M73" s="27" t="n"/>
      <c r="N73" s="57" t="n"/>
      <c r="O73" s="57" t="n"/>
      <c r="P73" s="27" t="n"/>
      <c r="Q73" s="57" t="n"/>
      <c r="R73" s="27" t="n"/>
      <c r="S73" s="27" t="n"/>
      <c r="T73" s="31" t="n"/>
      <c r="U73" s="27" t="n"/>
      <c r="V73" s="57" t="n"/>
      <c r="W73" s="27" t="n"/>
      <c r="X73" s="27" t="n"/>
      <c r="Y73" s="58">
        <f>IFERROR(IF(V73="","",(NOW()-V73)*24),"")</f>
        <v/>
      </c>
      <c r="Z73" s="28">
        <f>IFERROR(IF(A73="","",IF(V73="","Missing Update Time",IF(Y73&gt;'Lists &amp; Settings'!$B$7,"Overdue","Current"))),"")</f>
        <v/>
      </c>
      <c r="AA73" s="33">
        <f>IFERROR(IF(A73="","",IF(OR(D73="",E73="",F73=""),"Missing Required Status",IF(AND(J73&lt;&gt;"",K73&lt;&gt;"",K73&lt;J73),"Date Sequence Error",IF(AND(D73="Occupied",G73="Yes"),"Occupied Room Marked Ready",IF(AND(D73="Vacant",H73&lt;&gt;""),"Guest Name on Vacant Room",IF(AND(F73="Out of Order",R73=""),"Missing Maintenance Ticket",IF(AND(R73&lt;&gt;"",T73=""),"Missing Issue Summary",IF(AND(N73&lt;&gt;"",O73&lt;&gt;"",O73&lt;N73),"Housekeeping Time Error",IF(AND(Q73&lt;&gt;"",O73&lt;&gt;"",Q73&lt;O73),"Inspection Time Error",IF(AND(G73="Yes",F73&lt;&gt;"Available"),"Blocked Room Marked Ready",IF(Z73="Overdue","Status Update Overdue","OK"))))))))))),"")</f>
        <v/>
      </c>
      <c r="AB73" s="31" t="n"/>
    </row>
    <row r="74">
      <c r="A74" s="27" t="n"/>
      <c r="B74" s="27" t="n"/>
      <c r="C74" s="27" t="n"/>
      <c r="D74" s="27" t="n"/>
      <c r="E74" s="27" t="n"/>
      <c r="F74" s="27" t="n"/>
      <c r="G74" s="28">
        <f>IFERROR(IF(A74="","",IF(AND(D74="Vacant",E74="Inspected",F74="Available"),"Yes","No")),"")</f>
        <v/>
      </c>
      <c r="H74" s="27" t="n"/>
      <c r="I74" s="27" t="n"/>
      <c r="J74" s="56" t="n"/>
      <c r="K74" s="56" t="n"/>
      <c r="L74" s="27" t="n"/>
      <c r="M74" s="27" t="n"/>
      <c r="N74" s="57" t="n"/>
      <c r="O74" s="57" t="n"/>
      <c r="P74" s="27" t="n"/>
      <c r="Q74" s="57" t="n"/>
      <c r="R74" s="27" t="n"/>
      <c r="S74" s="27" t="n"/>
      <c r="T74" s="31" t="n"/>
      <c r="U74" s="27" t="n"/>
      <c r="V74" s="57" t="n"/>
      <c r="W74" s="27" t="n"/>
      <c r="X74" s="27" t="n"/>
      <c r="Y74" s="58">
        <f>IFERROR(IF(V74="","",(NOW()-V74)*24),"")</f>
        <v/>
      </c>
      <c r="Z74" s="28">
        <f>IFERROR(IF(A74="","",IF(V74="","Missing Update Time",IF(Y74&gt;'Lists &amp; Settings'!$B$7,"Overdue","Current"))),"")</f>
        <v/>
      </c>
      <c r="AA74" s="33">
        <f>IFERROR(IF(A74="","",IF(OR(D74="",E74="",F74=""),"Missing Required Status",IF(AND(J74&lt;&gt;"",K74&lt;&gt;"",K74&lt;J74),"Date Sequence Error",IF(AND(D74="Occupied",G74="Yes"),"Occupied Room Marked Ready",IF(AND(D74="Vacant",H74&lt;&gt;""),"Guest Name on Vacant Room",IF(AND(F74="Out of Order",R74=""),"Missing Maintenance Ticket",IF(AND(R74&lt;&gt;"",T74=""),"Missing Issue Summary",IF(AND(N74&lt;&gt;"",O74&lt;&gt;"",O74&lt;N74),"Housekeeping Time Error",IF(AND(Q74&lt;&gt;"",O74&lt;&gt;"",Q74&lt;O74),"Inspection Time Error",IF(AND(G74="Yes",F74&lt;&gt;"Available"),"Blocked Room Marked Ready",IF(Z74="Overdue","Status Update Overdue","OK"))))))))))),"")</f>
        <v/>
      </c>
      <c r="AB74" s="31" t="n"/>
    </row>
    <row r="75">
      <c r="A75" s="27" t="n"/>
      <c r="B75" s="27" t="n"/>
      <c r="C75" s="27" t="n"/>
      <c r="D75" s="27" t="n"/>
      <c r="E75" s="27" t="n"/>
      <c r="F75" s="27" t="n"/>
      <c r="G75" s="28">
        <f>IFERROR(IF(A75="","",IF(AND(D75="Vacant",E75="Inspected",F75="Available"),"Yes","No")),"")</f>
        <v/>
      </c>
      <c r="H75" s="27" t="n"/>
      <c r="I75" s="27" t="n"/>
      <c r="J75" s="56" t="n"/>
      <c r="K75" s="56" t="n"/>
      <c r="L75" s="27" t="n"/>
      <c r="M75" s="27" t="n"/>
      <c r="N75" s="57" t="n"/>
      <c r="O75" s="57" t="n"/>
      <c r="P75" s="27" t="n"/>
      <c r="Q75" s="57" t="n"/>
      <c r="R75" s="27" t="n"/>
      <c r="S75" s="27" t="n"/>
      <c r="T75" s="31" t="n"/>
      <c r="U75" s="27" t="n"/>
      <c r="V75" s="57" t="n"/>
      <c r="W75" s="27" t="n"/>
      <c r="X75" s="27" t="n"/>
      <c r="Y75" s="58">
        <f>IFERROR(IF(V75="","",(NOW()-V75)*24),"")</f>
        <v/>
      </c>
      <c r="Z75" s="28">
        <f>IFERROR(IF(A75="","",IF(V75="","Missing Update Time",IF(Y75&gt;'Lists &amp; Settings'!$B$7,"Overdue","Current"))),"")</f>
        <v/>
      </c>
      <c r="AA75" s="33">
        <f>IFERROR(IF(A75="","",IF(OR(D75="",E75="",F75=""),"Missing Required Status",IF(AND(J75&lt;&gt;"",K75&lt;&gt;"",K75&lt;J75),"Date Sequence Error",IF(AND(D75="Occupied",G75="Yes"),"Occupied Room Marked Ready",IF(AND(D75="Vacant",H75&lt;&gt;""),"Guest Name on Vacant Room",IF(AND(F75="Out of Order",R75=""),"Missing Maintenance Ticket",IF(AND(R75&lt;&gt;"",T75=""),"Missing Issue Summary",IF(AND(N75&lt;&gt;"",O75&lt;&gt;"",O75&lt;N75),"Housekeeping Time Error",IF(AND(Q75&lt;&gt;"",O75&lt;&gt;"",Q75&lt;O75),"Inspection Time Error",IF(AND(G75="Yes",F75&lt;&gt;"Available"),"Blocked Room Marked Ready",IF(Z75="Overdue","Status Update Overdue","OK"))))))))))),"")</f>
        <v/>
      </c>
      <c r="AB75" s="31" t="n"/>
    </row>
    <row r="76">
      <c r="A76" s="27" t="n"/>
      <c r="B76" s="27" t="n"/>
      <c r="C76" s="27" t="n"/>
      <c r="D76" s="27" t="n"/>
      <c r="E76" s="27" t="n"/>
      <c r="F76" s="27" t="n"/>
      <c r="G76" s="28">
        <f>IFERROR(IF(A76="","",IF(AND(D76="Vacant",E76="Inspected",F76="Available"),"Yes","No")),"")</f>
        <v/>
      </c>
      <c r="H76" s="27" t="n"/>
      <c r="I76" s="27" t="n"/>
      <c r="J76" s="56" t="n"/>
      <c r="K76" s="56" t="n"/>
      <c r="L76" s="27" t="n"/>
      <c r="M76" s="27" t="n"/>
      <c r="N76" s="57" t="n"/>
      <c r="O76" s="57" t="n"/>
      <c r="P76" s="27" t="n"/>
      <c r="Q76" s="57" t="n"/>
      <c r="R76" s="27" t="n"/>
      <c r="S76" s="27" t="n"/>
      <c r="T76" s="31" t="n"/>
      <c r="U76" s="27" t="n"/>
      <c r="V76" s="57" t="n"/>
      <c r="W76" s="27" t="n"/>
      <c r="X76" s="27" t="n"/>
      <c r="Y76" s="58">
        <f>IFERROR(IF(V76="","",(NOW()-V76)*24),"")</f>
        <v/>
      </c>
      <c r="Z76" s="28">
        <f>IFERROR(IF(A76="","",IF(V76="","Missing Update Time",IF(Y76&gt;'Lists &amp; Settings'!$B$7,"Overdue","Current"))),"")</f>
        <v/>
      </c>
      <c r="AA76" s="33">
        <f>IFERROR(IF(A76="","",IF(OR(D76="",E76="",F76=""),"Missing Required Status",IF(AND(J76&lt;&gt;"",K76&lt;&gt;"",K76&lt;J76),"Date Sequence Error",IF(AND(D76="Occupied",G76="Yes"),"Occupied Room Marked Ready",IF(AND(D76="Vacant",H76&lt;&gt;""),"Guest Name on Vacant Room",IF(AND(F76="Out of Order",R76=""),"Missing Maintenance Ticket",IF(AND(R76&lt;&gt;"",T76=""),"Missing Issue Summary",IF(AND(N76&lt;&gt;"",O76&lt;&gt;"",O76&lt;N76),"Housekeeping Time Error",IF(AND(Q76&lt;&gt;"",O76&lt;&gt;"",Q76&lt;O76),"Inspection Time Error",IF(AND(G76="Yes",F76&lt;&gt;"Available"),"Blocked Room Marked Ready",IF(Z76="Overdue","Status Update Overdue","OK"))))))))))),"")</f>
        <v/>
      </c>
      <c r="AB76" s="31" t="n"/>
    </row>
    <row r="77">
      <c r="A77" s="27" t="n"/>
      <c r="B77" s="27" t="n"/>
      <c r="C77" s="27" t="n"/>
      <c r="D77" s="27" t="n"/>
      <c r="E77" s="27" t="n"/>
      <c r="F77" s="27" t="n"/>
      <c r="G77" s="28">
        <f>IFERROR(IF(A77="","",IF(AND(D77="Vacant",E77="Inspected",F77="Available"),"Yes","No")),"")</f>
        <v/>
      </c>
      <c r="H77" s="27" t="n"/>
      <c r="I77" s="27" t="n"/>
      <c r="J77" s="56" t="n"/>
      <c r="K77" s="56" t="n"/>
      <c r="L77" s="27" t="n"/>
      <c r="M77" s="27" t="n"/>
      <c r="N77" s="57" t="n"/>
      <c r="O77" s="57" t="n"/>
      <c r="P77" s="27" t="n"/>
      <c r="Q77" s="57" t="n"/>
      <c r="R77" s="27" t="n"/>
      <c r="S77" s="27" t="n"/>
      <c r="T77" s="31" t="n"/>
      <c r="U77" s="27" t="n"/>
      <c r="V77" s="57" t="n"/>
      <c r="W77" s="27" t="n"/>
      <c r="X77" s="27" t="n"/>
      <c r="Y77" s="58">
        <f>IFERROR(IF(V77="","",(NOW()-V77)*24),"")</f>
        <v/>
      </c>
      <c r="Z77" s="28">
        <f>IFERROR(IF(A77="","",IF(V77="","Missing Update Time",IF(Y77&gt;'Lists &amp; Settings'!$B$7,"Overdue","Current"))),"")</f>
        <v/>
      </c>
      <c r="AA77" s="33">
        <f>IFERROR(IF(A77="","",IF(OR(D77="",E77="",F77=""),"Missing Required Status",IF(AND(J77&lt;&gt;"",K77&lt;&gt;"",K77&lt;J77),"Date Sequence Error",IF(AND(D77="Occupied",G77="Yes"),"Occupied Room Marked Ready",IF(AND(D77="Vacant",H77&lt;&gt;""),"Guest Name on Vacant Room",IF(AND(F77="Out of Order",R77=""),"Missing Maintenance Ticket",IF(AND(R77&lt;&gt;"",T77=""),"Missing Issue Summary",IF(AND(N77&lt;&gt;"",O77&lt;&gt;"",O77&lt;N77),"Housekeeping Time Error",IF(AND(Q77&lt;&gt;"",O77&lt;&gt;"",Q77&lt;O77),"Inspection Time Error",IF(AND(G77="Yes",F77&lt;&gt;"Available"),"Blocked Room Marked Ready",IF(Z77="Overdue","Status Update Overdue","OK"))))))))))),"")</f>
        <v/>
      </c>
      <c r="AB77" s="31" t="n"/>
    </row>
    <row r="78">
      <c r="A78" s="27" t="n"/>
      <c r="B78" s="27" t="n"/>
      <c r="C78" s="27" t="n"/>
      <c r="D78" s="27" t="n"/>
      <c r="E78" s="27" t="n"/>
      <c r="F78" s="27" t="n"/>
      <c r="G78" s="28">
        <f>IFERROR(IF(A78="","",IF(AND(D78="Vacant",E78="Inspected",F78="Available"),"Yes","No")),"")</f>
        <v/>
      </c>
      <c r="H78" s="27" t="n"/>
      <c r="I78" s="27" t="n"/>
      <c r="J78" s="56" t="n"/>
      <c r="K78" s="56" t="n"/>
      <c r="L78" s="27" t="n"/>
      <c r="M78" s="27" t="n"/>
      <c r="N78" s="57" t="n"/>
      <c r="O78" s="57" t="n"/>
      <c r="P78" s="27" t="n"/>
      <c r="Q78" s="57" t="n"/>
      <c r="R78" s="27" t="n"/>
      <c r="S78" s="27" t="n"/>
      <c r="T78" s="31" t="n"/>
      <c r="U78" s="27" t="n"/>
      <c r="V78" s="57" t="n"/>
      <c r="W78" s="27" t="n"/>
      <c r="X78" s="27" t="n"/>
      <c r="Y78" s="58">
        <f>IFERROR(IF(V78="","",(NOW()-V78)*24),"")</f>
        <v/>
      </c>
      <c r="Z78" s="28">
        <f>IFERROR(IF(A78="","",IF(V78="","Missing Update Time",IF(Y78&gt;'Lists &amp; Settings'!$B$7,"Overdue","Current"))),"")</f>
        <v/>
      </c>
      <c r="AA78" s="33">
        <f>IFERROR(IF(A78="","",IF(OR(D78="",E78="",F78=""),"Missing Required Status",IF(AND(J78&lt;&gt;"",K78&lt;&gt;"",K78&lt;J78),"Date Sequence Error",IF(AND(D78="Occupied",G78="Yes"),"Occupied Room Marked Ready",IF(AND(D78="Vacant",H78&lt;&gt;""),"Guest Name on Vacant Room",IF(AND(F78="Out of Order",R78=""),"Missing Maintenance Ticket",IF(AND(R78&lt;&gt;"",T78=""),"Missing Issue Summary",IF(AND(N78&lt;&gt;"",O78&lt;&gt;"",O78&lt;N78),"Housekeeping Time Error",IF(AND(Q78&lt;&gt;"",O78&lt;&gt;"",Q78&lt;O78),"Inspection Time Error",IF(AND(G78="Yes",F78&lt;&gt;"Available"),"Blocked Room Marked Ready",IF(Z78="Overdue","Status Update Overdue","OK"))))))))))),"")</f>
        <v/>
      </c>
      <c r="AB78" s="31" t="n"/>
    </row>
    <row r="79">
      <c r="A79" s="27" t="n"/>
      <c r="B79" s="27" t="n"/>
      <c r="C79" s="27" t="n"/>
      <c r="D79" s="27" t="n"/>
      <c r="E79" s="27" t="n"/>
      <c r="F79" s="27" t="n"/>
      <c r="G79" s="28">
        <f>IFERROR(IF(A79="","",IF(AND(D79="Vacant",E79="Inspected",F79="Available"),"Yes","No")),"")</f>
        <v/>
      </c>
      <c r="H79" s="27" t="n"/>
      <c r="I79" s="27" t="n"/>
      <c r="J79" s="56" t="n"/>
      <c r="K79" s="56" t="n"/>
      <c r="L79" s="27" t="n"/>
      <c r="M79" s="27" t="n"/>
      <c r="N79" s="57" t="n"/>
      <c r="O79" s="57" t="n"/>
      <c r="P79" s="27" t="n"/>
      <c r="Q79" s="57" t="n"/>
      <c r="R79" s="27" t="n"/>
      <c r="S79" s="27" t="n"/>
      <c r="T79" s="31" t="n"/>
      <c r="U79" s="27" t="n"/>
      <c r="V79" s="57" t="n"/>
      <c r="W79" s="27" t="n"/>
      <c r="X79" s="27" t="n"/>
      <c r="Y79" s="58">
        <f>IFERROR(IF(V79="","",(NOW()-V79)*24),"")</f>
        <v/>
      </c>
      <c r="Z79" s="28">
        <f>IFERROR(IF(A79="","",IF(V79="","Missing Update Time",IF(Y79&gt;'Lists &amp; Settings'!$B$7,"Overdue","Current"))),"")</f>
        <v/>
      </c>
      <c r="AA79" s="33">
        <f>IFERROR(IF(A79="","",IF(OR(D79="",E79="",F79=""),"Missing Required Status",IF(AND(J79&lt;&gt;"",K79&lt;&gt;"",K79&lt;J79),"Date Sequence Error",IF(AND(D79="Occupied",G79="Yes"),"Occupied Room Marked Ready",IF(AND(D79="Vacant",H79&lt;&gt;""),"Guest Name on Vacant Room",IF(AND(F79="Out of Order",R79=""),"Missing Maintenance Ticket",IF(AND(R79&lt;&gt;"",T79=""),"Missing Issue Summary",IF(AND(N79&lt;&gt;"",O79&lt;&gt;"",O79&lt;N79),"Housekeeping Time Error",IF(AND(Q79&lt;&gt;"",O79&lt;&gt;"",Q79&lt;O79),"Inspection Time Error",IF(AND(G79="Yes",F79&lt;&gt;"Available"),"Blocked Room Marked Ready",IF(Z79="Overdue","Status Update Overdue","OK"))))))))))),"")</f>
        <v/>
      </c>
      <c r="AB79" s="31" t="n"/>
    </row>
    <row r="80">
      <c r="A80" s="27" t="n"/>
      <c r="B80" s="27" t="n"/>
      <c r="C80" s="27" t="n"/>
      <c r="D80" s="27" t="n"/>
      <c r="E80" s="27" t="n"/>
      <c r="F80" s="27" t="n"/>
      <c r="G80" s="28">
        <f>IFERROR(IF(A80="","",IF(AND(D80="Vacant",E80="Inspected",F80="Available"),"Yes","No")),"")</f>
        <v/>
      </c>
      <c r="H80" s="27" t="n"/>
      <c r="I80" s="27" t="n"/>
      <c r="J80" s="56" t="n"/>
      <c r="K80" s="56" t="n"/>
      <c r="L80" s="27" t="n"/>
      <c r="M80" s="27" t="n"/>
      <c r="N80" s="57" t="n"/>
      <c r="O80" s="57" t="n"/>
      <c r="P80" s="27" t="n"/>
      <c r="Q80" s="57" t="n"/>
      <c r="R80" s="27" t="n"/>
      <c r="S80" s="27" t="n"/>
      <c r="T80" s="31" t="n"/>
      <c r="U80" s="27" t="n"/>
      <c r="V80" s="57" t="n"/>
      <c r="W80" s="27" t="n"/>
      <c r="X80" s="27" t="n"/>
      <c r="Y80" s="58">
        <f>IFERROR(IF(V80="","",(NOW()-V80)*24),"")</f>
        <v/>
      </c>
      <c r="Z80" s="28">
        <f>IFERROR(IF(A80="","",IF(V80="","Missing Update Time",IF(Y80&gt;'Lists &amp; Settings'!$B$7,"Overdue","Current"))),"")</f>
        <v/>
      </c>
      <c r="AA80" s="33">
        <f>IFERROR(IF(A80="","",IF(OR(D80="",E80="",F80=""),"Missing Required Status",IF(AND(J80&lt;&gt;"",K80&lt;&gt;"",K80&lt;J80),"Date Sequence Error",IF(AND(D80="Occupied",G80="Yes"),"Occupied Room Marked Ready",IF(AND(D80="Vacant",H80&lt;&gt;""),"Guest Name on Vacant Room",IF(AND(F80="Out of Order",R80=""),"Missing Maintenance Ticket",IF(AND(R80&lt;&gt;"",T80=""),"Missing Issue Summary",IF(AND(N80&lt;&gt;"",O80&lt;&gt;"",O80&lt;N80),"Housekeeping Time Error",IF(AND(Q80&lt;&gt;"",O80&lt;&gt;"",Q80&lt;O80),"Inspection Time Error",IF(AND(G80="Yes",F80&lt;&gt;"Available"),"Blocked Room Marked Ready",IF(Z80="Overdue","Status Update Overdue","OK"))))))))))),"")</f>
        <v/>
      </c>
      <c r="AB80" s="31" t="n"/>
    </row>
    <row r="81">
      <c r="A81" s="27" t="n"/>
      <c r="B81" s="27" t="n"/>
      <c r="C81" s="27" t="n"/>
      <c r="D81" s="27" t="n"/>
      <c r="E81" s="27" t="n"/>
      <c r="F81" s="27" t="n"/>
      <c r="G81" s="28">
        <f>IFERROR(IF(A81="","",IF(AND(D81="Vacant",E81="Inspected",F81="Available"),"Yes","No")),"")</f>
        <v/>
      </c>
      <c r="H81" s="27" t="n"/>
      <c r="I81" s="27" t="n"/>
      <c r="J81" s="56" t="n"/>
      <c r="K81" s="56" t="n"/>
      <c r="L81" s="27" t="n"/>
      <c r="M81" s="27" t="n"/>
      <c r="N81" s="57" t="n"/>
      <c r="O81" s="57" t="n"/>
      <c r="P81" s="27" t="n"/>
      <c r="Q81" s="57" t="n"/>
      <c r="R81" s="27" t="n"/>
      <c r="S81" s="27" t="n"/>
      <c r="T81" s="31" t="n"/>
      <c r="U81" s="27" t="n"/>
      <c r="V81" s="57" t="n"/>
      <c r="W81" s="27" t="n"/>
      <c r="X81" s="27" t="n"/>
      <c r="Y81" s="58">
        <f>IFERROR(IF(V81="","",(NOW()-V81)*24),"")</f>
        <v/>
      </c>
      <c r="Z81" s="28">
        <f>IFERROR(IF(A81="","",IF(V81="","Missing Update Time",IF(Y81&gt;'Lists &amp; Settings'!$B$7,"Overdue","Current"))),"")</f>
        <v/>
      </c>
      <c r="AA81" s="33">
        <f>IFERROR(IF(A81="","",IF(OR(D81="",E81="",F81=""),"Missing Required Status",IF(AND(J81&lt;&gt;"",K81&lt;&gt;"",K81&lt;J81),"Date Sequence Error",IF(AND(D81="Occupied",G81="Yes"),"Occupied Room Marked Ready",IF(AND(D81="Vacant",H81&lt;&gt;""),"Guest Name on Vacant Room",IF(AND(F81="Out of Order",R81=""),"Missing Maintenance Ticket",IF(AND(R81&lt;&gt;"",T81=""),"Missing Issue Summary",IF(AND(N81&lt;&gt;"",O81&lt;&gt;"",O81&lt;N81),"Housekeeping Time Error",IF(AND(Q81&lt;&gt;"",O81&lt;&gt;"",Q81&lt;O81),"Inspection Time Error",IF(AND(G81="Yes",F81&lt;&gt;"Available"),"Blocked Room Marked Ready",IF(Z81="Overdue","Status Update Overdue","OK"))))))))))),"")</f>
        <v/>
      </c>
      <c r="AB81" s="31" t="n"/>
    </row>
    <row r="82">
      <c r="A82" s="27" t="n"/>
      <c r="B82" s="27" t="n"/>
      <c r="C82" s="27" t="n"/>
      <c r="D82" s="27" t="n"/>
      <c r="E82" s="27" t="n"/>
      <c r="F82" s="27" t="n"/>
      <c r="G82" s="28">
        <f>IFERROR(IF(A82="","",IF(AND(D82="Vacant",E82="Inspected",F82="Available"),"Yes","No")),"")</f>
        <v/>
      </c>
      <c r="H82" s="27" t="n"/>
      <c r="I82" s="27" t="n"/>
      <c r="J82" s="56" t="n"/>
      <c r="K82" s="56" t="n"/>
      <c r="L82" s="27" t="n"/>
      <c r="M82" s="27" t="n"/>
      <c r="N82" s="57" t="n"/>
      <c r="O82" s="57" t="n"/>
      <c r="P82" s="27" t="n"/>
      <c r="Q82" s="57" t="n"/>
      <c r="R82" s="27" t="n"/>
      <c r="S82" s="27" t="n"/>
      <c r="T82" s="31" t="n"/>
      <c r="U82" s="27" t="n"/>
      <c r="V82" s="57" t="n"/>
      <c r="W82" s="27" t="n"/>
      <c r="X82" s="27" t="n"/>
      <c r="Y82" s="58">
        <f>IFERROR(IF(V82="","",(NOW()-V82)*24),"")</f>
        <v/>
      </c>
      <c r="Z82" s="28">
        <f>IFERROR(IF(A82="","",IF(V82="","Missing Update Time",IF(Y82&gt;'Lists &amp; Settings'!$B$7,"Overdue","Current"))),"")</f>
        <v/>
      </c>
      <c r="AA82" s="33">
        <f>IFERROR(IF(A82="","",IF(OR(D82="",E82="",F82=""),"Missing Required Status",IF(AND(J82&lt;&gt;"",K82&lt;&gt;"",K82&lt;J82),"Date Sequence Error",IF(AND(D82="Occupied",G82="Yes"),"Occupied Room Marked Ready",IF(AND(D82="Vacant",H82&lt;&gt;""),"Guest Name on Vacant Room",IF(AND(F82="Out of Order",R82=""),"Missing Maintenance Ticket",IF(AND(R82&lt;&gt;"",T82=""),"Missing Issue Summary",IF(AND(N82&lt;&gt;"",O82&lt;&gt;"",O82&lt;N82),"Housekeeping Time Error",IF(AND(Q82&lt;&gt;"",O82&lt;&gt;"",Q82&lt;O82),"Inspection Time Error",IF(AND(G82="Yes",F82&lt;&gt;"Available"),"Blocked Room Marked Ready",IF(Z82="Overdue","Status Update Overdue","OK"))))))))))),"")</f>
        <v/>
      </c>
      <c r="AB82" s="31" t="n"/>
    </row>
    <row r="83">
      <c r="A83" s="27" t="n"/>
      <c r="B83" s="27" t="n"/>
      <c r="C83" s="27" t="n"/>
      <c r="D83" s="27" t="n"/>
      <c r="E83" s="27" t="n"/>
      <c r="F83" s="27" t="n"/>
      <c r="G83" s="28">
        <f>IFERROR(IF(A83="","",IF(AND(D83="Vacant",E83="Inspected",F83="Available"),"Yes","No")),"")</f>
        <v/>
      </c>
      <c r="H83" s="27" t="n"/>
      <c r="I83" s="27" t="n"/>
      <c r="J83" s="56" t="n"/>
      <c r="K83" s="56" t="n"/>
      <c r="L83" s="27" t="n"/>
      <c r="M83" s="27" t="n"/>
      <c r="N83" s="57" t="n"/>
      <c r="O83" s="57" t="n"/>
      <c r="P83" s="27" t="n"/>
      <c r="Q83" s="57" t="n"/>
      <c r="R83" s="27" t="n"/>
      <c r="S83" s="27" t="n"/>
      <c r="T83" s="31" t="n"/>
      <c r="U83" s="27" t="n"/>
      <c r="V83" s="57" t="n"/>
      <c r="W83" s="27" t="n"/>
      <c r="X83" s="27" t="n"/>
      <c r="Y83" s="58">
        <f>IFERROR(IF(V83="","",(NOW()-V83)*24),"")</f>
        <v/>
      </c>
      <c r="Z83" s="28">
        <f>IFERROR(IF(A83="","",IF(V83="","Missing Update Time",IF(Y83&gt;'Lists &amp; Settings'!$B$7,"Overdue","Current"))),"")</f>
        <v/>
      </c>
      <c r="AA83" s="33">
        <f>IFERROR(IF(A83="","",IF(OR(D83="",E83="",F83=""),"Missing Required Status",IF(AND(J83&lt;&gt;"",K83&lt;&gt;"",K83&lt;J83),"Date Sequence Error",IF(AND(D83="Occupied",G83="Yes"),"Occupied Room Marked Ready",IF(AND(D83="Vacant",H83&lt;&gt;""),"Guest Name on Vacant Room",IF(AND(F83="Out of Order",R83=""),"Missing Maintenance Ticket",IF(AND(R83&lt;&gt;"",T83=""),"Missing Issue Summary",IF(AND(N83&lt;&gt;"",O83&lt;&gt;"",O83&lt;N83),"Housekeeping Time Error",IF(AND(Q83&lt;&gt;"",O83&lt;&gt;"",Q83&lt;O83),"Inspection Time Error",IF(AND(G83="Yes",F83&lt;&gt;"Available"),"Blocked Room Marked Ready",IF(Z83="Overdue","Status Update Overdue","OK"))))))))))),"")</f>
        <v/>
      </c>
      <c r="AB83" s="31" t="n"/>
    </row>
    <row r="84">
      <c r="A84" s="27" t="n"/>
      <c r="B84" s="27" t="n"/>
      <c r="C84" s="27" t="n"/>
      <c r="D84" s="27" t="n"/>
      <c r="E84" s="27" t="n"/>
      <c r="F84" s="27" t="n"/>
      <c r="G84" s="28">
        <f>IFERROR(IF(A84="","",IF(AND(D84="Vacant",E84="Inspected",F84="Available"),"Yes","No")),"")</f>
        <v/>
      </c>
      <c r="H84" s="27" t="n"/>
      <c r="I84" s="27" t="n"/>
      <c r="J84" s="56" t="n"/>
      <c r="K84" s="56" t="n"/>
      <c r="L84" s="27" t="n"/>
      <c r="M84" s="27" t="n"/>
      <c r="N84" s="57" t="n"/>
      <c r="O84" s="57" t="n"/>
      <c r="P84" s="27" t="n"/>
      <c r="Q84" s="57" t="n"/>
      <c r="R84" s="27" t="n"/>
      <c r="S84" s="27" t="n"/>
      <c r="T84" s="31" t="n"/>
      <c r="U84" s="27" t="n"/>
      <c r="V84" s="57" t="n"/>
      <c r="W84" s="27" t="n"/>
      <c r="X84" s="27" t="n"/>
      <c r="Y84" s="58">
        <f>IFERROR(IF(V84="","",(NOW()-V84)*24),"")</f>
        <v/>
      </c>
      <c r="Z84" s="28">
        <f>IFERROR(IF(A84="","",IF(V84="","Missing Update Time",IF(Y84&gt;'Lists &amp; Settings'!$B$7,"Overdue","Current"))),"")</f>
        <v/>
      </c>
      <c r="AA84" s="33">
        <f>IFERROR(IF(A84="","",IF(OR(D84="",E84="",F84=""),"Missing Required Status",IF(AND(J84&lt;&gt;"",K84&lt;&gt;"",K84&lt;J84),"Date Sequence Error",IF(AND(D84="Occupied",G84="Yes"),"Occupied Room Marked Ready",IF(AND(D84="Vacant",H84&lt;&gt;""),"Guest Name on Vacant Room",IF(AND(F84="Out of Order",R84=""),"Missing Maintenance Ticket",IF(AND(R84&lt;&gt;"",T84=""),"Missing Issue Summary",IF(AND(N84&lt;&gt;"",O84&lt;&gt;"",O84&lt;N84),"Housekeeping Time Error",IF(AND(Q84&lt;&gt;"",O84&lt;&gt;"",Q84&lt;O84),"Inspection Time Error",IF(AND(G84="Yes",F84&lt;&gt;"Available"),"Blocked Room Marked Ready",IF(Z84="Overdue","Status Update Overdue","OK"))))))))))),"")</f>
        <v/>
      </c>
      <c r="AB84" s="31" t="n"/>
    </row>
    <row r="85">
      <c r="A85" s="27" t="n"/>
      <c r="B85" s="27" t="n"/>
      <c r="C85" s="27" t="n"/>
      <c r="D85" s="27" t="n"/>
      <c r="E85" s="27" t="n"/>
      <c r="F85" s="27" t="n"/>
      <c r="G85" s="28">
        <f>IFERROR(IF(A85="","",IF(AND(D85="Vacant",E85="Inspected",F85="Available"),"Yes","No")),"")</f>
        <v/>
      </c>
      <c r="H85" s="27" t="n"/>
      <c r="I85" s="27" t="n"/>
      <c r="J85" s="56" t="n"/>
      <c r="K85" s="56" t="n"/>
      <c r="L85" s="27" t="n"/>
      <c r="M85" s="27" t="n"/>
      <c r="N85" s="57" t="n"/>
      <c r="O85" s="57" t="n"/>
      <c r="P85" s="27" t="n"/>
      <c r="Q85" s="57" t="n"/>
      <c r="R85" s="27" t="n"/>
      <c r="S85" s="27" t="n"/>
      <c r="T85" s="31" t="n"/>
      <c r="U85" s="27" t="n"/>
      <c r="V85" s="57" t="n"/>
      <c r="W85" s="27" t="n"/>
      <c r="X85" s="27" t="n"/>
      <c r="Y85" s="58">
        <f>IFERROR(IF(V85="","",(NOW()-V85)*24),"")</f>
        <v/>
      </c>
      <c r="Z85" s="28">
        <f>IFERROR(IF(A85="","",IF(V85="","Missing Update Time",IF(Y85&gt;'Lists &amp; Settings'!$B$7,"Overdue","Current"))),"")</f>
        <v/>
      </c>
      <c r="AA85" s="33">
        <f>IFERROR(IF(A85="","",IF(OR(D85="",E85="",F85=""),"Missing Required Status",IF(AND(J85&lt;&gt;"",K85&lt;&gt;"",K85&lt;J85),"Date Sequence Error",IF(AND(D85="Occupied",G85="Yes"),"Occupied Room Marked Ready",IF(AND(D85="Vacant",H85&lt;&gt;""),"Guest Name on Vacant Room",IF(AND(F85="Out of Order",R85=""),"Missing Maintenance Ticket",IF(AND(R85&lt;&gt;"",T85=""),"Missing Issue Summary",IF(AND(N85&lt;&gt;"",O85&lt;&gt;"",O85&lt;N85),"Housekeeping Time Error",IF(AND(Q85&lt;&gt;"",O85&lt;&gt;"",Q85&lt;O85),"Inspection Time Error",IF(AND(G85="Yes",F85&lt;&gt;"Available"),"Blocked Room Marked Ready",IF(Z85="Overdue","Status Update Overdue","OK"))))))))))),"")</f>
        <v/>
      </c>
      <c r="AB85" s="31" t="n"/>
    </row>
    <row r="86">
      <c r="A86" s="27" t="n"/>
      <c r="B86" s="27" t="n"/>
      <c r="C86" s="27" t="n"/>
      <c r="D86" s="27" t="n"/>
      <c r="E86" s="27" t="n"/>
      <c r="F86" s="27" t="n"/>
      <c r="G86" s="28">
        <f>IFERROR(IF(A86="","",IF(AND(D86="Vacant",E86="Inspected",F86="Available"),"Yes","No")),"")</f>
        <v/>
      </c>
      <c r="H86" s="27" t="n"/>
      <c r="I86" s="27" t="n"/>
      <c r="J86" s="56" t="n"/>
      <c r="K86" s="56" t="n"/>
      <c r="L86" s="27" t="n"/>
      <c r="M86" s="27" t="n"/>
      <c r="N86" s="57" t="n"/>
      <c r="O86" s="57" t="n"/>
      <c r="P86" s="27" t="n"/>
      <c r="Q86" s="57" t="n"/>
      <c r="R86" s="27" t="n"/>
      <c r="S86" s="27" t="n"/>
      <c r="T86" s="31" t="n"/>
      <c r="U86" s="27" t="n"/>
      <c r="V86" s="57" t="n"/>
      <c r="W86" s="27" t="n"/>
      <c r="X86" s="27" t="n"/>
      <c r="Y86" s="58">
        <f>IFERROR(IF(V86="","",(NOW()-V86)*24),"")</f>
        <v/>
      </c>
      <c r="Z86" s="28">
        <f>IFERROR(IF(A86="","",IF(V86="","Missing Update Time",IF(Y86&gt;'Lists &amp; Settings'!$B$7,"Overdue","Current"))),"")</f>
        <v/>
      </c>
      <c r="AA86" s="33">
        <f>IFERROR(IF(A86="","",IF(OR(D86="",E86="",F86=""),"Missing Required Status",IF(AND(J86&lt;&gt;"",K86&lt;&gt;"",K86&lt;J86),"Date Sequence Error",IF(AND(D86="Occupied",G86="Yes"),"Occupied Room Marked Ready",IF(AND(D86="Vacant",H86&lt;&gt;""),"Guest Name on Vacant Room",IF(AND(F86="Out of Order",R86=""),"Missing Maintenance Ticket",IF(AND(R86&lt;&gt;"",T86=""),"Missing Issue Summary",IF(AND(N86&lt;&gt;"",O86&lt;&gt;"",O86&lt;N86),"Housekeeping Time Error",IF(AND(Q86&lt;&gt;"",O86&lt;&gt;"",Q86&lt;O86),"Inspection Time Error",IF(AND(G86="Yes",F86&lt;&gt;"Available"),"Blocked Room Marked Ready",IF(Z86="Overdue","Status Update Overdue","OK"))))))))))),"")</f>
        <v/>
      </c>
      <c r="AB86" s="31" t="n"/>
    </row>
    <row r="87">
      <c r="A87" s="27" t="n"/>
      <c r="B87" s="27" t="n"/>
      <c r="C87" s="27" t="n"/>
      <c r="D87" s="27" t="n"/>
      <c r="E87" s="27" t="n"/>
      <c r="F87" s="27" t="n"/>
      <c r="G87" s="28">
        <f>IFERROR(IF(A87="","",IF(AND(D87="Vacant",E87="Inspected",F87="Available"),"Yes","No")),"")</f>
        <v/>
      </c>
      <c r="H87" s="27" t="n"/>
      <c r="I87" s="27" t="n"/>
      <c r="J87" s="56" t="n"/>
      <c r="K87" s="56" t="n"/>
      <c r="L87" s="27" t="n"/>
      <c r="M87" s="27" t="n"/>
      <c r="N87" s="57" t="n"/>
      <c r="O87" s="57" t="n"/>
      <c r="P87" s="27" t="n"/>
      <c r="Q87" s="57" t="n"/>
      <c r="R87" s="27" t="n"/>
      <c r="S87" s="27" t="n"/>
      <c r="T87" s="31" t="n"/>
      <c r="U87" s="27" t="n"/>
      <c r="V87" s="57" t="n"/>
      <c r="W87" s="27" t="n"/>
      <c r="X87" s="27" t="n"/>
      <c r="Y87" s="58">
        <f>IFERROR(IF(V87="","",(NOW()-V87)*24),"")</f>
        <v/>
      </c>
      <c r="Z87" s="28">
        <f>IFERROR(IF(A87="","",IF(V87="","Missing Update Time",IF(Y87&gt;'Lists &amp; Settings'!$B$7,"Overdue","Current"))),"")</f>
        <v/>
      </c>
      <c r="AA87" s="33">
        <f>IFERROR(IF(A87="","",IF(OR(D87="",E87="",F87=""),"Missing Required Status",IF(AND(J87&lt;&gt;"",K87&lt;&gt;"",K87&lt;J87),"Date Sequence Error",IF(AND(D87="Occupied",G87="Yes"),"Occupied Room Marked Ready",IF(AND(D87="Vacant",H87&lt;&gt;""),"Guest Name on Vacant Room",IF(AND(F87="Out of Order",R87=""),"Missing Maintenance Ticket",IF(AND(R87&lt;&gt;"",T87=""),"Missing Issue Summary",IF(AND(N87&lt;&gt;"",O87&lt;&gt;"",O87&lt;N87),"Housekeeping Time Error",IF(AND(Q87&lt;&gt;"",O87&lt;&gt;"",Q87&lt;O87),"Inspection Time Error",IF(AND(G87="Yes",F87&lt;&gt;"Available"),"Blocked Room Marked Ready",IF(Z87="Overdue","Status Update Overdue","OK"))))))))))),"")</f>
        <v/>
      </c>
      <c r="AB87" s="31" t="n"/>
    </row>
    <row r="88">
      <c r="A88" s="27" t="n"/>
      <c r="B88" s="27" t="n"/>
      <c r="C88" s="27" t="n"/>
      <c r="D88" s="27" t="n"/>
      <c r="E88" s="27" t="n"/>
      <c r="F88" s="27" t="n"/>
      <c r="G88" s="28">
        <f>IFERROR(IF(A88="","",IF(AND(D88="Vacant",E88="Inspected",F88="Available"),"Yes","No")),"")</f>
        <v/>
      </c>
      <c r="H88" s="27" t="n"/>
      <c r="I88" s="27" t="n"/>
      <c r="J88" s="56" t="n"/>
      <c r="K88" s="56" t="n"/>
      <c r="L88" s="27" t="n"/>
      <c r="M88" s="27" t="n"/>
      <c r="N88" s="57" t="n"/>
      <c r="O88" s="57" t="n"/>
      <c r="P88" s="27" t="n"/>
      <c r="Q88" s="57" t="n"/>
      <c r="R88" s="27" t="n"/>
      <c r="S88" s="27" t="n"/>
      <c r="T88" s="31" t="n"/>
      <c r="U88" s="27" t="n"/>
      <c r="V88" s="57" t="n"/>
      <c r="W88" s="27" t="n"/>
      <c r="X88" s="27" t="n"/>
      <c r="Y88" s="58">
        <f>IFERROR(IF(V88="","",(NOW()-V88)*24),"")</f>
        <v/>
      </c>
      <c r="Z88" s="28">
        <f>IFERROR(IF(A88="","",IF(V88="","Missing Update Time",IF(Y88&gt;'Lists &amp; Settings'!$B$7,"Overdue","Current"))),"")</f>
        <v/>
      </c>
      <c r="AA88" s="33">
        <f>IFERROR(IF(A88="","",IF(OR(D88="",E88="",F88=""),"Missing Required Status",IF(AND(J88&lt;&gt;"",K88&lt;&gt;"",K88&lt;J88),"Date Sequence Error",IF(AND(D88="Occupied",G88="Yes"),"Occupied Room Marked Ready",IF(AND(D88="Vacant",H88&lt;&gt;""),"Guest Name on Vacant Room",IF(AND(F88="Out of Order",R88=""),"Missing Maintenance Ticket",IF(AND(R88&lt;&gt;"",T88=""),"Missing Issue Summary",IF(AND(N88&lt;&gt;"",O88&lt;&gt;"",O88&lt;N88),"Housekeeping Time Error",IF(AND(Q88&lt;&gt;"",O88&lt;&gt;"",Q88&lt;O88),"Inspection Time Error",IF(AND(G88="Yes",F88&lt;&gt;"Available"),"Blocked Room Marked Ready",IF(Z88="Overdue","Status Update Overdue","OK"))))))))))),"")</f>
        <v/>
      </c>
      <c r="AB88" s="31" t="n"/>
    </row>
    <row r="89">
      <c r="A89" s="27" t="n"/>
      <c r="B89" s="27" t="n"/>
      <c r="C89" s="27" t="n"/>
      <c r="D89" s="27" t="n"/>
      <c r="E89" s="27" t="n"/>
      <c r="F89" s="27" t="n"/>
      <c r="G89" s="28">
        <f>IFERROR(IF(A89="","",IF(AND(D89="Vacant",E89="Inspected",F89="Available"),"Yes","No")),"")</f>
        <v/>
      </c>
      <c r="H89" s="27" t="n"/>
      <c r="I89" s="27" t="n"/>
      <c r="J89" s="56" t="n"/>
      <c r="K89" s="56" t="n"/>
      <c r="L89" s="27" t="n"/>
      <c r="M89" s="27" t="n"/>
      <c r="N89" s="57" t="n"/>
      <c r="O89" s="57" t="n"/>
      <c r="P89" s="27" t="n"/>
      <c r="Q89" s="57" t="n"/>
      <c r="R89" s="27" t="n"/>
      <c r="S89" s="27" t="n"/>
      <c r="T89" s="31" t="n"/>
      <c r="U89" s="27" t="n"/>
      <c r="V89" s="57" t="n"/>
      <c r="W89" s="27" t="n"/>
      <c r="X89" s="27" t="n"/>
      <c r="Y89" s="58">
        <f>IFERROR(IF(V89="","",(NOW()-V89)*24),"")</f>
        <v/>
      </c>
      <c r="Z89" s="28">
        <f>IFERROR(IF(A89="","",IF(V89="","Missing Update Time",IF(Y89&gt;'Lists &amp; Settings'!$B$7,"Overdue","Current"))),"")</f>
        <v/>
      </c>
      <c r="AA89" s="33">
        <f>IFERROR(IF(A89="","",IF(OR(D89="",E89="",F89=""),"Missing Required Status",IF(AND(J89&lt;&gt;"",K89&lt;&gt;"",K89&lt;J89),"Date Sequence Error",IF(AND(D89="Occupied",G89="Yes"),"Occupied Room Marked Ready",IF(AND(D89="Vacant",H89&lt;&gt;""),"Guest Name on Vacant Room",IF(AND(F89="Out of Order",R89=""),"Missing Maintenance Ticket",IF(AND(R89&lt;&gt;"",T89=""),"Missing Issue Summary",IF(AND(N89&lt;&gt;"",O89&lt;&gt;"",O89&lt;N89),"Housekeeping Time Error",IF(AND(Q89&lt;&gt;"",O89&lt;&gt;"",Q89&lt;O89),"Inspection Time Error",IF(AND(G89="Yes",F89&lt;&gt;"Available"),"Blocked Room Marked Ready",IF(Z89="Overdue","Status Update Overdue","OK"))))))))))),"")</f>
        <v/>
      </c>
      <c r="AB89" s="31" t="n"/>
    </row>
    <row r="90">
      <c r="A90" s="27" t="n"/>
      <c r="B90" s="27" t="n"/>
      <c r="C90" s="27" t="n"/>
      <c r="D90" s="27" t="n"/>
      <c r="E90" s="27" t="n"/>
      <c r="F90" s="27" t="n"/>
      <c r="G90" s="28">
        <f>IFERROR(IF(A90="","",IF(AND(D90="Vacant",E90="Inspected",F90="Available"),"Yes","No")),"")</f>
        <v/>
      </c>
      <c r="H90" s="27" t="n"/>
      <c r="I90" s="27" t="n"/>
      <c r="J90" s="56" t="n"/>
      <c r="K90" s="56" t="n"/>
      <c r="L90" s="27" t="n"/>
      <c r="M90" s="27" t="n"/>
      <c r="N90" s="57" t="n"/>
      <c r="O90" s="57" t="n"/>
      <c r="P90" s="27" t="n"/>
      <c r="Q90" s="57" t="n"/>
      <c r="R90" s="27" t="n"/>
      <c r="S90" s="27" t="n"/>
      <c r="T90" s="31" t="n"/>
      <c r="U90" s="27" t="n"/>
      <c r="V90" s="57" t="n"/>
      <c r="W90" s="27" t="n"/>
      <c r="X90" s="27" t="n"/>
      <c r="Y90" s="58">
        <f>IFERROR(IF(V90="","",(NOW()-V90)*24),"")</f>
        <v/>
      </c>
      <c r="Z90" s="28">
        <f>IFERROR(IF(A90="","",IF(V90="","Missing Update Time",IF(Y90&gt;'Lists &amp; Settings'!$B$7,"Overdue","Current"))),"")</f>
        <v/>
      </c>
      <c r="AA90" s="33">
        <f>IFERROR(IF(A90="","",IF(OR(D90="",E90="",F90=""),"Missing Required Status",IF(AND(J90&lt;&gt;"",K90&lt;&gt;"",K90&lt;J90),"Date Sequence Error",IF(AND(D90="Occupied",G90="Yes"),"Occupied Room Marked Ready",IF(AND(D90="Vacant",H90&lt;&gt;""),"Guest Name on Vacant Room",IF(AND(F90="Out of Order",R90=""),"Missing Maintenance Ticket",IF(AND(R90&lt;&gt;"",T90=""),"Missing Issue Summary",IF(AND(N90&lt;&gt;"",O90&lt;&gt;"",O90&lt;N90),"Housekeeping Time Error",IF(AND(Q90&lt;&gt;"",O90&lt;&gt;"",Q90&lt;O90),"Inspection Time Error",IF(AND(G90="Yes",F90&lt;&gt;"Available"),"Blocked Room Marked Ready",IF(Z90="Overdue","Status Update Overdue","OK"))))))))))),"")</f>
        <v/>
      </c>
      <c r="AB90" s="31" t="n"/>
    </row>
    <row r="91">
      <c r="A91" s="27" t="n"/>
      <c r="B91" s="27" t="n"/>
      <c r="C91" s="27" t="n"/>
      <c r="D91" s="27" t="n"/>
      <c r="E91" s="27" t="n"/>
      <c r="F91" s="27" t="n"/>
      <c r="G91" s="28">
        <f>IFERROR(IF(A91="","",IF(AND(D91="Vacant",E91="Inspected",F91="Available"),"Yes","No")),"")</f>
        <v/>
      </c>
      <c r="H91" s="27" t="n"/>
      <c r="I91" s="27" t="n"/>
      <c r="J91" s="56" t="n"/>
      <c r="K91" s="56" t="n"/>
      <c r="L91" s="27" t="n"/>
      <c r="M91" s="27" t="n"/>
      <c r="N91" s="57" t="n"/>
      <c r="O91" s="57" t="n"/>
      <c r="P91" s="27" t="n"/>
      <c r="Q91" s="57" t="n"/>
      <c r="R91" s="27" t="n"/>
      <c r="S91" s="27" t="n"/>
      <c r="T91" s="31" t="n"/>
      <c r="U91" s="27" t="n"/>
      <c r="V91" s="57" t="n"/>
      <c r="W91" s="27" t="n"/>
      <c r="X91" s="27" t="n"/>
      <c r="Y91" s="58">
        <f>IFERROR(IF(V91="","",(NOW()-V91)*24),"")</f>
        <v/>
      </c>
      <c r="Z91" s="28">
        <f>IFERROR(IF(A91="","",IF(V91="","Missing Update Time",IF(Y91&gt;'Lists &amp; Settings'!$B$7,"Overdue","Current"))),"")</f>
        <v/>
      </c>
      <c r="AA91" s="33">
        <f>IFERROR(IF(A91="","",IF(OR(D91="",E91="",F91=""),"Missing Required Status",IF(AND(J91&lt;&gt;"",K91&lt;&gt;"",K91&lt;J91),"Date Sequence Error",IF(AND(D91="Occupied",G91="Yes"),"Occupied Room Marked Ready",IF(AND(D91="Vacant",H91&lt;&gt;""),"Guest Name on Vacant Room",IF(AND(F91="Out of Order",R91=""),"Missing Maintenance Ticket",IF(AND(R91&lt;&gt;"",T91=""),"Missing Issue Summary",IF(AND(N91&lt;&gt;"",O91&lt;&gt;"",O91&lt;N91),"Housekeeping Time Error",IF(AND(Q91&lt;&gt;"",O91&lt;&gt;"",Q91&lt;O91),"Inspection Time Error",IF(AND(G91="Yes",F91&lt;&gt;"Available"),"Blocked Room Marked Ready",IF(Z91="Overdue","Status Update Overdue","OK"))))))))))),"")</f>
        <v/>
      </c>
      <c r="AB91" s="31" t="n"/>
    </row>
    <row r="92">
      <c r="A92" s="27" t="n"/>
      <c r="B92" s="27" t="n"/>
      <c r="C92" s="27" t="n"/>
      <c r="D92" s="27" t="n"/>
      <c r="E92" s="27" t="n"/>
      <c r="F92" s="27" t="n"/>
      <c r="G92" s="28">
        <f>IFERROR(IF(A92="","",IF(AND(D92="Vacant",E92="Inspected",F92="Available"),"Yes","No")),"")</f>
        <v/>
      </c>
      <c r="H92" s="27" t="n"/>
      <c r="I92" s="27" t="n"/>
      <c r="J92" s="56" t="n"/>
      <c r="K92" s="56" t="n"/>
      <c r="L92" s="27" t="n"/>
      <c r="M92" s="27" t="n"/>
      <c r="N92" s="57" t="n"/>
      <c r="O92" s="57" t="n"/>
      <c r="P92" s="27" t="n"/>
      <c r="Q92" s="57" t="n"/>
      <c r="R92" s="27" t="n"/>
      <c r="S92" s="27" t="n"/>
      <c r="T92" s="31" t="n"/>
      <c r="U92" s="27" t="n"/>
      <c r="V92" s="57" t="n"/>
      <c r="W92" s="27" t="n"/>
      <c r="X92" s="27" t="n"/>
      <c r="Y92" s="58">
        <f>IFERROR(IF(V92="","",(NOW()-V92)*24),"")</f>
        <v/>
      </c>
      <c r="Z92" s="28">
        <f>IFERROR(IF(A92="","",IF(V92="","Missing Update Time",IF(Y92&gt;'Lists &amp; Settings'!$B$7,"Overdue","Current"))),"")</f>
        <v/>
      </c>
      <c r="AA92" s="33">
        <f>IFERROR(IF(A92="","",IF(OR(D92="",E92="",F92=""),"Missing Required Status",IF(AND(J92&lt;&gt;"",K92&lt;&gt;"",K92&lt;J92),"Date Sequence Error",IF(AND(D92="Occupied",G92="Yes"),"Occupied Room Marked Ready",IF(AND(D92="Vacant",H92&lt;&gt;""),"Guest Name on Vacant Room",IF(AND(F92="Out of Order",R92=""),"Missing Maintenance Ticket",IF(AND(R92&lt;&gt;"",T92=""),"Missing Issue Summary",IF(AND(N92&lt;&gt;"",O92&lt;&gt;"",O92&lt;N92),"Housekeeping Time Error",IF(AND(Q92&lt;&gt;"",O92&lt;&gt;"",Q92&lt;O92),"Inspection Time Error",IF(AND(G92="Yes",F92&lt;&gt;"Available"),"Blocked Room Marked Ready",IF(Z92="Overdue","Status Update Overdue","OK"))))))))))),"")</f>
        <v/>
      </c>
      <c r="AB92" s="31" t="n"/>
    </row>
    <row r="93">
      <c r="A93" s="27" t="n"/>
      <c r="B93" s="27" t="n"/>
      <c r="C93" s="27" t="n"/>
      <c r="D93" s="27" t="n"/>
      <c r="E93" s="27" t="n"/>
      <c r="F93" s="27" t="n"/>
      <c r="G93" s="28">
        <f>IFERROR(IF(A93="","",IF(AND(D93="Vacant",E93="Inspected",F93="Available"),"Yes","No")),"")</f>
        <v/>
      </c>
      <c r="H93" s="27" t="n"/>
      <c r="I93" s="27" t="n"/>
      <c r="J93" s="56" t="n"/>
      <c r="K93" s="56" t="n"/>
      <c r="L93" s="27" t="n"/>
      <c r="M93" s="27" t="n"/>
      <c r="N93" s="57" t="n"/>
      <c r="O93" s="57" t="n"/>
      <c r="P93" s="27" t="n"/>
      <c r="Q93" s="57" t="n"/>
      <c r="R93" s="27" t="n"/>
      <c r="S93" s="27" t="n"/>
      <c r="T93" s="31" t="n"/>
      <c r="U93" s="27" t="n"/>
      <c r="V93" s="57" t="n"/>
      <c r="W93" s="27" t="n"/>
      <c r="X93" s="27" t="n"/>
      <c r="Y93" s="58">
        <f>IFERROR(IF(V93="","",(NOW()-V93)*24),"")</f>
        <v/>
      </c>
      <c r="Z93" s="28">
        <f>IFERROR(IF(A93="","",IF(V93="","Missing Update Time",IF(Y93&gt;'Lists &amp; Settings'!$B$7,"Overdue","Current"))),"")</f>
        <v/>
      </c>
      <c r="AA93" s="33">
        <f>IFERROR(IF(A93="","",IF(OR(D93="",E93="",F93=""),"Missing Required Status",IF(AND(J93&lt;&gt;"",K93&lt;&gt;"",K93&lt;J93),"Date Sequence Error",IF(AND(D93="Occupied",G93="Yes"),"Occupied Room Marked Ready",IF(AND(D93="Vacant",H93&lt;&gt;""),"Guest Name on Vacant Room",IF(AND(F93="Out of Order",R93=""),"Missing Maintenance Ticket",IF(AND(R93&lt;&gt;"",T93=""),"Missing Issue Summary",IF(AND(N93&lt;&gt;"",O93&lt;&gt;"",O93&lt;N93),"Housekeeping Time Error",IF(AND(Q93&lt;&gt;"",O93&lt;&gt;"",Q93&lt;O93),"Inspection Time Error",IF(AND(G93="Yes",F93&lt;&gt;"Available"),"Blocked Room Marked Ready",IF(Z93="Overdue","Status Update Overdue","OK"))))))))))),"")</f>
        <v/>
      </c>
      <c r="AB93" s="31" t="n"/>
    </row>
    <row r="94">
      <c r="A94" s="27" t="n"/>
      <c r="B94" s="27" t="n"/>
      <c r="C94" s="27" t="n"/>
      <c r="D94" s="27" t="n"/>
      <c r="E94" s="27" t="n"/>
      <c r="F94" s="27" t="n"/>
      <c r="G94" s="28">
        <f>IFERROR(IF(A94="","",IF(AND(D94="Vacant",E94="Inspected",F94="Available"),"Yes","No")),"")</f>
        <v/>
      </c>
      <c r="H94" s="27" t="n"/>
      <c r="I94" s="27" t="n"/>
      <c r="J94" s="56" t="n"/>
      <c r="K94" s="56" t="n"/>
      <c r="L94" s="27" t="n"/>
      <c r="M94" s="27" t="n"/>
      <c r="N94" s="57" t="n"/>
      <c r="O94" s="57" t="n"/>
      <c r="P94" s="27" t="n"/>
      <c r="Q94" s="57" t="n"/>
      <c r="R94" s="27" t="n"/>
      <c r="S94" s="27" t="n"/>
      <c r="T94" s="31" t="n"/>
      <c r="U94" s="27" t="n"/>
      <c r="V94" s="57" t="n"/>
      <c r="W94" s="27" t="n"/>
      <c r="X94" s="27" t="n"/>
      <c r="Y94" s="58">
        <f>IFERROR(IF(V94="","",(NOW()-V94)*24),"")</f>
        <v/>
      </c>
      <c r="Z94" s="28">
        <f>IFERROR(IF(A94="","",IF(V94="","Missing Update Time",IF(Y94&gt;'Lists &amp; Settings'!$B$7,"Overdue","Current"))),"")</f>
        <v/>
      </c>
      <c r="AA94" s="33">
        <f>IFERROR(IF(A94="","",IF(OR(D94="",E94="",F94=""),"Missing Required Status",IF(AND(J94&lt;&gt;"",K94&lt;&gt;"",K94&lt;J94),"Date Sequence Error",IF(AND(D94="Occupied",G94="Yes"),"Occupied Room Marked Ready",IF(AND(D94="Vacant",H94&lt;&gt;""),"Guest Name on Vacant Room",IF(AND(F94="Out of Order",R94=""),"Missing Maintenance Ticket",IF(AND(R94&lt;&gt;"",T94=""),"Missing Issue Summary",IF(AND(N94&lt;&gt;"",O94&lt;&gt;"",O94&lt;N94),"Housekeeping Time Error",IF(AND(Q94&lt;&gt;"",O94&lt;&gt;"",Q94&lt;O94),"Inspection Time Error",IF(AND(G94="Yes",F94&lt;&gt;"Available"),"Blocked Room Marked Ready",IF(Z94="Overdue","Status Update Overdue","OK"))))))))))),"")</f>
        <v/>
      </c>
      <c r="AB94" s="31" t="n"/>
    </row>
    <row r="95">
      <c r="A95" s="27" t="n"/>
      <c r="B95" s="27" t="n"/>
      <c r="C95" s="27" t="n"/>
      <c r="D95" s="27" t="n"/>
      <c r="E95" s="27" t="n"/>
      <c r="F95" s="27" t="n"/>
      <c r="G95" s="28">
        <f>IFERROR(IF(A95="","",IF(AND(D95="Vacant",E95="Inspected",F95="Available"),"Yes","No")),"")</f>
        <v/>
      </c>
      <c r="H95" s="27" t="n"/>
      <c r="I95" s="27" t="n"/>
      <c r="J95" s="56" t="n"/>
      <c r="K95" s="56" t="n"/>
      <c r="L95" s="27" t="n"/>
      <c r="M95" s="27" t="n"/>
      <c r="N95" s="57" t="n"/>
      <c r="O95" s="57" t="n"/>
      <c r="P95" s="27" t="n"/>
      <c r="Q95" s="57" t="n"/>
      <c r="R95" s="27" t="n"/>
      <c r="S95" s="27" t="n"/>
      <c r="T95" s="31" t="n"/>
      <c r="U95" s="27" t="n"/>
      <c r="V95" s="57" t="n"/>
      <c r="W95" s="27" t="n"/>
      <c r="X95" s="27" t="n"/>
      <c r="Y95" s="58">
        <f>IFERROR(IF(V95="","",(NOW()-V95)*24),"")</f>
        <v/>
      </c>
      <c r="Z95" s="28">
        <f>IFERROR(IF(A95="","",IF(V95="","Missing Update Time",IF(Y95&gt;'Lists &amp; Settings'!$B$7,"Overdue","Current"))),"")</f>
        <v/>
      </c>
      <c r="AA95" s="33">
        <f>IFERROR(IF(A95="","",IF(OR(D95="",E95="",F95=""),"Missing Required Status",IF(AND(J95&lt;&gt;"",K95&lt;&gt;"",K95&lt;J95),"Date Sequence Error",IF(AND(D95="Occupied",G95="Yes"),"Occupied Room Marked Ready",IF(AND(D95="Vacant",H95&lt;&gt;""),"Guest Name on Vacant Room",IF(AND(F95="Out of Order",R95=""),"Missing Maintenance Ticket",IF(AND(R95&lt;&gt;"",T95=""),"Missing Issue Summary",IF(AND(N95&lt;&gt;"",O95&lt;&gt;"",O95&lt;N95),"Housekeeping Time Error",IF(AND(Q95&lt;&gt;"",O95&lt;&gt;"",Q95&lt;O95),"Inspection Time Error",IF(AND(G95="Yes",F95&lt;&gt;"Available"),"Blocked Room Marked Ready",IF(Z95="Overdue","Status Update Overdue","OK"))))))))))),"")</f>
        <v/>
      </c>
      <c r="AB95" s="31" t="n"/>
    </row>
    <row r="96">
      <c r="A96" s="27" t="n"/>
      <c r="B96" s="27" t="n"/>
      <c r="C96" s="27" t="n"/>
      <c r="D96" s="27" t="n"/>
      <c r="E96" s="27" t="n"/>
      <c r="F96" s="27" t="n"/>
      <c r="G96" s="28">
        <f>IFERROR(IF(A96="","",IF(AND(D96="Vacant",E96="Inspected",F96="Available"),"Yes","No")),"")</f>
        <v/>
      </c>
      <c r="H96" s="27" t="n"/>
      <c r="I96" s="27" t="n"/>
      <c r="J96" s="56" t="n"/>
      <c r="K96" s="56" t="n"/>
      <c r="L96" s="27" t="n"/>
      <c r="M96" s="27" t="n"/>
      <c r="N96" s="57" t="n"/>
      <c r="O96" s="57" t="n"/>
      <c r="P96" s="27" t="n"/>
      <c r="Q96" s="57" t="n"/>
      <c r="R96" s="27" t="n"/>
      <c r="S96" s="27" t="n"/>
      <c r="T96" s="31" t="n"/>
      <c r="U96" s="27" t="n"/>
      <c r="V96" s="57" t="n"/>
      <c r="W96" s="27" t="n"/>
      <c r="X96" s="27" t="n"/>
      <c r="Y96" s="58">
        <f>IFERROR(IF(V96="","",(NOW()-V96)*24),"")</f>
        <v/>
      </c>
      <c r="Z96" s="28">
        <f>IFERROR(IF(A96="","",IF(V96="","Missing Update Time",IF(Y96&gt;'Lists &amp; Settings'!$B$7,"Overdue","Current"))),"")</f>
        <v/>
      </c>
      <c r="AA96" s="33">
        <f>IFERROR(IF(A96="","",IF(OR(D96="",E96="",F96=""),"Missing Required Status",IF(AND(J96&lt;&gt;"",K96&lt;&gt;"",K96&lt;J96),"Date Sequence Error",IF(AND(D96="Occupied",G96="Yes"),"Occupied Room Marked Ready",IF(AND(D96="Vacant",H96&lt;&gt;""),"Guest Name on Vacant Room",IF(AND(F96="Out of Order",R96=""),"Missing Maintenance Ticket",IF(AND(R96&lt;&gt;"",T96=""),"Missing Issue Summary",IF(AND(N96&lt;&gt;"",O96&lt;&gt;"",O96&lt;N96),"Housekeeping Time Error",IF(AND(Q96&lt;&gt;"",O96&lt;&gt;"",Q96&lt;O96),"Inspection Time Error",IF(AND(G96="Yes",F96&lt;&gt;"Available"),"Blocked Room Marked Ready",IF(Z96="Overdue","Status Update Overdue","OK"))))))))))),"")</f>
        <v/>
      </c>
      <c r="AB96" s="31" t="n"/>
    </row>
    <row r="97">
      <c r="A97" s="27" t="n"/>
      <c r="B97" s="27" t="n"/>
      <c r="C97" s="27" t="n"/>
      <c r="D97" s="27" t="n"/>
      <c r="E97" s="27" t="n"/>
      <c r="F97" s="27" t="n"/>
      <c r="G97" s="28">
        <f>IFERROR(IF(A97="","",IF(AND(D97="Vacant",E97="Inspected",F97="Available"),"Yes","No")),"")</f>
        <v/>
      </c>
      <c r="H97" s="27" t="n"/>
      <c r="I97" s="27" t="n"/>
      <c r="J97" s="56" t="n"/>
      <c r="K97" s="56" t="n"/>
      <c r="L97" s="27" t="n"/>
      <c r="M97" s="27" t="n"/>
      <c r="N97" s="57" t="n"/>
      <c r="O97" s="57" t="n"/>
      <c r="P97" s="27" t="n"/>
      <c r="Q97" s="57" t="n"/>
      <c r="R97" s="27" t="n"/>
      <c r="S97" s="27" t="n"/>
      <c r="T97" s="31" t="n"/>
      <c r="U97" s="27" t="n"/>
      <c r="V97" s="57" t="n"/>
      <c r="W97" s="27" t="n"/>
      <c r="X97" s="27" t="n"/>
      <c r="Y97" s="58">
        <f>IFERROR(IF(V97="","",(NOW()-V97)*24),"")</f>
        <v/>
      </c>
      <c r="Z97" s="28">
        <f>IFERROR(IF(A97="","",IF(V97="","Missing Update Time",IF(Y97&gt;'Lists &amp; Settings'!$B$7,"Overdue","Current"))),"")</f>
        <v/>
      </c>
      <c r="AA97" s="33">
        <f>IFERROR(IF(A97="","",IF(OR(D97="",E97="",F97=""),"Missing Required Status",IF(AND(J97&lt;&gt;"",K97&lt;&gt;"",K97&lt;J97),"Date Sequence Error",IF(AND(D97="Occupied",G97="Yes"),"Occupied Room Marked Ready",IF(AND(D97="Vacant",H97&lt;&gt;""),"Guest Name on Vacant Room",IF(AND(F97="Out of Order",R97=""),"Missing Maintenance Ticket",IF(AND(R97&lt;&gt;"",T97=""),"Missing Issue Summary",IF(AND(N97&lt;&gt;"",O97&lt;&gt;"",O97&lt;N97),"Housekeeping Time Error",IF(AND(Q97&lt;&gt;"",O97&lt;&gt;"",Q97&lt;O97),"Inspection Time Error",IF(AND(G97="Yes",F97&lt;&gt;"Available"),"Blocked Room Marked Ready",IF(Z97="Overdue","Status Update Overdue","OK"))))))))))),"")</f>
        <v/>
      </c>
      <c r="AB97" s="31" t="n"/>
    </row>
    <row r="98">
      <c r="A98" s="27" t="n"/>
      <c r="B98" s="27" t="n"/>
      <c r="C98" s="27" t="n"/>
      <c r="D98" s="27" t="n"/>
      <c r="E98" s="27" t="n"/>
      <c r="F98" s="27" t="n"/>
      <c r="G98" s="28">
        <f>IFERROR(IF(A98="","",IF(AND(D98="Vacant",E98="Inspected",F98="Available"),"Yes","No")),"")</f>
        <v/>
      </c>
      <c r="H98" s="27" t="n"/>
      <c r="I98" s="27" t="n"/>
      <c r="J98" s="56" t="n"/>
      <c r="K98" s="56" t="n"/>
      <c r="L98" s="27" t="n"/>
      <c r="M98" s="27" t="n"/>
      <c r="N98" s="57" t="n"/>
      <c r="O98" s="57" t="n"/>
      <c r="P98" s="27" t="n"/>
      <c r="Q98" s="57" t="n"/>
      <c r="R98" s="27" t="n"/>
      <c r="S98" s="27" t="n"/>
      <c r="T98" s="31" t="n"/>
      <c r="U98" s="27" t="n"/>
      <c r="V98" s="57" t="n"/>
      <c r="W98" s="27" t="n"/>
      <c r="X98" s="27" t="n"/>
      <c r="Y98" s="58">
        <f>IFERROR(IF(V98="","",(NOW()-V98)*24),"")</f>
        <v/>
      </c>
      <c r="Z98" s="28">
        <f>IFERROR(IF(A98="","",IF(V98="","Missing Update Time",IF(Y98&gt;'Lists &amp; Settings'!$B$7,"Overdue","Current"))),"")</f>
        <v/>
      </c>
      <c r="AA98" s="33">
        <f>IFERROR(IF(A98="","",IF(OR(D98="",E98="",F98=""),"Missing Required Status",IF(AND(J98&lt;&gt;"",K98&lt;&gt;"",K98&lt;J98),"Date Sequence Error",IF(AND(D98="Occupied",G98="Yes"),"Occupied Room Marked Ready",IF(AND(D98="Vacant",H98&lt;&gt;""),"Guest Name on Vacant Room",IF(AND(F98="Out of Order",R98=""),"Missing Maintenance Ticket",IF(AND(R98&lt;&gt;"",T98=""),"Missing Issue Summary",IF(AND(N98&lt;&gt;"",O98&lt;&gt;"",O98&lt;N98),"Housekeeping Time Error",IF(AND(Q98&lt;&gt;"",O98&lt;&gt;"",Q98&lt;O98),"Inspection Time Error",IF(AND(G98="Yes",F98&lt;&gt;"Available"),"Blocked Room Marked Ready",IF(Z98="Overdue","Status Update Overdue","OK"))))))))))),"")</f>
        <v/>
      </c>
      <c r="AB98" s="31" t="n"/>
    </row>
    <row r="99">
      <c r="A99" s="27" t="n"/>
      <c r="B99" s="27" t="n"/>
      <c r="C99" s="27" t="n"/>
      <c r="D99" s="27" t="n"/>
      <c r="E99" s="27" t="n"/>
      <c r="F99" s="27" t="n"/>
      <c r="G99" s="28">
        <f>IFERROR(IF(A99="","",IF(AND(D99="Vacant",E99="Inspected",F99="Available"),"Yes","No")),"")</f>
        <v/>
      </c>
      <c r="H99" s="27" t="n"/>
      <c r="I99" s="27" t="n"/>
      <c r="J99" s="56" t="n"/>
      <c r="K99" s="56" t="n"/>
      <c r="L99" s="27" t="n"/>
      <c r="M99" s="27" t="n"/>
      <c r="N99" s="57" t="n"/>
      <c r="O99" s="57" t="n"/>
      <c r="P99" s="27" t="n"/>
      <c r="Q99" s="57" t="n"/>
      <c r="R99" s="27" t="n"/>
      <c r="S99" s="27" t="n"/>
      <c r="T99" s="31" t="n"/>
      <c r="U99" s="27" t="n"/>
      <c r="V99" s="57" t="n"/>
      <c r="W99" s="27" t="n"/>
      <c r="X99" s="27" t="n"/>
      <c r="Y99" s="58">
        <f>IFERROR(IF(V99="","",(NOW()-V99)*24),"")</f>
        <v/>
      </c>
      <c r="Z99" s="28">
        <f>IFERROR(IF(A99="","",IF(V99="","Missing Update Time",IF(Y99&gt;'Lists &amp; Settings'!$B$7,"Overdue","Current"))),"")</f>
        <v/>
      </c>
      <c r="AA99" s="33">
        <f>IFERROR(IF(A99="","",IF(OR(D99="",E99="",F99=""),"Missing Required Status",IF(AND(J99&lt;&gt;"",K99&lt;&gt;"",K99&lt;J99),"Date Sequence Error",IF(AND(D99="Occupied",G99="Yes"),"Occupied Room Marked Ready",IF(AND(D99="Vacant",H99&lt;&gt;""),"Guest Name on Vacant Room",IF(AND(F99="Out of Order",R99=""),"Missing Maintenance Ticket",IF(AND(R99&lt;&gt;"",T99=""),"Missing Issue Summary",IF(AND(N99&lt;&gt;"",O99&lt;&gt;"",O99&lt;N99),"Housekeeping Time Error",IF(AND(Q99&lt;&gt;"",O99&lt;&gt;"",Q99&lt;O99),"Inspection Time Error",IF(AND(G99="Yes",F99&lt;&gt;"Available"),"Blocked Room Marked Ready",IF(Z99="Overdue","Status Update Overdue","OK"))))))))))),"")</f>
        <v/>
      </c>
      <c r="AB99" s="31" t="n"/>
    </row>
    <row r="100">
      <c r="A100" s="27" t="n"/>
      <c r="B100" s="27" t="n"/>
      <c r="C100" s="27" t="n"/>
      <c r="D100" s="27" t="n"/>
      <c r="E100" s="27" t="n"/>
      <c r="F100" s="27" t="n"/>
      <c r="G100" s="28">
        <f>IFERROR(IF(A100="","",IF(AND(D100="Vacant",E100="Inspected",F100="Available"),"Yes","No")),"")</f>
        <v/>
      </c>
      <c r="H100" s="27" t="n"/>
      <c r="I100" s="27" t="n"/>
      <c r="J100" s="56" t="n"/>
      <c r="K100" s="56" t="n"/>
      <c r="L100" s="27" t="n"/>
      <c r="M100" s="27" t="n"/>
      <c r="N100" s="57" t="n"/>
      <c r="O100" s="57" t="n"/>
      <c r="P100" s="27" t="n"/>
      <c r="Q100" s="57" t="n"/>
      <c r="R100" s="27" t="n"/>
      <c r="S100" s="27" t="n"/>
      <c r="T100" s="31" t="n"/>
      <c r="U100" s="27" t="n"/>
      <c r="V100" s="57" t="n"/>
      <c r="W100" s="27" t="n"/>
      <c r="X100" s="27" t="n"/>
      <c r="Y100" s="58">
        <f>IFERROR(IF(V100="","",(NOW()-V100)*24),"")</f>
        <v/>
      </c>
      <c r="Z100" s="28">
        <f>IFERROR(IF(A100="","",IF(V100="","Missing Update Time",IF(Y100&gt;'Lists &amp; Settings'!$B$7,"Overdue","Current"))),"")</f>
        <v/>
      </c>
      <c r="AA100" s="33">
        <f>IFERROR(IF(A100="","",IF(OR(D100="",E100="",F100=""),"Missing Required Status",IF(AND(J100&lt;&gt;"",K100&lt;&gt;"",K100&lt;J100),"Date Sequence Error",IF(AND(D100="Occupied",G100="Yes"),"Occupied Room Marked Ready",IF(AND(D100="Vacant",H100&lt;&gt;""),"Guest Name on Vacant Room",IF(AND(F100="Out of Order",R100=""),"Missing Maintenance Ticket",IF(AND(R100&lt;&gt;"",T100=""),"Missing Issue Summary",IF(AND(N100&lt;&gt;"",O100&lt;&gt;"",O100&lt;N100),"Housekeeping Time Error",IF(AND(Q100&lt;&gt;"",O100&lt;&gt;"",Q100&lt;O100),"Inspection Time Error",IF(AND(G100="Yes",F100&lt;&gt;"Available"),"Blocked Room Marked Ready",IF(Z100="Overdue","Status Update Overdue","OK"))))))))))),"")</f>
        <v/>
      </c>
      <c r="AB100" s="31" t="n"/>
    </row>
    <row r="101">
      <c r="A101" s="27" t="n"/>
      <c r="B101" s="27" t="n"/>
      <c r="C101" s="27" t="n"/>
      <c r="D101" s="27" t="n"/>
      <c r="E101" s="27" t="n"/>
      <c r="F101" s="27" t="n"/>
      <c r="G101" s="28">
        <f>IFERROR(IF(A101="","",IF(AND(D101="Vacant",E101="Inspected",F101="Available"),"Yes","No")),"")</f>
        <v/>
      </c>
      <c r="H101" s="27" t="n"/>
      <c r="I101" s="27" t="n"/>
      <c r="J101" s="56" t="n"/>
      <c r="K101" s="56" t="n"/>
      <c r="L101" s="27" t="n"/>
      <c r="M101" s="27" t="n"/>
      <c r="N101" s="57" t="n"/>
      <c r="O101" s="57" t="n"/>
      <c r="P101" s="27" t="n"/>
      <c r="Q101" s="57" t="n"/>
      <c r="R101" s="27" t="n"/>
      <c r="S101" s="27" t="n"/>
      <c r="T101" s="31" t="n"/>
      <c r="U101" s="27" t="n"/>
      <c r="V101" s="57" t="n"/>
      <c r="W101" s="27" t="n"/>
      <c r="X101" s="27" t="n"/>
      <c r="Y101" s="58">
        <f>IFERROR(IF(V101="","",(NOW()-V101)*24),"")</f>
        <v/>
      </c>
      <c r="Z101" s="28">
        <f>IFERROR(IF(A101="","",IF(V101="","Missing Update Time",IF(Y101&gt;'Lists &amp; Settings'!$B$7,"Overdue","Current"))),"")</f>
        <v/>
      </c>
      <c r="AA101" s="33">
        <f>IFERROR(IF(A101="","",IF(OR(D101="",E101="",F101=""),"Missing Required Status",IF(AND(J101&lt;&gt;"",K101&lt;&gt;"",K101&lt;J101),"Date Sequence Error",IF(AND(D101="Occupied",G101="Yes"),"Occupied Room Marked Ready",IF(AND(D101="Vacant",H101&lt;&gt;""),"Guest Name on Vacant Room",IF(AND(F101="Out of Order",R101=""),"Missing Maintenance Ticket",IF(AND(R101&lt;&gt;"",T101=""),"Missing Issue Summary",IF(AND(N101&lt;&gt;"",O101&lt;&gt;"",O101&lt;N101),"Housekeeping Time Error",IF(AND(Q101&lt;&gt;"",O101&lt;&gt;"",Q101&lt;O101),"Inspection Time Error",IF(AND(G101="Yes",F101&lt;&gt;"Available"),"Blocked Room Marked Ready",IF(Z101="Overdue","Status Update Overdue","OK"))))))))))),"")</f>
        <v/>
      </c>
      <c r="AB101" s="31" t="n"/>
    </row>
    <row r="102">
      <c r="A102" s="27" t="n"/>
      <c r="B102" s="27" t="n"/>
      <c r="C102" s="27" t="n"/>
      <c r="D102" s="27" t="n"/>
      <c r="E102" s="27" t="n"/>
      <c r="F102" s="27" t="n"/>
      <c r="G102" s="28">
        <f>IFERROR(IF(A102="","",IF(AND(D102="Vacant",E102="Inspected",F102="Available"),"Yes","No")),"")</f>
        <v/>
      </c>
      <c r="H102" s="27" t="n"/>
      <c r="I102" s="27" t="n"/>
      <c r="J102" s="56" t="n"/>
      <c r="K102" s="56" t="n"/>
      <c r="L102" s="27" t="n"/>
      <c r="M102" s="27" t="n"/>
      <c r="N102" s="57" t="n"/>
      <c r="O102" s="57" t="n"/>
      <c r="P102" s="27" t="n"/>
      <c r="Q102" s="57" t="n"/>
      <c r="R102" s="27" t="n"/>
      <c r="S102" s="27" t="n"/>
      <c r="T102" s="31" t="n"/>
      <c r="U102" s="27" t="n"/>
      <c r="V102" s="57" t="n"/>
      <c r="W102" s="27" t="n"/>
      <c r="X102" s="27" t="n"/>
      <c r="Y102" s="58">
        <f>IFERROR(IF(V102="","",(NOW()-V102)*24),"")</f>
        <v/>
      </c>
      <c r="Z102" s="28">
        <f>IFERROR(IF(A102="","",IF(V102="","Missing Update Time",IF(Y102&gt;'Lists &amp; Settings'!$B$7,"Overdue","Current"))),"")</f>
        <v/>
      </c>
      <c r="AA102" s="33">
        <f>IFERROR(IF(A102="","",IF(OR(D102="",E102="",F102=""),"Missing Required Status",IF(AND(J102&lt;&gt;"",K102&lt;&gt;"",K102&lt;J102),"Date Sequence Error",IF(AND(D102="Occupied",G102="Yes"),"Occupied Room Marked Ready",IF(AND(D102="Vacant",H102&lt;&gt;""),"Guest Name on Vacant Room",IF(AND(F102="Out of Order",R102=""),"Missing Maintenance Ticket",IF(AND(R102&lt;&gt;"",T102=""),"Missing Issue Summary",IF(AND(N102&lt;&gt;"",O102&lt;&gt;"",O102&lt;N102),"Housekeeping Time Error",IF(AND(Q102&lt;&gt;"",O102&lt;&gt;"",Q102&lt;O102),"Inspection Time Error",IF(AND(G102="Yes",F102&lt;&gt;"Available"),"Blocked Room Marked Ready",IF(Z102="Overdue","Status Update Overdue","OK"))))))))))),"")</f>
        <v/>
      </c>
      <c r="AB102" s="31" t="n"/>
    </row>
    <row r="103">
      <c r="A103" s="27" t="n"/>
      <c r="B103" s="27" t="n"/>
      <c r="C103" s="27" t="n"/>
      <c r="D103" s="27" t="n"/>
      <c r="E103" s="27" t="n"/>
      <c r="F103" s="27" t="n"/>
      <c r="G103" s="28">
        <f>IFERROR(IF(A103="","",IF(AND(D103="Vacant",E103="Inspected",F103="Available"),"Yes","No")),"")</f>
        <v/>
      </c>
      <c r="H103" s="27" t="n"/>
      <c r="I103" s="27" t="n"/>
      <c r="J103" s="56" t="n"/>
      <c r="K103" s="56" t="n"/>
      <c r="L103" s="27" t="n"/>
      <c r="M103" s="27" t="n"/>
      <c r="N103" s="57" t="n"/>
      <c r="O103" s="57" t="n"/>
      <c r="P103" s="27" t="n"/>
      <c r="Q103" s="57" t="n"/>
      <c r="R103" s="27" t="n"/>
      <c r="S103" s="27" t="n"/>
      <c r="T103" s="31" t="n"/>
      <c r="U103" s="27" t="n"/>
      <c r="V103" s="57" t="n"/>
      <c r="W103" s="27" t="n"/>
      <c r="X103" s="27" t="n"/>
      <c r="Y103" s="58">
        <f>IFERROR(IF(V103="","",(NOW()-V103)*24),"")</f>
        <v/>
      </c>
      <c r="Z103" s="28">
        <f>IFERROR(IF(A103="","",IF(V103="","Missing Update Time",IF(Y103&gt;'Lists &amp; Settings'!$B$7,"Overdue","Current"))),"")</f>
        <v/>
      </c>
      <c r="AA103" s="33">
        <f>IFERROR(IF(A103="","",IF(OR(D103="",E103="",F103=""),"Missing Required Status",IF(AND(J103&lt;&gt;"",K103&lt;&gt;"",K103&lt;J103),"Date Sequence Error",IF(AND(D103="Occupied",G103="Yes"),"Occupied Room Marked Ready",IF(AND(D103="Vacant",H103&lt;&gt;""),"Guest Name on Vacant Room",IF(AND(F103="Out of Order",R103=""),"Missing Maintenance Ticket",IF(AND(R103&lt;&gt;"",T103=""),"Missing Issue Summary",IF(AND(N103&lt;&gt;"",O103&lt;&gt;"",O103&lt;N103),"Housekeeping Time Error",IF(AND(Q103&lt;&gt;"",O103&lt;&gt;"",Q103&lt;O103),"Inspection Time Error",IF(AND(G103="Yes",F103&lt;&gt;"Available"),"Blocked Room Marked Ready",IF(Z103="Overdue","Status Update Overdue","OK"))))))))))),"")</f>
        <v/>
      </c>
      <c r="AB103" s="31" t="n"/>
    </row>
    <row r="104">
      <c r="A104" s="27" t="n"/>
      <c r="B104" s="27" t="n"/>
      <c r="C104" s="27" t="n"/>
      <c r="D104" s="27" t="n"/>
      <c r="E104" s="27" t="n"/>
      <c r="F104" s="27" t="n"/>
      <c r="G104" s="28">
        <f>IFERROR(IF(A104="","",IF(AND(D104="Vacant",E104="Inspected",F104="Available"),"Yes","No")),"")</f>
        <v/>
      </c>
      <c r="H104" s="27" t="n"/>
      <c r="I104" s="27" t="n"/>
      <c r="J104" s="56" t="n"/>
      <c r="K104" s="56" t="n"/>
      <c r="L104" s="27" t="n"/>
      <c r="M104" s="27" t="n"/>
      <c r="N104" s="57" t="n"/>
      <c r="O104" s="57" t="n"/>
      <c r="P104" s="27" t="n"/>
      <c r="Q104" s="57" t="n"/>
      <c r="R104" s="27" t="n"/>
      <c r="S104" s="27" t="n"/>
      <c r="T104" s="31" t="n"/>
      <c r="U104" s="27" t="n"/>
      <c r="V104" s="57" t="n"/>
      <c r="W104" s="27" t="n"/>
      <c r="X104" s="27" t="n"/>
      <c r="Y104" s="58">
        <f>IFERROR(IF(V104="","",(NOW()-V104)*24),"")</f>
        <v/>
      </c>
      <c r="Z104" s="28">
        <f>IFERROR(IF(A104="","",IF(V104="","Missing Update Time",IF(Y104&gt;'Lists &amp; Settings'!$B$7,"Overdue","Current"))),"")</f>
        <v/>
      </c>
      <c r="AA104" s="33">
        <f>IFERROR(IF(A104="","",IF(OR(D104="",E104="",F104=""),"Missing Required Status",IF(AND(J104&lt;&gt;"",K104&lt;&gt;"",K104&lt;J104),"Date Sequence Error",IF(AND(D104="Occupied",G104="Yes"),"Occupied Room Marked Ready",IF(AND(D104="Vacant",H104&lt;&gt;""),"Guest Name on Vacant Room",IF(AND(F104="Out of Order",R104=""),"Missing Maintenance Ticket",IF(AND(R104&lt;&gt;"",T104=""),"Missing Issue Summary",IF(AND(N104&lt;&gt;"",O104&lt;&gt;"",O104&lt;N104),"Housekeeping Time Error",IF(AND(Q104&lt;&gt;"",O104&lt;&gt;"",Q104&lt;O104),"Inspection Time Error",IF(AND(G104="Yes",F104&lt;&gt;"Available"),"Blocked Room Marked Ready",IF(Z104="Overdue","Status Update Overdue","OK"))))))))))),"")</f>
        <v/>
      </c>
      <c r="AB104" s="31" t="n"/>
    </row>
    <row r="105">
      <c r="A105" s="27" t="n"/>
      <c r="B105" s="27" t="n"/>
      <c r="C105" s="27" t="n"/>
      <c r="D105" s="27" t="n"/>
      <c r="E105" s="27" t="n"/>
      <c r="F105" s="27" t="n"/>
      <c r="G105" s="28">
        <f>IFERROR(IF(A105="","",IF(AND(D105="Vacant",E105="Inspected",F105="Available"),"Yes","No")),"")</f>
        <v/>
      </c>
      <c r="H105" s="27" t="n"/>
      <c r="I105" s="27" t="n"/>
      <c r="J105" s="56" t="n"/>
      <c r="K105" s="56" t="n"/>
      <c r="L105" s="27" t="n"/>
      <c r="M105" s="27" t="n"/>
      <c r="N105" s="57" t="n"/>
      <c r="O105" s="57" t="n"/>
      <c r="P105" s="27" t="n"/>
      <c r="Q105" s="57" t="n"/>
      <c r="R105" s="27" t="n"/>
      <c r="S105" s="27" t="n"/>
      <c r="T105" s="31" t="n"/>
      <c r="U105" s="27" t="n"/>
      <c r="V105" s="57" t="n"/>
      <c r="W105" s="27" t="n"/>
      <c r="X105" s="27" t="n"/>
      <c r="Y105" s="58">
        <f>IFERROR(IF(V105="","",(NOW()-V105)*24),"")</f>
        <v/>
      </c>
      <c r="Z105" s="28">
        <f>IFERROR(IF(A105="","",IF(V105="","Missing Update Time",IF(Y105&gt;'Lists &amp; Settings'!$B$7,"Overdue","Current"))),"")</f>
        <v/>
      </c>
      <c r="AA105" s="33">
        <f>IFERROR(IF(A105="","",IF(OR(D105="",E105="",F105=""),"Missing Required Status",IF(AND(J105&lt;&gt;"",K105&lt;&gt;"",K105&lt;J105),"Date Sequence Error",IF(AND(D105="Occupied",G105="Yes"),"Occupied Room Marked Ready",IF(AND(D105="Vacant",H105&lt;&gt;""),"Guest Name on Vacant Room",IF(AND(F105="Out of Order",R105=""),"Missing Maintenance Ticket",IF(AND(R105&lt;&gt;"",T105=""),"Missing Issue Summary",IF(AND(N105&lt;&gt;"",O105&lt;&gt;"",O105&lt;N105),"Housekeeping Time Error",IF(AND(Q105&lt;&gt;"",O105&lt;&gt;"",Q105&lt;O105),"Inspection Time Error",IF(AND(G105="Yes",F105&lt;&gt;"Available"),"Blocked Room Marked Ready",IF(Z105="Overdue","Status Update Overdue","OK"))))))))))),"")</f>
        <v/>
      </c>
      <c r="AB105" s="31" t="n"/>
    </row>
    <row r="106">
      <c r="A106" s="27" t="n"/>
      <c r="B106" s="27" t="n"/>
      <c r="C106" s="27" t="n"/>
      <c r="D106" s="27" t="n"/>
      <c r="E106" s="27" t="n"/>
      <c r="F106" s="27" t="n"/>
      <c r="G106" s="28">
        <f>IFERROR(IF(A106="","",IF(AND(D106="Vacant",E106="Inspected",F106="Available"),"Yes","No")),"")</f>
        <v/>
      </c>
      <c r="H106" s="27" t="n"/>
      <c r="I106" s="27" t="n"/>
      <c r="J106" s="56" t="n"/>
      <c r="K106" s="56" t="n"/>
      <c r="L106" s="27" t="n"/>
      <c r="M106" s="27" t="n"/>
      <c r="N106" s="57" t="n"/>
      <c r="O106" s="57" t="n"/>
      <c r="P106" s="27" t="n"/>
      <c r="Q106" s="57" t="n"/>
      <c r="R106" s="27" t="n"/>
      <c r="S106" s="27" t="n"/>
      <c r="T106" s="31" t="n"/>
      <c r="U106" s="27" t="n"/>
      <c r="V106" s="57" t="n"/>
      <c r="W106" s="27" t="n"/>
      <c r="X106" s="27" t="n"/>
      <c r="Y106" s="58">
        <f>IFERROR(IF(V106="","",(NOW()-V106)*24),"")</f>
        <v/>
      </c>
      <c r="Z106" s="28">
        <f>IFERROR(IF(A106="","",IF(V106="","Missing Update Time",IF(Y106&gt;'Lists &amp; Settings'!$B$7,"Overdue","Current"))),"")</f>
        <v/>
      </c>
      <c r="AA106" s="33">
        <f>IFERROR(IF(A106="","",IF(OR(D106="",E106="",F106=""),"Missing Required Status",IF(AND(J106&lt;&gt;"",K106&lt;&gt;"",K106&lt;J106),"Date Sequence Error",IF(AND(D106="Occupied",G106="Yes"),"Occupied Room Marked Ready",IF(AND(D106="Vacant",H106&lt;&gt;""),"Guest Name on Vacant Room",IF(AND(F106="Out of Order",R106=""),"Missing Maintenance Ticket",IF(AND(R106&lt;&gt;"",T106=""),"Missing Issue Summary",IF(AND(N106&lt;&gt;"",O106&lt;&gt;"",O106&lt;N106),"Housekeeping Time Error",IF(AND(Q106&lt;&gt;"",O106&lt;&gt;"",Q106&lt;O106),"Inspection Time Error",IF(AND(G106="Yes",F106&lt;&gt;"Available"),"Blocked Room Marked Ready",IF(Z106="Overdue","Status Update Overdue","OK"))))))))))),"")</f>
        <v/>
      </c>
      <c r="AB106" s="31" t="n"/>
    </row>
    <row r="107">
      <c r="A107" s="27" t="n"/>
      <c r="B107" s="27" t="n"/>
      <c r="C107" s="27" t="n"/>
      <c r="D107" s="27" t="n"/>
      <c r="E107" s="27" t="n"/>
      <c r="F107" s="27" t="n"/>
      <c r="G107" s="28">
        <f>IFERROR(IF(A107="","",IF(AND(D107="Vacant",E107="Inspected",F107="Available"),"Yes","No")),"")</f>
        <v/>
      </c>
      <c r="H107" s="27" t="n"/>
      <c r="I107" s="27" t="n"/>
      <c r="J107" s="56" t="n"/>
      <c r="K107" s="56" t="n"/>
      <c r="L107" s="27" t="n"/>
      <c r="M107" s="27" t="n"/>
      <c r="N107" s="57" t="n"/>
      <c r="O107" s="57" t="n"/>
      <c r="P107" s="27" t="n"/>
      <c r="Q107" s="57" t="n"/>
      <c r="R107" s="27" t="n"/>
      <c r="S107" s="27" t="n"/>
      <c r="T107" s="31" t="n"/>
      <c r="U107" s="27" t="n"/>
      <c r="V107" s="57" t="n"/>
      <c r="W107" s="27" t="n"/>
      <c r="X107" s="27" t="n"/>
      <c r="Y107" s="58">
        <f>IFERROR(IF(V107="","",(NOW()-V107)*24),"")</f>
        <v/>
      </c>
      <c r="Z107" s="28">
        <f>IFERROR(IF(A107="","",IF(V107="","Missing Update Time",IF(Y107&gt;'Lists &amp; Settings'!$B$7,"Overdue","Current"))),"")</f>
        <v/>
      </c>
      <c r="AA107" s="33">
        <f>IFERROR(IF(A107="","",IF(OR(D107="",E107="",F107=""),"Missing Required Status",IF(AND(J107&lt;&gt;"",K107&lt;&gt;"",K107&lt;J107),"Date Sequence Error",IF(AND(D107="Occupied",G107="Yes"),"Occupied Room Marked Ready",IF(AND(D107="Vacant",H107&lt;&gt;""),"Guest Name on Vacant Room",IF(AND(F107="Out of Order",R107=""),"Missing Maintenance Ticket",IF(AND(R107&lt;&gt;"",T107=""),"Missing Issue Summary",IF(AND(N107&lt;&gt;"",O107&lt;&gt;"",O107&lt;N107),"Housekeeping Time Error",IF(AND(Q107&lt;&gt;"",O107&lt;&gt;"",Q107&lt;O107),"Inspection Time Error",IF(AND(G107="Yes",F107&lt;&gt;"Available"),"Blocked Room Marked Ready",IF(Z107="Overdue","Status Update Overdue","OK"))))))))))),"")</f>
        <v/>
      </c>
      <c r="AB107" s="31" t="n"/>
    </row>
    <row r="108">
      <c r="A108" s="27" t="n"/>
      <c r="B108" s="27" t="n"/>
      <c r="C108" s="27" t="n"/>
      <c r="D108" s="27" t="n"/>
      <c r="E108" s="27" t="n"/>
      <c r="F108" s="27" t="n"/>
      <c r="G108" s="28">
        <f>IFERROR(IF(A108="","",IF(AND(D108="Vacant",E108="Inspected",F108="Available"),"Yes","No")),"")</f>
        <v/>
      </c>
      <c r="H108" s="27" t="n"/>
      <c r="I108" s="27" t="n"/>
      <c r="J108" s="56" t="n"/>
      <c r="K108" s="56" t="n"/>
      <c r="L108" s="27" t="n"/>
      <c r="M108" s="27" t="n"/>
      <c r="N108" s="57" t="n"/>
      <c r="O108" s="57" t="n"/>
      <c r="P108" s="27" t="n"/>
      <c r="Q108" s="57" t="n"/>
      <c r="R108" s="27" t="n"/>
      <c r="S108" s="27" t="n"/>
      <c r="T108" s="31" t="n"/>
      <c r="U108" s="27" t="n"/>
      <c r="V108" s="57" t="n"/>
      <c r="W108" s="27" t="n"/>
      <c r="X108" s="27" t="n"/>
      <c r="Y108" s="58">
        <f>IFERROR(IF(V108="","",(NOW()-V108)*24),"")</f>
        <v/>
      </c>
      <c r="Z108" s="28">
        <f>IFERROR(IF(A108="","",IF(V108="","Missing Update Time",IF(Y108&gt;'Lists &amp; Settings'!$B$7,"Overdue","Current"))),"")</f>
        <v/>
      </c>
      <c r="AA108" s="33">
        <f>IFERROR(IF(A108="","",IF(OR(D108="",E108="",F108=""),"Missing Required Status",IF(AND(J108&lt;&gt;"",K108&lt;&gt;"",K108&lt;J108),"Date Sequence Error",IF(AND(D108="Occupied",G108="Yes"),"Occupied Room Marked Ready",IF(AND(D108="Vacant",H108&lt;&gt;""),"Guest Name on Vacant Room",IF(AND(F108="Out of Order",R108=""),"Missing Maintenance Ticket",IF(AND(R108&lt;&gt;"",T108=""),"Missing Issue Summary",IF(AND(N108&lt;&gt;"",O108&lt;&gt;"",O108&lt;N108),"Housekeeping Time Error",IF(AND(Q108&lt;&gt;"",O108&lt;&gt;"",Q108&lt;O108),"Inspection Time Error",IF(AND(G108="Yes",F108&lt;&gt;"Available"),"Blocked Room Marked Ready",IF(Z108="Overdue","Status Update Overdue","OK"))))))))))),"")</f>
        <v/>
      </c>
      <c r="AB108" s="31" t="n"/>
    </row>
    <row r="109">
      <c r="A109" s="27" t="n"/>
      <c r="B109" s="27" t="n"/>
      <c r="C109" s="27" t="n"/>
      <c r="D109" s="27" t="n"/>
      <c r="E109" s="27" t="n"/>
      <c r="F109" s="27" t="n"/>
      <c r="G109" s="28">
        <f>IFERROR(IF(A109="","",IF(AND(D109="Vacant",E109="Inspected",F109="Available"),"Yes","No")),"")</f>
        <v/>
      </c>
      <c r="H109" s="27" t="n"/>
      <c r="I109" s="27" t="n"/>
      <c r="J109" s="56" t="n"/>
      <c r="K109" s="56" t="n"/>
      <c r="L109" s="27" t="n"/>
      <c r="M109" s="27" t="n"/>
      <c r="N109" s="57" t="n"/>
      <c r="O109" s="57" t="n"/>
      <c r="P109" s="27" t="n"/>
      <c r="Q109" s="57" t="n"/>
      <c r="R109" s="27" t="n"/>
      <c r="S109" s="27" t="n"/>
      <c r="T109" s="31" t="n"/>
      <c r="U109" s="27" t="n"/>
      <c r="V109" s="57" t="n"/>
      <c r="W109" s="27" t="n"/>
      <c r="X109" s="27" t="n"/>
      <c r="Y109" s="58">
        <f>IFERROR(IF(V109="","",(NOW()-V109)*24),"")</f>
        <v/>
      </c>
      <c r="Z109" s="28">
        <f>IFERROR(IF(A109="","",IF(V109="","Missing Update Time",IF(Y109&gt;'Lists &amp; Settings'!$B$7,"Overdue","Current"))),"")</f>
        <v/>
      </c>
      <c r="AA109" s="33">
        <f>IFERROR(IF(A109="","",IF(OR(D109="",E109="",F109=""),"Missing Required Status",IF(AND(J109&lt;&gt;"",K109&lt;&gt;"",K109&lt;J109),"Date Sequence Error",IF(AND(D109="Occupied",G109="Yes"),"Occupied Room Marked Ready",IF(AND(D109="Vacant",H109&lt;&gt;""),"Guest Name on Vacant Room",IF(AND(F109="Out of Order",R109=""),"Missing Maintenance Ticket",IF(AND(R109&lt;&gt;"",T109=""),"Missing Issue Summary",IF(AND(N109&lt;&gt;"",O109&lt;&gt;"",O109&lt;N109),"Housekeeping Time Error",IF(AND(Q109&lt;&gt;"",O109&lt;&gt;"",Q109&lt;O109),"Inspection Time Error",IF(AND(G109="Yes",F109&lt;&gt;"Available"),"Blocked Room Marked Ready",IF(Z109="Overdue","Status Update Overdue","OK"))))))))))),"")</f>
        <v/>
      </c>
      <c r="AB109" s="31" t="n"/>
    </row>
    <row r="110">
      <c r="A110" s="27" t="n"/>
      <c r="B110" s="27" t="n"/>
      <c r="C110" s="27" t="n"/>
      <c r="D110" s="27" t="n"/>
      <c r="E110" s="27" t="n"/>
      <c r="F110" s="27" t="n"/>
      <c r="G110" s="28">
        <f>IFERROR(IF(A110="","",IF(AND(D110="Vacant",E110="Inspected",F110="Available"),"Yes","No")),"")</f>
        <v/>
      </c>
      <c r="H110" s="27" t="n"/>
      <c r="I110" s="27" t="n"/>
      <c r="J110" s="56" t="n"/>
      <c r="K110" s="56" t="n"/>
      <c r="L110" s="27" t="n"/>
      <c r="M110" s="27" t="n"/>
      <c r="N110" s="57" t="n"/>
      <c r="O110" s="57" t="n"/>
      <c r="P110" s="27" t="n"/>
      <c r="Q110" s="57" t="n"/>
      <c r="R110" s="27" t="n"/>
      <c r="S110" s="27" t="n"/>
      <c r="T110" s="31" t="n"/>
      <c r="U110" s="27" t="n"/>
      <c r="V110" s="57" t="n"/>
      <c r="W110" s="27" t="n"/>
      <c r="X110" s="27" t="n"/>
      <c r="Y110" s="58">
        <f>IFERROR(IF(V110="","",(NOW()-V110)*24),"")</f>
        <v/>
      </c>
      <c r="Z110" s="28">
        <f>IFERROR(IF(A110="","",IF(V110="","Missing Update Time",IF(Y110&gt;'Lists &amp; Settings'!$B$7,"Overdue","Current"))),"")</f>
        <v/>
      </c>
      <c r="AA110" s="33">
        <f>IFERROR(IF(A110="","",IF(OR(D110="",E110="",F110=""),"Missing Required Status",IF(AND(J110&lt;&gt;"",K110&lt;&gt;"",K110&lt;J110),"Date Sequence Error",IF(AND(D110="Occupied",G110="Yes"),"Occupied Room Marked Ready",IF(AND(D110="Vacant",H110&lt;&gt;""),"Guest Name on Vacant Room",IF(AND(F110="Out of Order",R110=""),"Missing Maintenance Ticket",IF(AND(R110&lt;&gt;"",T110=""),"Missing Issue Summary",IF(AND(N110&lt;&gt;"",O110&lt;&gt;"",O110&lt;N110),"Housekeeping Time Error",IF(AND(Q110&lt;&gt;"",O110&lt;&gt;"",Q110&lt;O110),"Inspection Time Error",IF(AND(G110="Yes",F110&lt;&gt;"Available"),"Blocked Room Marked Ready",IF(Z110="Overdue","Status Update Overdue","OK"))))))))))),"")</f>
        <v/>
      </c>
      <c r="AB110" s="31" t="n"/>
    </row>
    <row r="111">
      <c r="A111" s="27" t="n"/>
      <c r="B111" s="27" t="n"/>
      <c r="C111" s="27" t="n"/>
      <c r="D111" s="27" t="n"/>
      <c r="E111" s="27" t="n"/>
      <c r="F111" s="27" t="n"/>
      <c r="G111" s="28">
        <f>IFERROR(IF(A111="","",IF(AND(D111="Vacant",E111="Inspected",F111="Available"),"Yes","No")),"")</f>
        <v/>
      </c>
      <c r="H111" s="27" t="n"/>
      <c r="I111" s="27" t="n"/>
      <c r="J111" s="56" t="n"/>
      <c r="K111" s="56" t="n"/>
      <c r="L111" s="27" t="n"/>
      <c r="M111" s="27" t="n"/>
      <c r="N111" s="57" t="n"/>
      <c r="O111" s="57" t="n"/>
      <c r="P111" s="27" t="n"/>
      <c r="Q111" s="57" t="n"/>
      <c r="R111" s="27" t="n"/>
      <c r="S111" s="27" t="n"/>
      <c r="T111" s="31" t="n"/>
      <c r="U111" s="27" t="n"/>
      <c r="V111" s="57" t="n"/>
      <c r="W111" s="27" t="n"/>
      <c r="X111" s="27" t="n"/>
      <c r="Y111" s="58">
        <f>IFERROR(IF(V111="","",(NOW()-V111)*24),"")</f>
        <v/>
      </c>
      <c r="Z111" s="28">
        <f>IFERROR(IF(A111="","",IF(V111="","Missing Update Time",IF(Y111&gt;'Lists &amp; Settings'!$B$7,"Overdue","Current"))),"")</f>
        <v/>
      </c>
      <c r="AA111" s="33">
        <f>IFERROR(IF(A111="","",IF(OR(D111="",E111="",F111=""),"Missing Required Status",IF(AND(J111&lt;&gt;"",K111&lt;&gt;"",K111&lt;J111),"Date Sequence Error",IF(AND(D111="Occupied",G111="Yes"),"Occupied Room Marked Ready",IF(AND(D111="Vacant",H111&lt;&gt;""),"Guest Name on Vacant Room",IF(AND(F111="Out of Order",R111=""),"Missing Maintenance Ticket",IF(AND(R111&lt;&gt;"",T111=""),"Missing Issue Summary",IF(AND(N111&lt;&gt;"",O111&lt;&gt;"",O111&lt;N111),"Housekeeping Time Error",IF(AND(Q111&lt;&gt;"",O111&lt;&gt;"",Q111&lt;O111),"Inspection Time Error",IF(AND(G111="Yes",F111&lt;&gt;"Available"),"Blocked Room Marked Ready",IF(Z111="Overdue","Status Update Overdue","OK"))))))))))),"")</f>
        <v/>
      </c>
      <c r="AB111" s="31" t="n"/>
    </row>
    <row r="112">
      <c r="A112" s="27" t="n"/>
      <c r="B112" s="27" t="n"/>
      <c r="C112" s="27" t="n"/>
      <c r="D112" s="27" t="n"/>
      <c r="E112" s="27" t="n"/>
      <c r="F112" s="27" t="n"/>
      <c r="G112" s="28">
        <f>IFERROR(IF(A112="","",IF(AND(D112="Vacant",E112="Inspected",F112="Available"),"Yes","No")),"")</f>
        <v/>
      </c>
      <c r="H112" s="27" t="n"/>
      <c r="I112" s="27" t="n"/>
      <c r="J112" s="56" t="n"/>
      <c r="K112" s="56" t="n"/>
      <c r="L112" s="27" t="n"/>
      <c r="M112" s="27" t="n"/>
      <c r="N112" s="57" t="n"/>
      <c r="O112" s="57" t="n"/>
      <c r="P112" s="27" t="n"/>
      <c r="Q112" s="57" t="n"/>
      <c r="R112" s="27" t="n"/>
      <c r="S112" s="27" t="n"/>
      <c r="T112" s="31" t="n"/>
      <c r="U112" s="27" t="n"/>
      <c r="V112" s="57" t="n"/>
      <c r="W112" s="27" t="n"/>
      <c r="X112" s="27" t="n"/>
      <c r="Y112" s="58">
        <f>IFERROR(IF(V112="","",(NOW()-V112)*24),"")</f>
        <v/>
      </c>
      <c r="Z112" s="28">
        <f>IFERROR(IF(A112="","",IF(V112="","Missing Update Time",IF(Y112&gt;'Lists &amp; Settings'!$B$7,"Overdue","Current"))),"")</f>
        <v/>
      </c>
      <c r="AA112" s="33">
        <f>IFERROR(IF(A112="","",IF(OR(D112="",E112="",F112=""),"Missing Required Status",IF(AND(J112&lt;&gt;"",K112&lt;&gt;"",K112&lt;J112),"Date Sequence Error",IF(AND(D112="Occupied",G112="Yes"),"Occupied Room Marked Ready",IF(AND(D112="Vacant",H112&lt;&gt;""),"Guest Name on Vacant Room",IF(AND(F112="Out of Order",R112=""),"Missing Maintenance Ticket",IF(AND(R112&lt;&gt;"",T112=""),"Missing Issue Summary",IF(AND(N112&lt;&gt;"",O112&lt;&gt;"",O112&lt;N112),"Housekeeping Time Error",IF(AND(Q112&lt;&gt;"",O112&lt;&gt;"",Q112&lt;O112),"Inspection Time Error",IF(AND(G112="Yes",F112&lt;&gt;"Available"),"Blocked Room Marked Ready",IF(Z112="Overdue","Status Update Overdue","OK"))))))))))),"")</f>
        <v/>
      </c>
      <c r="AB112" s="31" t="n"/>
    </row>
    <row r="113">
      <c r="A113" s="27" t="n"/>
      <c r="B113" s="27" t="n"/>
      <c r="C113" s="27" t="n"/>
      <c r="D113" s="27" t="n"/>
      <c r="E113" s="27" t="n"/>
      <c r="F113" s="27" t="n"/>
      <c r="G113" s="28">
        <f>IFERROR(IF(A113="","",IF(AND(D113="Vacant",E113="Inspected",F113="Available"),"Yes","No")),"")</f>
        <v/>
      </c>
      <c r="H113" s="27" t="n"/>
      <c r="I113" s="27" t="n"/>
      <c r="J113" s="56" t="n"/>
      <c r="K113" s="56" t="n"/>
      <c r="L113" s="27" t="n"/>
      <c r="M113" s="27" t="n"/>
      <c r="N113" s="57" t="n"/>
      <c r="O113" s="57" t="n"/>
      <c r="P113" s="27" t="n"/>
      <c r="Q113" s="57" t="n"/>
      <c r="R113" s="27" t="n"/>
      <c r="S113" s="27" t="n"/>
      <c r="T113" s="31" t="n"/>
      <c r="U113" s="27" t="n"/>
      <c r="V113" s="57" t="n"/>
      <c r="W113" s="27" t="n"/>
      <c r="X113" s="27" t="n"/>
      <c r="Y113" s="58">
        <f>IFERROR(IF(V113="","",(NOW()-V113)*24),"")</f>
        <v/>
      </c>
      <c r="Z113" s="28">
        <f>IFERROR(IF(A113="","",IF(V113="","Missing Update Time",IF(Y113&gt;'Lists &amp; Settings'!$B$7,"Overdue","Current"))),"")</f>
        <v/>
      </c>
      <c r="AA113" s="33">
        <f>IFERROR(IF(A113="","",IF(OR(D113="",E113="",F113=""),"Missing Required Status",IF(AND(J113&lt;&gt;"",K113&lt;&gt;"",K113&lt;J113),"Date Sequence Error",IF(AND(D113="Occupied",G113="Yes"),"Occupied Room Marked Ready",IF(AND(D113="Vacant",H113&lt;&gt;""),"Guest Name on Vacant Room",IF(AND(F113="Out of Order",R113=""),"Missing Maintenance Ticket",IF(AND(R113&lt;&gt;"",T113=""),"Missing Issue Summary",IF(AND(N113&lt;&gt;"",O113&lt;&gt;"",O113&lt;N113),"Housekeeping Time Error",IF(AND(Q113&lt;&gt;"",O113&lt;&gt;"",Q113&lt;O113),"Inspection Time Error",IF(AND(G113="Yes",F113&lt;&gt;"Available"),"Blocked Room Marked Ready",IF(Z113="Overdue","Status Update Overdue","OK"))))))))))),"")</f>
        <v/>
      </c>
      <c r="AB113" s="31" t="n"/>
    </row>
    <row r="114">
      <c r="A114" s="27" t="n"/>
      <c r="B114" s="27" t="n"/>
      <c r="C114" s="27" t="n"/>
      <c r="D114" s="27" t="n"/>
      <c r="E114" s="27" t="n"/>
      <c r="F114" s="27" t="n"/>
      <c r="G114" s="28">
        <f>IFERROR(IF(A114="","",IF(AND(D114="Vacant",E114="Inspected",F114="Available"),"Yes","No")),"")</f>
        <v/>
      </c>
      <c r="H114" s="27" t="n"/>
      <c r="I114" s="27" t="n"/>
      <c r="J114" s="56" t="n"/>
      <c r="K114" s="56" t="n"/>
      <c r="L114" s="27" t="n"/>
      <c r="M114" s="27" t="n"/>
      <c r="N114" s="57" t="n"/>
      <c r="O114" s="57" t="n"/>
      <c r="P114" s="27" t="n"/>
      <c r="Q114" s="57" t="n"/>
      <c r="R114" s="27" t="n"/>
      <c r="S114" s="27" t="n"/>
      <c r="T114" s="31" t="n"/>
      <c r="U114" s="27" t="n"/>
      <c r="V114" s="57" t="n"/>
      <c r="W114" s="27" t="n"/>
      <c r="X114" s="27" t="n"/>
      <c r="Y114" s="58">
        <f>IFERROR(IF(V114="","",(NOW()-V114)*24),"")</f>
        <v/>
      </c>
      <c r="Z114" s="28">
        <f>IFERROR(IF(A114="","",IF(V114="","Missing Update Time",IF(Y114&gt;'Lists &amp; Settings'!$B$7,"Overdue","Current"))),"")</f>
        <v/>
      </c>
      <c r="AA114" s="33">
        <f>IFERROR(IF(A114="","",IF(OR(D114="",E114="",F114=""),"Missing Required Status",IF(AND(J114&lt;&gt;"",K114&lt;&gt;"",K114&lt;J114),"Date Sequence Error",IF(AND(D114="Occupied",G114="Yes"),"Occupied Room Marked Ready",IF(AND(D114="Vacant",H114&lt;&gt;""),"Guest Name on Vacant Room",IF(AND(F114="Out of Order",R114=""),"Missing Maintenance Ticket",IF(AND(R114&lt;&gt;"",T114=""),"Missing Issue Summary",IF(AND(N114&lt;&gt;"",O114&lt;&gt;"",O114&lt;N114),"Housekeeping Time Error",IF(AND(Q114&lt;&gt;"",O114&lt;&gt;"",Q114&lt;O114),"Inspection Time Error",IF(AND(G114="Yes",F114&lt;&gt;"Available"),"Blocked Room Marked Ready",IF(Z114="Overdue","Status Update Overdue","OK"))))))))))),"")</f>
        <v/>
      </c>
      <c r="AB114" s="31" t="n"/>
    </row>
    <row r="115">
      <c r="A115" s="27" t="n"/>
      <c r="B115" s="27" t="n"/>
      <c r="C115" s="27" t="n"/>
      <c r="D115" s="27" t="n"/>
      <c r="E115" s="27" t="n"/>
      <c r="F115" s="27" t="n"/>
      <c r="G115" s="28">
        <f>IFERROR(IF(A115="","",IF(AND(D115="Vacant",E115="Inspected",F115="Available"),"Yes","No")),"")</f>
        <v/>
      </c>
      <c r="H115" s="27" t="n"/>
      <c r="I115" s="27" t="n"/>
      <c r="J115" s="56" t="n"/>
      <c r="K115" s="56" t="n"/>
      <c r="L115" s="27" t="n"/>
      <c r="M115" s="27" t="n"/>
      <c r="N115" s="57" t="n"/>
      <c r="O115" s="57" t="n"/>
      <c r="P115" s="27" t="n"/>
      <c r="Q115" s="57" t="n"/>
      <c r="R115" s="27" t="n"/>
      <c r="S115" s="27" t="n"/>
      <c r="T115" s="31" t="n"/>
      <c r="U115" s="27" t="n"/>
      <c r="V115" s="57" t="n"/>
      <c r="W115" s="27" t="n"/>
      <c r="X115" s="27" t="n"/>
      <c r="Y115" s="58">
        <f>IFERROR(IF(V115="","",(NOW()-V115)*24),"")</f>
        <v/>
      </c>
      <c r="Z115" s="28">
        <f>IFERROR(IF(A115="","",IF(V115="","Missing Update Time",IF(Y115&gt;'Lists &amp; Settings'!$B$7,"Overdue","Current"))),"")</f>
        <v/>
      </c>
      <c r="AA115" s="33">
        <f>IFERROR(IF(A115="","",IF(OR(D115="",E115="",F115=""),"Missing Required Status",IF(AND(J115&lt;&gt;"",K115&lt;&gt;"",K115&lt;J115),"Date Sequence Error",IF(AND(D115="Occupied",G115="Yes"),"Occupied Room Marked Ready",IF(AND(D115="Vacant",H115&lt;&gt;""),"Guest Name on Vacant Room",IF(AND(F115="Out of Order",R115=""),"Missing Maintenance Ticket",IF(AND(R115&lt;&gt;"",T115=""),"Missing Issue Summary",IF(AND(N115&lt;&gt;"",O115&lt;&gt;"",O115&lt;N115),"Housekeeping Time Error",IF(AND(Q115&lt;&gt;"",O115&lt;&gt;"",Q115&lt;O115),"Inspection Time Error",IF(AND(G115="Yes",F115&lt;&gt;"Available"),"Blocked Room Marked Ready",IF(Z115="Overdue","Status Update Overdue","OK"))))))))))),"")</f>
        <v/>
      </c>
      <c r="AB115" s="31" t="n"/>
    </row>
    <row r="116">
      <c r="A116" s="27" t="n"/>
      <c r="B116" s="27" t="n"/>
      <c r="C116" s="27" t="n"/>
      <c r="D116" s="27" t="n"/>
      <c r="E116" s="27" t="n"/>
      <c r="F116" s="27" t="n"/>
      <c r="G116" s="28">
        <f>IFERROR(IF(A116="","",IF(AND(D116="Vacant",E116="Inspected",F116="Available"),"Yes","No")),"")</f>
        <v/>
      </c>
      <c r="H116" s="27" t="n"/>
      <c r="I116" s="27" t="n"/>
      <c r="J116" s="56" t="n"/>
      <c r="K116" s="56" t="n"/>
      <c r="L116" s="27" t="n"/>
      <c r="M116" s="27" t="n"/>
      <c r="N116" s="57" t="n"/>
      <c r="O116" s="57" t="n"/>
      <c r="P116" s="27" t="n"/>
      <c r="Q116" s="57" t="n"/>
      <c r="R116" s="27" t="n"/>
      <c r="S116" s="27" t="n"/>
      <c r="T116" s="31" t="n"/>
      <c r="U116" s="27" t="n"/>
      <c r="V116" s="57" t="n"/>
      <c r="W116" s="27" t="n"/>
      <c r="X116" s="27" t="n"/>
      <c r="Y116" s="58">
        <f>IFERROR(IF(V116="","",(NOW()-V116)*24),"")</f>
        <v/>
      </c>
      <c r="Z116" s="28">
        <f>IFERROR(IF(A116="","",IF(V116="","Missing Update Time",IF(Y116&gt;'Lists &amp; Settings'!$B$7,"Overdue","Current"))),"")</f>
        <v/>
      </c>
      <c r="AA116" s="33">
        <f>IFERROR(IF(A116="","",IF(OR(D116="",E116="",F116=""),"Missing Required Status",IF(AND(J116&lt;&gt;"",K116&lt;&gt;"",K116&lt;J116),"Date Sequence Error",IF(AND(D116="Occupied",G116="Yes"),"Occupied Room Marked Ready",IF(AND(D116="Vacant",H116&lt;&gt;""),"Guest Name on Vacant Room",IF(AND(F116="Out of Order",R116=""),"Missing Maintenance Ticket",IF(AND(R116&lt;&gt;"",T116=""),"Missing Issue Summary",IF(AND(N116&lt;&gt;"",O116&lt;&gt;"",O116&lt;N116),"Housekeeping Time Error",IF(AND(Q116&lt;&gt;"",O116&lt;&gt;"",Q116&lt;O116),"Inspection Time Error",IF(AND(G116="Yes",F116&lt;&gt;"Available"),"Blocked Room Marked Ready",IF(Z116="Overdue","Status Update Overdue","OK"))))))))))),"")</f>
        <v/>
      </c>
      <c r="AB116" s="31" t="n"/>
    </row>
    <row r="117">
      <c r="A117" s="27" t="n"/>
      <c r="B117" s="27" t="n"/>
      <c r="C117" s="27" t="n"/>
      <c r="D117" s="27" t="n"/>
      <c r="E117" s="27" t="n"/>
      <c r="F117" s="27" t="n"/>
      <c r="G117" s="28">
        <f>IFERROR(IF(A117="","",IF(AND(D117="Vacant",E117="Inspected",F117="Available"),"Yes","No")),"")</f>
        <v/>
      </c>
      <c r="H117" s="27" t="n"/>
      <c r="I117" s="27" t="n"/>
      <c r="J117" s="56" t="n"/>
      <c r="K117" s="56" t="n"/>
      <c r="L117" s="27" t="n"/>
      <c r="M117" s="27" t="n"/>
      <c r="N117" s="57" t="n"/>
      <c r="O117" s="57" t="n"/>
      <c r="P117" s="27" t="n"/>
      <c r="Q117" s="57" t="n"/>
      <c r="R117" s="27" t="n"/>
      <c r="S117" s="27" t="n"/>
      <c r="T117" s="31" t="n"/>
      <c r="U117" s="27" t="n"/>
      <c r="V117" s="57" t="n"/>
      <c r="W117" s="27" t="n"/>
      <c r="X117" s="27" t="n"/>
      <c r="Y117" s="58">
        <f>IFERROR(IF(V117="","",(NOW()-V117)*24),"")</f>
        <v/>
      </c>
      <c r="Z117" s="28">
        <f>IFERROR(IF(A117="","",IF(V117="","Missing Update Time",IF(Y117&gt;'Lists &amp; Settings'!$B$7,"Overdue","Current"))),"")</f>
        <v/>
      </c>
      <c r="AA117" s="33">
        <f>IFERROR(IF(A117="","",IF(OR(D117="",E117="",F117=""),"Missing Required Status",IF(AND(J117&lt;&gt;"",K117&lt;&gt;"",K117&lt;J117),"Date Sequence Error",IF(AND(D117="Occupied",G117="Yes"),"Occupied Room Marked Ready",IF(AND(D117="Vacant",H117&lt;&gt;""),"Guest Name on Vacant Room",IF(AND(F117="Out of Order",R117=""),"Missing Maintenance Ticket",IF(AND(R117&lt;&gt;"",T117=""),"Missing Issue Summary",IF(AND(N117&lt;&gt;"",O117&lt;&gt;"",O117&lt;N117),"Housekeeping Time Error",IF(AND(Q117&lt;&gt;"",O117&lt;&gt;"",Q117&lt;O117),"Inspection Time Error",IF(AND(G117="Yes",F117&lt;&gt;"Available"),"Blocked Room Marked Ready",IF(Z117="Overdue","Status Update Overdue","OK"))))))))))),"")</f>
        <v/>
      </c>
      <c r="AB117" s="31" t="n"/>
    </row>
    <row r="118">
      <c r="A118" s="27" t="n"/>
      <c r="B118" s="27" t="n"/>
      <c r="C118" s="27" t="n"/>
      <c r="D118" s="27" t="n"/>
      <c r="E118" s="27" t="n"/>
      <c r="F118" s="27" t="n"/>
      <c r="G118" s="28">
        <f>IFERROR(IF(A118="","",IF(AND(D118="Vacant",E118="Inspected",F118="Available"),"Yes","No")),"")</f>
        <v/>
      </c>
      <c r="H118" s="27" t="n"/>
      <c r="I118" s="27" t="n"/>
      <c r="J118" s="56" t="n"/>
      <c r="K118" s="56" t="n"/>
      <c r="L118" s="27" t="n"/>
      <c r="M118" s="27" t="n"/>
      <c r="N118" s="57" t="n"/>
      <c r="O118" s="57" t="n"/>
      <c r="P118" s="27" t="n"/>
      <c r="Q118" s="57" t="n"/>
      <c r="R118" s="27" t="n"/>
      <c r="S118" s="27" t="n"/>
      <c r="T118" s="31" t="n"/>
      <c r="U118" s="27" t="n"/>
      <c r="V118" s="57" t="n"/>
      <c r="W118" s="27" t="n"/>
      <c r="X118" s="27" t="n"/>
      <c r="Y118" s="58">
        <f>IFERROR(IF(V118="","",(NOW()-V118)*24),"")</f>
        <v/>
      </c>
      <c r="Z118" s="28">
        <f>IFERROR(IF(A118="","",IF(V118="","Missing Update Time",IF(Y118&gt;'Lists &amp; Settings'!$B$7,"Overdue","Current"))),"")</f>
        <v/>
      </c>
      <c r="AA118" s="33">
        <f>IFERROR(IF(A118="","",IF(OR(D118="",E118="",F118=""),"Missing Required Status",IF(AND(J118&lt;&gt;"",K118&lt;&gt;"",K118&lt;J118),"Date Sequence Error",IF(AND(D118="Occupied",G118="Yes"),"Occupied Room Marked Ready",IF(AND(D118="Vacant",H118&lt;&gt;""),"Guest Name on Vacant Room",IF(AND(F118="Out of Order",R118=""),"Missing Maintenance Ticket",IF(AND(R118&lt;&gt;"",T118=""),"Missing Issue Summary",IF(AND(N118&lt;&gt;"",O118&lt;&gt;"",O118&lt;N118),"Housekeeping Time Error",IF(AND(Q118&lt;&gt;"",O118&lt;&gt;"",Q118&lt;O118),"Inspection Time Error",IF(AND(G118="Yes",F118&lt;&gt;"Available"),"Blocked Room Marked Ready",IF(Z118="Overdue","Status Update Overdue","OK"))))))))))),"")</f>
        <v/>
      </c>
      <c r="AB118" s="31" t="n"/>
    </row>
    <row r="119">
      <c r="A119" s="27" t="n"/>
      <c r="B119" s="27" t="n"/>
      <c r="C119" s="27" t="n"/>
      <c r="D119" s="27" t="n"/>
      <c r="E119" s="27" t="n"/>
      <c r="F119" s="27" t="n"/>
      <c r="G119" s="28">
        <f>IFERROR(IF(A119="","",IF(AND(D119="Vacant",E119="Inspected",F119="Available"),"Yes","No")),"")</f>
        <v/>
      </c>
      <c r="H119" s="27" t="n"/>
      <c r="I119" s="27" t="n"/>
      <c r="J119" s="56" t="n"/>
      <c r="K119" s="56" t="n"/>
      <c r="L119" s="27" t="n"/>
      <c r="M119" s="27" t="n"/>
      <c r="N119" s="57" t="n"/>
      <c r="O119" s="57" t="n"/>
      <c r="P119" s="27" t="n"/>
      <c r="Q119" s="57" t="n"/>
      <c r="R119" s="27" t="n"/>
      <c r="S119" s="27" t="n"/>
      <c r="T119" s="31" t="n"/>
      <c r="U119" s="27" t="n"/>
      <c r="V119" s="57" t="n"/>
      <c r="W119" s="27" t="n"/>
      <c r="X119" s="27" t="n"/>
      <c r="Y119" s="58">
        <f>IFERROR(IF(V119="","",(NOW()-V119)*24),"")</f>
        <v/>
      </c>
      <c r="Z119" s="28">
        <f>IFERROR(IF(A119="","",IF(V119="","Missing Update Time",IF(Y119&gt;'Lists &amp; Settings'!$B$7,"Overdue","Current"))),"")</f>
        <v/>
      </c>
      <c r="AA119" s="33">
        <f>IFERROR(IF(A119="","",IF(OR(D119="",E119="",F119=""),"Missing Required Status",IF(AND(J119&lt;&gt;"",K119&lt;&gt;"",K119&lt;J119),"Date Sequence Error",IF(AND(D119="Occupied",G119="Yes"),"Occupied Room Marked Ready",IF(AND(D119="Vacant",H119&lt;&gt;""),"Guest Name on Vacant Room",IF(AND(F119="Out of Order",R119=""),"Missing Maintenance Ticket",IF(AND(R119&lt;&gt;"",T119=""),"Missing Issue Summary",IF(AND(N119&lt;&gt;"",O119&lt;&gt;"",O119&lt;N119),"Housekeeping Time Error",IF(AND(Q119&lt;&gt;"",O119&lt;&gt;"",Q119&lt;O119),"Inspection Time Error",IF(AND(G119="Yes",F119&lt;&gt;"Available"),"Blocked Room Marked Ready",IF(Z119="Overdue","Status Update Overdue","OK"))))))))))),"")</f>
        <v/>
      </c>
      <c r="AB119" s="31" t="n"/>
    </row>
    <row r="120">
      <c r="A120" s="27" t="n"/>
      <c r="B120" s="27" t="n"/>
      <c r="C120" s="27" t="n"/>
      <c r="D120" s="27" t="n"/>
      <c r="E120" s="27" t="n"/>
      <c r="F120" s="27" t="n"/>
      <c r="G120" s="28">
        <f>IFERROR(IF(A120="","",IF(AND(D120="Vacant",E120="Inspected",F120="Available"),"Yes","No")),"")</f>
        <v/>
      </c>
      <c r="H120" s="27" t="n"/>
      <c r="I120" s="27" t="n"/>
      <c r="J120" s="56" t="n"/>
      <c r="K120" s="56" t="n"/>
      <c r="L120" s="27" t="n"/>
      <c r="M120" s="27" t="n"/>
      <c r="N120" s="57" t="n"/>
      <c r="O120" s="57" t="n"/>
      <c r="P120" s="27" t="n"/>
      <c r="Q120" s="57" t="n"/>
      <c r="R120" s="27" t="n"/>
      <c r="S120" s="27" t="n"/>
      <c r="T120" s="31" t="n"/>
      <c r="U120" s="27" t="n"/>
      <c r="V120" s="57" t="n"/>
      <c r="W120" s="27" t="n"/>
      <c r="X120" s="27" t="n"/>
      <c r="Y120" s="58">
        <f>IFERROR(IF(V120="","",(NOW()-V120)*24),"")</f>
        <v/>
      </c>
      <c r="Z120" s="28">
        <f>IFERROR(IF(A120="","",IF(V120="","Missing Update Time",IF(Y120&gt;'Lists &amp; Settings'!$B$7,"Overdue","Current"))),"")</f>
        <v/>
      </c>
      <c r="AA120" s="33">
        <f>IFERROR(IF(A120="","",IF(OR(D120="",E120="",F120=""),"Missing Required Status",IF(AND(J120&lt;&gt;"",K120&lt;&gt;"",K120&lt;J120),"Date Sequence Error",IF(AND(D120="Occupied",G120="Yes"),"Occupied Room Marked Ready",IF(AND(D120="Vacant",H120&lt;&gt;""),"Guest Name on Vacant Room",IF(AND(F120="Out of Order",R120=""),"Missing Maintenance Ticket",IF(AND(R120&lt;&gt;"",T120=""),"Missing Issue Summary",IF(AND(N120&lt;&gt;"",O120&lt;&gt;"",O120&lt;N120),"Housekeeping Time Error",IF(AND(Q120&lt;&gt;"",O120&lt;&gt;"",Q120&lt;O120),"Inspection Time Error",IF(AND(G120="Yes",F120&lt;&gt;"Available"),"Blocked Room Marked Ready",IF(Z120="Overdue","Status Update Overdue","OK"))))))))))),"")</f>
        <v/>
      </c>
      <c r="AB120" s="31" t="n"/>
    </row>
    <row r="121">
      <c r="A121" s="27" t="n"/>
      <c r="B121" s="27" t="n"/>
      <c r="C121" s="27" t="n"/>
      <c r="D121" s="27" t="n"/>
      <c r="E121" s="27" t="n"/>
      <c r="F121" s="27" t="n"/>
      <c r="G121" s="28">
        <f>IFERROR(IF(A121="","",IF(AND(D121="Vacant",E121="Inspected",F121="Available"),"Yes","No")),"")</f>
        <v/>
      </c>
      <c r="H121" s="27" t="n"/>
      <c r="I121" s="27" t="n"/>
      <c r="J121" s="56" t="n"/>
      <c r="K121" s="56" t="n"/>
      <c r="L121" s="27" t="n"/>
      <c r="M121" s="27" t="n"/>
      <c r="N121" s="57" t="n"/>
      <c r="O121" s="57" t="n"/>
      <c r="P121" s="27" t="n"/>
      <c r="Q121" s="57" t="n"/>
      <c r="R121" s="27" t="n"/>
      <c r="S121" s="27" t="n"/>
      <c r="T121" s="31" t="n"/>
      <c r="U121" s="27" t="n"/>
      <c r="V121" s="57" t="n"/>
      <c r="W121" s="27" t="n"/>
      <c r="X121" s="27" t="n"/>
      <c r="Y121" s="58">
        <f>IFERROR(IF(V121="","",(NOW()-V121)*24),"")</f>
        <v/>
      </c>
      <c r="Z121" s="28">
        <f>IFERROR(IF(A121="","",IF(V121="","Missing Update Time",IF(Y121&gt;'Lists &amp; Settings'!$B$7,"Overdue","Current"))),"")</f>
        <v/>
      </c>
      <c r="AA121" s="33">
        <f>IFERROR(IF(A121="","",IF(OR(D121="",E121="",F121=""),"Missing Required Status",IF(AND(J121&lt;&gt;"",K121&lt;&gt;"",K121&lt;J121),"Date Sequence Error",IF(AND(D121="Occupied",G121="Yes"),"Occupied Room Marked Ready",IF(AND(D121="Vacant",H121&lt;&gt;""),"Guest Name on Vacant Room",IF(AND(F121="Out of Order",R121=""),"Missing Maintenance Ticket",IF(AND(R121&lt;&gt;"",T121=""),"Missing Issue Summary",IF(AND(N121&lt;&gt;"",O121&lt;&gt;"",O121&lt;N121),"Housekeeping Time Error",IF(AND(Q121&lt;&gt;"",O121&lt;&gt;"",Q121&lt;O121),"Inspection Time Error",IF(AND(G121="Yes",F121&lt;&gt;"Available"),"Blocked Room Marked Ready",IF(Z121="Overdue","Status Update Overdue","OK"))))))))))),"")</f>
        <v/>
      </c>
      <c r="AB121" s="31" t="n"/>
    </row>
    <row r="122">
      <c r="A122" s="27" t="n"/>
      <c r="B122" s="27" t="n"/>
      <c r="C122" s="27" t="n"/>
      <c r="D122" s="27" t="n"/>
      <c r="E122" s="27" t="n"/>
      <c r="F122" s="27" t="n"/>
      <c r="G122" s="28">
        <f>IFERROR(IF(A122="","",IF(AND(D122="Vacant",E122="Inspected",F122="Available"),"Yes","No")),"")</f>
        <v/>
      </c>
      <c r="H122" s="27" t="n"/>
      <c r="I122" s="27" t="n"/>
      <c r="J122" s="56" t="n"/>
      <c r="K122" s="56" t="n"/>
      <c r="L122" s="27" t="n"/>
      <c r="M122" s="27" t="n"/>
      <c r="N122" s="57" t="n"/>
      <c r="O122" s="57" t="n"/>
      <c r="P122" s="27" t="n"/>
      <c r="Q122" s="57" t="n"/>
      <c r="R122" s="27" t="n"/>
      <c r="S122" s="27" t="n"/>
      <c r="T122" s="31" t="n"/>
      <c r="U122" s="27" t="n"/>
      <c r="V122" s="57" t="n"/>
      <c r="W122" s="27" t="n"/>
      <c r="X122" s="27" t="n"/>
      <c r="Y122" s="58">
        <f>IFERROR(IF(V122="","",(NOW()-V122)*24),"")</f>
        <v/>
      </c>
      <c r="Z122" s="28">
        <f>IFERROR(IF(A122="","",IF(V122="","Missing Update Time",IF(Y122&gt;'Lists &amp; Settings'!$B$7,"Overdue","Current"))),"")</f>
        <v/>
      </c>
      <c r="AA122" s="33">
        <f>IFERROR(IF(A122="","",IF(OR(D122="",E122="",F122=""),"Missing Required Status",IF(AND(J122&lt;&gt;"",K122&lt;&gt;"",K122&lt;J122),"Date Sequence Error",IF(AND(D122="Occupied",G122="Yes"),"Occupied Room Marked Ready",IF(AND(D122="Vacant",H122&lt;&gt;""),"Guest Name on Vacant Room",IF(AND(F122="Out of Order",R122=""),"Missing Maintenance Ticket",IF(AND(R122&lt;&gt;"",T122=""),"Missing Issue Summary",IF(AND(N122&lt;&gt;"",O122&lt;&gt;"",O122&lt;N122),"Housekeeping Time Error",IF(AND(Q122&lt;&gt;"",O122&lt;&gt;"",Q122&lt;O122),"Inspection Time Error",IF(AND(G122="Yes",F122&lt;&gt;"Available"),"Blocked Room Marked Ready",IF(Z122="Overdue","Status Update Overdue","OK"))))))))))),"")</f>
        <v/>
      </c>
      <c r="AB122" s="31" t="n"/>
    </row>
    <row r="123">
      <c r="A123" s="27" t="n"/>
      <c r="B123" s="27" t="n"/>
      <c r="C123" s="27" t="n"/>
      <c r="D123" s="27" t="n"/>
      <c r="E123" s="27" t="n"/>
      <c r="F123" s="27" t="n"/>
      <c r="G123" s="28">
        <f>IFERROR(IF(A123="","",IF(AND(D123="Vacant",E123="Inspected",F123="Available"),"Yes","No")),"")</f>
        <v/>
      </c>
      <c r="H123" s="27" t="n"/>
      <c r="I123" s="27" t="n"/>
      <c r="J123" s="56" t="n"/>
      <c r="K123" s="56" t="n"/>
      <c r="L123" s="27" t="n"/>
      <c r="M123" s="27" t="n"/>
      <c r="N123" s="57" t="n"/>
      <c r="O123" s="57" t="n"/>
      <c r="P123" s="27" t="n"/>
      <c r="Q123" s="57" t="n"/>
      <c r="R123" s="27" t="n"/>
      <c r="S123" s="27" t="n"/>
      <c r="T123" s="31" t="n"/>
      <c r="U123" s="27" t="n"/>
      <c r="V123" s="57" t="n"/>
      <c r="W123" s="27" t="n"/>
      <c r="X123" s="27" t="n"/>
      <c r="Y123" s="58">
        <f>IFERROR(IF(V123="","",(NOW()-V123)*24),"")</f>
        <v/>
      </c>
      <c r="Z123" s="28">
        <f>IFERROR(IF(A123="","",IF(V123="","Missing Update Time",IF(Y123&gt;'Lists &amp; Settings'!$B$7,"Overdue","Current"))),"")</f>
        <v/>
      </c>
      <c r="AA123" s="33">
        <f>IFERROR(IF(A123="","",IF(OR(D123="",E123="",F123=""),"Missing Required Status",IF(AND(J123&lt;&gt;"",K123&lt;&gt;"",K123&lt;J123),"Date Sequence Error",IF(AND(D123="Occupied",G123="Yes"),"Occupied Room Marked Ready",IF(AND(D123="Vacant",H123&lt;&gt;""),"Guest Name on Vacant Room",IF(AND(F123="Out of Order",R123=""),"Missing Maintenance Ticket",IF(AND(R123&lt;&gt;"",T123=""),"Missing Issue Summary",IF(AND(N123&lt;&gt;"",O123&lt;&gt;"",O123&lt;N123),"Housekeeping Time Error",IF(AND(Q123&lt;&gt;"",O123&lt;&gt;"",Q123&lt;O123),"Inspection Time Error",IF(AND(G123="Yes",F123&lt;&gt;"Available"),"Blocked Room Marked Ready",IF(Z123="Overdue","Status Update Overdue","OK"))))))))))),"")</f>
        <v/>
      </c>
      <c r="AB123" s="31" t="n"/>
    </row>
    <row r="124">
      <c r="A124" s="27" t="n"/>
      <c r="B124" s="27" t="n"/>
      <c r="C124" s="27" t="n"/>
      <c r="D124" s="27" t="n"/>
      <c r="E124" s="27" t="n"/>
      <c r="F124" s="27" t="n"/>
      <c r="G124" s="28">
        <f>IFERROR(IF(A124="","",IF(AND(D124="Vacant",E124="Inspected",F124="Available"),"Yes","No")),"")</f>
        <v/>
      </c>
      <c r="H124" s="27" t="n"/>
      <c r="I124" s="27" t="n"/>
      <c r="J124" s="56" t="n"/>
      <c r="K124" s="56" t="n"/>
      <c r="L124" s="27" t="n"/>
      <c r="M124" s="27" t="n"/>
      <c r="N124" s="57" t="n"/>
      <c r="O124" s="57" t="n"/>
      <c r="P124" s="27" t="n"/>
      <c r="Q124" s="57" t="n"/>
      <c r="R124" s="27" t="n"/>
      <c r="S124" s="27" t="n"/>
      <c r="T124" s="31" t="n"/>
      <c r="U124" s="27" t="n"/>
      <c r="V124" s="57" t="n"/>
      <c r="W124" s="27" t="n"/>
      <c r="X124" s="27" t="n"/>
      <c r="Y124" s="58">
        <f>IFERROR(IF(V124="","",(NOW()-V124)*24),"")</f>
        <v/>
      </c>
      <c r="Z124" s="28">
        <f>IFERROR(IF(A124="","",IF(V124="","Missing Update Time",IF(Y124&gt;'Lists &amp; Settings'!$B$7,"Overdue","Current"))),"")</f>
        <v/>
      </c>
      <c r="AA124" s="33">
        <f>IFERROR(IF(A124="","",IF(OR(D124="",E124="",F124=""),"Missing Required Status",IF(AND(J124&lt;&gt;"",K124&lt;&gt;"",K124&lt;J124),"Date Sequence Error",IF(AND(D124="Occupied",G124="Yes"),"Occupied Room Marked Ready",IF(AND(D124="Vacant",H124&lt;&gt;""),"Guest Name on Vacant Room",IF(AND(F124="Out of Order",R124=""),"Missing Maintenance Ticket",IF(AND(R124&lt;&gt;"",T124=""),"Missing Issue Summary",IF(AND(N124&lt;&gt;"",O124&lt;&gt;"",O124&lt;N124),"Housekeeping Time Error",IF(AND(Q124&lt;&gt;"",O124&lt;&gt;"",Q124&lt;O124),"Inspection Time Error",IF(AND(G124="Yes",F124&lt;&gt;"Available"),"Blocked Room Marked Ready",IF(Z124="Overdue","Status Update Overdue","OK"))))))))))),"")</f>
        <v/>
      </c>
      <c r="AB124" s="31" t="n"/>
    </row>
    <row r="125">
      <c r="A125" s="27" t="n"/>
      <c r="B125" s="27" t="n"/>
      <c r="C125" s="27" t="n"/>
      <c r="D125" s="27" t="n"/>
      <c r="E125" s="27" t="n"/>
      <c r="F125" s="27" t="n"/>
      <c r="G125" s="28">
        <f>IFERROR(IF(A125="","",IF(AND(D125="Vacant",E125="Inspected",F125="Available"),"Yes","No")),"")</f>
        <v/>
      </c>
      <c r="H125" s="27" t="n"/>
      <c r="I125" s="27" t="n"/>
      <c r="J125" s="56" t="n"/>
      <c r="K125" s="56" t="n"/>
      <c r="L125" s="27" t="n"/>
      <c r="M125" s="27" t="n"/>
      <c r="N125" s="57" t="n"/>
      <c r="O125" s="57" t="n"/>
      <c r="P125" s="27" t="n"/>
      <c r="Q125" s="57" t="n"/>
      <c r="R125" s="27" t="n"/>
      <c r="S125" s="27" t="n"/>
      <c r="T125" s="31" t="n"/>
      <c r="U125" s="27" t="n"/>
      <c r="V125" s="57" t="n"/>
      <c r="W125" s="27" t="n"/>
      <c r="X125" s="27" t="n"/>
      <c r="Y125" s="58">
        <f>IFERROR(IF(V125="","",(NOW()-V125)*24),"")</f>
        <v/>
      </c>
      <c r="Z125" s="28">
        <f>IFERROR(IF(A125="","",IF(V125="","Missing Update Time",IF(Y125&gt;'Lists &amp; Settings'!$B$7,"Overdue","Current"))),"")</f>
        <v/>
      </c>
      <c r="AA125" s="33">
        <f>IFERROR(IF(A125="","",IF(OR(D125="",E125="",F125=""),"Missing Required Status",IF(AND(J125&lt;&gt;"",K125&lt;&gt;"",K125&lt;J125),"Date Sequence Error",IF(AND(D125="Occupied",G125="Yes"),"Occupied Room Marked Ready",IF(AND(D125="Vacant",H125&lt;&gt;""),"Guest Name on Vacant Room",IF(AND(F125="Out of Order",R125=""),"Missing Maintenance Ticket",IF(AND(R125&lt;&gt;"",T125=""),"Missing Issue Summary",IF(AND(N125&lt;&gt;"",O125&lt;&gt;"",O125&lt;N125),"Housekeeping Time Error",IF(AND(Q125&lt;&gt;"",O125&lt;&gt;"",Q125&lt;O125),"Inspection Time Error",IF(AND(G125="Yes",F125&lt;&gt;"Available"),"Blocked Room Marked Ready",IF(Z125="Overdue","Status Update Overdue","OK"))))))))))),"")</f>
        <v/>
      </c>
      <c r="AB125" s="31" t="n"/>
    </row>
    <row r="126">
      <c r="A126" s="27" t="n"/>
      <c r="B126" s="27" t="n"/>
      <c r="C126" s="27" t="n"/>
      <c r="D126" s="27" t="n"/>
      <c r="E126" s="27" t="n"/>
      <c r="F126" s="27" t="n"/>
      <c r="G126" s="28">
        <f>IFERROR(IF(A126="","",IF(AND(D126="Vacant",E126="Inspected",F126="Available"),"Yes","No")),"")</f>
        <v/>
      </c>
      <c r="H126" s="27" t="n"/>
      <c r="I126" s="27" t="n"/>
      <c r="J126" s="56" t="n"/>
      <c r="K126" s="56" t="n"/>
      <c r="L126" s="27" t="n"/>
      <c r="M126" s="27" t="n"/>
      <c r="N126" s="57" t="n"/>
      <c r="O126" s="57" t="n"/>
      <c r="P126" s="27" t="n"/>
      <c r="Q126" s="57" t="n"/>
      <c r="R126" s="27" t="n"/>
      <c r="S126" s="27" t="n"/>
      <c r="T126" s="31" t="n"/>
      <c r="U126" s="27" t="n"/>
      <c r="V126" s="57" t="n"/>
      <c r="W126" s="27" t="n"/>
      <c r="X126" s="27" t="n"/>
      <c r="Y126" s="58">
        <f>IFERROR(IF(V126="","",(NOW()-V126)*24),"")</f>
        <v/>
      </c>
      <c r="Z126" s="28">
        <f>IFERROR(IF(A126="","",IF(V126="","Missing Update Time",IF(Y126&gt;'Lists &amp; Settings'!$B$7,"Overdue","Current"))),"")</f>
        <v/>
      </c>
      <c r="AA126" s="33">
        <f>IFERROR(IF(A126="","",IF(OR(D126="",E126="",F126=""),"Missing Required Status",IF(AND(J126&lt;&gt;"",K126&lt;&gt;"",K126&lt;J126),"Date Sequence Error",IF(AND(D126="Occupied",G126="Yes"),"Occupied Room Marked Ready",IF(AND(D126="Vacant",H126&lt;&gt;""),"Guest Name on Vacant Room",IF(AND(F126="Out of Order",R126=""),"Missing Maintenance Ticket",IF(AND(R126&lt;&gt;"",T126=""),"Missing Issue Summary",IF(AND(N126&lt;&gt;"",O126&lt;&gt;"",O126&lt;N126),"Housekeeping Time Error",IF(AND(Q126&lt;&gt;"",O126&lt;&gt;"",Q126&lt;O126),"Inspection Time Error",IF(AND(G126="Yes",F126&lt;&gt;"Available"),"Blocked Room Marked Ready",IF(Z126="Overdue","Status Update Overdue","OK"))))))))))),"")</f>
        <v/>
      </c>
      <c r="AB126" s="31" t="n"/>
    </row>
    <row r="127">
      <c r="A127" s="27" t="n"/>
      <c r="B127" s="27" t="n"/>
      <c r="C127" s="27" t="n"/>
      <c r="D127" s="27" t="n"/>
      <c r="E127" s="27" t="n"/>
      <c r="F127" s="27" t="n"/>
      <c r="G127" s="28">
        <f>IFERROR(IF(A127="","",IF(AND(D127="Vacant",E127="Inspected",F127="Available"),"Yes","No")),"")</f>
        <v/>
      </c>
      <c r="H127" s="27" t="n"/>
      <c r="I127" s="27" t="n"/>
      <c r="J127" s="56" t="n"/>
      <c r="K127" s="56" t="n"/>
      <c r="L127" s="27" t="n"/>
      <c r="M127" s="27" t="n"/>
      <c r="N127" s="57" t="n"/>
      <c r="O127" s="57" t="n"/>
      <c r="P127" s="27" t="n"/>
      <c r="Q127" s="57" t="n"/>
      <c r="R127" s="27" t="n"/>
      <c r="S127" s="27" t="n"/>
      <c r="T127" s="31" t="n"/>
      <c r="U127" s="27" t="n"/>
      <c r="V127" s="57" t="n"/>
      <c r="W127" s="27" t="n"/>
      <c r="X127" s="27" t="n"/>
      <c r="Y127" s="58">
        <f>IFERROR(IF(V127="","",(NOW()-V127)*24),"")</f>
        <v/>
      </c>
      <c r="Z127" s="28">
        <f>IFERROR(IF(A127="","",IF(V127="","Missing Update Time",IF(Y127&gt;'Lists &amp; Settings'!$B$7,"Overdue","Current"))),"")</f>
        <v/>
      </c>
      <c r="AA127" s="33">
        <f>IFERROR(IF(A127="","",IF(OR(D127="",E127="",F127=""),"Missing Required Status",IF(AND(J127&lt;&gt;"",K127&lt;&gt;"",K127&lt;J127),"Date Sequence Error",IF(AND(D127="Occupied",G127="Yes"),"Occupied Room Marked Ready",IF(AND(D127="Vacant",H127&lt;&gt;""),"Guest Name on Vacant Room",IF(AND(F127="Out of Order",R127=""),"Missing Maintenance Ticket",IF(AND(R127&lt;&gt;"",T127=""),"Missing Issue Summary",IF(AND(N127&lt;&gt;"",O127&lt;&gt;"",O127&lt;N127),"Housekeeping Time Error",IF(AND(Q127&lt;&gt;"",O127&lt;&gt;"",Q127&lt;O127),"Inspection Time Error",IF(AND(G127="Yes",F127&lt;&gt;"Available"),"Blocked Room Marked Ready",IF(Z127="Overdue","Status Update Overdue","OK"))))))))))),"")</f>
        <v/>
      </c>
      <c r="AB127" s="31" t="n"/>
    </row>
    <row r="128">
      <c r="A128" s="27" t="n"/>
      <c r="B128" s="27" t="n"/>
      <c r="C128" s="27" t="n"/>
      <c r="D128" s="27" t="n"/>
      <c r="E128" s="27" t="n"/>
      <c r="F128" s="27" t="n"/>
      <c r="G128" s="28">
        <f>IFERROR(IF(A128="","",IF(AND(D128="Vacant",E128="Inspected",F128="Available"),"Yes","No")),"")</f>
        <v/>
      </c>
      <c r="H128" s="27" t="n"/>
      <c r="I128" s="27" t="n"/>
      <c r="J128" s="56" t="n"/>
      <c r="K128" s="56" t="n"/>
      <c r="L128" s="27" t="n"/>
      <c r="M128" s="27" t="n"/>
      <c r="N128" s="57" t="n"/>
      <c r="O128" s="57" t="n"/>
      <c r="P128" s="27" t="n"/>
      <c r="Q128" s="57" t="n"/>
      <c r="R128" s="27" t="n"/>
      <c r="S128" s="27" t="n"/>
      <c r="T128" s="31" t="n"/>
      <c r="U128" s="27" t="n"/>
      <c r="V128" s="57" t="n"/>
      <c r="W128" s="27" t="n"/>
      <c r="X128" s="27" t="n"/>
      <c r="Y128" s="58">
        <f>IFERROR(IF(V128="","",(NOW()-V128)*24),"")</f>
        <v/>
      </c>
      <c r="Z128" s="28">
        <f>IFERROR(IF(A128="","",IF(V128="","Missing Update Time",IF(Y128&gt;'Lists &amp; Settings'!$B$7,"Overdue","Current"))),"")</f>
        <v/>
      </c>
      <c r="AA128" s="33">
        <f>IFERROR(IF(A128="","",IF(OR(D128="",E128="",F128=""),"Missing Required Status",IF(AND(J128&lt;&gt;"",K128&lt;&gt;"",K128&lt;J128),"Date Sequence Error",IF(AND(D128="Occupied",G128="Yes"),"Occupied Room Marked Ready",IF(AND(D128="Vacant",H128&lt;&gt;""),"Guest Name on Vacant Room",IF(AND(F128="Out of Order",R128=""),"Missing Maintenance Ticket",IF(AND(R128&lt;&gt;"",T128=""),"Missing Issue Summary",IF(AND(N128&lt;&gt;"",O128&lt;&gt;"",O128&lt;N128),"Housekeeping Time Error",IF(AND(Q128&lt;&gt;"",O128&lt;&gt;"",Q128&lt;O128),"Inspection Time Error",IF(AND(G128="Yes",F128&lt;&gt;"Available"),"Blocked Room Marked Ready",IF(Z128="Overdue","Status Update Overdue","OK"))))))))))),"")</f>
        <v/>
      </c>
      <c r="AB128" s="31" t="n"/>
    </row>
    <row r="129">
      <c r="A129" s="27" t="n"/>
      <c r="B129" s="27" t="n"/>
      <c r="C129" s="27" t="n"/>
      <c r="D129" s="27" t="n"/>
      <c r="E129" s="27" t="n"/>
      <c r="F129" s="27" t="n"/>
      <c r="G129" s="28">
        <f>IFERROR(IF(A129="","",IF(AND(D129="Vacant",E129="Inspected",F129="Available"),"Yes","No")),"")</f>
        <v/>
      </c>
      <c r="H129" s="27" t="n"/>
      <c r="I129" s="27" t="n"/>
      <c r="J129" s="56" t="n"/>
      <c r="K129" s="56" t="n"/>
      <c r="L129" s="27" t="n"/>
      <c r="M129" s="27" t="n"/>
      <c r="N129" s="57" t="n"/>
      <c r="O129" s="57" t="n"/>
      <c r="P129" s="27" t="n"/>
      <c r="Q129" s="57" t="n"/>
      <c r="R129" s="27" t="n"/>
      <c r="S129" s="27" t="n"/>
      <c r="T129" s="31" t="n"/>
      <c r="U129" s="27" t="n"/>
      <c r="V129" s="57" t="n"/>
      <c r="W129" s="27" t="n"/>
      <c r="X129" s="27" t="n"/>
      <c r="Y129" s="58">
        <f>IFERROR(IF(V129="","",(NOW()-V129)*24),"")</f>
        <v/>
      </c>
      <c r="Z129" s="28">
        <f>IFERROR(IF(A129="","",IF(V129="","Missing Update Time",IF(Y129&gt;'Lists &amp; Settings'!$B$7,"Overdue","Current"))),"")</f>
        <v/>
      </c>
      <c r="AA129" s="33">
        <f>IFERROR(IF(A129="","",IF(OR(D129="",E129="",F129=""),"Missing Required Status",IF(AND(J129&lt;&gt;"",K129&lt;&gt;"",K129&lt;J129),"Date Sequence Error",IF(AND(D129="Occupied",G129="Yes"),"Occupied Room Marked Ready",IF(AND(D129="Vacant",H129&lt;&gt;""),"Guest Name on Vacant Room",IF(AND(F129="Out of Order",R129=""),"Missing Maintenance Ticket",IF(AND(R129&lt;&gt;"",T129=""),"Missing Issue Summary",IF(AND(N129&lt;&gt;"",O129&lt;&gt;"",O129&lt;N129),"Housekeeping Time Error",IF(AND(Q129&lt;&gt;"",O129&lt;&gt;"",Q129&lt;O129),"Inspection Time Error",IF(AND(G129="Yes",F129&lt;&gt;"Available"),"Blocked Room Marked Ready",IF(Z129="Overdue","Status Update Overdue","OK"))))))))))),"")</f>
        <v/>
      </c>
      <c r="AB129" s="31" t="n"/>
    </row>
    <row r="130">
      <c r="A130" s="27" t="n"/>
      <c r="B130" s="27" t="n"/>
      <c r="C130" s="27" t="n"/>
      <c r="D130" s="27" t="n"/>
      <c r="E130" s="27" t="n"/>
      <c r="F130" s="27" t="n"/>
      <c r="G130" s="28">
        <f>IFERROR(IF(A130="","",IF(AND(D130="Vacant",E130="Inspected",F130="Available"),"Yes","No")),"")</f>
        <v/>
      </c>
      <c r="H130" s="27" t="n"/>
      <c r="I130" s="27" t="n"/>
      <c r="J130" s="56" t="n"/>
      <c r="K130" s="56" t="n"/>
      <c r="L130" s="27" t="n"/>
      <c r="M130" s="27" t="n"/>
      <c r="N130" s="57" t="n"/>
      <c r="O130" s="57" t="n"/>
      <c r="P130" s="27" t="n"/>
      <c r="Q130" s="57" t="n"/>
      <c r="R130" s="27" t="n"/>
      <c r="S130" s="27" t="n"/>
      <c r="T130" s="31" t="n"/>
      <c r="U130" s="27" t="n"/>
      <c r="V130" s="57" t="n"/>
      <c r="W130" s="27" t="n"/>
      <c r="X130" s="27" t="n"/>
      <c r="Y130" s="58">
        <f>IFERROR(IF(V130="","",(NOW()-V130)*24),"")</f>
        <v/>
      </c>
      <c r="Z130" s="28">
        <f>IFERROR(IF(A130="","",IF(V130="","Missing Update Time",IF(Y130&gt;'Lists &amp; Settings'!$B$7,"Overdue","Current"))),"")</f>
        <v/>
      </c>
      <c r="AA130" s="33">
        <f>IFERROR(IF(A130="","",IF(OR(D130="",E130="",F130=""),"Missing Required Status",IF(AND(J130&lt;&gt;"",K130&lt;&gt;"",K130&lt;J130),"Date Sequence Error",IF(AND(D130="Occupied",G130="Yes"),"Occupied Room Marked Ready",IF(AND(D130="Vacant",H130&lt;&gt;""),"Guest Name on Vacant Room",IF(AND(F130="Out of Order",R130=""),"Missing Maintenance Ticket",IF(AND(R130&lt;&gt;"",T130=""),"Missing Issue Summary",IF(AND(N130&lt;&gt;"",O130&lt;&gt;"",O130&lt;N130),"Housekeeping Time Error",IF(AND(Q130&lt;&gt;"",O130&lt;&gt;"",Q130&lt;O130),"Inspection Time Error",IF(AND(G130="Yes",F130&lt;&gt;"Available"),"Blocked Room Marked Ready",IF(Z130="Overdue","Status Update Overdue","OK"))))))))))),"")</f>
        <v/>
      </c>
      <c r="AB130" s="31" t="n"/>
    </row>
    <row r="131">
      <c r="A131" s="27" t="n"/>
      <c r="B131" s="27" t="n"/>
      <c r="C131" s="27" t="n"/>
      <c r="D131" s="27" t="n"/>
      <c r="E131" s="27" t="n"/>
      <c r="F131" s="27" t="n"/>
      <c r="G131" s="28">
        <f>IFERROR(IF(A131="","",IF(AND(D131="Vacant",E131="Inspected",F131="Available"),"Yes","No")),"")</f>
        <v/>
      </c>
      <c r="H131" s="27" t="n"/>
      <c r="I131" s="27" t="n"/>
      <c r="J131" s="56" t="n"/>
      <c r="K131" s="56" t="n"/>
      <c r="L131" s="27" t="n"/>
      <c r="M131" s="27" t="n"/>
      <c r="N131" s="57" t="n"/>
      <c r="O131" s="57" t="n"/>
      <c r="P131" s="27" t="n"/>
      <c r="Q131" s="57" t="n"/>
      <c r="R131" s="27" t="n"/>
      <c r="S131" s="27" t="n"/>
      <c r="T131" s="31" t="n"/>
      <c r="U131" s="27" t="n"/>
      <c r="V131" s="57" t="n"/>
      <c r="W131" s="27" t="n"/>
      <c r="X131" s="27" t="n"/>
      <c r="Y131" s="58">
        <f>IFERROR(IF(V131="","",(NOW()-V131)*24),"")</f>
        <v/>
      </c>
      <c r="Z131" s="28">
        <f>IFERROR(IF(A131="","",IF(V131="","Missing Update Time",IF(Y131&gt;'Lists &amp; Settings'!$B$7,"Overdue","Current"))),"")</f>
        <v/>
      </c>
      <c r="AA131" s="33">
        <f>IFERROR(IF(A131="","",IF(OR(D131="",E131="",F131=""),"Missing Required Status",IF(AND(J131&lt;&gt;"",K131&lt;&gt;"",K131&lt;J131),"Date Sequence Error",IF(AND(D131="Occupied",G131="Yes"),"Occupied Room Marked Ready",IF(AND(D131="Vacant",H131&lt;&gt;""),"Guest Name on Vacant Room",IF(AND(F131="Out of Order",R131=""),"Missing Maintenance Ticket",IF(AND(R131&lt;&gt;"",T131=""),"Missing Issue Summary",IF(AND(N131&lt;&gt;"",O131&lt;&gt;"",O131&lt;N131),"Housekeeping Time Error",IF(AND(Q131&lt;&gt;"",O131&lt;&gt;"",Q131&lt;O131),"Inspection Time Error",IF(AND(G131="Yes",F131&lt;&gt;"Available"),"Blocked Room Marked Ready",IF(Z131="Overdue","Status Update Overdue","OK"))))))))))),"")</f>
        <v/>
      </c>
      <c r="AB131" s="31" t="n"/>
    </row>
    <row r="132">
      <c r="A132" s="27" t="n"/>
      <c r="B132" s="27" t="n"/>
      <c r="C132" s="27" t="n"/>
      <c r="D132" s="27" t="n"/>
      <c r="E132" s="27" t="n"/>
      <c r="F132" s="27" t="n"/>
      <c r="G132" s="28">
        <f>IFERROR(IF(A132="","",IF(AND(D132="Vacant",E132="Inspected",F132="Available"),"Yes","No")),"")</f>
        <v/>
      </c>
      <c r="H132" s="27" t="n"/>
      <c r="I132" s="27" t="n"/>
      <c r="J132" s="56" t="n"/>
      <c r="K132" s="56" t="n"/>
      <c r="L132" s="27" t="n"/>
      <c r="M132" s="27" t="n"/>
      <c r="N132" s="57" t="n"/>
      <c r="O132" s="57" t="n"/>
      <c r="P132" s="27" t="n"/>
      <c r="Q132" s="57" t="n"/>
      <c r="R132" s="27" t="n"/>
      <c r="S132" s="27" t="n"/>
      <c r="T132" s="31" t="n"/>
      <c r="U132" s="27" t="n"/>
      <c r="V132" s="57" t="n"/>
      <c r="W132" s="27" t="n"/>
      <c r="X132" s="27" t="n"/>
      <c r="Y132" s="58">
        <f>IFERROR(IF(V132="","",(NOW()-V132)*24),"")</f>
        <v/>
      </c>
      <c r="Z132" s="28">
        <f>IFERROR(IF(A132="","",IF(V132="","Missing Update Time",IF(Y132&gt;'Lists &amp; Settings'!$B$7,"Overdue","Current"))),"")</f>
        <v/>
      </c>
      <c r="AA132" s="33">
        <f>IFERROR(IF(A132="","",IF(OR(D132="",E132="",F132=""),"Missing Required Status",IF(AND(J132&lt;&gt;"",K132&lt;&gt;"",K132&lt;J132),"Date Sequence Error",IF(AND(D132="Occupied",G132="Yes"),"Occupied Room Marked Ready",IF(AND(D132="Vacant",H132&lt;&gt;""),"Guest Name on Vacant Room",IF(AND(F132="Out of Order",R132=""),"Missing Maintenance Ticket",IF(AND(R132&lt;&gt;"",T132=""),"Missing Issue Summary",IF(AND(N132&lt;&gt;"",O132&lt;&gt;"",O132&lt;N132),"Housekeeping Time Error",IF(AND(Q132&lt;&gt;"",O132&lt;&gt;"",Q132&lt;O132),"Inspection Time Error",IF(AND(G132="Yes",F132&lt;&gt;"Available"),"Blocked Room Marked Ready",IF(Z132="Overdue","Status Update Overdue","OK"))))))))))),"")</f>
        <v/>
      </c>
      <c r="AB132" s="31" t="n"/>
    </row>
    <row r="133">
      <c r="A133" s="27" t="n"/>
      <c r="B133" s="27" t="n"/>
      <c r="C133" s="27" t="n"/>
      <c r="D133" s="27" t="n"/>
      <c r="E133" s="27" t="n"/>
      <c r="F133" s="27" t="n"/>
      <c r="G133" s="28">
        <f>IFERROR(IF(A133="","",IF(AND(D133="Vacant",E133="Inspected",F133="Available"),"Yes","No")),"")</f>
        <v/>
      </c>
      <c r="H133" s="27" t="n"/>
      <c r="I133" s="27" t="n"/>
      <c r="J133" s="56" t="n"/>
      <c r="K133" s="56" t="n"/>
      <c r="L133" s="27" t="n"/>
      <c r="M133" s="27" t="n"/>
      <c r="N133" s="57" t="n"/>
      <c r="O133" s="57" t="n"/>
      <c r="P133" s="27" t="n"/>
      <c r="Q133" s="57" t="n"/>
      <c r="R133" s="27" t="n"/>
      <c r="S133" s="27" t="n"/>
      <c r="T133" s="31" t="n"/>
      <c r="U133" s="27" t="n"/>
      <c r="V133" s="57" t="n"/>
      <c r="W133" s="27" t="n"/>
      <c r="X133" s="27" t="n"/>
      <c r="Y133" s="58">
        <f>IFERROR(IF(V133="","",(NOW()-V133)*24),"")</f>
        <v/>
      </c>
      <c r="Z133" s="28">
        <f>IFERROR(IF(A133="","",IF(V133="","Missing Update Time",IF(Y133&gt;'Lists &amp; Settings'!$B$7,"Overdue","Current"))),"")</f>
        <v/>
      </c>
      <c r="AA133" s="33">
        <f>IFERROR(IF(A133="","",IF(OR(D133="",E133="",F133=""),"Missing Required Status",IF(AND(J133&lt;&gt;"",K133&lt;&gt;"",K133&lt;J133),"Date Sequence Error",IF(AND(D133="Occupied",G133="Yes"),"Occupied Room Marked Ready",IF(AND(D133="Vacant",H133&lt;&gt;""),"Guest Name on Vacant Room",IF(AND(F133="Out of Order",R133=""),"Missing Maintenance Ticket",IF(AND(R133&lt;&gt;"",T133=""),"Missing Issue Summary",IF(AND(N133&lt;&gt;"",O133&lt;&gt;"",O133&lt;N133),"Housekeeping Time Error",IF(AND(Q133&lt;&gt;"",O133&lt;&gt;"",Q133&lt;O133),"Inspection Time Error",IF(AND(G133="Yes",F133&lt;&gt;"Available"),"Blocked Room Marked Ready",IF(Z133="Overdue","Status Update Overdue","OK"))))))))))),"")</f>
        <v/>
      </c>
      <c r="AB133" s="31" t="n"/>
    </row>
    <row r="134">
      <c r="A134" s="27" t="n"/>
      <c r="B134" s="27" t="n"/>
      <c r="C134" s="27" t="n"/>
      <c r="D134" s="27" t="n"/>
      <c r="E134" s="27" t="n"/>
      <c r="F134" s="27" t="n"/>
      <c r="G134" s="28">
        <f>IFERROR(IF(A134="","",IF(AND(D134="Vacant",E134="Inspected",F134="Available"),"Yes","No")),"")</f>
        <v/>
      </c>
      <c r="H134" s="27" t="n"/>
      <c r="I134" s="27" t="n"/>
      <c r="J134" s="56" t="n"/>
      <c r="K134" s="56" t="n"/>
      <c r="L134" s="27" t="n"/>
      <c r="M134" s="27" t="n"/>
      <c r="N134" s="57" t="n"/>
      <c r="O134" s="57" t="n"/>
      <c r="P134" s="27" t="n"/>
      <c r="Q134" s="57" t="n"/>
      <c r="R134" s="27" t="n"/>
      <c r="S134" s="27" t="n"/>
      <c r="T134" s="31" t="n"/>
      <c r="U134" s="27" t="n"/>
      <c r="V134" s="57" t="n"/>
      <c r="W134" s="27" t="n"/>
      <c r="X134" s="27" t="n"/>
      <c r="Y134" s="58">
        <f>IFERROR(IF(V134="","",(NOW()-V134)*24),"")</f>
        <v/>
      </c>
      <c r="Z134" s="28">
        <f>IFERROR(IF(A134="","",IF(V134="","Missing Update Time",IF(Y134&gt;'Lists &amp; Settings'!$B$7,"Overdue","Current"))),"")</f>
        <v/>
      </c>
      <c r="AA134" s="33">
        <f>IFERROR(IF(A134="","",IF(OR(D134="",E134="",F134=""),"Missing Required Status",IF(AND(J134&lt;&gt;"",K134&lt;&gt;"",K134&lt;J134),"Date Sequence Error",IF(AND(D134="Occupied",G134="Yes"),"Occupied Room Marked Ready",IF(AND(D134="Vacant",H134&lt;&gt;""),"Guest Name on Vacant Room",IF(AND(F134="Out of Order",R134=""),"Missing Maintenance Ticket",IF(AND(R134&lt;&gt;"",T134=""),"Missing Issue Summary",IF(AND(N134&lt;&gt;"",O134&lt;&gt;"",O134&lt;N134),"Housekeeping Time Error",IF(AND(Q134&lt;&gt;"",O134&lt;&gt;"",Q134&lt;O134),"Inspection Time Error",IF(AND(G134="Yes",F134&lt;&gt;"Available"),"Blocked Room Marked Ready",IF(Z134="Overdue","Status Update Overdue","OK"))))))))))),"")</f>
        <v/>
      </c>
      <c r="AB134" s="31" t="n"/>
    </row>
    <row r="135">
      <c r="A135" s="27" t="n"/>
      <c r="B135" s="27" t="n"/>
      <c r="C135" s="27" t="n"/>
      <c r="D135" s="27" t="n"/>
      <c r="E135" s="27" t="n"/>
      <c r="F135" s="27" t="n"/>
      <c r="G135" s="28">
        <f>IFERROR(IF(A135="","",IF(AND(D135="Vacant",E135="Inspected",F135="Available"),"Yes","No")),"")</f>
        <v/>
      </c>
      <c r="H135" s="27" t="n"/>
      <c r="I135" s="27" t="n"/>
      <c r="J135" s="56" t="n"/>
      <c r="K135" s="56" t="n"/>
      <c r="L135" s="27" t="n"/>
      <c r="M135" s="27" t="n"/>
      <c r="N135" s="57" t="n"/>
      <c r="O135" s="57" t="n"/>
      <c r="P135" s="27" t="n"/>
      <c r="Q135" s="57" t="n"/>
      <c r="R135" s="27" t="n"/>
      <c r="S135" s="27" t="n"/>
      <c r="T135" s="31" t="n"/>
      <c r="U135" s="27" t="n"/>
      <c r="V135" s="57" t="n"/>
      <c r="W135" s="27" t="n"/>
      <c r="X135" s="27" t="n"/>
      <c r="Y135" s="58">
        <f>IFERROR(IF(V135="","",(NOW()-V135)*24),"")</f>
        <v/>
      </c>
      <c r="Z135" s="28">
        <f>IFERROR(IF(A135="","",IF(V135="","Missing Update Time",IF(Y135&gt;'Lists &amp; Settings'!$B$7,"Overdue","Current"))),"")</f>
        <v/>
      </c>
      <c r="AA135" s="33">
        <f>IFERROR(IF(A135="","",IF(OR(D135="",E135="",F135=""),"Missing Required Status",IF(AND(J135&lt;&gt;"",K135&lt;&gt;"",K135&lt;J135),"Date Sequence Error",IF(AND(D135="Occupied",G135="Yes"),"Occupied Room Marked Ready",IF(AND(D135="Vacant",H135&lt;&gt;""),"Guest Name on Vacant Room",IF(AND(F135="Out of Order",R135=""),"Missing Maintenance Ticket",IF(AND(R135&lt;&gt;"",T135=""),"Missing Issue Summary",IF(AND(N135&lt;&gt;"",O135&lt;&gt;"",O135&lt;N135),"Housekeeping Time Error",IF(AND(Q135&lt;&gt;"",O135&lt;&gt;"",Q135&lt;O135),"Inspection Time Error",IF(AND(G135="Yes",F135&lt;&gt;"Available"),"Blocked Room Marked Ready",IF(Z135="Overdue","Status Update Overdue","OK"))))))))))),"")</f>
        <v/>
      </c>
      <c r="AB135" s="31" t="n"/>
    </row>
    <row r="136">
      <c r="A136" s="27" t="n"/>
      <c r="B136" s="27" t="n"/>
      <c r="C136" s="27" t="n"/>
      <c r="D136" s="27" t="n"/>
      <c r="E136" s="27" t="n"/>
      <c r="F136" s="27" t="n"/>
      <c r="G136" s="28">
        <f>IFERROR(IF(A136="","",IF(AND(D136="Vacant",E136="Inspected",F136="Available"),"Yes","No")),"")</f>
        <v/>
      </c>
      <c r="H136" s="27" t="n"/>
      <c r="I136" s="27" t="n"/>
      <c r="J136" s="56" t="n"/>
      <c r="K136" s="56" t="n"/>
      <c r="L136" s="27" t="n"/>
      <c r="M136" s="27" t="n"/>
      <c r="N136" s="57" t="n"/>
      <c r="O136" s="57" t="n"/>
      <c r="P136" s="27" t="n"/>
      <c r="Q136" s="57" t="n"/>
      <c r="R136" s="27" t="n"/>
      <c r="S136" s="27" t="n"/>
      <c r="T136" s="31" t="n"/>
      <c r="U136" s="27" t="n"/>
      <c r="V136" s="57" t="n"/>
      <c r="W136" s="27" t="n"/>
      <c r="X136" s="27" t="n"/>
      <c r="Y136" s="58">
        <f>IFERROR(IF(V136="","",(NOW()-V136)*24),"")</f>
        <v/>
      </c>
      <c r="Z136" s="28">
        <f>IFERROR(IF(A136="","",IF(V136="","Missing Update Time",IF(Y136&gt;'Lists &amp; Settings'!$B$7,"Overdue","Current"))),"")</f>
        <v/>
      </c>
      <c r="AA136" s="33">
        <f>IFERROR(IF(A136="","",IF(OR(D136="",E136="",F136=""),"Missing Required Status",IF(AND(J136&lt;&gt;"",K136&lt;&gt;"",K136&lt;J136),"Date Sequence Error",IF(AND(D136="Occupied",G136="Yes"),"Occupied Room Marked Ready",IF(AND(D136="Vacant",H136&lt;&gt;""),"Guest Name on Vacant Room",IF(AND(F136="Out of Order",R136=""),"Missing Maintenance Ticket",IF(AND(R136&lt;&gt;"",T136=""),"Missing Issue Summary",IF(AND(N136&lt;&gt;"",O136&lt;&gt;"",O136&lt;N136),"Housekeeping Time Error",IF(AND(Q136&lt;&gt;"",O136&lt;&gt;"",Q136&lt;O136),"Inspection Time Error",IF(AND(G136="Yes",F136&lt;&gt;"Available"),"Blocked Room Marked Ready",IF(Z136="Overdue","Status Update Overdue","OK"))))))))))),"")</f>
        <v/>
      </c>
      <c r="AB136" s="31" t="n"/>
    </row>
    <row r="137">
      <c r="A137" s="27" t="n"/>
      <c r="B137" s="27" t="n"/>
      <c r="C137" s="27" t="n"/>
      <c r="D137" s="27" t="n"/>
      <c r="E137" s="27" t="n"/>
      <c r="F137" s="27" t="n"/>
      <c r="G137" s="28">
        <f>IFERROR(IF(A137="","",IF(AND(D137="Vacant",E137="Inspected",F137="Available"),"Yes","No")),"")</f>
        <v/>
      </c>
      <c r="H137" s="27" t="n"/>
      <c r="I137" s="27" t="n"/>
      <c r="J137" s="56" t="n"/>
      <c r="K137" s="56" t="n"/>
      <c r="L137" s="27" t="n"/>
      <c r="M137" s="27" t="n"/>
      <c r="N137" s="57" t="n"/>
      <c r="O137" s="57" t="n"/>
      <c r="P137" s="27" t="n"/>
      <c r="Q137" s="57" t="n"/>
      <c r="R137" s="27" t="n"/>
      <c r="S137" s="27" t="n"/>
      <c r="T137" s="31" t="n"/>
      <c r="U137" s="27" t="n"/>
      <c r="V137" s="57" t="n"/>
      <c r="W137" s="27" t="n"/>
      <c r="X137" s="27" t="n"/>
      <c r="Y137" s="58">
        <f>IFERROR(IF(V137="","",(NOW()-V137)*24),"")</f>
        <v/>
      </c>
      <c r="Z137" s="28">
        <f>IFERROR(IF(A137="","",IF(V137="","Missing Update Time",IF(Y137&gt;'Lists &amp; Settings'!$B$7,"Overdue","Current"))),"")</f>
        <v/>
      </c>
      <c r="AA137" s="33">
        <f>IFERROR(IF(A137="","",IF(OR(D137="",E137="",F137=""),"Missing Required Status",IF(AND(J137&lt;&gt;"",K137&lt;&gt;"",K137&lt;J137),"Date Sequence Error",IF(AND(D137="Occupied",G137="Yes"),"Occupied Room Marked Ready",IF(AND(D137="Vacant",H137&lt;&gt;""),"Guest Name on Vacant Room",IF(AND(F137="Out of Order",R137=""),"Missing Maintenance Ticket",IF(AND(R137&lt;&gt;"",T137=""),"Missing Issue Summary",IF(AND(N137&lt;&gt;"",O137&lt;&gt;"",O137&lt;N137),"Housekeeping Time Error",IF(AND(Q137&lt;&gt;"",O137&lt;&gt;"",Q137&lt;O137),"Inspection Time Error",IF(AND(G137="Yes",F137&lt;&gt;"Available"),"Blocked Room Marked Ready",IF(Z137="Overdue","Status Update Overdue","OK"))))))))))),"")</f>
        <v/>
      </c>
      <c r="AB137" s="31" t="n"/>
    </row>
    <row r="138">
      <c r="A138" s="27" t="n"/>
      <c r="B138" s="27" t="n"/>
      <c r="C138" s="27" t="n"/>
      <c r="D138" s="27" t="n"/>
      <c r="E138" s="27" t="n"/>
      <c r="F138" s="27" t="n"/>
      <c r="G138" s="28">
        <f>IFERROR(IF(A138="","",IF(AND(D138="Vacant",E138="Inspected",F138="Available"),"Yes","No")),"")</f>
        <v/>
      </c>
      <c r="H138" s="27" t="n"/>
      <c r="I138" s="27" t="n"/>
      <c r="J138" s="56" t="n"/>
      <c r="K138" s="56" t="n"/>
      <c r="L138" s="27" t="n"/>
      <c r="M138" s="27" t="n"/>
      <c r="N138" s="57" t="n"/>
      <c r="O138" s="57" t="n"/>
      <c r="P138" s="27" t="n"/>
      <c r="Q138" s="57" t="n"/>
      <c r="R138" s="27" t="n"/>
      <c r="S138" s="27" t="n"/>
      <c r="T138" s="31" t="n"/>
      <c r="U138" s="27" t="n"/>
      <c r="V138" s="57" t="n"/>
      <c r="W138" s="27" t="n"/>
      <c r="X138" s="27" t="n"/>
      <c r="Y138" s="58">
        <f>IFERROR(IF(V138="","",(NOW()-V138)*24),"")</f>
        <v/>
      </c>
      <c r="Z138" s="28">
        <f>IFERROR(IF(A138="","",IF(V138="","Missing Update Time",IF(Y138&gt;'Lists &amp; Settings'!$B$7,"Overdue","Current"))),"")</f>
        <v/>
      </c>
      <c r="AA138" s="33">
        <f>IFERROR(IF(A138="","",IF(OR(D138="",E138="",F138=""),"Missing Required Status",IF(AND(J138&lt;&gt;"",K138&lt;&gt;"",K138&lt;J138),"Date Sequence Error",IF(AND(D138="Occupied",G138="Yes"),"Occupied Room Marked Ready",IF(AND(D138="Vacant",H138&lt;&gt;""),"Guest Name on Vacant Room",IF(AND(F138="Out of Order",R138=""),"Missing Maintenance Ticket",IF(AND(R138&lt;&gt;"",T138=""),"Missing Issue Summary",IF(AND(N138&lt;&gt;"",O138&lt;&gt;"",O138&lt;N138),"Housekeeping Time Error",IF(AND(Q138&lt;&gt;"",O138&lt;&gt;"",Q138&lt;O138),"Inspection Time Error",IF(AND(G138="Yes",F138&lt;&gt;"Available"),"Blocked Room Marked Ready",IF(Z138="Overdue","Status Update Overdue","OK"))))))))))),"")</f>
        <v/>
      </c>
      <c r="AB138" s="31" t="n"/>
    </row>
    <row r="139">
      <c r="A139" s="27" t="n"/>
      <c r="B139" s="27" t="n"/>
      <c r="C139" s="27" t="n"/>
      <c r="D139" s="27" t="n"/>
      <c r="E139" s="27" t="n"/>
      <c r="F139" s="27" t="n"/>
      <c r="G139" s="28">
        <f>IFERROR(IF(A139="","",IF(AND(D139="Vacant",E139="Inspected",F139="Available"),"Yes","No")),"")</f>
        <v/>
      </c>
      <c r="H139" s="27" t="n"/>
      <c r="I139" s="27" t="n"/>
      <c r="J139" s="56" t="n"/>
      <c r="K139" s="56" t="n"/>
      <c r="L139" s="27" t="n"/>
      <c r="M139" s="27" t="n"/>
      <c r="N139" s="57" t="n"/>
      <c r="O139" s="57" t="n"/>
      <c r="P139" s="27" t="n"/>
      <c r="Q139" s="57" t="n"/>
      <c r="R139" s="27" t="n"/>
      <c r="S139" s="27" t="n"/>
      <c r="T139" s="31" t="n"/>
      <c r="U139" s="27" t="n"/>
      <c r="V139" s="57" t="n"/>
      <c r="W139" s="27" t="n"/>
      <c r="X139" s="27" t="n"/>
      <c r="Y139" s="58">
        <f>IFERROR(IF(V139="","",(NOW()-V139)*24),"")</f>
        <v/>
      </c>
      <c r="Z139" s="28">
        <f>IFERROR(IF(A139="","",IF(V139="","Missing Update Time",IF(Y139&gt;'Lists &amp; Settings'!$B$7,"Overdue","Current"))),"")</f>
        <v/>
      </c>
      <c r="AA139" s="33">
        <f>IFERROR(IF(A139="","",IF(OR(D139="",E139="",F139=""),"Missing Required Status",IF(AND(J139&lt;&gt;"",K139&lt;&gt;"",K139&lt;J139),"Date Sequence Error",IF(AND(D139="Occupied",G139="Yes"),"Occupied Room Marked Ready",IF(AND(D139="Vacant",H139&lt;&gt;""),"Guest Name on Vacant Room",IF(AND(F139="Out of Order",R139=""),"Missing Maintenance Ticket",IF(AND(R139&lt;&gt;"",T139=""),"Missing Issue Summary",IF(AND(N139&lt;&gt;"",O139&lt;&gt;"",O139&lt;N139),"Housekeeping Time Error",IF(AND(Q139&lt;&gt;"",O139&lt;&gt;"",Q139&lt;O139),"Inspection Time Error",IF(AND(G139="Yes",F139&lt;&gt;"Available"),"Blocked Room Marked Ready",IF(Z139="Overdue","Status Update Overdue","OK"))))))))))),"")</f>
        <v/>
      </c>
      <c r="AB139" s="31" t="n"/>
    </row>
    <row r="140">
      <c r="A140" s="27" t="n"/>
      <c r="B140" s="27" t="n"/>
      <c r="C140" s="27" t="n"/>
      <c r="D140" s="27" t="n"/>
      <c r="E140" s="27" t="n"/>
      <c r="F140" s="27" t="n"/>
      <c r="G140" s="28">
        <f>IFERROR(IF(A140="","",IF(AND(D140="Vacant",E140="Inspected",F140="Available"),"Yes","No")),"")</f>
        <v/>
      </c>
      <c r="H140" s="27" t="n"/>
      <c r="I140" s="27" t="n"/>
      <c r="J140" s="56" t="n"/>
      <c r="K140" s="56" t="n"/>
      <c r="L140" s="27" t="n"/>
      <c r="M140" s="27" t="n"/>
      <c r="N140" s="57" t="n"/>
      <c r="O140" s="57" t="n"/>
      <c r="P140" s="27" t="n"/>
      <c r="Q140" s="57" t="n"/>
      <c r="R140" s="27" t="n"/>
      <c r="S140" s="27" t="n"/>
      <c r="T140" s="31" t="n"/>
      <c r="U140" s="27" t="n"/>
      <c r="V140" s="57" t="n"/>
      <c r="W140" s="27" t="n"/>
      <c r="X140" s="27" t="n"/>
      <c r="Y140" s="58">
        <f>IFERROR(IF(V140="","",(NOW()-V140)*24),"")</f>
        <v/>
      </c>
      <c r="Z140" s="28">
        <f>IFERROR(IF(A140="","",IF(V140="","Missing Update Time",IF(Y140&gt;'Lists &amp; Settings'!$B$7,"Overdue","Current"))),"")</f>
        <v/>
      </c>
      <c r="AA140" s="33">
        <f>IFERROR(IF(A140="","",IF(OR(D140="",E140="",F140=""),"Missing Required Status",IF(AND(J140&lt;&gt;"",K140&lt;&gt;"",K140&lt;J140),"Date Sequence Error",IF(AND(D140="Occupied",G140="Yes"),"Occupied Room Marked Ready",IF(AND(D140="Vacant",H140&lt;&gt;""),"Guest Name on Vacant Room",IF(AND(F140="Out of Order",R140=""),"Missing Maintenance Ticket",IF(AND(R140&lt;&gt;"",T140=""),"Missing Issue Summary",IF(AND(N140&lt;&gt;"",O140&lt;&gt;"",O140&lt;N140),"Housekeeping Time Error",IF(AND(Q140&lt;&gt;"",O140&lt;&gt;"",Q140&lt;O140),"Inspection Time Error",IF(AND(G140="Yes",F140&lt;&gt;"Available"),"Blocked Room Marked Ready",IF(Z140="Overdue","Status Update Overdue","OK"))))))))))),"")</f>
        <v/>
      </c>
      <c r="AB140" s="31" t="n"/>
    </row>
    <row r="141">
      <c r="A141" s="27" t="n"/>
      <c r="B141" s="27" t="n"/>
      <c r="C141" s="27" t="n"/>
      <c r="D141" s="27" t="n"/>
      <c r="E141" s="27" t="n"/>
      <c r="F141" s="27" t="n"/>
      <c r="G141" s="28">
        <f>IFERROR(IF(A141="","",IF(AND(D141="Vacant",E141="Inspected",F141="Available"),"Yes","No")),"")</f>
        <v/>
      </c>
      <c r="H141" s="27" t="n"/>
      <c r="I141" s="27" t="n"/>
      <c r="J141" s="56" t="n"/>
      <c r="K141" s="56" t="n"/>
      <c r="L141" s="27" t="n"/>
      <c r="M141" s="27" t="n"/>
      <c r="N141" s="57" t="n"/>
      <c r="O141" s="57" t="n"/>
      <c r="P141" s="27" t="n"/>
      <c r="Q141" s="57" t="n"/>
      <c r="R141" s="27" t="n"/>
      <c r="S141" s="27" t="n"/>
      <c r="T141" s="31" t="n"/>
      <c r="U141" s="27" t="n"/>
      <c r="V141" s="57" t="n"/>
      <c r="W141" s="27" t="n"/>
      <c r="X141" s="27" t="n"/>
      <c r="Y141" s="58">
        <f>IFERROR(IF(V141="","",(NOW()-V141)*24),"")</f>
        <v/>
      </c>
      <c r="Z141" s="28">
        <f>IFERROR(IF(A141="","",IF(V141="","Missing Update Time",IF(Y141&gt;'Lists &amp; Settings'!$B$7,"Overdue","Current"))),"")</f>
        <v/>
      </c>
      <c r="AA141" s="33">
        <f>IFERROR(IF(A141="","",IF(OR(D141="",E141="",F141=""),"Missing Required Status",IF(AND(J141&lt;&gt;"",K141&lt;&gt;"",K141&lt;J141),"Date Sequence Error",IF(AND(D141="Occupied",G141="Yes"),"Occupied Room Marked Ready",IF(AND(D141="Vacant",H141&lt;&gt;""),"Guest Name on Vacant Room",IF(AND(F141="Out of Order",R141=""),"Missing Maintenance Ticket",IF(AND(R141&lt;&gt;"",T141=""),"Missing Issue Summary",IF(AND(N141&lt;&gt;"",O141&lt;&gt;"",O141&lt;N141),"Housekeeping Time Error",IF(AND(Q141&lt;&gt;"",O141&lt;&gt;"",Q141&lt;O141),"Inspection Time Error",IF(AND(G141="Yes",F141&lt;&gt;"Available"),"Blocked Room Marked Ready",IF(Z141="Overdue","Status Update Overdue","OK"))))))))))),"")</f>
        <v/>
      </c>
      <c r="AB141" s="31" t="n"/>
    </row>
    <row r="142">
      <c r="A142" s="27" t="n"/>
      <c r="B142" s="27" t="n"/>
      <c r="C142" s="27" t="n"/>
      <c r="D142" s="27" t="n"/>
      <c r="E142" s="27" t="n"/>
      <c r="F142" s="27" t="n"/>
      <c r="G142" s="28">
        <f>IFERROR(IF(A142="","",IF(AND(D142="Vacant",E142="Inspected",F142="Available"),"Yes","No")),"")</f>
        <v/>
      </c>
      <c r="H142" s="27" t="n"/>
      <c r="I142" s="27" t="n"/>
      <c r="J142" s="56" t="n"/>
      <c r="K142" s="56" t="n"/>
      <c r="L142" s="27" t="n"/>
      <c r="M142" s="27" t="n"/>
      <c r="N142" s="57" t="n"/>
      <c r="O142" s="57" t="n"/>
      <c r="P142" s="27" t="n"/>
      <c r="Q142" s="57" t="n"/>
      <c r="R142" s="27" t="n"/>
      <c r="S142" s="27" t="n"/>
      <c r="T142" s="31" t="n"/>
      <c r="U142" s="27" t="n"/>
      <c r="V142" s="57" t="n"/>
      <c r="W142" s="27" t="n"/>
      <c r="X142" s="27" t="n"/>
      <c r="Y142" s="58">
        <f>IFERROR(IF(V142="","",(NOW()-V142)*24),"")</f>
        <v/>
      </c>
      <c r="Z142" s="28">
        <f>IFERROR(IF(A142="","",IF(V142="","Missing Update Time",IF(Y142&gt;'Lists &amp; Settings'!$B$7,"Overdue","Current"))),"")</f>
        <v/>
      </c>
      <c r="AA142" s="33">
        <f>IFERROR(IF(A142="","",IF(OR(D142="",E142="",F142=""),"Missing Required Status",IF(AND(J142&lt;&gt;"",K142&lt;&gt;"",K142&lt;J142),"Date Sequence Error",IF(AND(D142="Occupied",G142="Yes"),"Occupied Room Marked Ready",IF(AND(D142="Vacant",H142&lt;&gt;""),"Guest Name on Vacant Room",IF(AND(F142="Out of Order",R142=""),"Missing Maintenance Ticket",IF(AND(R142&lt;&gt;"",T142=""),"Missing Issue Summary",IF(AND(N142&lt;&gt;"",O142&lt;&gt;"",O142&lt;N142),"Housekeeping Time Error",IF(AND(Q142&lt;&gt;"",O142&lt;&gt;"",Q142&lt;O142),"Inspection Time Error",IF(AND(G142="Yes",F142&lt;&gt;"Available"),"Blocked Room Marked Ready",IF(Z142="Overdue","Status Update Overdue","OK"))))))))))),"")</f>
        <v/>
      </c>
      <c r="AB142" s="31" t="n"/>
    </row>
    <row r="143">
      <c r="A143" s="27" t="n"/>
      <c r="B143" s="27" t="n"/>
      <c r="C143" s="27" t="n"/>
      <c r="D143" s="27" t="n"/>
      <c r="E143" s="27" t="n"/>
      <c r="F143" s="27" t="n"/>
      <c r="G143" s="28">
        <f>IFERROR(IF(A143="","",IF(AND(D143="Vacant",E143="Inspected",F143="Available"),"Yes","No")),"")</f>
        <v/>
      </c>
      <c r="H143" s="27" t="n"/>
      <c r="I143" s="27" t="n"/>
      <c r="J143" s="56" t="n"/>
      <c r="K143" s="56" t="n"/>
      <c r="L143" s="27" t="n"/>
      <c r="M143" s="27" t="n"/>
      <c r="N143" s="57" t="n"/>
      <c r="O143" s="57" t="n"/>
      <c r="P143" s="27" t="n"/>
      <c r="Q143" s="57" t="n"/>
      <c r="R143" s="27" t="n"/>
      <c r="S143" s="27" t="n"/>
      <c r="T143" s="31" t="n"/>
      <c r="U143" s="27" t="n"/>
      <c r="V143" s="57" t="n"/>
      <c r="W143" s="27" t="n"/>
      <c r="X143" s="27" t="n"/>
      <c r="Y143" s="58">
        <f>IFERROR(IF(V143="","",(NOW()-V143)*24),"")</f>
        <v/>
      </c>
      <c r="Z143" s="28">
        <f>IFERROR(IF(A143="","",IF(V143="","Missing Update Time",IF(Y143&gt;'Lists &amp; Settings'!$B$7,"Overdue","Current"))),"")</f>
        <v/>
      </c>
      <c r="AA143" s="33">
        <f>IFERROR(IF(A143="","",IF(OR(D143="",E143="",F143=""),"Missing Required Status",IF(AND(J143&lt;&gt;"",K143&lt;&gt;"",K143&lt;J143),"Date Sequence Error",IF(AND(D143="Occupied",G143="Yes"),"Occupied Room Marked Ready",IF(AND(D143="Vacant",H143&lt;&gt;""),"Guest Name on Vacant Room",IF(AND(F143="Out of Order",R143=""),"Missing Maintenance Ticket",IF(AND(R143&lt;&gt;"",T143=""),"Missing Issue Summary",IF(AND(N143&lt;&gt;"",O143&lt;&gt;"",O143&lt;N143),"Housekeeping Time Error",IF(AND(Q143&lt;&gt;"",O143&lt;&gt;"",Q143&lt;O143),"Inspection Time Error",IF(AND(G143="Yes",F143&lt;&gt;"Available"),"Blocked Room Marked Ready",IF(Z143="Overdue","Status Update Overdue","OK"))))))))))),"")</f>
        <v/>
      </c>
      <c r="AB143" s="31" t="n"/>
    </row>
    <row r="144">
      <c r="A144" s="27" t="n"/>
      <c r="B144" s="27" t="n"/>
      <c r="C144" s="27" t="n"/>
      <c r="D144" s="27" t="n"/>
      <c r="E144" s="27" t="n"/>
      <c r="F144" s="27" t="n"/>
      <c r="G144" s="28">
        <f>IFERROR(IF(A144="","",IF(AND(D144="Vacant",E144="Inspected",F144="Available"),"Yes","No")),"")</f>
        <v/>
      </c>
      <c r="H144" s="27" t="n"/>
      <c r="I144" s="27" t="n"/>
      <c r="J144" s="56" t="n"/>
      <c r="K144" s="56" t="n"/>
      <c r="L144" s="27" t="n"/>
      <c r="M144" s="27" t="n"/>
      <c r="N144" s="57" t="n"/>
      <c r="O144" s="57" t="n"/>
      <c r="P144" s="27" t="n"/>
      <c r="Q144" s="57" t="n"/>
      <c r="R144" s="27" t="n"/>
      <c r="S144" s="27" t="n"/>
      <c r="T144" s="31" t="n"/>
      <c r="U144" s="27" t="n"/>
      <c r="V144" s="57" t="n"/>
      <c r="W144" s="27" t="n"/>
      <c r="X144" s="27" t="n"/>
      <c r="Y144" s="58">
        <f>IFERROR(IF(V144="","",(NOW()-V144)*24),"")</f>
        <v/>
      </c>
      <c r="Z144" s="28">
        <f>IFERROR(IF(A144="","",IF(V144="","Missing Update Time",IF(Y144&gt;'Lists &amp; Settings'!$B$7,"Overdue","Current"))),"")</f>
        <v/>
      </c>
      <c r="AA144" s="33">
        <f>IFERROR(IF(A144="","",IF(OR(D144="",E144="",F144=""),"Missing Required Status",IF(AND(J144&lt;&gt;"",K144&lt;&gt;"",K144&lt;J144),"Date Sequence Error",IF(AND(D144="Occupied",G144="Yes"),"Occupied Room Marked Ready",IF(AND(D144="Vacant",H144&lt;&gt;""),"Guest Name on Vacant Room",IF(AND(F144="Out of Order",R144=""),"Missing Maintenance Ticket",IF(AND(R144&lt;&gt;"",T144=""),"Missing Issue Summary",IF(AND(N144&lt;&gt;"",O144&lt;&gt;"",O144&lt;N144),"Housekeeping Time Error",IF(AND(Q144&lt;&gt;"",O144&lt;&gt;"",Q144&lt;O144),"Inspection Time Error",IF(AND(G144="Yes",F144&lt;&gt;"Available"),"Blocked Room Marked Ready",IF(Z144="Overdue","Status Update Overdue","OK"))))))))))),"")</f>
        <v/>
      </c>
      <c r="AB144" s="31" t="n"/>
    </row>
    <row r="145">
      <c r="A145" s="27" t="n"/>
      <c r="B145" s="27" t="n"/>
      <c r="C145" s="27" t="n"/>
      <c r="D145" s="27" t="n"/>
      <c r="E145" s="27" t="n"/>
      <c r="F145" s="27" t="n"/>
      <c r="G145" s="28">
        <f>IFERROR(IF(A145="","",IF(AND(D145="Vacant",E145="Inspected",F145="Available"),"Yes","No")),"")</f>
        <v/>
      </c>
      <c r="H145" s="27" t="n"/>
      <c r="I145" s="27" t="n"/>
      <c r="J145" s="56" t="n"/>
      <c r="K145" s="56" t="n"/>
      <c r="L145" s="27" t="n"/>
      <c r="M145" s="27" t="n"/>
      <c r="N145" s="57" t="n"/>
      <c r="O145" s="57" t="n"/>
      <c r="P145" s="27" t="n"/>
      <c r="Q145" s="57" t="n"/>
      <c r="R145" s="27" t="n"/>
      <c r="S145" s="27" t="n"/>
      <c r="T145" s="31" t="n"/>
      <c r="U145" s="27" t="n"/>
      <c r="V145" s="57" t="n"/>
      <c r="W145" s="27" t="n"/>
      <c r="X145" s="27" t="n"/>
      <c r="Y145" s="58">
        <f>IFERROR(IF(V145="","",(NOW()-V145)*24),"")</f>
        <v/>
      </c>
      <c r="Z145" s="28">
        <f>IFERROR(IF(A145="","",IF(V145="","Missing Update Time",IF(Y145&gt;'Lists &amp; Settings'!$B$7,"Overdue","Current"))),"")</f>
        <v/>
      </c>
      <c r="AA145" s="33">
        <f>IFERROR(IF(A145="","",IF(OR(D145="",E145="",F145=""),"Missing Required Status",IF(AND(J145&lt;&gt;"",K145&lt;&gt;"",K145&lt;J145),"Date Sequence Error",IF(AND(D145="Occupied",G145="Yes"),"Occupied Room Marked Ready",IF(AND(D145="Vacant",H145&lt;&gt;""),"Guest Name on Vacant Room",IF(AND(F145="Out of Order",R145=""),"Missing Maintenance Ticket",IF(AND(R145&lt;&gt;"",T145=""),"Missing Issue Summary",IF(AND(N145&lt;&gt;"",O145&lt;&gt;"",O145&lt;N145),"Housekeeping Time Error",IF(AND(Q145&lt;&gt;"",O145&lt;&gt;"",Q145&lt;O145),"Inspection Time Error",IF(AND(G145="Yes",F145&lt;&gt;"Available"),"Blocked Room Marked Ready",IF(Z145="Overdue","Status Update Overdue","OK"))))))))))),"")</f>
        <v/>
      </c>
      <c r="AB145" s="31" t="n"/>
    </row>
    <row r="146">
      <c r="A146" s="27" t="n"/>
      <c r="B146" s="27" t="n"/>
      <c r="C146" s="27" t="n"/>
      <c r="D146" s="27" t="n"/>
      <c r="E146" s="27" t="n"/>
      <c r="F146" s="27" t="n"/>
      <c r="G146" s="28">
        <f>IFERROR(IF(A146="","",IF(AND(D146="Vacant",E146="Inspected",F146="Available"),"Yes","No")),"")</f>
        <v/>
      </c>
      <c r="H146" s="27" t="n"/>
      <c r="I146" s="27" t="n"/>
      <c r="J146" s="56" t="n"/>
      <c r="K146" s="56" t="n"/>
      <c r="L146" s="27" t="n"/>
      <c r="M146" s="27" t="n"/>
      <c r="N146" s="57" t="n"/>
      <c r="O146" s="57" t="n"/>
      <c r="P146" s="27" t="n"/>
      <c r="Q146" s="57" t="n"/>
      <c r="R146" s="27" t="n"/>
      <c r="S146" s="27" t="n"/>
      <c r="T146" s="31" t="n"/>
      <c r="U146" s="27" t="n"/>
      <c r="V146" s="57" t="n"/>
      <c r="W146" s="27" t="n"/>
      <c r="X146" s="27" t="n"/>
      <c r="Y146" s="58">
        <f>IFERROR(IF(V146="","",(NOW()-V146)*24),"")</f>
        <v/>
      </c>
      <c r="Z146" s="28">
        <f>IFERROR(IF(A146="","",IF(V146="","Missing Update Time",IF(Y146&gt;'Lists &amp; Settings'!$B$7,"Overdue","Current"))),"")</f>
        <v/>
      </c>
      <c r="AA146" s="33">
        <f>IFERROR(IF(A146="","",IF(OR(D146="",E146="",F146=""),"Missing Required Status",IF(AND(J146&lt;&gt;"",K146&lt;&gt;"",K146&lt;J146),"Date Sequence Error",IF(AND(D146="Occupied",G146="Yes"),"Occupied Room Marked Ready",IF(AND(D146="Vacant",H146&lt;&gt;""),"Guest Name on Vacant Room",IF(AND(F146="Out of Order",R146=""),"Missing Maintenance Ticket",IF(AND(R146&lt;&gt;"",T146=""),"Missing Issue Summary",IF(AND(N146&lt;&gt;"",O146&lt;&gt;"",O146&lt;N146),"Housekeeping Time Error",IF(AND(Q146&lt;&gt;"",O146&lt;&gt;"",Q146&lt;O146),"Inspection Time Error",IF(AND(G146="Yes",F146&lt;&gt;"Available"),"Blocked Room Marked Ready",IF(Z146="Overdue","Status Update Overdue","OK"))))))))))),"")</f>
        <v/>
      </c>
      <c r="AB146" s="31" t="n"/>
    </row>
    <row r="147">
      <c r="A147" s="27" t="n"/>
      <c r="B147" s="27" t="n"/>
      <c r="C147" s="27" t="n"/>
      <c r="D147" s="27" t="n"/>
      <c r="E147" s="27" t="n"/>
      <c r="F147" s="27" t="n"/>
      <c r="G147" s="28">
        <f>IFERROR(IF(A147="","",IF(AND(D147="Vacant",E147="Inspected",F147="Available"),"Yes","No")),"")</f>
        <v/>
      </c>
      <c r="H147" s="27" t="n"/>
      <c r="I147" s="27" t="n"/>
      <c r="J147" s="56" t="n"/>
      <c r="K147" s="56" t="n"/>
      <c r="L147" s="27" t="n"/>
      <c r="M147" s="27" t="n"/>
      <c r="N147" s="57" t="n"/>
      <c r="O147" s="57" t="n"/>
      <c r="P147" s="27" t="n"/>
      <c r="Q147" s="57" t="n"/>
      <c r="R147" s="27" t="n"/>
      <c r="S147" s="27" t="n"/>
      <c r="T147" s="31" t="n"/>
      <c r="U147" s="27" t="n"/>
      <c r="V147" s="57" t="n"/>
      <c r="W147" s="27" t="n"/>
      <c r="X147" s="27" t="n"/>
      <c r="Y147" s="58">
        <f>IFERROR(IF(V147="","",(NOW()-V147)*24),"")</f>
        <v/>
      </c>
      <c r="Z147" s="28">
        <f>IFERROR(IF(A147="","",IF(V147="","Missing Update Time",IF(Y147&gt;'Lists &amp; Settings'!$B$7,"Overdue","Current"))),"")</f>
        <v/>
      </c>
      <c r="AA147" s="33">
        <f>IFERROR(IF(A147="","",IF(OR(D147="",E147="",F147=""),"Missing Required Status",IF(AND(J147&lt;&gt;"",K147&lt;&gt;"",K147&lt;J147),"Date Sequence Error",IF(AND(D147="Occupied",G147="Yes"),"Occupied Room Marked Ready",IF(AND(D147="Vacant",H147&lt;&gt;""),"Guest Name on Vacant Room",IF(AND(F147="Out of Order",R147=""),"Missing Maintenance Ticket",IF(AND(R147&lt;&gt;"",T147=""),"Missing Issue Summary",IF(AND(N147&lt;&gt;"",O147&lt;&gt;"",O147&lt;N147),"Housekeeping Time Error",IF(AND(Q147&lt;&gt;"",O147&lt;&gt;"",Q147&lt;O147),"Inspection Time Error",IF(AND(G147="Yes",F147&lt;&gt;"Available"),"Blocked Room Marked Ready",IF(Z147="Overdue","Status Update Overdue","OK"))))))))))),"")</f>
        <v/>
      </c>
      <c r="AB147" s="31" t="n"/>
    </row>
    <row r="148">
      <c r="A148" s="27" t="n"/>
      <c r="B148" s="27" t="n"/>
      <c r="C148" s="27" t="n"/>
      <c r="D148" s="27" t="n"/>
      <c r="E148" s="27" t="n"/>
      <c r="F148" s="27" t="n"/>
      <c r="G148" s="28">
        <f>IFERROR(IF(A148="","",IF(AND(D148="Vacant",E148="Inspected",F148="Available"),"Yes","No")),"")</f>
        <v/>
      </c>
      <c r="H148" s="27" t="n"/>
      <c r="I148" s="27" t="n"/>
      <c r="J148" s="56" t="n"/>
      <c r="K148" s="56" t="n"/>
      <c r="L148" s="27" t="n"/>
      <c r="M148" s="27" t="n"/>
      <c r="N148" s="57" t="n"/>
      <c r="O148" s="57" t="n"/>
      <c r="P148" s="27" t="n"/>
      <c r="Q148" s="57" t="n"/>
      <c r="R148" s="27" t="n"/>
      <c r="S148" s="27" t="n"/>
      <c r="T148" s="31" t="n"/>
      <c r="U148" s="27" t="n"/>
      <c r="V148" s="57" t="n"/>
      <c r="W148" s="27" t="n"/>
      <c r="X148" s="27" t="n"/>
      <c r="Y148" s="58">
        <f>IFERROR(IF(V148="","",(NOW()-V148)*24),"")</f>
        <v/>
      </c>
      <c r="Z148" s="28">
        <f>IFERROR(IF(A148="","",IF(V148="","Missing Update Time",IF(Y148&gt;'Lists &amp; Settings'!$B$7,"Overdue","Current"))),"")</f>
        <v/>
      </c>
      <c r="AA148" s="33">
        <f>IFERROR(IF(A148="","",IF(OR(D148="",E148="",F148=""),"Missing Required Status",IF(AND(J148&lt;&gt;"",K148&lt;&gt;"",K148&lt;J148),"Date Sequence Error",IF(AND(D148="Occupied",G148="Yes"),"Occupied Room Marked Ready",IF(AND(D148="Vacant",H148&lt;&gt;""),"Guest Name on Vacant Room",IF(AND(F148="Out of Order",R148=""),"Missing Maintenance Ticket",IF(AND(R148&lt;&gt;"",T148=""),"Missing Issue Summary",IF(AND(N148&lt;&gt;"",O148&lt;&gt;"",O148&lt;N148),"Housekeeping Time Error",IF(AND(Q148&lt;&gt;"",O148&lt;&gt;"",Q148&lt;O148),"Inspection Time Error",IF(AND(G148="Yes",F148&lt;&gt;"Available"),"Blocked Room Marked Ready",IF(Z148="Overdue","Status Update Overdue","OK"))))))))))),"")</f>
        <v/>
      </c>
      <c r="AB148" s="31" t="n"/>
    </row>
    <row r="149">
      <c r="A149" s="27" t="n"/>
      <c r="B149" s="27" t="n"/>
      <c r="C149" s="27" t="n"/>
      <c r="D149" s="27" t="n"/>
      <c r="E149" s="27" t="n"/>
      <c r="F149" s="27" t="n"/>
      <c r="G149" s="28">
        <f>IFERROR(IF(A149="","",IF(AND(D149="Vacant",E149="Inspected",F149="Available"),"Yes","No")),"")</f>
        <v/>
      </c>
      <c r="H149" s="27" t="n"/>
      <c r="I149" s="27" t="n"/>
      <c r="J149" s="56" t="n"/>
      <c r="K149" s="56" t="n"/>
      <c r="L149" s="27" t="n"/>
      <c r="M149" s="27" t="n"/>
      <c r="N149" s="57" t="n"/>
      <c r="O149" s="57" t="n"/>
      <c r="P149" s="27" t="n"/>
      <c r="Q149" s="57" t="n"/>
      <c r="R149" s="27" t="n"/>
      <c r="S149" s="27" t="n"/>
      <c r="T149" s="31" t="n"/>
      <c r="U149" s="27" t="n"/>
      <c r="V149" s="57" t="n"/>
      <c r="W149" s="27" t="n"/>
      <c r="X149" s="27" t="n"/>
      <c r="Y149" s="58">
        <f>IFERROR(IF(V149="","",(NOW()-V149)*24),"")</f>
        <v/>
      </c>
      <c r="Z149" s="28">
        <f>IFERROR(IF(A149="","",IF(V149="","Missing Update Time",IF(Y149&gt;'Lists &amp; Settings'!$B$7,"Overdue","Current"))),"")</f>
        <v/>
      </c>
      <c r="AA149" s="33">
        <f>IFERROR(IF(A149="","",IF(OR(D149="",E149="",F149=""),"Missing Required Status",IF(AND(J149&lt;&gt;"",K149&lt;&gt;"",K149&lt;J149),"Date Sequence Error",IF(AND(D149="Occupied",G149="Yes"),"Occupied Room Marked Ready",IF(AND(D149="Vacant",H149&lt;&gt;""),"Guest Name on Vacant Room",IF(AND(F149="Out of Order",R149=""),"Missing Maintenance Ticket",IF(AND(R149&lt;&gt;"",T149=""),"Missing Issue Summary",IF(AND(N149&lt;&gt;"",O149&lt;&gt;"",O149&lt;N149),"Housekeeping Time Error",IF(AND(Q149&lt;&gt;"",O149&lt;&gt;"",Q149&lt;O149),"Inspection Time Error",IF(AND(G149="Yes",F149&lt;&gt;"Available"),"Blocked Room Marked Ready",IF(Z149="Overdue","Status Update Overdue","OK"))))))))))),"")</f>
        <v/>
      </c>
      <c r="AB149" s="31" t="n"/>
    </row>
    <row r="150">
      <c r="A150" s="27" t="n"/>
      <c r="B150" s="27" t="n"/>
      <c r="C150" s="27" t="n"/>
      <c r="D150" s="27" t="n"/>
      <c r="E150" s="27" t="n"/>
      <c r="F150" s="27" t="n"/>
      <c r="G150" s="28">
        <f>IFERROR(IF(A150="","",IF(AND(D150="Vacant",E150="Inspected",F150="Available"),"Yes","No")),"")</f>
        <v/>
      </c>
      <c r="H150" s="27" t="n"/>
      <c r="I150" s="27" t="n"/>
      <c r="J150" s="56" t="n"/>
      <c r="K150" s="56" t="n"/>
      <c r="L150" s="27" t="n"/>
      <c r="M150" s="27" t="n"/>
      <c r="N150" s="57" t="n"/>
      <c r="O150" s="57" t="n"/>
      <c r="P150" s="27" t="n"/>
      <c r="Q150" s="57" t="n"/>
      <c r="R150" s="27" t="n"/>
      <c r="S150" s="27" t="n"/>
      <c r="T150" s="31" t="n"/>
      <c r="U150" s="27" t="n"/>
      <c r="V150" s="57" t="n"/>
      <c r="W150" s="27" t="n"/>
      <c r="X150" s="27" t="n"/>
      <c r="Y150" s="58">
        <f>IFERROR(IF(V150="","",(NOW()-V150)*24),"")</f>
        <v/>
      </c>
      <c r="Z150" s="28">
        <f>IFERROR(IF(A150="","",IF(V150="","Missing Update Time",IF(Y150&gt;'Lists &amp; Settings'!$B$7,"Overdue","Current"))),"")</f>
        <v/>
      </c>
      <c r="AA150" s="33">
        <f>IFERROR(IF(A150="","",IF(OR(D150="",E150="",F150=""),"Missing Required Status",IF(AND(J150&lt;&gt;"",K150&lt;&gt;"",K150&lt;J150),"Date Sequence Error",IF(AND(D150="Occupied",G150="Yes"),"Occupied Room Marked Ready",IF(AND(D150="Vacant",H150&lt;&gt;""),"Guest Name on Vacant Room",IF(AND(F150="Out of Order",R150=""),"Missing Maintenance Ticket",IF(AND(R150&lt;&gt;"",T150=""),"Missing Issue Summary",IF(AND(N150&lt;&gt;"",O150&lt;&gt;"",O150&lt;N150),"Housekeeping Time Error",IF(AND(Q150&lt;&gt;"",O150&lt;&gt;"",Q150&lt;O150),"Inspection Time Error",IF(AND(G150="Yes",F150&lt;&gt;"Available"),"Blocked Room Marked Ready",IF(Z150="Overdue","Status Update Overdue","OK"))))))))))),"")</f>
        <v/>
      </c>
      <c r="AB150" s="31" t="n"/>
    </row>
    <row r="151">
      <c r="A151" s="27" t="n"/>
      <c r="B151" s="27" t="n"/>
      <c r="C151" s="27" t="n"/>
      <c r="D151" s="27" t="n"/>
      <c r="E151" s="27" t="n"/>
      <c r="F151" s="27" t="n"/>
      <c r="G151" s="28">
        <f>IFERROR(IF(A151="","",IF(AND(D151="Vacant",E151="Inspected",F151="Available"),"Yes","No")),"")</f>
        <v/>
      </c>
      <c r="H151" s="27" t="n"/>
      <c r="I151" s="27" t="n"/>
      <c r="J151" s="56" t="n"/>
      <c r="K151" s="56" t="n"/>
      <c r="L151" s="27" t="n"/>
      <c r="M151" s="27" t="n"/>
      <c r="N151" s="57" t="n"/>
      <c r="O151" s="57" t="n"/>
      <c r="P151" s="27" t="n"/>
      <c r="Q151" s="57" t="n"/>
      <c r="R151" s="27" t="n"/>
      <c r="S151" s="27" t="n"/>
      <c r="T151" s="31" t="n"/>
      <c r="U151" s="27" t="n"/>
      <c r="V151" s="57" t="n"/>
      <c r="W151" s="27" t="n"/>
      <c r="X151" s="27" t="n"/>
      <c r="Y151" s="58">
        <f>IFERROR(IF(V151="","",(NOW()-V151)*24),"")</f>
        <v/>
      </c>
      <c r="Z151" s="28">
        <f>IFERROR(IF(A151="","",IF(V151="","Missing Update Time",IF(Y151&gt;'Lists &amp; Settings'!$B$7,"Overdue","Current"))),"")</f>
        <v/>
      </c>
      <c r="AA151" s="33">
        <f>IFERROR(IF(A151="","",IF(OR(D151="",E151="",F151=""),"Missing Required Status",IF(AND(J151&lt;&gt;"",K151&lt;&gt;"",K151&lt;J151),"Date Sequence Error",IF(AND(D151="Occupied",G151="Yes"),"Occupied Room Marked Ready",IF(AND(D151="Vacant",H151&lt;&gt;""),"Guest Name on Vacant Room",IF(AND(F151="Out of Order",R151=""),"Missing Maintenance Ticket",IF(AND(R151&lt;&gt;"",T151=""),"Missing Issue Summary",IF(AND(N151&lt;&gt;"",O151&lt;&gt;"",O151&lt;N151),"Housekeeping Time Error",IF(AND(Q151&lt;&gt;"",O151&lt;&gt;"",Q151&lt;O151),"Inspection Time Error",IF(AND(G151="Yes",F151&lt;&gt;"Available"),"Blocked Room Marked Ready",IF(Z151="Overdue","Status Update Overdue","OK"))))))))))),"")</f>
        <v/>
      </c>
      <c r="AB151" s="31" t="n"/>
    </row>
  </sheetData>
  <conditionalFormatting sqref="G2:G151">
    <cfRule type="expression" priority="1" dxfId="0">
      <formula>G2="Yes"</formula>
    </cfRule>
  </conditionalFormatting>
  <conditionalFormatting sqref="E2:E151">
    <cfRule type="expression" priority="2" dxfId="1">
      <formula>E2="Dirty"</formula>
    </cfRule>
    <cfRule type="expression" priority="3" dxfId="2">
      <formula>E2="Cleaning in Progress"</formula>
    </cfRule>
    <cfRule type="expression" priority="4" dxfId="0">
      <formula>E2="Inspected"</formula>
    </cfRule>
  </conditionalFormatting>
  <conditionalFormatting sqref="F2:F151">
    <cfRule type="expression" priority="5" dxfId="3">
      <formula>F2="Out of Order"</formula>
    </cfRule>
    <cfRule type="expression" priority="6" dxfId="4">
      <formula>F2="Out of Service"</formula>
    </cfRule>
  </conditionalFormatting>
  <conditionalFormatting sqref="S2:S151">
    <cfRule type="expression" priority="7" dxfId="5">
      <formula>S2="Urgent"</formula>
    </cfRule>
  </conditionalFormatting>
  <conditionalFormatting sqref="X2:X151">
    <cfRule type="expression" priority="8" dxfId="6">
      <formula>X2="Yes"</formula>
    </cfRule>
  </conditionalFormatting>
  <conditionalFormatting sqref="Z2:Z151">
    <cfRule type="expression" priority="9" dxfId="7">
      <formula>Z2="Overdue"</formula>
    </cfRule>
  </conditionalFormatting>
  <conditionalFormatting sqref="AA2:AA151">
    <cfRule type="expression" priority="10" dxfId="3">
      <formula>AND(AA2&lt;&gt;"",AA2&lt;&gt;"OK")</formula>
    </cfRule>
    <cfRule type="expression" priority="11" dxfId="8">
      <formula>AA2="OK"</formula>
    </cfRule>
  </conditionalFormatting>
  <conditionalFormatting sqref="J2:K151">
    <cfRule type="expression" priority="12" dxfId="2">
      <formula>J2=TODAY()</formula>
    </cfRule>
  </conditionalFormatting>
  <conditionalFormatting sqref="K2:K151">
    <cfRule type="expression" priority="13" dxfId="2">
      <formula>K2=TODAY()</formula>
    </cfRule>
  </conditionalFormatting>
  <dataValidations count="14">
    <dataValidation sqref="C2:C151" showDropDown="0" showInputMessage="0" showErrorMessage="0" allowBlank="0" errorTitle="Invalid Entry" error="Select a value from the approved list." promptTitle="Room Status Entry" prompt="Choose a value from the dropdown list." type="list">
      <formula1>'Lists &amp; Settings'!$D$5:$D$12</formula1>
    </dataValidation>
    <dataValidation sqref="D2:D151" showDropDown="0" showInputMessage="0" showErrorMessage="0" allowBlank="0" errorTitle="Invalid Entry" error="Select a value from the approved list." promptTitle="Room Status Entry" prompt="Choose a value from the dropdown list." type="list">
      <formula1>'Lists &amp; Settings'!$E$5:$E$11</formula1>
    </dataValidation>
    <dataValidation sqref="E2:E151" showDropDown="0" showInputMessage="0" showErrorMessage="0" allowBlank="0" errorTitle="Invalid Entry" error="Select a value from the approved list." promptTitle="Room Status Entry" prompt="Choose a value from the dropdown list." type="list">
      <formula1>'Lists &amp; Settings'!$F$5:$F$11</formula1>
    </dataValidation>
    <dataValidation sqref="F2:F151" showDropDown="0" showInputMessage="0" showErrorMessage="0" allowBlank="0" errorTitle="Invalid Entry" error="Select a value from the approved list." promptTitle="Room Status Entry" prompt="Choose a value from the dropdown list." type="list">
      <formula1>'Lists &amp; Settings'!$G$5:$G$7</formula1>
    </dataValidation>
    <dataValidation sqref="L2:L151" showDropDown="0" showInputMessage="0" showErrorMessage="0" allowBlank="0" errorTitle="Invalid Entry" error="Select a value from the approved list." promptTitle="Room Status Entry" prompt="Choose a value from the dropdown list." type="list">
      <formula1>'Lists &amp; Settings'!$H$5:$H$9</formula1>
    </dataValidation>
    <dataValidation sqref="M2:M151" showDropDown="0" showInputMessage="0" showErrorMessage="0" allowBlank="0" errorTitle="Invalid Entry" error="Select a value from the approved list." promptTitle="Room Status Entry" prompt="Choose a value from the dropdown list." type="list">
      <formula1>'Lists &amp; Settings'!$I$5:$I$10</formula1>
    </dataValidation>
    <dataValidation sqref="P2:P151" showDropDown="0" showInputMessage="0" showErrorMessage="0" allowBlank="0" errorTitle="Invalid Entry" error="Select a value from the approved list." promptTitle="Room Status Entry" prompt="Choose a value from the dropdown list." type="list">
      <formula1>'Lists &amp; Settings'!$J$5:$J$12</formula1>
    </dataValidation>
    <dataValidation sqref="S2:S151" showDropDown="0" showInputMessage="0" showErrorMessage="0" allowBlank="0" errorTitle="Invalid Entry" error="Select a value from the approved list." promptTitle="Room Status Entry" prompt="Choose a value from the dropdown list." type="list">
      <formula1>'Lists &amp; Settings'!$K$5:$K$9</formula1>
    </dataValidation>
    <dataValidation sqref="U2:U151" showDropDown="0" showInputMessage="0" showErrorMessage="0" allowBlank="0" errorTitle="Invalid Entry" error="Select a value from the approved list." promptTitle="Room Status Entry" prompt="Choose a value from the dropdown list." type="list">
      <formula1>'Lists &amp; Settings'!$L$5:$L$11</formula1>
    </dataValidation>
    <dataValidation sqref="W2:W151" showDropDown="0" showInputMessage="0" showErrorMessage="0" allowBlank="0" errorTitle="Invalid Entry" error="Select a value from the approved list." promptTitle="Room Status Entry" prompt="Choose a value from the dropdown list." type="list">
      <formula1>'Lists &amp; Settings'!$M$5:$M$9</formula1>
    </dataValidation>
    <dataValidation sqref="X2:X151" showDropDown="0" showInputMessage="0" showErrorMessage="0" allowBlank="0" errorTitle="Invalid Entry" error="Select a value from the approved list." promptTitle="Room Status Entry" prompt="Choose a value from the dropdown list." type="list">
      <formula1>'Lists &amp; Settings'!$N$5:$N$6</formula1>
    </dataValidation>
    <dataValidation sqref="B2:B151" showDropDown="0" showInputMessage="0" showErrorMessage="0" allowBlank="0" errorTitle="Invalid Floor" error="Enter a floor between 1 and the maximum floor setting." type="whole" operator="between">
      <formula1>1</formula1>
      <formula2>'Lists &amp; Settings'!$B$6</formula2>
    </dataValidation>
    <dataValidation sqref="J2:K151" showDropDown="0" showInputMessage="0" showErrorMessage="0" allowBlank="0" errorTitle="Invalid Date" error="Enter a valid date." type="date" operator="between">
      <formula1>DATE(2000,1,1)</formula1>
      <formula2>DATE(2100,12,31)</formula2>
    </dataValidation>
    <dataValidation sqref="N2:O151 Q2:Q151 V2:V151" showDropDown="0" showInputMessage="0" showErrorMessage="0" allowBlank="0" errorTitle="Invalid Date-Time" error="Enter a valid date and time." type="decimal" operator="between">
      <formula1>36526</formula1>
      <formula2>73415.99999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1"/>
  <sheetViews>
    <sheetView showGridLines="0" zoomScale="70" zoomScaleNormal="7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9" customWidth="1" min="1" max="1"/>
    <col width="23" customWidth="1" min="2" max="2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  <col width="23" customWidth="1" min="11" max="11"/>
    <col width="23" customWidth="1" min="12" max="12"/>
    <col width="23" customWidth="1" min="13" max="13"/>
    <col width="23" customWidth="1" min="14" max="14"/>
  </cols>
  <sheetData>
    <row r="1" ht="28" customHeight="1">
      <c r="A1" s="1" t="inlineStr">
        <is>
          <t>Lists &amp; Settings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32" customHeight="1">
      <c r="A2" s="8" t="inlineStr">
        <is>
          <t>Edit settings and lists carefully. Changes to dropdown lists affect future room-status entries. Thresholds are internal operating choices and should be approved by property management.</t>
        </is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</row>
    <row r="4">
      <c r="A4" s="16" t="inlineStr">
        <is>
          <t>Property Setting</t>
        </is>
      </c>
      <c r="B4" s="16" t="inlineStr">
        <is>
          <t>Editable Value</t>
        </is>
      </c>
      <c r="D4" s="24" t="inlineStr">
        <is>
          <t>Room Types</t>
        </is>
      </c>
      <c r="E4" s="24" t="inlineStr">
        <is>
          <t>Occupancy Statuses</t>
        </is>
      </c>
      <c r="F4" s="24" t="inlineStr">
        <is>
          <t>Housekeeping Statuses</t>
        </is>
      </c>
      <c r="G4" s="24" t="inlineStr">
        <is>
          <t>Room Conditions</t>
        </is>
      </c>
      <c r="H4" s="24" t="inlineStr">
        <is>
          <t>Departure Statuses</t>
        </is>
      </c>
      <c r="I4" s="24" t="inlineStr">
        <is>
          <t>Housekeepers</t>
        </is>
      </c>
      <c r="J4" s="24" t="inlineStr">
        <is>
          <t>Inspectors</t>
        </is>
      </c>
      <c r="K4" s="24" t="inlineStr">
        <is>
          <t>Maintenance Priorities</t>
        </is>
      </c>
      <c r="L4" s="24" t="inlineStr">
        <is>
          <t>PMS Statuses</t>
        </is>
      </c>
      <c r="M4" s="24" t="inlineStr">
        <is>
          <t>Updated By Roles</t>
        </is>
      </c>
      <c r="N4" s="24" t="inlineStr">
        <is>
          <t>Yes/No Values</t>
        </is>
      </c>
    </row>
    <row r="5">
      <c r="A5" s="34" t="inlineStr">
        <is>
          <t>Property Name</t>
        </is>
      </c>
      <c r="B5" s="35" t="inlineStr">
        <is>
          <t>Harbor View Hotel</t>
        </is>
      </c>
      <c r="D5" s="36" t="inlineStr">
        <is>
          <t>Standard King</t>
        </is>
      </c>
      <c r="E5" s="36" t="inlineStr">
        <is>
          <t>Vacant</t>
        </is>
      </c>
      <c r="F5" s="36" t="inlineStr">
        <is>
          <t>Dirty</t>
        </is>
      </c>
      <c r="G5" s="36" t="inlineStr">
        <is>
          <t>Available</t>
        </is>
      </c>
      <c r="H5" s="36" t="inlineStr">
        <is>
          <t>Not Due</t>
        </is>
      </c>
      <c r="I5" s="36" t="inlineStr">
        <is>
          <t>Unassigned</t>
        </is>
      </c>
      <c r="J5" s="36" t="inlineStr">
        <is>
          <t>Unassigned</t>
        </is>
      </c>
      <c r="K5" s="36" t="inlineStr">
        <is>
          <t>None</t>
        </is>
      </c>
      <c r="L5" s="36" t="inlineStr">
        <is>
          <t>Vacant Clean</t>
        </is>
      </c>
      <c r="M5" s="36" t="inlineStr">
        <is>
          <t>Front Desk</t>
        </is>
      </c>
      <c r="N5" s="36" t="inlineStr">
        <is>
          <t>Yes</t>
        </is>
      </c>
    </row>
    <row r="6">
      <c r="A6" s="34" t="inlineStr">
        <is>
          <t>Maximum Floor Number</t>
        </is>
      </c>
      <c r="B6" s="35" t="n">
        <v>8</v>
      </c>
      <c r="D6" s="36" t="inlineStr">
        <is>
          <t>Standard Two Queens</t>
        </is>
      </c>
      <c r="E6" s="36" t="inlineStr">
        <is>
          <t>Occupied</t>
        </is>
      </c>
      <c r="F6" s="36" t="inlineStr">
        <is>
          <t>Cleaning in Progress</t>
        </is>
      </c>
      <c r="G6" s="36" t="inlineStr">
        <is>
          <t>Out of Order</t>
        </is>
      </c>
      <c r="H6" s="36" t="inlineStr">
        <is>
          <t>Due Out</t>
        </is>
      </c>
      <c r="I6" s="36" t="inlineStr">
        <is>
          <t>Alicia Gomez</t>
        </is>
      </c>
      <c r="J6" s="36" t="inlineStr">
        <is>
          <t>Alicia Gomez</t>
        </is>
      </c>
      <c r="K6" s="36" t="inlineStr">
        <is>
          <t>Low</t>
        </is>
      </c>
      <c r="L6" s="36" t="inlineStr">
        <is>
          <t>Vacant Dirty</t>
        </is>
      </c>
      <c r="M6" s="36" t="inlineStr">
        <is>
          <t>Housekeeping</t>
        </is>
      </c>
      <c r="N6" s="36" t="inlineStr">
        <is>
          <t>No</t>
        </is>
      </c>
    </row>
    <row r="7">
      <c r="A7" s="34" t="inlineStr">
        <is>
          <t>Status Update Threshold Hours</t>
        </is>
      </c>
      <c r="B7" s="35" t="n">
        <v>2</v>
      </c>
      <c r="D7" s="36" t="inlineStr">
        <is>
          <t>Deluxe King</t>
        </is>
      </c>
      <c r="E7" s="36" t="inlineStr">
        <is>
          <t>Due In</t>
        </is>
      </c>
      <c r="F7" s="36" t="inlineStr">
        <is>
          <t>Clean</t>
        </is>
      </c>
      <c r="G7" s="36" t="inlineStr">
        <is>
          <t>Out of Service</t>
        </is>
      </c>
      <c r="H7" s="36" t="inlineStr">
        <is>
          <t>Late Checkout</t>
        </is>
      </c>
      <c r="I7" s="36" t="inlineStr">
        <is>
          <t>Brianna Lewis</t>
        </is>
      </c>
      <c r="J7" s="36" t="inlineStr">
        <is>
          <t>Brianna Lewis</t>
        </is>
      </c>
      <c r="K7" s="36" t="inlineStr">
        <is>
          <t>Medium</t>
        </is>
      </c>
      <c r="L7" s="36" t="inlineStr">
        <is>
          <t>Occupied Clean</t>
        </is>
      </c>
      <c r="M7" s="36" t="inlineStr">
        <is>
          <t>Maintenance</t>
        </is>
      </c>
    </row>
    <row r="8">
      <c r="A8" s="34" t="inlineStr">
        <is>
          <t>Standard Check-In Time</t>
        </is>
      </c>
      <c r="B8" s="37" t="n">
        <v>0.625</v>
      </c>
      <c r="D8" s="36" t="inlineStr">
        <is>
          <t>Deluxe Two Queens</t>
        </is>
      </c>
      <c r="E8" s="36" t="inlineStr">
        <is>
          <t>Due Out</t>
        </is>
      </c>
      <c r="F8" s="36" t="inlineStr">
        <is>
          <t>Inspected</t>
        </is>
      </c>
      <c r="H8" s="36" t="inlineStr">
        <is>
          <t>Checked Out</t>
        </is>
      </c>
      <c r="I8" s="36" t="inlineStr">
        <is>
          <t>Carlos Rivera</t>
        </is>
      </c>
      <c r="J8" s="36" t="inlineStr">
        <is>
          <t>Carlos Rivera</t>
        </is>
      </c>
      <c r="K8" s="36" t="inlineStr">
        <is>
          <t>High</t>
        </is>
      </c>
      <c r="L8" s="36" t="inlineStr">
        <is>
          <t>Occupied Dirty</t>
        </is>
      </c>
      <c r="M8" s="36" t="inlineStr">
        <is>
          <t>Supervisor</t>
        </is>
      </c>
    </row>
    <row r="9">
      <c r="A9" s="34" t="inlineStr">
        <is>
          <t>Standard Checkout Time</t>
        </is>
      </c>
      <c r="B9" s="37" t="n">
        <v>0.4583333333333333</v>
      </c>
      <c r="D9" s="36" t="inlineStr">
        <is>
          <t>Junior Suite</t>
        </is>
      </c>
      <c r="E9" s="36" t="inlineStr">
        <is>
          <t>Stayover</t>
        </is>
      </c>
      <c r="F9" s="36" t="inlineStr">
        <is>
          <t>Do Not Disturb</t>
        </is>
      </c>
      <c r="H9" s="36" t="inlineStr">
        <is>
          <t>Extended Stay</t>
        </is>
      </c>
      <c r="I9" s="36" t="inlineStr">
        <is>
          <t>Dana Brooks</t>
        </is>
      </c>
      <c r="J9" s="36" t="inlineStr">
        <is>
          <t>Dana Brooks</t>
        </is>
      </c>
      <c r="K9" s="36" t="inlineStr">
        <is>
          <t>Urgent</t>
        </is>
      </c>
      <c r="L9" s="36" t="inlineStr">
        <is>
          <t>Out of Order</t>
        </is>
      </c>
      <c r="M9" s="36" t="inlineStr">
        <is>
          <t>Manager</t>
        </is>
      </c>
    </row>
    <row r="10">
      <c r="A10" s="34" t="inlineStr">
        <is>
          <t>Daily Room Readiness Target</t>
        </is>
      </c>
      <c r="B10" s="59" t="n">
        <v>0.95</v>
      </c>
      <c r="D10" s="36" t="inlineStr">
        <is>
          <t>One-Bedroom Suite</t>
        </is>
      </c>
      <c r="E10" s="36" t="inlineStr">
        <is>
          <t>Checked Out</t>
        </is>
      </c>
      <c r="F10" s="36" t="inlineStr">
        <is>
          <t>Turndown Pending</t>
        </is>
      </c>
      <c r="I10" s="36" t="inlineStr">
        <is>
          <t>Evelyn Parker</t>
        </is>
      </c>
      <c r="J10" s="36" t="inlineStr">
        <is>
          <t>Evelyn Parker</t>
        </is>
      </c>
      <c r="L10" s="36" t="inlineStr">
        <is>
          <t>Out of Service</t>
        </is>
      </c>
    </row>
    <row r="11">
      <c r="A11" s="34" t="inlineStr">
        <is>
          <t>Urgent Maintenance Response Target Hours</t>
        </is>
      </c>
      <c r="B11" s="35" t="n">
        <v>1</v>
      </c>
      <c r="D11" s="36" t="inlineStr">
        <is>
          <t>Accessible King</t>
        </is>
      </c>
      <c r="E11" s="36" t="inlineStr">
        <is>
          <t>No Show</t>
        </is>
      </c>
      <c r="F11" s="36" t="inlineStr">
        <is>
          <t>Not Required</t>
        </is>
      </c>
      <c r="J11" s="36" t="inlineStr">
        <is>
          <t>Marcus Hill</t>
        </is>
      </c>
      <c r="L11" s="36" t="inlineStr">
        <is>
          <t>Not Checked</t>
        </is>
      </c>
    </row>
    <row r="12">
      <c r="A12" s="34" t="inlineStr">
        <is>
          <t>High Maintenance Response Target Hours</t>
        </is>
      </c>
      <c r="B12" s="35" t="n">
        <v>4</v>
      </c>
      <c r="D12" s="36" t="inlineStr">
        <is>
          <t>Accessible Two Queens</t>
        </is>
      </c>
      <c r="J12" s="36" t="inlineStr">
        <is>
          <t>Nina Patel</t>
        </is>
      </c>
    </row>
    <row r="15">
      <c r="A15" s="15" t="inlineStr">
        <is>
          <t>Visual Guidance</t>
        </is>
      </c>
    </row>
    <row r="16">
      <c r="A16" s="39" t="inlineStr">
        <is>
          <t>Light yellow cells</t>
        </is>
      </c>
      <c r="B16" s="20" t="inlineStr">
        <is>
          <t>Editable settings</t>
        </is>
      </c>
    </row>
    <row r="17">
      <c r="A17" s="40" t="inlineStr">
        <is>
          <t>Light blue cells</t>
        </is>
      </c>
      <c r="B17" s="20" t="inlineStr">
        <is>
          <t>Editable lists</t>
        </is>
      </c>
    </row>
    <row r="18">
      <c r="A18" s="34" t="inlineStr">
        <is>
          <t>Gray cells</t>
        </is>
      </c>
      <c r="B18" s="20" t="inlineStr">
        <is>
          <t>Labels or formula support</t>
        </is>
      </c>
    </row>
    <row r="19">
      <c r="A19" s="41" t="inlineStr">
        <is>
          <t>Green</t>
        </is>
      </c>
      <c r="B19" s="20" t="inlineStr">
        <is>
          <t>Ready or complete</t>
        </is>
      </c>
    </row>
    <row r="20">
      <c r="A20" s="42" t="inlineStr">
        <is>
          <t>Orange</t>
        </is>
      </c>
      <c r="B20" s="20" t="inlineStr">
        <is>
          <t>Attention required</t>
        </is>
      </c>
    </row>
    <row r="21">
      <c r="A21" s="43" t="inlineStr">
        <is>
          <t>Red</t>
        </is>
      </c>
      <c r="B21" s="20" t="inlineStr">
        <is>
          <t>Operational exception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Hotel Room Status Tracker Instructions</t>
        </is>
      </c>
      <c r="B1" s="2" t="n"/>
      <c r="C1" s="2" t="n"/>
      <c r="D1" s="2" t="n"/>
      <c r="E1" s="2" t="n"/>
      <c r="F1" s="2" t="n"/>
      <c r="G1" s="2" t="n"/>
      <c r="H1" s="2" t="n"/>
    </row>
    <row r="3">
      <c r="A3" s="44" t="inlineStr">
        <is>
          <t>Getting Started</t>
        </is>
      </c>
      <c r="B3" s="45" t="n"/>
      <c r="C3" s="45" t="n"/>
      <c r="D3" s="45" t="n"/>
      <c r="E3" s="45" t="n"/>
      <c r="F3" s="45" t="n"/>
      <c r="G3" s="45" t="n"/>
      <c r="H3" s="45" t="n"/>
    </row>
    <row r="4" ht="28" customHeight="1">
      <c r="A4" s="46" t="inlineStr">
        <is>
          <t>1. Enter the property name and operating thresholds on Lists &amp; Settings.</t>
        </is>
      </c>
      <c r="B4" s="47" t="n"/>
      <c r="C4" s="47" t="n"/>
      <c r="D4" s="47" t="n"/>
      <c r="E4" s="47" t="n"/>
      <c r="F4" s="47" t="n"/>
      <c r="G4" s="47" t="n"/>
      <c r="H4" s="47" t="n"/>
    </row>
    <row r="5" ht="28" customHeight="1">
      <c r="A5" s="48" t="inlineStr">
        <is>
          <t>2. Review dropdown lists and update staff names as needed.</t>
        </is>
      </c>
      <c r="B5" s="49" t="n"/>
      <c r="C5" s="49" t="n"/>
      <c r="D5" s="49" t="n"/>
      <c r="E5" s="49" t="n"/>
      <c r="F5" s="49" t="n"/>
      <c r="G5" s="49" t="n"/>
      <c r="H5" s="49" t="n"/>
    </row>
    <row r="6" ht="28" customHeight="1">
      <c r="A6" s="46" t="inlineStr">
        <is>
          <t>3. Enter or paste current room information into Room Status Tracker.</t>
        </is>
      </c>
      <c r="B6" s="47" t="n"/>
      <c r="C6" s="47" t="n"/>
      <c r="D6" s="47" t="n"/>
      <c r="E6" s="47" t="n"/>
      <c r="F6" s="47" t="n"/>
      <c r="G6" s="47" t="n"/>
      <c r="H6" s="47" t="n"/>
    </row>
    <row r="7" ht="28" customHeight="1">
      <c r="A7" s="48" t="inlineStr">
        <is>
          <t>4. Update room status, housekeeping progress, room condition, and status time throughout the day.</t>
        </is>
      </c>
      <c r="B7" s="49" t="n"/>
      <c r="C7" s="49" t="n"/>
      <c r="D7" s="49" t="n"/>
      <c r="E7" s="49" t="n"/>
      <c r="F7" s="49" t="n"/>
      <c r="G7" s="49" t="n"/>
      <c r="H7" s="49" t="n"/>
    </row>
    <row r="8" ht="28" customHeight="1">
      <c r="A8" s="46" t="inlineStr">
        <is>
          <t>5. Review the Dashboard during morning assignment, room readiness meetings, and shift handoff.</t>
        </is>
      </c>
      <c r="B8" s="47" t="n"/>
      <c r="C8" s="47" t="n"/>
      <c r="D8" s="47" t="n"/>
      <c r="E8" s="47" t="n"/>
      <c r="F8" s="47" t="n"/>
      <c r="G8" s="47" t="n"/>
      <c r="H8" s="47" t="n"/>
    </row>
    <row r="10">
      <c r="A10" s="44" t="inlineStr">
        <is>
          <t>Daily Workflow</t>
        </is>
      </c>
      <c r="B10" s="45" t="n"/>
      <c r="C10" s="45" t="n"/>
      <c r="D10" s="45" t="n"/>
      <c r="E10" s="45" t="n"/>
      <c r="F10" s="45" t="n"/>
      <c r="G10" s="45" t="n"/>
      <c r="H10" s="45" t="n"/>
    </row>
    <row r="11" ht="28" customHeight="1">
      <c r="A11" s="48" t="inlineStr">
        <is>
          <t>Front desk confirms arrivals, departures, occupied rooms, due-outs, and priority rooms.</t>
        </is>
      </c>
      <c r="B11" s="49" t="n"/>
      <c r="C11" s="49" t="n"/>
      <c r="D11" s="49" t="n"/>
      <c r="E11" s="49" t="n"/>
      <c r="F11" s="49" t="n"/>
      <c r="G11" s="49" t="n"/>
      <c r="H11" s="49" t="n"/>
    </row>
    <row r="12" ht="28" customHeight="1">
      <c r="A12" s="46" t="inlineStr">
        <is>
          <t>Housekeeping updates dirty, cleaning-in-progress, clean, and inspected statuses.</t>
        </is>
      </c>
      <c r="B12" s="47" t="n"/>
      <c r="C12" s="47" t="n"/>
      <c r="D12" s="47" t="n"/>
      <c r="E12" s="47" t="n"/>
      <c r="F12" s="47" t="n"/>
      <c r="G12" s="47" t="n"/>
      <c r="H12" s="47" t="n"/>
    </row>
    <row r="13" ht="28" customHeight="1">
      <c r="A13" s="48" t="inlineStr">
        <is>
          <t>Supervisors enter inspection completion.</t>
        </is>
      </c>
      <c r="B13" s="49" t="n"/>
      <c r="C13" s="49" t="n"/>
      <c r="D13" s="49" t="n"/>
      <c r="E13" s="49" t="n"/>
      <c r="F13" s="49" t="n"/>
      <c r="G13" s="49" t="n"/>
      <c r="H13" s="49" t="n"/>
    </row>
    <row r="14" ht="28" customHeight="1">
      <c r="A14" s="46" t="inlineStr">
        <is>
          <t>Maintenance records ticket numbers and blocking conditions.</t>
        </is>
      </c>
      <c r="B14" s="47" t="n"/>
      <c r="C14" s="47" t="n"/>
      <c r="D14" s="47" t="n"/>
      <c r="E14" s="47" t="n"/>
      <c r="F14" s="47" t="n"/>
      <c r="G14" s="47" t="n"/>
      <c r="H14" s="47" t="n"/>
    </row>
    <row r="15" ht="28" customHeight="1">
      <c r="A15" s="48" t="inlineStr">
        <is>
          <t>Managers review overdue records and operational exceptions.</t>
        </is>
      </c>
      <c r="B15" s="49" t="n"/>
      <c r="C15" s="49" t="n"/>
      <c r="D15" s="49" t="n"/>
      <c r="E15" s="49" t="n"/>
      <c r="F15" s="49" t="n"/>
      <c r="G15" s="49" t="n"/>
      <c r="H15" s="49" t="n"/>
    </row>
    <row r="16" ht="28" customHeight="1">
      <c r="A16" s="46" t="inlineStr">
        <is>
          <t>The outgoing shift confirms notes and updates the latest status time.</t>
        </is>
      </c>
      <c r="B16" s="47" t="n"/>
      <c r="C16" s="47" t="n"/>
      <c r="D16" s="47" t="n"/>
      <c r="E16" s="47" t="n"/>
      <c r="F16" s="47" t="n"/>
      <c r="G16" s="47" t="n"/>
      <c r="H16" s="47" t="n"/>
    </row>
    <row r="18">
      <c r="A18" s="44" t="inlineStr">
        <is>
          <t>Status Definitions</t>
        </is>
      </c>
      <c r="B18" s="45" t="n"/>
      <c r="C18" s="45" t="n"/>
      <c r="D18" s="45" t="n"/>
      <c r="E18" s="45" t="n"/>
      <c r="F18" s="45" t="n"/>
      <c r="G18" s="45" t="n"/>
      <c r="H18" s="45" t="n"/>
    </row>
    <row r="19" ht="28" customHeight="1">
      <c r="A19" s="48" t="inlineStr">
        <is>
          <t>Vacant: No guest currently occupies the room.</t>
        </is>
      </c>
      <c r="B19" s="49" t="n"/>
      <c r="C19" s="49" t="n"/>
      <c r="D19" s="49" t="n"/>
      <c r="E19" s="49" t="n"/>
      <c r="F19" s="49" t="n"/>
      <c r="G19" s="49" t="n"/>
      <c r="H19" s="49" t="n"/>
    </row>
    <row r="20" ht="28" customHeight="1">
      <c r="A20" s="46" t="inlineStr">
        <is>
          <t>Occupied: A guest currently occupies the room.</t>
        </is>
      </c>
      <c r="B20" s="47" t="n"/>
      <c r="C20" s="47" t="n"/>
      <c r="D20" s="47" t="n"/>
      <c r="E20" s="47" t="n"/>
      <c r="F20" s="47" t="n"/>
      <c r="G20" s="47" t="n"/>
      <c r="H20" s="47" t="n"/>
    </row>
    <row r="21" ht="28" customHeight="1">
      <c r="A21" s="48" t="inlineStr">
        <is>
          <t>Due In: Arrival is expected for the operating date.</t>
        </is>
      </c>
      <c r="B21" s="49" t="n"/>
      <c r="C21" s="49" t="n"/>
      <c r="D21" s="49" t="n"/>
      <c r="E21" s="49" t="n"/>
      <c r="F21" s="49" t="n"/>
      <c r="G21" s="49" t="n"/>
      <c r="H21" s="49" t="n"/>
    </row>
    <row r="22" ht="28" customHeight="1">
      <c r="A22" s="46" t="inlineStr">
        <is>
          <t>Due Out: Guest departure is expected for the operating date.</t>
        </is>
      </c>
      <c r="B22" s="47" t="n"/>
      <c r="C22" s="47" t="n"/>
      <c r="D22" s="47" t="n"/>
      <c r="E22" s="47" t="n"/>
      <c r="F22" s="47" t="n"/>
      <c r="G22" s="47" t="n"/>
      <c r="H22" s="47" t="n"/>
    </row>
    <row r="23" ht="28" customHeight="1">
      <c r="A23" s="48" t="inlineStr">
        <is>
          <t>Dirty: Room requires cleaning before release.</t>
        </is>
      </c>
      <c r="B23" s="49" t="n"/>
      <c r="C23" s="49" t="n"/>
      <c r="D23" s="49" t="n"/>
      <c r="E23" s="49" t="n"/>
      <c r="F23" s="49" t="n"/>
      <c r="G23" s="49" t="n"/>
      <c r="H23" s="49" t="n"/>
    </row>
    <row r="24" ht="28" customHeight="1">
      <c r="A24" s="46" t="inlineStr">
        <is>
          <t>Clean: Cleaning is complete but final inspection may still be required.</t>
        </is>
      </c>
      <c r="B24" s="47" t="n"/>
      <c r="C24" s="47" t="n"/>
      <c r="D24" s="47" t="n"/>
      <c r="E24" s="47" t="n"/>
      <c r="F24" s="47" t="n"/>
      <c r="G24" s="47" t="n"/>
      <c r="H24" s="47" t="n"/>
    </row>
    <row r="25" ht="28" customHeight="1">
      <c r="A25" s="48" t="inlineStr">
        <is>
          <t>Inspected: Room has completed the property's internal inspection step.</t>
        </is>
      </c>
      <c r="B25" s="49" t="n"/>
      <c r="C25" s="49" t="n"/>
      <c r="D25" s="49" t="n"/>
      <c r="E25" s="49" t="n"/>
      <c r="F25" s="49" t="n"/>
      <c r="G25" s="49" t="n"/>
      <c r="H25" s="49" t="n"/>
    </row>
    <row r="26" ht="28" customHeight="1">
      <c r="A26" s="46" t="inlineStr">
        <is>
          <t>Out of Order: Room is blocked because of a condition that prevents sale.</t>
        </is>
      </c>
      <c r="B26" s="47" t="n"/>
      <c r="C26" s="47" t="n"/>
      <c r="D26" s="47" t="n"/>
      <c r="E26" s="47" t="n"/>
      <c r="F26" s="47" t="n"/>
      <c r="G26" s="47" t="n"/>
      <c r="H26" s="47" t="n"/>
    </row>
    <row r="27" ht="28" customHeight="1">
      <c r="A27" s="48" t="inlineStr">
        <is>
          <t>Out of Service: Room is removed from normal inventory for an operational reason.</t>
        </is>
      </c>
      <c r="B27" s="49" t="n"/>
      <c r="C27" s="49" t="n"/>
      <c r="D27" s="49" t="n"/>
      <c r="E27" s="49" t="n"/>
      <c r="F27" s="49" t="n"/>
      <c r="G27" s="49" t="n"/>
      <c r="H27" s="49" t="n"/>
    </row>
    <row r="28" ht="28" customHeight="1">
      <c r="A28" s="46" t="inlineStr">
        <is>
          <t>Ready to Sell: Workbook-calculated status requiring Vacant, Inspected, and Available.</t>
        </is>
      </c>
      <c r="B28" s="47" t="n"/>
      <c r="C28" s="47" t="n"/>
      <c r="D28" s="47" t="n"/>
      <c r="E28" s="47" t="n"/>
      <c r="F28" s="47" t="n"/>
      <c r="G28" s="47" t="n"/>
      <c r="H28" s="47" t="n"/>
    </row>
    <row r="29" ht="28" customHeight="1">
      <c r="A29" s="48" t="inlineStr">
        <is>
          <t>Properties may use different definitions and should adjust lists and procedures according to their own operating policies.</t>
        </is>
      </c>
      <c r="B29" s="49" t="n"/>
      <c r="C29" s="49" t="n"/>
      <c r="D29" s="49" t="n"/>
      <c r="E29" s="49" t="n"/>
      <c r="F29" s="49" t="n"/>
      <c r="G29" s="49" t="n"/>
      <c r="H29" s="49" t="n"/>
    </row>
    <row r="31">
      <c r="A31" s="44" t="inlineStr">
        <is>
          <t>Data Entry Guidance</t>
        </is>
      </c>
      <c r="B31" s="45" t="n"/>
      <c r="C31" s="45" t="n"/>
      <c r="D31" s="45" t="n"/>
      <c r="E31" s="45" t="n"/>
      <c r="F31" s="45" t="n"/>
      <c r="G31" s="45" t="n"/>
      <c r="H31" s="45" t="n"/>
    </row>
    <row r="32" ht="28" customHeight="1">
      <c r="A32" s="46" t="inlineStr">
        <is>
          <t>Enter one current record per physical room.</t>
        </is>
      </c>
      <c r="B32" s="47" t="n"/>
      <c r="C32" s="47" t="n"/>
      <c r="D32" s="47" t="n"/>
      <c r="E32" s="47" t="n"/>
      <c r="F32" s="47" t="n"/>
      <c r="G32" s="47" t="n"/>
      <c r="H32" s="47" t="n"/>
    </row>
    <row r="33" ht="28" customHeight="1">
      <c r="A33" s="48" t="inlineStr">
        <is>
          <t>Use fictional or limited guest information in demonstrations.</t>
        </is>
      </c>
      <c r="B33" s="49" t="n"/>
      <c r="C33" s="49" t="n"/>
      <c r="D33" s="49" t="n"/>
      <c r="E33" s="49" t="n"/>
      <c r="F33" s="49" t="n"/>
      <c r="G33" s="49" t="n"/>
      <c r="H33" s="49" t="n"/>
    </row>
    <row r="34" ht="28" customHeight="1">
      <c r="A34" s="46" t="inlineStr">
        <is>
          <t>Avoid payment card data, identification numbers, or sensitive guest notes.</t>
        </is>
      </c>
      <c r="B34" s="47" t="n"/>
      <c r="C34" s="47" t="n"/>
      <c r="D34" s="47" t="n"/>
      <c r="E34" s="47" t="n"/>
      <c r="F34" s="47" t="n"/>
      <c r="G34" s="47" t="n"/>
      <c r="H34" s="47" t="n"/>
    </row>
    <row r="35" ht="28" customHeight="1">
      <c r="A35" s="48" t="inlineStr">
        <is>
          <t>Enter the latest update time whenever a room status changes.</t>
        </is>
      </c>
      <c r="B35" s="49" t="n"/>
      <c r="C35" s="49" t="n"/>
      <c r="D35" s="49" t="n"/>
      <c r="E35" s="49" t="n"/>
      <c r="F35" s="49" t="n"/>
      <c r="G35" s="49" t="n"/>
      <c r="H35" s="49" t="n"/>
    </row>
    <row r="36" ht="28" customHeight="1">
      <c r="A36" s="46" t="inlineStr">
        <is>
          <t>Use the external reservation ID only for manual reconciliation.</t>
        </is>
      </c>
      <c r="B36" s="47" t="n"/>
      <c r="C36" s="47" t="n"/>
      <c r="D36" s="47" t="n"/>
      <c r="E36" s="47" t="n"/>
      <c r="F36" s="47" t="n"/>
      <c r="G36" s="47" t="n"/>
      <c r="H36" s="47" t="n"/>
    </row>
    <row r="37" ht="28" customHeight="1">
      <c r="A37" s="48" t="inlineStr">
        <is>
          <t>Use the PMS Status field only for copied or manually entered reference data.</t>
        </is>
      </c>
      <c r="B37" s="49" t="n"/>
      <c r="C37" s="49" t="n"/>
      <c r="D37" s="49" t="n"/>
      <c r="E37" s="49" t="n"/>
      <c r="F37" s="49" t="n"/>
      <c r="G37" s="49" t="n"/>
      <c r="H37" s="49" t="n"/>
    </row>
    <row r="38" ht="28" customHeight="1">
      <c r="A38" s="46" t="inlineStr">
        <is>
          <t>Do not paste over Ready to Sell, Status Age Hours, Update Check, or Operational Check formula columns.</t>
        </is>
      </c>
      <c r="B38" s="47" t="n"/>
      <c r="C38" s="47" t="n"/>
      <c r="D38" s="47" t="n"/>
      <c r="E38" s="47" t="n"/>
      <c r="F38" s="47" t="n"/>
      <c r="G38" s="47" t="n"/>
      <c r="H38" s="47" t="n"/>
    </row>
    <row r="40">
      <c r="A40" s="44" t="inlineStr">
        <is>
          <t>Exception Guidance</t>
        </is>
      </c>
      <c r="B40" s="45" t="n"/>
      <c r="C40" s="45" t="n"/>
      <c r="D40" s="45" t="n"/>
      <c r="E40" s="45" t="n"/>
      <c r="F40" s="45" t="n"/>
      <c r="G40" s="45" t="n"/>
      <c r="H40" s="45" t="n"/>
    </row>
    <row r="41" ht="28" customHeight="1">
      <c r="A41" s="48" t="inlineStr">
        <is>
          <t>Missing Required Status: Complete occupancy, housekeeping, and room-condition fields.</t>
        </is>
      </c>
      <c r="B41" s="49" t="n"/>
      <c r="C41" s="49" t="n"/>
      <c r="D41" s="49" t="n"/>
      <c r="E41" s="49" t="n"/>
      <c r="F41" s="49" t="n"/>
      <c r="G41" s="49" t="n"/>
      <c r="H41" s="49" t="n"/>
    </row>
    <row r="42" ht="28" customHeight="1">
      <c r="A42" s="46" t="inlineStr">
        <is>
          <t>Date Sequence Error: Confirm that departure is not earlier than arrival.</t>
        </is>
      </c>
      <c r="B42" s="47" t="n"/>
      <c r="C42" s="47" t="n"/>
      <c r="D42" s="47" t="n"/>
      <c r="E42" s="47" t="n"/>
      <c r="F42" s="47" t="n"/>
      <c r="G42" s="47" t="n"/>
      <c r="H42" s="47" t="n"/>
    </row>
    <row r="43" ht="28" customHeight="1">
      <c r="A43" s="48" t="inlineStr">
        <is>
          <t>Missing Maintenance Ticket: Enter the property's work-order reference for an out-of-order room.</t>
        </is>
      </c>
      <c r="B43" s="49" t="n"/>
      <c r="C43" s="49" t="n"/>
      <c r="D43" s="49" t="n"/>
      <c r="E43" s="49" t="n"/>
      <c r="F43" s="49" t="n"/>
      <c r="G43" s="49" t="n"/>
      <c r="H43" s="49" t="n"/>
    </row>
    <row r="44" ht="28" customHeight="1">
      <c r="A44" s="46" t="inlineStr">
        <is>
          <t>Missing Issue Summary: Briefly describe the maintenance concern.</t>
        </is>
      </c>
      <c r="B44" s="47" t="n"/>
      <c r="C44" s="47" t="n"/>
      <c r="D44" s="47" t="n"/>
      <c r="E44" s="47" t="n"/>
      <c r="F44" s="47" t="n"/>
      <c r="G44" s="47" t="n"/>
      <c r="H44" s="47" t="n"/>
    </row>
    <row r="45" ht="28" customHeight="1">
      <c r="A45" s="48" t="inlineStr">
        <is>
          <t>Housekeeping Time Error: Correct the start and completion times.</t>
        </is>
      </c>
      <c r="B45" s="49" t="n"/>
      <c r="C45" s="49" t="n"/>
      <c r="D45" s="49" t="n"/>
      <c r="E45" s="49" t="n"/>
      <c r="F45" s="49" t="n"/>
      <c r="G45" s="49" t="n"/>
      <c r="H45" s="49" t="n"/>
    </row>
    <row r="46" ht="28" customHeight="1">
      <c r="A46" s="46" t="inlineStr">
        <is>
          <t>Inspection Time Error: Confirm inspection occurred after cleaning completion.</t>
        </is>
      </c>
      <c r="B46" s="47" t="n"/>
      <c r="C46" s="47" t="n"/>
      <c r="D46" s="47" t="n"/>
      <c r="E46" s="47" t="n"/>
      <c r="F46" s="47" t="n"/>
      <c r="G46" s="47" t="n"/>
      <c r="H46" s="47" t="n"/>
    </row>
    <row r="47" ht="28" customHeight="1">
      <c r="A47" s="48" t="inlineStr">
        <is>
          <t>Status Update Overdue: Verify the room and enter a current update time.</t>
        </is>
      </c>
      <c r="B47" s="49" t="n"/>
      <c r="C47" s="49" t="n"/>
      <c r="D47" s="49" t="n"/>
      <c r="E47" s="49" t="n"/>
      <c r="F47" s="49" t="n"/>
      <c r="G47" s="49" t="n"/>
      <c r="H47" s="49" t="n"/>
    </row>
    <row r="49">
      <c r="A49" s="44" t="inlineStr">
        <is>
          <t>Limitations</t>
        </is>
      </c>
      <c r="B49" s="45" t="n"/>
      <c r="C49" s="45" t="n"/>
      <c r="D49" s="45" t="n"/>
      <c r="E49" s="45" t="n"/>
      <c r="F49" s="45" t="n"/>
      <c r="G49" s="45" t="n"/>
      <c r="H49" s="45" t="n"/>
    </row>
    <row r="50" ht="28" customHeight="1">
      <c r="A50" s="46" t="inlineStr">
        <is>
          <t>This workbook is an operational tracking tool and does not replace a property management system, maintenance platform, or official guest record.</t>
        </is>
      </c>
      <c r="B50" s="47" t="n"/>
      <c r="C50" s="47" t="n"/>
      <c r="D50" s="47" t="n"/>
      <c r="E50" s="47" t="n"/>
      <c r="F50" s="47" t="n"/>
      <c r="G50" s="47" t="n"/>
      <c r="H50" s="47" t="n"/>
    </row>
    <row r="51" ht="28" customHeight="1">
      <c r="A51" s="48" t="inlineStr">
        <is>
          <t>External reservation and PMS status fields are manual reconciliation fields; no system integration is included.</t>
        </is>
      </c>
      <c r="B51" s="49" t="n"/>
      <c r="C51" s="49" t="n"/>
      <c r="D51" s="49" t="n"/>
      <c r="E51" s="49" t="n"/>
      <c r="F51" s="49" t="n"/>
      <c r="G51" s="49" t="n"/>
      <c r="H51" s="49" t="n"/>
    </row>
    <row r="52" ht="28" customHeight="1">
      <c r="A52" s="46" t="inlineStr">
        <is>
          <t>Workbook alerts depend on accurate and timely entries.</t>
        </is>
      </c>
      <c r="B52" s="47" t="n"/>
      <c r="C52" s="47" t="n"/>
      <c r="D52" s="47" t="n"/>
      <c r="E52" s="47" t="n"/>
      <c r="F52" s="47" t="n"/>
      <c r="G52" s="47" t="n"/>
      <c r="H52" s="47" t="n"/>
    </row>
    <row r="53" ht="28" customHeight="1">
      <c r="A53" s="48" t="inlineStr">
        <is>
          <t>Operating thresholds are editable property choices, not legal standards.</t>
        </is>
      </c>
      <c r="B53" s="49" t="n"/>
      <c r="C53" s="49" t="n"/>
      <c r="D53" s="49" t="n"/>
      <c r="E53" s="49" t="n"/>
      <c r="F53" s="49" t="n"/>
      <c r="G53" s="49" t="n"/>
      <c r="H53" s="49" t="n"/>
    </row>
    <row r="54" ht="28" customHeight="1">
      <c r="A54" s="46" t="inlineStr">
        <is>
          <t>The workbook does not provide compliance guarantees.</t>
        </is>
      </c>
      <c r="B54" s="47" t="n"/>
      <c r="C54" s="47" t="n"/>
      <c r="D54" s="47" t="n"/>
      <c r="E54" s="47" t="n"/>
      <c r="F54" s="47" t="n"/>
      <c r="G54" s="47" t="n"/>
      <c r="H54" s="47" t="n"/>
    </row>
  </sheetData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2026-09-05T21:24:04Z</dcterms:created>
  <dcterms:modified xmlns:dcterms="http://purl.org/dc/terms/" xmlns:xsi="http://www.w3.org/2001/XMLSchema-instance" xsi:type="dcterms:W3CDTF">2026-09-05T21:24:06+00:00Z</dcterms:modified>
</cp:coreProperties>
</file>