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Room Inventory" sheetId="2" state="visible" r:id="rId2"/>
    <sheet xmlns:r="http://schemas.openxmlformats.org/officeDocument/2006/relationships" name="Block Log" sheetId="3" state="visible" r:id="rId3"/>
    <sheet xmlns:r="http://schemas.openxmlformats.org/officeDocument/2006/relationships" name="Instructions" sheetId="4" state="visible" r:id="rId4"/>
  </sheets>
  <definedNames>
    <definedName name="_xlnm.Print_Area" localSheetId="0">'Dashboard'!$A$1:$U$52</definedName>
    <definedName name="_xlnm._FilterDatabase" localSheetId="1" hidden="1">'Room Inventory'!$A$1:$X$151</definedName>
    <definedName name="_xlnm.Print_Area" localSheetId="1">'Room Inventory'!$A$1:$X$151</definedName>
    <definedName name="_xlnm._FilterDatabase" localSheetId="2" hidden="1">'Block Log'!$A$1:$S$151</definedName>
    <definedName name="_xlnm.Print_Area" localSheetId="2">'Block Log'!$A$1:$S$151</definedName>
    <definedName name="_xlnm.Print_Area" localSheetId="3">'Instructions'!$A$1:$U$30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m/d/yyyy"/>
    <numFmt numFmtId="165" formatCode="0.0%"/>
    <numFmt numFmtId="166" formatCode="$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17324D"/>
      <sz val="11"/>
    </font>
    <font>
      <name val="Calibri"/>
      <b val="1"/>
      <color rgb="0017324D"/>
      <sz val="10"/>
    </font>
    <font>
      <name val="Calibri"/>
      <color rgb="0017324D"/>
      <sz val="10"/>
    </font>
    <font>
      <name val="Calibri"/>
      <color rgb="00667786"/>
      <sz val="9"/>
    </font>
    <font>
      <name val="Calibri"/>
      <b val="1"/>
      <color rgb="00FFFFFF"/>
      <sz val="11"/>
    </font>
    <font>
      <name val="Calibri"/>
      <b val="1"/>
      <color rgb="0017324D"/>
      <sz val="16"/>
    </font>
  </fonts>
  <fills count="9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D9EAF2"/>
      </patternFill>
    </fill>
    <fill>
      <patternFill patternType="solid">
        <fgColor rgb="00FFF1CE"/>
      </patternFill>
    </fill>
    <fill>
      <patternFill patternType="solid">
        <fgColor rgb="002B5D74"/>
      </patternFill>
    </fill>
    <fill>
      <patternFill patternType="solid">
        <fgColor rgb="00FFFFFF"/>
      </patternFill>
    </fill>
    <fill>
      <patternFill patternType="solid">
        <fgColor rgb="00FFF0BF"/>
      </patternFill>
    </fill>
    <fill>
      <patternFill patternType="solid">
        <fgColor rgb="00DDEFE8"/>
      </patternFill>
    </fill>
  </fills>
  <borders count="2">
    <border>
      <left/>
      <right/>
      <top/>
      <bottom/>
      <diagonal/>
    </border>
    <border>
      <left style="thin">
        <color rgb="00C7D5E0"/>
      </left>
      <right style="thin">
        <color rgb="00C7D5E0"/>
      </right>
      <top style="thin">
        <color rgb="00C7D5E0"/>
      </top>
      <bottom style="thin">
        <color rgb="00C7D5E0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0" borderId="0" pivotButton="0" quotePrefix="0" xfId="0"/>
    <xf numFmtId="0" fontId="3" fillId="3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" fontId="7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5" fontId="7" fillId="6" borderId="1" applyAlignment="1" pivotButton="0" quotePrefix="0" xfId="0">
      <alignment horizontal="center" vertical="center" wrapText="1"/>
    </xf>
    <xf numFmtId="166" fontId="7" fillId="6" borderId="1" applyAlignment="1" pivotButton="0" quotePrefix="0" xfId="0">
      <alignment horizontal="center" vertical="center" wrapText="1"/>
    </xf>
    <xf numFmtId="0" fontId="6" fillId="2" borderId="0" pivotButton="0" quotePrefix="0" xfId="0"/>
    <xf numFmtId="0" fontId="3" fillId="7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6" fillId="5" borderId="1" pivotButton="0" quotePrefix="0" xfId="0"/>
    <xf numFmtId="166" fontId="3" fillId="3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166" fontId="4" fillId="4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" fontId="4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left" vertical="center" wrapText="1"/>
    </xf>
    <xf numFmtId="0" fontId="6" fillId="5" borderId="0" pivotButton="0" quotePrefix="0" xfId="0"/>
    <xf numFmtId="0" fontId="4" fillId="0" borderId="0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5" fontId="7" fillId="6" borderId="1" applyAlignment="1" pivotButton="0" quotePrefix="0" xfId="0">
      <alignment horizontal="center" vertical="center" wrapText="1"/>
    </xf>
    <xf numFmtId="166" fontId="7" fillId="6" borderId="1" applyAlignment="1" pivotButton="0" quotePrefix="0" xfId="0">
      <alignment horizontal="center" vertical="center" wrapText="1"/>
    </xf>
    <xf numFmtId="166" fontId="3" fillId="3" borderId="1" pivotButton="0" quotePrefix="0" xfId="0"/>
    <xf numFmtId="164" fontId="4" fillId="4" borderId="1" applyAlignment="1" pivotButton="0" quotePrefix="0" xfId="0">
      <alignment horizontal="left" vertical="center" wrapText="1"/>
    </xf>
    <xf numFmtId="166" fontId="4" fillId="4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8">
    <dxf>
      <font>
        <name val="Calibri"/>
        <b val="1"/>
        <color rgb="00C73939"/>
        <sz val="10"/>
      </font>
      <fill>
        <patternFill patternType="solid">
          <fgColor rgb="00FFF0BF"/>
        </patternFill>
      </fill>
    </dxf>
    <dxf>
      <font>
        <name val="Calibri"/>
        <b val="1"/>
        <color rgb="00FFFFFF"/>
        <sz val="10"/>
      </font>
      <fill>
        <patternFill patternType="solid">
          <fgColor rgb="00C73939"/>
        </patternFill>
      </fill>
    </dxf>
    <dxf>
      <font>
        <name val="Calibri"/>
        <b val="1"/>
        <color rgb="00FFFFFF"/>
        <sz val="10"/>
      </font>
      <fill>
        <patternFill patternType="solid">
          <fgColor rgb="00147D64"/>
        </patternFill>
      </fill>
    </dxf>
    <dxf>
      <fill>
        <patternFill patternType="solid">
          <fgColor rgb="00FCE4D6"/>
        </patternFill>
      </fill>
    </dxf>
    <dxf>
      <font>
        <name val="Calibri"/>
        <b val="1"/>
        <color rgb="00FFFFFF"/>
        <sz val="10"/>
      </font>
      <fill>
        <patternFill patternType="solid">
          <fgColor rgb="008B1E2D"/>
        </patternFill>
      </fill>
    </dxf>
    <dxf>
      <fill>
        <patternFill patternType="solid">
          <fgColor rgb="00FFF0BF"/>
        </patternFill>
      </fill>
    </dxf>
    <dxf>
      <fill>
        <patternFill patternType="solid">
          <fgColor rgb="00D9EAF2"/>
        </patternFill>
      </fill>
    </dxf>
    <dxf>
      <fill>
        <patternFill patternType="solid">
          <fgColor rgb="00DDEF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Room Inventory Status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'Dashboard'!B32</f>
            </strRef>
          </tx>
          <spPr>
            <a:ln xmlns:a="http://schemas.openxmlformats.org/drawingml/2006/main">
              <a:solidFill>
                <a:srgbClr val="FFFFFF"/>
              </a:solidFill>
              <a:prstDash val="solid"/>
            </a:ln>
          </spPr>
          <cat>
            <numRef>
              <f>'Dashboard'!$A$33:$A$35</f>
            </numRef>
          </cat>
          <val>
            <numRef>
              <f>'Dashboard'!$B$33:$B$35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Housekeeping Readiness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'Dashboard'!E32</f>
            </strRef>
          </tx>
          <spPr>
            <a:solidFill xmlns:a="http://schemas.openxmlformats.org/drawingml/2006/main">
              <a:srgbClr val="2B5D74"/>
            </a:solidFill>
            <a:ln xmlns:a="http://schemas.openxmlformats.org/drawingml/2006/main">
              <a:prstDash val="solid"/>
            </a:ln>
          </spPr>
          <cat>
            <numRef>
              <f>'Dashboard'!$D$33:$D$39</f>
            </numRef>
          </cat>
          <val>
            <numRef>
              <f>'Dashboard'!$E$33:$E$39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Sellable Rooms by Room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'Dashboard'!B42</f>
            </strRef>
          </tx>
          <spPr>
            <a:solidFill xmlns:a="http://schemas.openxmlformats.org/drawingml/2006/main">
              <a:srgbClr val="2B5D74"/>
            </a:solidFill>
            <a:ln xmlns:a="http://schemas.openxmlformats.org/drawingml/2006/main">
              <a:prstDash val="solid"/>
            </a:ln>
          </spPr>
          <cat>
            <numRef>
              <f>'Dashboard'!$A$43:$A$47</f>
            </numRef>
          </cat>
          <val>
            <numRef>
              <f>'Dashboard'!$B$43:$B$47</f>
            </numRef>
          </val>
        </ser>
        <ser>
          <idx val="1"/>
          <order val="1"/>
          <tx>
            <strRef>
              <f>'Dashboard'!C42</f>
            </strRef>
          </tx>
          <spPr>
            <a:solidFill xmlns:a="http://schemas.openxmlformats.org/drawingml/2006/main">
              <a:srgbClr val="147D64"/>
            </a:solidFill>
            <a:ln xmlns:a="http://schemas.openxmlformats.org/drawingml/2006/main">
              <a:prstDash val="solid"/>
            </a:ln>
          </spPr>
          <cat>
            <numRef>
              <f>'Dashboard'!$A$43:$A$47</f>
            </numRef>
          </cat>
          <val>
            <numRef>
              <f>'Dashboard'!$C$43:$C$47</f>
            </numRef>
          </val>
        </ser>
        <gapWidth val="150"/>
        <overlap val="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9</col>
      <colOff>0</colOff>
      <row>1</row>
      <rowOff>0</rowOff>
    </from>
    <ext cx="396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34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Rooms" displayName="tblRooms" ref="A1:X151" headerRowCount="1">
  <autoFilter ref="A1:X151"/>
  <tableColumns count="24">
    <tableColumn id="1" name="Room ID"/>
    <tableColumn id="2" name="Room Number"/>
    <tableColumn id="3" name="Floor"/>
    <tableColumn id="4" name="Room Type"/>
    <tableColumn id="5" name="Bed Type"/>
    <tableColumn id="6" name="Maximum Occupancy"/>
    <tableColumn id="7" name="Accessible Features"/>
    <tableColumn id="8" name="Connecting Room"/>
    <tableColumn id="9" name="Housekeeping Status"/>
    <tableColumn id="10" name="Occupancy Status"/>
    <tableColumn id="11" name="Inventory Status"/>
    <tableColumn id="12" name="Reservation or Guest Reference"/>
    <tableColumn id="13" name="Arrival Date"/>
    <tableColumn id="14" name="Departure Date"/>
    <tableColumn id="15" name="Last Cleaned"/>
    <tableColumn id="16" name="Last Inspected"/>
    <tableColumn id="17" name="Inspection Result"/>
    <tableColumn id="18" name="Issue Summary"/>
    <tableColumn id="19" name="Current Block ID"/>
    <tableColumn id="20" name="Revenue Impact per Night"/>
    <tableColumn id="21" name="Sellable Tonight"/>
    <tableColumn id="22" name="Active Block Check"/>
    <tableColumn id="23" name="Needs Attention"/>
    <tableColumn id="24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Blocks" displayName="tblBlocks" ref="A1:S151" headerRowCount="1">
  <autoFilter ref="A1:S151"/>
  <tableColumns count="19">
    <tableColumn id="1" name="Block ID"/>
    <tableColumn id="2" name="Room ID"/>
    <tableColumn id="3" name="Room Number"/>
    <tableColumn id="4" name="Block Type"/>
    <tableColumn id="5" name="Reason Category"/>
    <tableColumn id="6" name="Issue Description"/>
    <tableColumn id="7" name="Start Date"/>
    <tableColumn id="8" name="Expected Return Date"/>
    <tableColumn id="9" name="Actual Return Date"/>
    <tableColumn id="10" name="Assigned Department"/>
    <tableColumn id="11" name="Responsible Person"/>
    <tableColumn id="12" name="Vendor or Work Order Reference"/>
    <tableColumn id="13" name="Status"/>
    <tableColumn id="14" name="Revenue Impact per Night"/>
    <tableColumn id="15" name="Days Open"/>
    <tableColumn id="16" name="Estimated Lost Room Revenue"/>
    <tableColumn id="17" name="Overdue"/>
    <tableColumn id="18" name="Extended Block"/>
    <tableColumn id="19" name="Follow-Up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01"/>
  <sheetViews>
    <sheetView showGridLines="0" zoomScale="70" zoomScaleNormal="7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7" customWidth="1" min="1" max="1"/>
    <col width="16" customWidth="1" min="2" max="2"/>
    <col width="16" customWidth="1" min="3" max="3"/>
    <col width="27" customWidth="1" min="4" max="4"/>
    <col width="16" customWidth="1" min="5" max="5"/>
    <col width="25" customWidth="1" min="6" max="6"/>
    <col width="17" customWidth="1" min="7" max="7"/>
    <col width="4" customWidth="1" min="8" max="8"/>
    <col width="3" customWidth="1" min="9" max="9"/>
  </cols>
  <sheetData>
    <row r="1" ht="28" customHeight="1">
      <c r="A1" s="1" t="inlineStr">
        <is>
          <t>Hotel Room Inventory Dashboard</t>
        </is>
      </c>
    </row>
    <row r="2">
      <c r="A2" s="2" t="inlineStr">
        <is>
          <t>Daily room readiness, sellable inventory, and room block monitoring</t>
        </is>
      </c>
    </row>
    <row r="3">
      <c r="A3" s="3">
        <f>IFERROR("As of "&amp;MONTH($B$4)&amp;"/"&amp;DAY($B$4)&amp;"/"&amp;YEAR($B$4),"")</f>
        <v/>
      </c>
    </row>
    <row r="4">
      <c r="A4" s="4" t="inlineStr">
        <is>
          <t>Operating Date</t>
        </is>
      </c>
      <c r="B4" s="33" t="n">
        <v>46188</v>
      </c>
    </row>
    <row r="5">
      <c r="A5" s="4" t="inlineStr">
        <is>
          <t>Inspection Freshness Threshold (Days)</t>
        </is>
      </c>
      <c r="B5" s="6" t="n">
        <v>1</v>
      </c>
    </row>
    <row r="6">
      <c r="A6" s="4" t="inlineStr">
        <is>
          <t>Occupancy Alert Threshold</t>
        </is>
      </c>
      <c r="B6" s="34" t="n">
        <v>0.85</v>
      </c>
    </row>
    <row r="7">
      <c r="A7" s="4" t="inlineStr">
        <is>
          <t>Extended Room Block Threshold (Days)</t>
        </is>
      </c>
      <c r="B7" s="6" t="n">
        <v>3</v>
      </c>
    </row>
    <row r="8" ht="34" customHeight="1">
      <c r="A8" s="8" t="inlineStr">
        <is>
          <t>Update the operating date and policy thresholds to match the property’s current practices. These values are operational assumptions, not legal requirements.</t>
        </is>
      </c>
    </row>
    <row r="10">
      <c r="A10" s="9" t="inlineStr">
        <is>
          <t>Total Rooms</t>
        </is>
      </c>
      <c r="B10" s="10" t="n"/>
      <c r="C10" s="9" t="inlineStr">
        <is>
          <t>Rooms In Service</t>
        </is>
      </c>
      <c r="D10" s="10" t="n"/>
      <c r="E10" s="9" t="inlineStr">
        <is>
          <t>Sellable Tonight</t>
        </is>
      </c>
      <c r="F10" s="10" t="n"/>
      <c r="G10" s="9" t="inlineStr">
        <is>
          <t>Occupied Rooms</t>
        </is>
      </c>
      <c r="H10" s="10" t="n"/>
    </row>
    <row r="11">
      <c r="A11" s="11">
        <f>IFERROR(COUNTIF('Room Inventory'!$A$2:$A$151,"&lt;&gt;"),0)</f>
        <v/>
      </c>
      <c r="B11" s="12" t="n"/>
      <c r="C11" s="11">
        <f>IFERROR(COUNTIF('Room Inventory'!$K$2:$K$151,"In Service"),0)</f>
        <v/>
      </c>
      <c r="D11" s="12" t="n"/>
      <c r="E11" s="11">
        <f>IFERROR(COUNTIF('Room Inventory'!$U$2:$U$151,"Yes"),0)</f>
        <v/>
      </c>
      <c r="F11" s="12" t="n"/>
      <c r="G11" s="11">
        <f>IFERROR(COUNTIF('Room Inventory'!$J$2:$J$151,"Occupied"),0)</f>
        <v/>
      </c>
      <c r="H11" s="12" t="n"/>
    </row>
    <row r="14">
      <c r="A14" s="9" t="inlineStr">
        <is>
          <t>Available Clean Rooms</t>
        </is>
      </c>
      <c r="B14" s="10" t="n"/>
      <c r="C14" s="9" t="inlineStr">
        <is>
          <t>Current Occupancy</t>
        </is>
      </c>
      <c r="D14" s="10" t="n"/>
      <c r="E14" s="9" t="inlineStr">
        <is>
          <t>Vacant Dirty Rooms</t>
        </is>
      </c>
      <c r="F14" s="10" t="n"/>
      <c r="G14" s="9" t="inlineStr">
        <is>
          <t>Departures Today</t>
        </is>
      </c>
      <c r="H14" s="10" t="n"/>
    </row>
    <row r="15">
      <c r="A15" s="11">
        <f>IFERROR(COUNTIFS('Room Inventory'!$K$2:$K$151,"In Service",'Room Inventory'!$J$2:$J$151,"Available",'Room Inventory'!$I$2:$I$151,"Vacant Clean"),0)</f>
        <v/>
      </c>
      <c r="B15" s="12" t="n"/>
      <c r="C15" s="35">
        <f>IFERROR(COUNTIF('Room Inventory'!$J$2:$J$151,"Occupied")/COUNTIF('Room Inventory'!$K$2:$K$151,"In Service"),0)</f>
        <v/>
      </c>
      <c r="D15" s="12" t="n"/>
      <c r="E15" s="11">
        <f>IFERROR(COUNTIF('Room Inventory'!$I$2:$I$151,"Vacant Dirty"),0)</f>
        <v/>
      </c>
      <c r="F15" s="12" t="n"/>
      <c r="G15" s="11">
        <f>IFERROR(COUNTIF('Room Inventory'!$N$2:$N$151,$B$4),0)</f>
        <v/>
      </c>
      <c r="H15" s="12" t="n"/>
    </row>
    <row r="18">
      <c r="A18" s="9" t="inlineStr">
        <is>
          <t>Arrivals Today</t>
        </is>
      </c>
      <c r="B18" s="10" t="n"/>
      <c r="C18" s="9" t="inlineStr">
        <is>
          <t>Unavailable Rooms</t>
        </is>
      </c>
      <c r="D18" s="10" t="n"/>
      <c r="E18" s="9" t="inlineStr">
        <is>
          <t>Open Room Blocks</t>
        </is>
      </c>
      <c r="F18" s="10" t="n"/>
      <c r="G18" s="9" t="inlineStr">
        <is>
          <t>Overdue Room Blocks</t>
        </is>
      </c>
      <c r="H18" s="10" t="n"/>
    </row>
    <row r="19">
      <c r="A19" s="11">
        <f>IFERROR(COUNTIF('Room Inventory'!$M$2:$M$151,$B$4),0)</f>
        <v/>
      </c>
      <c r="B19" s="12" t="n"/>
      <c r="C19" s="11">
        <f>IFERROR(COUNTIF('Room Inventory'!$K$2:$K$151,"Out of Order")+COUNTIF('Room Inventory'!$K$2:$K$151,"Out of Service"),0)</f>
        <v/>
      </c>
      <c r="D19" s="12" t="n"/>
      <c r="E19" s="11">
        <f>IFERROR(COUNTIF('Block Log'!$M$2:$M$151,"Open")+COUNTIF('Block Log'!$M$2:$M$151,"In Progress")+COUNTIF('Block Log'!$M$2:$M$151,"On Hold"),0)</f>
        <v/>
      </c>
      <c r="F19" s="12" t="n"/>
      <c r="G19" s="11">
        <f>IFERROR(COUNTIF('Block Log'!$Q$2:$Q$151,"Yes"),0)</f>
        <v/>
      </c>
      <c r="H19" s="12" t="n"/>
    </row>
    <row r="22">
      <c r="A22" s="9" t="inlineStr">
        <is>
          <t>Rooms Needing Attention</t>
        </is>
      </c>
      <c r="B22" s="10" t="n"/>
      <c r="C22" s="9" t="inlineStr">
        <is>
          <t>Status Completion Rate</t>
        </is>
      </c>
      <c r="D22" s="10" t="n"/>
      <c r="E22" s="9" t="inlineStr">
        <is>
          <t>Estimated Block Revenue Impact</t>
        </is>
      </c>
      <c r="F22" s="10" t="n"/>
      <c r="G22" s="9" t="inlineStr">
        <is>
          <t>Active Block Nightly Impact</t>
        </is>
      </c>
      <c r="H22" s="10" t="n"/>
    </row>
    <row r="23">
      <c r="A23" s="11">
        <f>IFERROR(COUNTIF('Room Inventory'!$W$2:$W$151,"Yes"),0)</f>
        <v/>
      </c>
      <c r="B23" s="12" t="n"/>
      <c r="C23" s="35">
        <f>IFERROR((COUNTIFS('Room Inventory'!$A$2:$A$151,"&lt;&gt;",'Room Inventory'!$I$2:$I$151,"&lt;&gt;")+COUNTIFS('Room Inventory'!$A$2:$A$151,"&lt;&gt;",'Room Inventory'!$J$2:$J$151,"&lt;&gt;")+COUNTIFS('Room Inventory'!$A$2:$A$151,"&lt;&gt;",'Room Inventory'!$K$2:$K$151,"&lt;&gt;"))/(COUNTIF('Room Inventory'!$A$2:$A$151,"&lt;&gt;")*3),0)</f>
        <v/>
      </c>
      <c r="D23" s="12" t="n"/>
      <c r="E23" s="36">
        <f>IFERROR(SUM('Block Log'!$P$2:$P$151),0)</f>
        <v/>
      </c>
      <c r="F23" s="12" t="n"/>
      <c r="G23" s="36">
        <f>IFERROR(SUMIFS('Block Log'!$N$2:$N$151,'Block Log'!$M$2:$M$151,"Open")+SUMIFS('Block Log'!$N$2:$N$151,'Block Log'!$M$2:$M$151,"In Progress")+SUMIFS('Block Log'!$N$2:$N$151,'Block Log'!$M$2:$M$151,"On Hold"),0)</f>
        <v/>
      </c>
      <c r="H23" s="12" t="n"/>
    </row>
    <row r="26">
      <c r="A26" s="15" t="inlineStr">
        <is>
          <t>Operational Alerts</t>
        </is>
      </c>
    </row>
    <row r="27">
      <c r="A27" s="16">
        <f>IFERROR(IF(COUNTIF('Block Log'!$Q$2:$Q$151,"Yes")&gt;0,"Review overdue room blocks with Engineering.",""),"")</f>
        <v/>
      </c>
    </row>
    <row r="28">
      <c r="A28" s="16">
        <f>IFERROR(IF(COUNTIF('Room Inventory'!$I$2:$I$151,"Vacant Dirty")&gt;0,"Coordinate priority cleaning with Housekeeping.",""),"")</f>
        <v/>
      </c>
    </row>
    <row r="29">
      <c r="A29" s="16">
        <f>IFERROR(IF(COUNTIF('Room Inventory'!$V$2:$V$151,"Mismatch")&gt;0,"Reconcile room inventory statuses with the Block Log.",""),"")</f>
        <v/>
      </c>
    </row>
    <row r="30">
      <c r="A30" s="17">
        <f>IFERROR(IF(AND(COUNTIF('Block Log'!$Q$2:$Q$151,"Yes")=0,COUNTIF('Room Inventory'!$I$2:$I$151,"Vacant Dirty")=0,COUNTIF('Room Inventory'!$V$2:$V$151,"Mismatch")=0),"No current room inventory exceptions were identified.",""),"")</f>
        <v/>
      </c>
    </row>
    <row r="31">
      <c r="A31">
        <f>""</f>
        <v/>
      </c>
    </row>
    <row r="32">
      <c r="A32" s="18" t="inlineStr">
        <is>
          <t>Inventory Status</t>
        </is>
      </c>
      <c r="B32" s="18" t="inlineStr">
        <is>
          <t>Room Count</t>
        </is>
      </c>
      <c r="D32" s="18" t="inlineStr">
        <is>
          <t>Housekeeping Status</t>
        </is>
      </c>
      <c r="E32" s="18" t="inlineStr">
        <is>
          <t>Room Count</t>
        </is>
      </c>
      <c r="F32" s="19" t="inlineStr">
        <is>
          <t>Average Room Nightly Impact</t>
        </is>
      </c>
      <c r="G32" s="37">
        <f>IFERROR(AVERAGE('Room Inventory'!$T$2:$T$151),0)</f>
        <v/>
      </c>
    </row>
    <row r="33">
      <c r="A33" s="21" t="inlineStr">
        <is>
          <t>In Service</t>
        </is>
      </c>
      <c r="B33" s="21">
        <f>IFERROR(COUNTIF('Room Inventory'!$K$2:$K$151,A33),0)</f>
        <v/>
      </c>
      <c r="D33" s="21" t="inlineStr">
        <is>
          <t>Vacant Clean</t>
        </is>
      </c>
      <c r="E33" s="21">
        <f>IFERROR(COUNTIF('Room Inventory'!$I$2:$I$151,D33),0)</f>
        <v/>
      </c>
      <c r="G33">
        <f>""</f>
        <v/>
      </c>
    </row>
    <row r="34">
      <c r="A34" s="21" t="inlineStr">
        <is>
          <t>Out of Order</t>
        </is>
      </c>
      <c r="B34" s="21">
        <f>IFERROR(COUNTIF('Room Inventory'!$K$2:$K$151,A34),0)</f>
        <v/>
      </c>
      <c r="D34" s="21" t="inlineStr">
        <is>
          <t>Vacant Dirty</t>
        </is>
      </c>
      <c r="E34" s="21">
        <f>IFERROR(COUNTIF('Room Inventory'!$I$2:$I$151,D34),0)</f>
        <v/>
      </c>
      <c r="G34">
        <f>""</f>
        <v/>
      </c>
    </row>
    <row r="35">
      <c r="A35" s="21" t="inlineStr">
        <is>
          <t>Out of Service</t>
        </is>
      </c>
      <c r="B35" s="21">
        <f>IFERROR(COUNTIF('Room Inventory'!$K$2:$K$151,A35),0)</f>
        <v/>
      </c>
      <c r="D35" s="21" t="inlineStr">
        <is>
          <t>Occupied Clean</t>
        </is>
      </c>
      <c r="E35" s="21">
        <f>IFERROR(COUNTIF('Room Inventory'!$I$2:$I$151,D35),0)</f>
        <v/>
      </c>
      <c r="G35">
        <f>""</f>
        <v/>
      </c>
    </row>
    <row r="36">
      <c r="A36">
        <f>""</f>
        <v/>
      </c>
      <c r="D36" s="21" t="inlineStr">
        <is>
          <t>Occupied Service Due</t>
        </is>
      </c>
      <c r="E36" s="21">
        <f>IFERROR(COUNTIF('Room Inventory'!$I$2:$I$151,D36),0)</f>
        <v/>
      </c>
      <c r="G36">
        <f>""</f>
        <v/>
      </c>
    </row>
    <row r="37">
      <c r="A37">
        <f>""</f>
        <v/>
      </c>
      <c r="D37" s="21" t="inlineStr">
        <is>
          <t>Inspected</t>
        </is>
      </c>
      <c r="E37" s="21">
        <f>IFERROR(COUNTIF('Room Inventory'!$I$2:$I$151,D37),0)</f>
        <v/>
      </c>
      <c r="G37">
        <f>""</f>
        <v/>
      </c>
    </row>
    <row r="38">
      <c r="A38">
        <f>""</f>
        <v/>
      </c>
      <c r="D38" s="21" t="inlineStr">
        <is>
          <t>Inspection Failed</t>
        </is>
      </c>
      <c r="E38" s="21">
        <f>IFERROR(COUNTIF('Room Inventory'!$I$2:$I$151,D38),0)</f>
        <v/>
      </c>
      <c r="G38">
        <f>""</f>
        <v/>
      </c>
    </row>
    <row r="39">
      <c r="A39">
        <f>""</f>
        <v/>
      </c>
      <c r="D39" s="21" t="inlineStr">
        <is>
          <t>Not Applicable</t>
        </is>
      </c>
      <c r="E39" s="21">
        <f>IFERROR(COUNTIF('Room Inventory'!$I$2:$I$151,D39),0)</f>
        <v/>
      </c>
      <c r="G39">
        <f>""</f>
        <v/>
      </c>
    </row>
    <row r="40">
      <c r="A40">
        <f>""</f>
        <v/>
      </c>
      <c r="E40">
        <f>""</f>
        <v/>
      </c>
      <c r="G40">
        <f>""</f>
        <v/>
      </c>
    </row>
    <row r="41">
      <c r="A41">
        <f>""</f>
        <v/>
      </c>
      <c r="E41">
        <f>""</f>
        <v/>
      </c>
      <c r="G41">
        <f>""</f>
        <v/>
      </c>
    </row>
    <row r="42">
      <c r="A42" s="18" t="inlineStr">
        <is>
          <t>Room Type</t>
        </is>
      </c>
      <c r="B42" s="18" t="inlineStr">
        <is>
          <t>Total Rooms</t>
        </is>
      </c>
      <c r="C42" s="18" t="inlineStr">
        <is>
          <t>Sellable Tonight</t>
        </is>
      </c>
      <c r="D42" s="18" t="inlineStr">
        <is>
          <t>Unavailable</t>
        </is>
      </c>
      <c r="E42">
        <f>""</f>
        <v/>
      </c>
      <c r="G42">
        <f>""</f>
        <v/>
      </c>
    </row>
    <row r="43">
      <c r="A43" s="21" t="inlineStr">
        <is>
          <t>King</t>
        </is>
      </c>
      <c r="B43" s="21">
        <f>IFERROR(COUNTIF('Room Inventory'!$D$2:$D$151,A43),0)</f>
        <v/>
      </c>
      <c r="C43" s="21">
        <f>IFERROR(COUNTIFS('Room Inventory'!$D$2:$D$151,A43,'Room Inventory'!$U$2:$U$151,"Yes"),0)</f>
        <v/>
      </c>
      <c r="D43" s="21">
        <f>IFERROR(COUNTIFS('Room Inventory'!$D$2:$D$151,A43,'Room Inventory'!$K$2:$K$151,"&lt;&gt;In Service"),0)</f>
        <v/>
      </c>
      <c r="E43">
        <f>""</f>
        <v/>
      </c>
      <c r="G43">
        <f>""</f>
        <v/>
      </c>
    </row>
    <row r="44">
      <c r="A44" s="21" t="inlineStr">
        <is>
          <t>Double Queen</t>
        </is>
      </c>
      <c r="B44" s="21">
        <f>IFERROR(COUNTIF('Room Inventory'!$D$2:$D$151,A44),0)</f>
        <v/>
      </c>
      <c r="C44" s="21">
        <f>IFERROR(COUNTIFS('Room Inventory'!$D$2:$D$151,A44,'Room Inventory'!$U$2:$U$151,"Yes"),0)</f>
        <v/>
      </c>
      <c r="D44" s="21">
        <f>IFERROR(COUNTIFS('Room Inventory'!$D$2:$D$151,A44,'Room Inventory'!$K$2:$K$151,"&lt;&gt;In Service"),0)</f>
        <v/>
      </c>
      <c r="E44">
        <f>""</f>
        <v/>
      </c>
      <c r="G44">
        <f>""</f>
        <v/>
      </c>
    </row>
    <row r="45">
      <c r="A45" s="21" t="inlineStr">
        <is>
          <t>Queen</t>
        </is>
      </c>
      <c r="B45" s="21">
        <f>IFERROR(COUNTIF('Room Inventory'!$D$2:$D$151,A45),0)</f>
        <v/>
      </c>
      <c r="C45" s="21">
        <f>IFERROR(COUNTIFS('Room Inventory'!$D$2:$D$151,A45,'Room Inventory'!$U$2:$U$151,"Yes"),0)</f>
        <v/>
      </c>
      <c r="D45" s="21">
        <f>IFERROR(COUNTIFS('Room Inventory'!$D$2:$D$151,A45,'Room Inventory'!$K$2:$K$151,"&lt;&gt;In Service"),0)</f>
        <v/>
      </c>
      <c r="E45">
        <f>""</f>
        <v/>
      </c>
      <c r="G45">
        <f>""</f>
        <v/>
      </c>
    </row>
    <row r="46">
      <c r="A46" s="21" t="inlineStr">
        <is>
          <t>King Suite</t>
        </is>
      </c>
      <c r="B46" s="21">
        <f>IFERROR(COUNTIF('Room Inventory'!$D$2:$D$151,A46),0)</f>
        <v/>
      </c>
      <c r="C46" s="21">
        <f>IFERROR(COUNTIFS('Room Inventory'!$D$2:$D$151,A46,'Room Inventory'!$U$2:$U$151,"Yes"),0)</f>
        <v/>
      </c>
      <c r="D46" s="21">
        <f>IFERROR(COUNTIFS('Room Inventory'!$D$2:$D$151,A46,'Room Inventory'!$K$2:$K$151,"&lt;&gt;In Service"),0)</f>
        <v/>
      </c>
      <c r="E46">
        <f>""</f>
        <v/>
      </c>
      <c r="G46">
        <f>""</f>
        <v/>
      </c>
    </row>
    <row r="47">
      <c r="A47" s="21" t="inlineStr">
        <is>
          <t>Accessible King</t>
        </is>
      </c>
      <c r="B47" s="21">
        <f>IFERROR(COUNTIF('Room Inventory'!$D$2:$D$151,A47),0)</f>
        <v/>
      </c>
      <c r="C47" s="21">
        <f>IFERROR(COUNTIFS('Room Inventory'!$D$2:$D$151,A47,'Room Inventory'!$U$2:$U$151,"Yes"),0)</f>
        <v/>
      </c>
      <c r="D47" s="21">
        <f>IFERROR(COUNTIFS('Room Inventory'!$D$2:$D$151,A47,'Room Inventory'!$K$2:$K$151,"&lt;&gt;In Service"),0)</f>
        <v/>
      </c>
      <c r="E47">
        <f>""</f>
        <v/>
      </c>
      <c r="G47">
        <f>""</f>
        <v/>
      </c>
    </row>
    <row r="48">
      <c r="A48">
        <f>""</f>
        <v/>
      </c>
      <c r="B48">
        <f>""</f>
        <v/>
      </c>
      <c r="C48">
        <f>""</f>
        <v/>
      </c>
      <c r="D48">
        <f>""</f>
        <v/>
      </c>
      <c r="E48">
        <f>""</f>
        <v/>
      </c>
      <c r="G48">
        <f>""</f>
        <v/>
      </c>
    </row>
    <row r="49">
      <c r="A49">
        <f>""</f>
        <v/>
      </c>
      <c r="B49">
        <f>""</f>
        <v/>
      </c>
      <c r="C49">
        <f>""</f>
        <v/>
      </c>
      <c r="D49">
        <f>""</f>
        <v/>
      </c>
      <c r="E49">
        <f>""</f>
        <v/>
      </c>
      <c r="G49">
        <f>""</f>
        <v/>
      </c>
    </row>
    <row r="50">
      <c r="A50">
        <f>""</f>
        <v/>
      </c>
      <c r="B50">
        <f>""</f>
        <v/>
      </c>
      <c r="C50">
        <f>""</f>
        <v/>
      </c>
      <c r="D50">
        <f>""</f>
        <v/>
      </c>
      <c r="E50">
        <f>""</f>
        <v/>
      </c>
      <c r="G50">
        <f>""</f>
        <v/>
      </c>
    </row>
    <row r="51">
      <c r="A51">
        <f>""</f>
        <v/>
      </c>
      <c r="B51">
        <f>""</f>
        <v/>
      </c>
      <c r="C51">
        <f>""</f>
        <v/>
      </c>
      <c r="D51">
        <f>""</f>
        <v/>
      </c>
      <c r="E51">
        <f>""</f>
        <v/>
      </c>
      <c r="G51">
        <f>""</f>
        <v/>
      </c>
    </row>
    <row r="52">
      <c r="A52">
        <f>""</f>
        <v/>
      </c>
      <c r="B52">
        <f>""</f>
        <v/>
      </c>
      <c r="C52">
        <f>""</f>
        <v/>
      </c>
      <c r="D52">
        <f>""</f>
        <v/>
      </c>
      <c r="E52">
        <f>""</f>
        <v/>
      </c>
      <c r="G52">
        <f>""</f>
        <v/>
      </c>
    </row>
    <row r="53">
      <c r="A53">
        <f>""</f>
        <v/>
      </c>
      <c r="B53">
        <f>""</f>
        <v/>
      </c>
      <c r="C53">
        <f>""</f>
        <v/>
      </c>
      <c r="D53">
        <f>""</f>
        <v/>
      </c>
      <c r="E53">
        <f>""</f>
        <v/>
      </c>
      <c r="G53">
        <f>""</f>
        <v/>
      </c>
    </row>
    <row r="54">
      <c r="A54">
        <f>""</f>
        <v/>
      </c>
      <c r="B54">
        <f>""</f>
        <v/>
      </c>
      <c r="C54">
        <f>""</f>
        <v/>
      </c>
      <c r="D54">
        <f>""</f>
        <v/>
      </c>
      <c r="E54">
        <f>""</f>
        <v/>
      </c>
      <c r="G54">
        <f>""</f>
        <v/>
      </c>
    </row>
    <row r="55">
      <c r="A55">
        <f>""</f>
        <v/>
      </c>
      <c r="B55">
        <f>""</f>
        <v/>
      </c>
      <c r="C55">
        <f>""</f>
        <v/>
      </c>
      <c r="D55">
        <f>""</f>
        <v/>
      </c>
      <c r="E55">
        <f>""</f>
        <v/>
      </c>
      <c r="G55">
        <f>""</f>
        <v/>
      </c>
    </row>
    <row r="56">
      <c r="A56">
        <f>""</f>
        <v/>
      </c>
      <c r="B56">
        <f>""</f>
        <v/>
      </c>
      <c r="C56">
        <f>""</f>
        <v/>
      </c>
      <c r="D56">
        <f>""</f>
        <v/>
      </c>
      <c r="E56">
        <f>""</f>
        <v/>
      </c>
      <c r="G56">
        <f>""</f>
        <v/>
      </c>
    </row>
    <row r="57">
      <c r="A57">
        <f>""</f>
        <v/>
      </c>
      <c r="B57">
        <f>""</f>
        <v/>
      </c>
      <c r="C57">
        <f>""</f>
        <v/>
      </c>
      <c r="D57">
        <f>""</f>
        <v/>
      </c>
      <c r="E57">
        <f>""</f>
        <v/>
      </c>
      <c r="G57">
        <f>""</f>
        <v/>
      </c>
    </row>
    <row r="58">
      <c r="A58">
        <f>""</f>
        <v/>
      </c>
      <c r="B58">
        <f>""</f>
        <v/>
      </c>
      <c r="C58">
        <f>""</f>
        <v/>
      </c>
      <c r="D58">
        <f>""</f>
        <v/>
      </c>
      <c r="E58">
        <f>""</f>
        <v/>
      </c>
      <c r="G58">
        <f>""</f>
        <v/>
      </c>
    </row>
    <row r="59">
      <c r="A59">
        <f>""</f>
        <v/>
      </c>
      <c r="B59">
        <f>""</f>
        <v/>
      </c>
      <c r="C59">
        <f>""</f>
        <v/>
      </c>
      <c r="D59">
        <f>""</f>
        <v/>
      </c>
      <c r="E59">
        <f>""</f>
        <v/>
      </c>
      <c r="G59">
        <f>""</f>
        <v/>
      </c>
    </row>
    <row r="60">
      <c r="A60">
        <f>""</f>
        <v/>
      </c>
      <c r="B60">
        <f>""</f>
        <v/>
      </c>
      <c r="C60">
        <f>""</f>
        <v/>
      </c>
      <c r="D60">
        <f>""</f>
        <v/>
      </c>
      <c r="E60">
        <f>""</f>
        <v/>
      </c>
      <c r="G60">
        <f>""</f>
        <v/>
      </c>
    </row>
    <row r="61">
      <c r="A61">
        <f>""</f>
        <v/>
      </c>
      <c r="B61">
        <f>""</f>
        <v/>
      </c>
      <c r="C61">
        <f>""</f>
        <v/>
      </c>
      <c r="D61">
        <f>""</f>
        <v/>
      </c>
      <c r="E61">
        <f>""</f>
        <v/>
      </c>
      <c r="G61">
        <f>""</f>
        <v/>
      </c>
    </row>
    <row r="62">
      <c r="A62">
        <f>""</f>
        <v/>
      </c>
      <c r="B62">
        <f>""</f>
        <v/>
      </c>
      <c r="C62">
        <f>""</f>
        <v/>
      </c>
      <c r="D62">
        <f>""</f>
        <v/>
      </c>
      <c r="E62">
        <f>""</f>
        <v/>
      </c>
      <c r="G62">
        <f>""</f>
        <v/>
      </c>
    </row>
    <row r="63">
      <c r="A63">
        <f>""</f>
        <v/>
      </c>
      <c r="B63">
        <f>""</f>
        <v/>
      </c>
      <c r="C63">
        <f>""</f>
        <v/>
      </c>
      <c r="D63">
        <f>""</f>
        <v/>
      </c>
      <c r="E63">
        <f>""</f>
        <v/>
      </c>
      <c r="G63">
        <f>""</f>
        <v/>
      </c>
    </row>
    <row r="64">
      <c r="A64">
        <f>""</f>
        <v/>
      </c>
      <c r="B64">
        <f>""</f>
        <v/>
      </c>
      <c r="C64">
        <f>""</f>
        <v/>
      </c>
      <c r="D64">
        <f>""</f>
        <v/>
      </c>
      <c r="E64">
        <f>""</f>
        <v/>
      </c>
      <c r="G64">
        <f>""</f>
        <v/>
      </c>
    </row>
    <row r="65">
      <c r="A65">
        <f>""</f>
        <v/>
      </c>
      <c r="B65">
        <f>""</f>
        <v/>
      </c>
      <c r="C65">
        <f>""</f>
        <v/>
      </c>
      <c r="D65">
        <f>""</f>
        <v/>
      </c>
      <c r="E65">
        <f>""</f>
        <v/>
      </c>
      <c r="G65">
        <f>""</f>
        <v/>
      </c>
    </row>
    <row r="66">
      <c r="A66">
        <f>""</f>
        <v/>
      </c>
      <c r="B66">
        <f>""</f>
        <v/>
      </c>
      <c r="C66">
        <f>""</f>
        <v/>
      </c>
      <c r="D66">
        <f>""</f>
        <v/>
      </c>
      <c r="E66">
        <f>""</f>
        <v/>
      </c>
      <c r="G66">
        <f>""</f>
        <v/>
      </c>
    </row>
    <row r="67">
      <c r="A67">
        <f>""</f>
        <v/>
      </c>
      <c r="B67">
        <f>""</f>
        <v/>
      </c>
      <c r="C67">
        <f>""</f>
        <v/>
      </c>
      <c r="D67">
        <f>""</f>
        <v/>
      </c>
      <c r="E67">
        <f>""</f>
        <v/>
      </c>
      <c r="G67">
        <f>""</f>
        <v/>
      </c>
    </row>
    <row r="68">
      <c r="A68">
        <f>""</f>
        <v/>
      </c>
      <c r="B68">
        <f>""</f>
        <v/>
      </c>
      <c r="C68">
        <f>""</f>
        <v/>
      </c>
      <c r="D68">
        <f>""</f>
        <v/>
      </c>
      <c r="E68">
        <f>""</f>
        <v/>
      </c>
      <c r="G68">
        <f>""</f>
        <v/>
      </c>
    </row>
    <row r="69">
      <c r="A69">
        <f>""</f>
        <v/>
      </c>
      <c r="B69">
        <f>""</f>
        <v/>
      </c>
      <c r="C69">
        <f>""</f>
        <v/>
      </c>
      <c r="D69">
        <f>""</f>
        <v/>
      </c>
      <c r="E69">
        <f>""</f>
        <v/>
      </c>
      <c r="G69">
        <f>""</f>
        <v/>
      </c>
    </row>
    <row r="70">
      <c r="A70">
        <f>""</f>
        <v/>
      </c>
      <c r="B70">
        <f>""</f>
        <v/>
      </c>
      <c r="C70">
        <f>""</f>
        <v/>
      </c>
      <c r="D70">
        <f>""</f>
        <v/>
      </c>
      <c r="E70">
        <f>""</f>
        <v/>
      </c>
      <c r="G70">
        <f>""</f>
        <v/>
      </c>
    </row>
    <row r="71">
      <c r="A71">
        <f>""</f>
        <v/>
      </c>
      <c r="B71">
        <f>""</f>
        <v/>
      </c>
      <c r="C71">
        <f>""</f>
        <v/>
      </c>
      <c r="D71">
        <f>""</f>
        <v/>
      </c>
      <c r="E71">
        <f>""</f>
        <v/>
      </c>
      <c r="G71">
        <f>""</f>
        <v/>
      </c>
    </row>
    <row r="72">
      <c r="A72">
        <f>""</f>
        <v/>
      </c>
      <c r="B72">
        <f>""</f>
        <v/>
      </c>
      <c r="C72">
        <f>""</f>
        <v/>
      </c>
      <c r="D72">
        <f>""</f>
        <v/>
      </c>
      <c r="E72">
        <f>""</f>
        <v/>
      </c>
      <c r="G72">
        <f>""</f>
        <v/>
      </c>
    </row>
    <row r="73">
      <c r="A73">
        <f>""</f>
        <v/>
      </c>
      <c r="B73">
        <f>""</f>
        <v/>
      </c>
      <c r="C73">
        <f>""</f>
        <v/>
      </c>
      <c r="D73">
        <f>""</f>
        <v/>
      </c>
      <c r="E73">
        <f>""</f>
        <v/>
      </c>
      <c r="G73">
        <f>""</f>
        <v/>
      </c>
    </row>
    <row r="74">
      <c r="A74">
        <f>""</f>
        <v/>
      </c>
      <c r="B74">
        <f>""</f>
        <v/>
      </c>
      <c r="C74">
        <f>""</f>
        <v/>
      </c>
      <c r="D74">
        <f>""</f>
        <v/>
      </c>
      <c r="E74">
        <f>""</f>
        <v/>
      </c>
      <c r="G74">
        <f>""</f>
        <v/>
      </c>
    </row>
    <row r="75">
      <c r="A75">
        <f>""</f>
        <v/>
      </c>
      <c r="B75">
        <f>""</f>
        <v/>
      </c>
      <c r="C75">
        <f>""</f>
        <v/>
      </c>
      <c r="D75">
        <f>""</f>
        <v/>
      </c>
      <c r="E75">
        <f>""</f>
        <v/>
      </c>
      <c r="G75">
        <f>""</f>
        <v/>
      </c>
    </row>
    <row r="76">
      <c r="A76">
        <f>""</f>
        <v/>
      </c>
      <c r="B76">
        <f>""</f>
        <v/>
      </c>
      <c r="C76">
        <f>""</f>
        <v/>
      </c>
      <c r="D76">
        <f>""</f>
        <v/>
      </c>
      <c r="E76">
        <f>""</f>
        <v/>
      </c>
      <c r="G76">
        <f>""</f>
        <v/>
      </c>
    </row>
    <row r="77">
      <c r="A77">
        <f>""</f>
        <v/>
      </c>
      <c r="B77">
        <f>""</f>
        <v/>
      </c>
      <c r="C77">
        <f>""</f>
        <v/>
      </c>
      <c r="D77">
        <f>""</f>
        <v/>
      </c>
      <c r="E77">
        <f>""</f>
        <v/>
      </c>
      <c r="G77">
        <f>""</f>
        <v/>
      </c>
    </row>
    <row r="78">
      <c r="A78">
        <f>""</f>
        <v/>
      </c>
      <c r="B78">
        <f>""</f>
        <v/>
      </c>
      <c r="C78">
        <f>""</f>
        <v/>
      </c>
      <c r="D78">
        <f>""</f>
        <v/>
      </c>
      <c r="E78">
        <f>""</f>
        <v/>
      </c>
      <c r="G78">
        <f>""</f>
        <v/>
      </c>
    </row>
    <row r="79">
      <c r="A79">
        <f>""</f>
        <v/>
      </c>
      <c r="B79">
        <f>""</f>
        <v/>
      </c>
      <c r="C79">
        <f>""</f>
        <v/>
      </c>
      <c r="D79">
        <f>""</f>
        <v/>
      </c>
      <c r="E79">
        <f>""</f>
        <v/>
      </c>
      <c r="G79">
        <f>""</f>
        <v/>
      </c>
    </row>
    <row r="80">
      <c r="A80">
        <f>""</f>
        <v/>
      </c>
      <c r="B80">
        <f>""</f>
        <v/>
      </c>
      <c r="C80">
        <f>""</f>
        <v/>
      </c>
      <c r="D80">
        <f>""</f>
        <v/>
      </c>
      <c r="E80">
        <f>""</f>
        <v/>
      </c>
      <c r="G80">
        <f>""</f>
        <v/>
      </c>
    </row>
    <row r="81">
      <c r="A81">
        <f>""</f>
        <v/>
      </c>
      <c r="B81">
        <f>""</f>
        <v/>
      </c>
      <c r="C81">
        <f>""</f>
        <v/>
      </c>
      <c r="D81">
        <f>""</f>
        <v/>
      </c>
      <c r="E81">
        <f>""</f>
        <v/>
      </c>
      <c r="G81">
        <f>""</f>
        <v/>
      </c>
    </row>
    <row r="82">
      <c r="A82">
        <f>""</f>
        <v/>
      </c>
      <c r="B82">
        <f>""</f>
        <v/>
      </c>
      <c r="C82">
        <f>""</f>
        <v/>
      </c>
      <c r="D82">
        <f>""</f>
        <v/>
      </c>
      <c r="E82">
        <f>""</f>
        <v/>
      </c>
      <c r="G82">
        <f>""</f>
        <v/>
      </c>
    </row>
    <row r="83">
      <c r="A83">
        <f>""</f>
        <v/>
      </c>
      <c r="B83">
        <f>""</f>
        <v/>
      </c>
      <c r="C83">
        <f>""</f>
        <v/>
      </c>
      <c r="D83">
        <f>""</f>
        <v/>
      </c>
      <c r="E83">
        <f>""</f>
        <v/>
      </c>
      <c r="G83">
        <f>""</f>
        <v/>
      </c>
    </row>
    <row r="84">
      <c r="A84">
        <f>""</f>
        <v/>
      </c>
      <c r="B84">
        <f>""</f>
        <v/>
      </c>
      <c r="C84">
        <f>""</f>
        <v/>
      </c>
      <c r="D84">
        <f>""</f>
        <v/>
      </c>
      <c r="E84">
        <f>""</f>
        <v/>
      </c>
      <c r="G84">
        <f>""</f>
        <v/>
      </c>
    </row>
    <row r="85">
      <c r="A85">
        <f>""</f>
        <v/>
      </c>
      <c r="B85">
        <f>""</f>
        <v/>
      </c>
      <c r="C85">
        <f>""</f>
        <v/>
      </c>
      <c r="D85">
        <f>""</f>
        <v/>
      </c>
      <c r="E85">
        <f>""</f>
        <v/>
      </c>
      <c r="G85">
        <f>""</f>
        <v/>
      </c>
    </row>
    <row r="86">
      <c r="A86">
        <f>""</f>
        <v/>
      </c>
      <c r="B86">
        <f>""</f>
        <v/>
      </c>
      <c r="C86">
        <f>""</f>
        <v/>
      </c>
      <c r="D86">
        <f>""</f>
        <v/>
      </c>
      <c r="E86">
        <f>""</f>
        <v/>
      </c>
      <c r="G86">
        <f>""</f>
        <v/>
      </c>
    </row>
    <row r="87">
      <c r="A87">
        <f>""</f>
        <v/>
      </c>
      <c r="B87">
        <f>""</f>
        <v/>
      </c>
      <c r="C87">
        <f>""</f>
        <v/>
      </c>
      <c r="D87">
        <f>""</f>
        <v/>
      </c>
      <c r="E87">
        <f>""</f>
        <v/>
      </c>
      <c r="G87">
        <f>""</f>
        <v/>
      </c>
    </row>
    <row r="88">
      <c r="A88">
        <f>""</f>
        <v/>
      </c>
      <c r="B88">
        <f>""</f>
        <v/>
      </c>
      <c r="C88">
        <f>""</f>
        <v/>
      </c>
      <c r="D88">
        <f>""</f>
        <v/>
      </c>
      <c r="E88">
        <f>""</f>
        <v/>
      </c>
      <c r="G88">
        <f>""</f>
        <v/>
      </c>
    </row>
    <row r="89">
      <c r="A89">
        <f>""</f>
        <v/>
      </c>
      <c r="B89">
        <f>""</f>
        <v/>
      </c>
      <c r="C89">
        <f>""</f>
        <v/>
      </c>
      <c r="D89">
        <f>""</f>
        <v/>
      </c>
      <c r="E89">
        <f>""</f>
        <v/>
      </c>
      <c r="G89">
        <f>""</f>
        <v/>
      </c>
    </row>
    <row r="90">
      <c r="A90">
        <f>""</f>
        <v/>
      </c>
      <c r="B90">
        <f>""</f>
        <v/>
      </c>
      <c r="C90">
        <f>""</f>
        <v/>
      </c>
      <c r="D90">
        <f>""</f>
        <v/>
      </c>
      <c r="E90">
        <f>""</f>
        <v/>
      </c>
      <c r="G90">
        <f>""</f>
        <v/>
      </c>
    </row>
    <row r="91">
      <c r="A91">
        <f>""</f>
        <v/>
      </c>
      <c r="B91">
        <f>""</f>
        <v/>
      </c>
      <c r="C91">
        <f>""</f>
        <v/>
      </c>
      <c r="D91">
        <f>""</f>
        <v/>
      </c>
      <c r="E91">
        <f>""</f>
        <v/>
      </c>
      <c r="G91">
        <f>""</f>
        <v/>
      </c>
    </row>
    <row r="92">
      <c r="A92">
        <f>""</f>
        <v/>
      </c>
      <c r="B92">
        <f>""</f>
        <v/>
      </c>
      <c r="C92">
        <f>""</f>
        <v/>
      </c>
      <c r="D92">
        <f>""</f>
        <v/>
      </c>
      <c r="E92">
        <f>""</f>
        <v/>
      </c>
      <c r="G92">
        <f>""</f>
        <v/>
      </c>
    </row>
    <row r="93">
      <c r="A93">
        <f>""</f>
        <v/>
      </c>
      <c r="B93">
        <f>""</f>
        <v/>
      </c>
      <c r="C93">
        <f>""</f>
        <v/>
      </c>
      <c r="D93">
        <f>""</f>
        <v/>
      </c>
      <c r="E93">
        <f>""</f>
        <v/>
      </c>
      <c r="G93">
        <f>""</f>
        <v/>
      </c>
    </row>
    <row r="94">
      <c r="A94">
        <f>""</f>
        <v/>
      </c>
      <c r="B94">
        <f>""</f>
        <v/>
      </c>
      <c r="C94">
        <f>""</f>
        <v/>
      </c>
      <c r="D94">
        <f>""</f>
        <v/>
      </c>
      <c r="E94">
        <f>""</f>
        <v/>
      </c>
      <c r="G94">
        <f>""</f>
        <v/>
      </c>
    </row>
    <row r="95">
      <c r="A95">
        <f>""</f>
        <v/>
      </c>
      <c r="B95">
        <f>""</f>
        <v/>
      </c>
      <c r="C95">
        <f>""</f>
        <v/>
      </c>
      <c r="D95">
        <f>""</f>
        <v/>
      </c>
      <c r="E95">
        <f>""</f>
        <v/>
      </c>
      <c r="G95">
        <f>""</f>
        <v/>
      </c>
    </row>
    <row r="96">
      <c r="A96">
        <f>""</f>
        <v/>
      </c>
      <c r="B96">
        <f>""</f>
        <v/>
      </c>
      <c r="C96">
        <f>""</f>
        <v/>
      </c>
      <c r="D96">
        <f>""</f>
        <v/>
      </c>
      <c r="E96">
        <f>""</f>
        <v/>
      </c>
      <c r="G96">
        <f>""</f>
        <v/>
      </c>
    </row>
    <row r="97">
      <c r="A97">
        <f>""</f>
        <v/>
      </c>
      <c r="B97">
        <f>""</f>
        <v/>
      </c>
      <c r="C97">
        <f>""</f>
        <v/>
      </c>
      <c r="D97">
        <f>""</f>
        <v/>
      </c>
      <c r="E97">
        <f>""</f>
        <v/>
      </c>
      <c r="G97">
        <f>""</f>
        <v/>
      </c>
    </row>
    <row r="98">
      <c r="A98">
        <f>""</f>
        <v/>
      </c>
      <c r="B98">
        <f>""</f>
        <v/>
      </c>
      <c r="C98">
        <f>""</f>
        <v/>
      </c>
      <c r="D98">
        <f>""</f>
        <v/>
      </c>
      <c r="E98">
        <f>""</f>
        <v/>
      </c>
      <c r="G98">
        <f>""</f>
        <v/>
      </c>
    </row>
    <row r="99">
      <c r="A99">
        <f>""</f>
        <v/>
      </c>
      <c r="B99">
        <f>""</f>
        <v/>
      </c>
      <c r="C99">
        <f>""</f>
        <v/>
      </c>
      <c r="D99">
        <f>""</f>
        <v/>
      </c>
      <c r="E99">
        <f>""</f>
        <v/>
      </c>
      <c r="G99">
        <f>""</f>
        <v/>
      </c>
    </row>
    <row r="100">
      <c r="A100">
        <f>""</f>
        <v/>
      </c>
      <c r="B100">
        <f>""</f>
        <v/>
      </c>
      <c r="C100">
        <f>""</f>
        <v/>
      </c>
      <c r="D100">
        <f>""</f>
        <v/>
      </c>
      <c r="E100">
        <f>""</f>
        <v/>
      </c>
      <c r="G100">
        <f>""</f>
        <v/>
      </c>
    </row>
    <row r="101">
      <c r="A101">
        <f>""</f>
        <v/>
      </c>
      <c r="B101">
        <f>""</f>
        <v/>
      </c>
      <c r="C101">
        <f>""</f>
        <v/>
      </c>
      <c r="D101">
        <f>""</f>
        <v/>
      </c>
      <c r="E101">
        <f>""</f>
        <v/>
      </c>
      <c r="G101">
        <f>""</f>
        <v/>
      </c>
    </row>
  </sheetData>
  <mergeCells count="1">
    <mergeCell ref="A1:H1"/>
  </mergeCells>
  <conditionalFormatting sqref="C15">
    <cfRule type="expression" priority="1" dxfId="0" stopIfTrue="1">
      <formula>C15&gt;=$B$6</formula>
    </cfRule>
  </conditionalFormatting>
  <dataValidations count="4">
    <dataValidation sqref="B4" showDropDown="0" showInputMessage="0" showErrorMessage="0" allowBlank="0" type="date" operator="between">
      <formula1>1</formula1>
      <formula2>2958465</formula2>
    </dataValidation>
    <dataValidation sqref="B5" showDropDown="0" showInputMessage="0" showErrorMessage="0" allowBlank="0" type="whole" operator="between">
      <formula1>0</formula1>
      <formula2>14</formula2>
    </dataValidation>
    <dataValidation sqref="B6" showDropDown="0" showInputMessage="0" showErrorMessage="0" allowBlank="0" type="decimal" operator="between">
      <formula1>0</formula1>
      <formula2>1</formula2>
    </dataValidation>
    <dataValidation sqref="B7" showDropDown="0" showInputMessage="0" showErrorMessage="0" allowBlank="0" type="whole" operator="between">
      <formula1>1</formula1>
      <formula2>30</formula2>
    </dataValidation>
  </dataValidation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X151"/>
  <sheetViews>
    <sheetView showGridLines="0" zoomScale="70" zoomScaleNormal="7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8" customWidth="1" min="4" max="4"/>
    <col width="19" customWidth="1" min="5" max="5"/>
    <col width="13" customWidth="1" min="6" max="6"/>
    <col width="28" customWidth="1" min="7" max="7"/>
    <col width="15" customWidth="1" min="8" max="8"/>
    <col width="23" customWidth="1" min="9" max="9"/>
    <col width="20" customWidth="1" min="10" max="10"/>
    <col width="18" customWidth="1" min="11" max="11"/>
    <col width="28" customWidth="1" min="12" max="12"/>
    <col width="14" customWidth="1" min="13" max="13"/>
    <col width="14" customWidth="1" min="14" max="14"/>
    <col width="14" customWidth="1" min="15" max="15"/>
    <col width="14" customWidth="1" min="16" max="16"/>
    <col width="18" customWidth="1" min="17" max="17"/>
    <col width="34" customWidth="1" min="18" max="18"/>
    <col width="18" customWidth="1" min="19" max="19"/>
    <col width="20" customWidth="1" min="20" max="20"/>
    <col width="17" customWidth="1" min="21" max="21"/>
    <col width="19" customWidth="1" min="22" max="22"/>
    <col width="17" customWidth="1" min="23" max="23"/>
    <col width="28" customWidth="1" min="24" max="24"/>
  </cols>
  <sheetData>
    <row r="1" ht="44" customHeight="1">
      <c r="A1" s="18" t="inlineStr">
        <is>
          <t>Room ID</t>
        </is>
      </c>
      <c r="B1" s="18" t="inlineStr">
        <is>
          <t>Room Number</t>
        </is>
      </c>
      <c r="C1" s="18" t="inlineStr">
        <is>
          <t>Floor</t>
        </is>
      </c>
      <c r="D1" s="18" t="inlineStr">
        <is>
          <t>Room Type</t>
        </is>
      </c>
      <c r="E1" s="18" t="inlineStr">
        <is>
          <t>Bed Type</t>
        </is>
      </c>
      <c r="F1" s="18" t="inlineStr">
        <is>
          <t>Maximum Occupancy</t>
        </is>
      </c>
      <c r="G1" s="18" t="inlineStr">
        <is>
          <t>Accessible Features</t>
        </is>
      </c>
      <c r="H1" s="18" t="inlineStr">
        <is>
          <t>Connecting Room</t>
        </is>
      </c>
      <c r="I1" s="18" t="inlineStr">
        <is>
          <t>Housekeeping Status</t>
        </is>
      </c>
      <c r="J1" s="18" t="inlineStr">
        <is>
          <t>Occupancy Status</t>
        </is>
      </c>
      <c r="K1" s="18" t="inlineStr">
        <is>
          <t>Inventory Status</t>
        </is>
      </c>
      <c r="L1" s="18" t="inlineStr">
        <is>
          <t>Reservation or Guest Reference</t>
        </is>
      </c>
      <c r="M1" s="18" t="inlineStr">
        <is>
          <t>Arrival Date</t>
        </is>
      </c>
      <c r="N1" s="18" t="inlineStr">
        <is>
          <t>Departure Date</t>
        </is>
      </c>
      <c r="O1" s="18" t="inlineStr">
        <is>
          <t>Last Cleaned</t>
        </is>
      </c>
      <c r="P1" s="18" t="inlineStr">
        <is>
          <t>Last Inspected</t>
        </is>
      </c>
      <c r="Q1" s="18" t="inlineStr">
        <is>
          <t>Inspection Result</t>
        </is>
      </c>
      <c r="R1" s="18" t="inlineStr">
        <is>
          <t>Issue Summary</t>
        </is>
      </c>
      <c r="S1" s="18" t="inlineStr">
        <is>
          <t>Current Block ID</t>
        </is>
      </c>
      <c r="T1" s="18" t="inlineStr">
        <is>
          <t>Revenue Impact per Night</t>
        </is>
      </c>
      <c r="U1" s="18" t="inlineStr">
        <is>
          <t>Sellable Tonight</t>
        </is>
      </c>
      <c r="V1" s="18" t="inlineStr">
        <is>
          <t>Active Block Check</t>
        </is>
      </c>
      <c r="W1" s="18" t="inlineStr">
        <is>
          <t>Needs Attention</t>
        </is>
      </c>
      <c r="X1" s="18" t="inlineStr">
        <is>
          <t>Notes</t>
        </is>
      </c>
    </row>
    <row r="2">
      <c r="A2" s="22" t="inlineStr">
        <is>
          <t>RM-101</t>
        </is>
      </c>
      <c r="B2" s="22" t="inlineStr">
        <is>
          <t>101</t>
        </is>
      </c>
      <c r="C2" s="22" t="n">
        <v>1</v>
      </c>
      <c r="D2" s="22" t="inlineStr">
        <is>
          <t>Accessible King</t>
        </is>
      </c>
      <c r="E2" s="22" t="inlineStr">
        <is>
          <t>One King</t>
        </is>
      </c>
      <c r="F2" s="22" t="n">
        <v>2</v>
      </c>
      <c r="G2" s="22" t="inlineStr">
        <is>
          <t>Mobility and Hearing Features</t>
        </is>
      </c>
      <c r="H2" s="22" t="inlineStr">
        <is>
          <t>No</t>
        </is>
      </c>
      <c r="I2" s="22" t="inlineStr">
        <is>
          <t>Vacant Clean</t>
        </is>
      </c>
      <c r="J2" s="22" t="inlineStr">
        <is>
          <t>Available</t>
        </is>
      </c>
      <c r="K2" s="22" t="inlineStr">
        <is>
          <t>In Service</t>
        </is>
      </c>
      <c r="L2" s="22" t="inlineStr"/>
      <c r="M2" s="38" t="inlineStr"/>
      <c r="N2" s="38" t="inlineStr"/>
      <c r="O2" s="38" t="n">
        <v>46188</v>
      </c>
      <c r="P2" s="38" t="n">
        <v>46188</v>
      </c>
      <c r="Q2" s="22" t="inlineStr">
        <is>
          <t>Passed</t>
        </is>
      </c>
      <c r="R2" s="22" t="inlineStr"/>
      <c r="S2" s="22" t="inlineStr"/>
      <c r="T2" s="39" t="n">
        <v>189</v>
      </c>
      <c r="U2" s="25">
        <f>IFERROR(IF(A2="","",IF(AND(K2="In Service",J2="Available",I2="Vacant Clean"),"Yes","No")),"")</f>
        <v/>
      </c>
      <c r="V2" s="25">
        <f>IFERROR(IF(A2="","",IF(COUNTIFS('Block Log'!$B$2:$B$151,A2,'Block Log'!$M$2:$M$151,"Open")+COUNTIFS('Block Log'!$B$2:$B$151,A2,'Block Log'!$M$2:$M$151,"In Progress")+COUNTIFS('Block Log'!$B$2:$B$151,A2,'Block Log'!$M$2:$M$151,"On Hold")&gt;0,IF(OR(K2="Out of Order",K2="Out of Service"),"Aligned","Mismatch"),IF(OR(K2="Out of Order",K2="Out of Service"),"Mismatch","Aligned"))),"")</f>
        <v/>
      </c>
      <c r="W2" s="25">
        <f>IFERROR(IF(A2="","",IF(OR(K2&lt;&gt;"In Service",I2="Vacant Dirty",I2="Inspection Failed",AND(P2&lt;&gt;"",'Dashboard'!$B$4-P2&gt;'Dashboard'!$B$5),V2="Mismatch"),"Yes","No")),"")</f>
        <v/>
      </c>
      <c r="X2" s="22" t="inlineStr">
        <is>
          <t>Ready for sale</t>
        </is>
      </c>
    </row>
    <row r="3">
      <c r="A3" s="22" t="inlineStr">
        <is>
          <t>RM-102</t>
        </is>
      </c>
      <c r="B3" s="22" t="inlineStr">
        <is>
          <t>102</t>
        </is>
      </c>
      <c r="C3" s="22" t="n">
        <v>1</v>
      </c>
      <c r="D3" s="22" t="inlineStr">
        <is>
          <t>King</t>
        </is>
      </c>
      <c r="E3" s="22" t="inlineStr">
        <is>
          <t>One King</t>
        </is>
      </c>
      <c r="F3" s="22" t="n">
        <v>2</v>
      </c>
      <c r="G3" s="22" t="inlineStr">
        <is>
          <t>None Listed</t>
        </is>
      </c>
      <c r="H3" s="22" t="inlineStr">
        <is>
          <t>No</t>
        </is>
      </c>
      <c r="I3" s="22" t="inlineStr">
        <is>
          <t>Occupied Clean</t>
        </is>
      </c>
      <c r="J3" s="22" t="inlineStr">
        <is>
          <t>Occupied</t>
        </is>
      </c>
      <c r="K3" s="22" t="inlineStr">
        <is>
          <t>In Service</t>
        </is>
      </c>
      <c r="L3" s="22" t="inlineStr">
        <is>
          <t>RES-260614-102</t>
        </is>
      </c>
      <c r="M3" s="38" t="n">
        <v>46187</v>
      </c>
      <c r="N3" s="38" t="n">
        <v>46190</v>
      </c>
      <c r="O3" s="38" t="n">
        <v>46187</v>
      </c>
      <c r="P3" s="38" t="n">
        <v>46187</v>
      </c>
      <c r="Q3" s="22" t="inlineStr">
        <is>
          <t>Passed</t>
        </is>
      </c>
      <c r="R3" s="22" t="inlineStr"/>
      <c r="S3" s="22" t="inlineStr"/>
      <c r="T3" s="39" t="n">
        <v>179</v>
      </c>
      <c r="U3" s="25">
        <f>IFERROR(IF(A3="","",IF(AND(K3="In Service",J3="Available",I3="Vacant Clean"),"Yes","No")),"")</f>
        <v/>
      </c>
      <c r="V3" s="25">
        <f>IFERROR(IF(A3="","",IF(COUNTIFS('Block Log'!$B$2:$B$151,A3,'Block Log'!$M$2:$M$151,"Open")+COUNTIFS('Block Log'!$B$2:$B$151,A3,'Block Log'!$M$2:$M$151,"In Progress")+COUNTIFS('Block Log'!$B$2:$B$151,A3,'Block Log'!$M$2:$M$151,"On Hold")&gt;0,IF(OR(K3="Out of Order",K3="Out of Service"),"Aligned","Mismatch"),IF(OR(K3="Out of Order",K3="Out of Service"),"Mismatch","Aligned"))),"")</f>
        <v/>
      </c>
      <c r="W3" s="25">
        <f>IFERROR(IF(A3="","",IF(OR(K3&lt;&gt;"In Service",I3="Vacant Dirty",I3="Inspection Failed",AND(P3&lt;&gt;"",'Dashboard'!$B$4-P3&gt;'Dashboard'!$B$5),V3="Mismatch"),"Yes","No")),"")</f>
        <v/>
      </c>
      <c r="X3" s="22" t="inlineStr">
        <is>
          <t>Occupied room</t>
        </is>
      </c>
    </row>
    <row r="4">
      <c r="A4" s="22" t="inlineStr">
        <is>
          <t>RM-103</t>
        </is>
      </c>
      <c r="B4" s="22" t="inlineStr">
        <is>
          <t>103</t>
        </is>
      </c>
      <c r="C4" s="22" t="n">
        <v>1</v>
      </c>
      <c r="D4" s="22" t="inlineStr">
        <is>
          <t>Double Queen</t>
        </is>
      </c>
      <c r="E4" s="22" t="inlineStr">
        <is>
          <t>Two Queen</t>
        </is>
      </c>
      <c r="F4" s="22" t="n">
        <v>4</v>
      </c>
      <c r="G4" s="22" t="inlineStr">
        <is>
          <t>None Listed</t>
        </is>
      </c>
      <c r="H4" s="22" t="inlineStr">
        <is>
          <t>Yes</t>
        </is>
      </c>
      <c r="I4" s="22" t="inlineStr">
        <is>
          <t>Vacant Dirty</t>
        </is>
      </c>
      <c r="J4" s="22" t="inlineStr">
        <is>
          <t>Departure Due</t>
        </is>
      </c>
      <c r="K4" s="22" t="inlineStr">
        <is>
          <t>In Service</t>
        </is>
      </c>
      <c r="L4" s="22" t="inlineStr">
        <is>
          <t>RES-260612-103</t>
        </is>
      </c>
      <c r="M4" s="38" t="n">
        <v>46185</v>
      </c>
      <c r="N4" s="38" t="n">
        <v>46188</v>
      </c>
      <c r="O4" s="38" t="n">
        <v>46187</v>
      </c>
      <c r="P4" s="38" t="n">
        <v>46187</v>
      </c>
      <c r="Q4" s="22" t="inlineStr">
        <is>
          <t>Passed</t>
        </is>
      </c>
      <c r="R4" s="22" t="inlineStr">
        <is>
          <t>Priority turnover needed</t>
        </is>
      </c>
      <c r="S4" s="22" t="inlineStr"/>
      <c r="T4" s="39" t="n">
        <v>199</v>
      </c>
      <c r="U4" s="25">
        <f>IFERROR(IF(A4="","",IF(AND(K4="In Service",J4="Available",I4="Vacant Clean"),"Yes","No")),"")</f>
        <v/>
      </c>
      <c r="V4" s="25">
        <f>IFERROR(IF(A4="","",IF(COUNTIFS('Block Log'!$B$2:$B$151,A4,'Block Log'!$M$2:$M$151,"Open")+COUNTIFS('Block Log'!$B$2:$B$151,A4,'Block Log'!$M$2:$M$151,"In Progress")+COUNTIFS('Block Log'!$B$2:$B$151,A4,'Block Log'!$M$2:$M$151,"On Hold")&gt;0,IF(OR(K4="Out of Order",K4="Out of Service"),"Aligned","Mismatch"),IF(OR(K4="Out of Order",K4="Out of Service"),"Mismatch","Aligned"))),"")</f>
        <v/>
      </c>
      <c r="W4" s="25">
        <f>IFERROR(IF(A4="","",IF(OR(K4&lt;&gt;"In Service",I4="Vacant Dirty",I4="Inspection Failed",AND(P4&lt;&gt;"",'Dashboard'!$B$4-P4&gt;'Dashboard'!$B$5),V4="Mismatch"),"Yes","No")),"")</f>
        <v/>
      </c>
      <c r="X4" s="22" t="inlineStr">
        <is>
          <t>Prioritize for cleaning</t>
        </is>
      </c>
    </row>
    <row r="5">
      <c r="A5" s="22" t="inlineStr">
        <is>
          <t>RM-104</t>
        </is>
      </c>
      <c r="B5" s="22" t="inlineStr">
        <is>
          <t>104</t>
        </is>
      </c>
      <c r="C5" s="22" t="n">
        <v>1</v>
      </c>
      <c r="D5" s="22" t="inlineStr">
        <is>
          <t>King</t>
        </is>
      </c>
      <c r="E5" s="22" t="inlineStr">
        <is>
          <t>One King</t>
        </is>
      </c>
      <c r="F5" s="22" t="n">
        <v>2</v>
      </c>
      <c r="G5" s="22" t="inlineStr">
        <is>
          <t>None Listed</t>
        </is>
      </c>
      <c r="H5" s="22" t="inlineStr">
        <is>
          <t>Yes</t>
        </is>
      </c>
      <c r="I5" s="22" t="inlineStr">
        <is>
          <t>Vacant Clean</t>
        </is>
      </c>
      <c r="J5" s="22" t="inlineStr">
        <is>
          <t>Arrival Due</t>
        </is>
      </c>
      <c r="K5" s="22" t="inlineStr">
        <is>
          <t>In Service</t>
        </is>
      </c>
      <c r="L5" s="22" t="inlineStr">
        <is>
          <t>RES-260615-104</t>
        </is>
      </c>
      <c r="M5" s="38" t="n">
        <v>46188</v>
      </c>
      <c r="N5" s="38" t="n">
        <v>46191</v>
      </c>
      <c r="O5" s="38" t="n">
        <v>46188</v>
      </c>
      <c r="P5" s="38" t="n">
        <v>46188</v>
      </c>
      <c r="Q5" s="22" t="inlineStr">
        <is>
          <t>Passed</t>
        </is>
      </c>
      <c r="R5" s="22" t="inlineStr"/>
      <c r="S5" s="22" t="inlineStr"/>
      <c r="T5" s="39" t="n">
        <v>189</v>
      </c>
      <c r="U5" s="25">
        <f>IFERROR(IF(A5="","",IF(AND(K5="In Service",J5="Available",I5="Vacant Clean"),"Yes","No")),"")</f>
        <v/>
      </c>
      <c r="V5" s="25">
        <f>IFERROR(IF(A5="","",IF(COUNTIFS('Block Log'!$B$2:$B$151,A5,'Block Log'!$M$2:$M$151,"Open")+COUNTIFS('Block Log'!$B$2:$B$151,A5,'Block Log'!$M$2:$M$151,"In Progress")+COUNTIFS('Block Log'!$B$2:$B$151,A5,'Block Log'!$M$2:$M$151,"On Hold")&gt;0,IF(OR(K5="Out of Order",K5="Out of Service"),"Aligned","Mismatch"),IF(OR(K5="Out of Order",K5="Out of Service"),"Mismatch","Aligned"))),"")</f>
        <v/>
      </c>
      <c r="W5" s="25">
        <f>IFERROR(IF(A5="","",IF(OR(K5&lt;&gt;"In Service",I5="Vacant Dirty",I5="Inspection Failed",AND(P5&lt;&gt;"",'Dashboard'!$B$4-P5&gt;'Dashboard'!$B$5),V5="Mismatch"),"Yes","No")),"")</f>
        <v/>
      </c>
      <c r="X5" s="22" t="inlineStr">
        <is>
          <t>Arrival assigned</t>
        </is>
      </c>
    </row>
    <row r="6">
      <c r="A6" s="22" t="inlineStr">
        <is>
          <t>RM-201</t>
        </is>
      </c>
      <c r="B6" s="22" t="inlineStr">
        <is>
          <t>201</t>
        </is>
      </c>
      <c r="C6" s="22" t="n">
        <v>2</v>
      </c>
      <c r="D6" s="22" t="inlineStr">
        <is>
          <t>King Suite</t>
        </is>
      </c>
      <c r="E6" s="22" t="inlineStr">
        <is>
          <t>King and Sofa Bed</t>
        </is>
      </c>
      <c r="F6" s="22" t="n">
        <v>4</v>
      </c>
      <c r="G6" s="22" t="inlineStr">
        <is>
          <t>None Listed</t>
        </is>
      </c>
      <c r="H6" s="22" t="inlineStr">
        <is>
          <t>No</t>
        </is>
      </c>
      <c r="I6" s="22" t="inlineStr">
        <is>
          <t>Not Applicable</t>
        </is>
      </c>
      <c r="J6" s="22" t="inlineStr">
        <is>
          <t>Not Assigned</t>
        </is>
      </c>
      <c r="K6" s="22" t="inlineStr">
        <is>
          <t>Out of Order</t>
        </is>
      </c>
      <c r="L6" s="22" t="inlineStr"/>
      <c r="M6" s="38" t="inlineStr"/>
      <c r="N6" s="38" t="inlineStr"/>
      <c r="O6" s="38" t="n">
        <v>46186</v>
      </c>
      <c r="P6" s="38" t="n">
        <v>46186</v>
      </c>
      <c r="Q6" s="22" t="inlineStr">
        <is>
          <t>Not Required</t>
        </is>
      </c>
      <c r="R6" s="22" t="inlineStr">
        <is>
          <t>Bathroom plumbing repair</t>
        </is>
      </c>
      <c r="S6" s="22" t="inlineStr">
        <is>
          <t>BLK-2606-001</t>
        </is>
      </c>
      <c r="T6" s="39" t="n">
        <v>289</v>
      </c>
      <c r="U6" s="25">
        <f>IFERROR(IF(A6="","",IF(AND(K6="In Service",J6="Available",I6="Vacant Clean"),"Yes","No")),"")</f>
        <v/>
      </c>
      <c r="V6" s="25">
        <f>IFERROR(IF(A6="","",IF(COUNTIFS('Block Log'!$B$2:$B$151,A6,'Block Log'!$M$2:$M$151,"Open")+COUNTIFS('Block Log'!$B$2:$B$151,A6,'Block Log'!$M$2:$M$151,"In Progress")+COUNTIFS('Block Log'!$B$2:$B$151,A6,'Block Log'!$M$2:$M$151,"On Hold")&gt;0,IF(OR(K6="Out of Order",K6="Out of Service"),"Aligned","Mismatch"),IF(OR(K6="Out of Order",K6="Out of Service"),"Mismatch","Aligned"))),"")</f>
        <v/>
      </c>
      <c r="W6" s="25">
        <f>IFERROR(IF(A6="","",IF(OR(K6&lt;&gt;"In Service",I6="Vacant Dirty",I6="Inspection Failed",AND(P6&lt;&gt;"",'Dashboard'!$B$4-P6&gt;'Dashboard'!$B$5),V6="Mismatch"),"Yes","No")),"")</f>
        <v/>
      </c>
      <c r="X6" s="22" t="inlineStr">
        <is>
          <t>Engineering block</t>
        </is>
      </c>
    </row>
    <row r="7">
      <c r="A7" s="22" t="inlineStr">
        <is>
          <t>RM-202</t>
        </is>
      </c>
      <c r="B7" s="22" t="inlineStr">
        <is>
          <t>202</t>
        </is>
      </c>
      <c r="C7" s="22" t="n">
        <v>2</v>
      </c>
      <c r="D7" s="22" t="inlineStr">
        <is>
          <t>Double Queen</t>
        </is>
      </c>
      <c r="E7" s="22" t="inlineStr">
        <is>
          <t>Two Queen</t>
        </is>
      </c>
      <c r="F7" s="22" t="n">
        <v>4</v>
      </c>
      <c r="G7" s="22" t="inlineStr">
        <is>
          <t>None Listed</t>
        </is>
      </c>
      <c r="H7" s="22" t="inlineStr">
        <is>
          <t>No</t>
        </is>
      </c>
      <c r="I7" s="22" t="inlineStr">
        <is>
          <t>Not Applicable</t>
        </is>
      </c>
      <c r="J7" s="22" t="inlineStr">
        <is>
          <t>Not Assigned</t>
        </is>
      </c>
      <c r="K7" s="22" t="inlineStr">
        <is>
          <t>Out of Service</t>
        </is>
      </c>
      <c r="L7" s="22" t="inlineStr"/>
      <c r="M7" s="38" t="inlineStr"/>
      <c r="N7" s="38" t="inlineStr"/>
      <c r="O7" s="38" t="n">
        <v>46182</v>
      </c>
      <c r="P7" s="38" t="n">
        <v>46182</v>
      </c>
      <c r="Q7" s="22" t="inlineStr">
        <is>
          <t>Not Required</t>
        </is>
      </c>
      <c r="R7" s="22" t="inlineStr">
        <is>
          <t>Scheduled flooring replacement</t>
        </is>
      </c>
      <c r="S7" s="22" t="inlineStr">
        <is>
          <t>BLK-2606-002</t>
        </is>
      </c>
      <c r="T7" s="39" t="n">
        <v>209</v>
      </c>
      <c r="U7" s="25">
        <f>IFERROR(IF(A7="","",IF(AND(K7="In Service",J7="Available",I7="Vacant Clean"),"Yes","No")),"")</f>
        <v/>
      </c>
      <c r="V7" s="25">
        <f>IFERROR(IF(A7="","",IF(COUNTIFS('Block Log'!$B$2:$B$151,A7,'Block Log'!$M$2:$M$151,"Open")+COUNTIFS('Block Log'!$B$2:$B$151,A7,'Block Log'!$M$2:$M$151,"In Progress")+COUNTIFS('Block Log'!$B$2:$B$151,A7,'Block Log'!$M$2:$M$151,"On Hold")&gt;0,IF(OR(K7="Out of Order",K7="Out of Service"),"Aligned","Mismatch"),IF(OR(K7="Out of Order",K7="Out of Service"),"Mismatch","Aligned"))),"")</f>
        <v/>
      </c>
      <c r="W7" s="25">
        <f>IFERROR(IF(A7="","",IF(OR(K7&lt;&gt;"In Service",I7="Vacant Dirty",I7="Inspection Failed",AND(P7&lt;&gt;"",'Dashboard'!$B$4-P7&gt;'Dashboard'!$B$5),V7="Mismatch"),"Yes","No")),"")</f>
        <v/>
      </c>
      <c r="X7" s="22" t="inlineStr">
        <is>
          <t>Longer-term project</t>
        </is>
      </c>
    </row>
    <row r="8">
      <c r="A8" s="22" t="inlineStr">
        <is>
          <t>RM-203</t>
        </is>
      </c>
      <c r="B8" s="22" t="inlineStr">
        <is>
          <t>203</t>
        </is>
      </c>
      <c r="C8" s="22" t="n">
        <v>2</v>
      </c>
      <c r="D8" s="22" t="inlineStr">
        <is>
          <t>Queen</t>
        </is>
      </c>
      <c r="E8" s="22" t="inlineStr">
        <is>
          <t>One Queen</t>
        </is>
      </c>
      <c r="F8" s="22" t="n">
        <v>2</v>
      </c>
      <c r="G8" s="22" t="inlineStr">
        <is>
          <t>None Listed</t>
        </is>
      </c>
      <c r="H8" s="22" t="inlineStr">
        <is>
          <t>No</t>
        </is>
      </c>
      <c r="I8" s="22" t="inlineStr">
        <is>
          <t>Inspection Failed</t>
        </is>
      </c>
      <c r="J8" s="22" t="inlineStr">
        <is>
          <t>Available</t>
        </is>
      </c>
      <c r="K8" s="22" t="inlineStr">
        <is>
          <t>In Service</t>
        </is>
      </c>
      <c r="L8" s="22" t="inlineStr"/>
      <c r="M8" s="38" t="inlineStr"/>
      <c r="N8" s="38" t="inlineStr"/>
      <c r="O8" s="38" t="n">
        <v>46188</v>
      </c>
      <c r="P8" s="38" t="n">
        <v>46188</v>
      </c>
      <c r="Q8" s="22" t="inlineStr">
        <is>
          <t>Failed</t>
        </is>
      </c>
      <c r="R8" s="22" t="inlineStr">
        <is>
          <t>Bathroom detail did not pass inspection</t>
        </is>
      </c>
      <c r="S8" s="22" t="inlineStr"/>
      <c r="T8" s="39" t="n">
        <v>159</v>
      </c>
      <c r="U8" s="25">
        <f>IFERROR(IF(A8="","",IF(AND(K8="In Service",J8="Available",I8="Vacant Clean"),"Yes","No")),"")</f>
        <v/>
      </c>
      <c r="V8" s="25">
        <f>IFERROR(IF(A8="","",IF(COUNTIFS('Block Log'!$B$2:$B$151,A8,'Block Log'!$M$2:$M$151,"Open")+COUNTIFS('Block Log'!$B$2:$B$151,A8,'Block Log'!$M$2:$M$151,"In Progress")+COUNTIFS('Block Log'!$B$2:$B$151,A8,'Block Log'!$M$2:$M$151,"On Hold")&gt;0,IF(OR(K8="Out of Order",K8="Out of Service"),"Aligned","Mismatch"),IF(OR(K8="Out of Order",K8="Out of Service"),"Mismatch","Aligned"))),"")</f>
        <v/>
      </c>
      <c r="W8" s="25">
        <f>IFERROR(IF(A8="","",IF(OR(K8&lt;&gt;"In Service",I8="Vacant Dirty",I8="Inspection Failed",AND(P8&lt;&gt;"",'Dashboard'!$B$4-P8&gt;'Dashboard'!$B$5),V8="Mismatch"),"Yes","No")),"")</f>
        <v/>
      </c>
      <c r="X8" s="22" t="inlineStr">
        <is>
          <t>Reinspection required</t>
        </is>
      </c>
    </row>
    <row r="9">
      <c r="A9" s="22" t="inlineStr">
        <is>
          <t>RM-204</t>
        </is>
      </c>
      <c r="B9" s="22" t="inlineStr">
        <is>
          <t>204</t>
        </is>
      </c>
      <c r="C9" s="22" t="n">
        <v>2</v>
      </c>
      <c r="D9" s="22" t="inlineStr">
        <is>
          <t>King</t>
        </is>
      </c>
      <c r="E9" s="22" t="inlineStr">
        <is>
          <t>One King</t>
        </is>
      </c>
      <c r="F9" s="22" t="n">
        <v>2</v>
      </c>
      <c r="G9" s="22" t="inlineStr">
        <is>
          <t>None Listed</t>
        </is>
      </c>
      <c r="H9" s="22" t="inlineStr">
        <is>
          <t>No</t>
        </is>
      </c>
      <c r="I9" s="22" t="inlineStr">
        <is>
          <t>Occupied Service Due</t>
        </is>
      </c>
      <c r="J9" s="22" t="inlineStr">
        <is>
          <t>Stayover</t>
        </is>
      </c>
      <c r="K9" s="22" t="inlineStr">
        <is>
          <t>In Service</t>
        </is>
      </c>
      <c r="L9" s="22" t="inlineStr">
        <is>
          <t>RES-260613-204</t>
        </is>
      </c>
      <c r="M9" s="38" t="n">
        <v>46186</v>
      </c>
      <c r="N9" s="38" t="n">
        <v>46189</v>
      </c>
      <c r="O9" s="38" t="n">
        <v>46187</v>
      </c>
      <c r="P9" s="38" t="n">
        <v>46187</v>
      </c>
      <c r="Q9" s="22" t="inlineStr">
        <is>
          <t>Passed</t>
        </is>
      </c>
      <c r="R9" s="22" t="inlineStr"/>
      <c r="S9" s="22" t="inlineStr"/>
      <c r="T9" s="39" t="n">
        <v>179</v>
      </c>
      <c r="U9" s="25">
        <f>IFERROR(IF(A9="","",IF(AND(K9="In Service",J9="Available",I9="Vacant Clean"),"Yes","No")),"")</f>
        <v/>
      </c>
      <c r="V9" s="25">
        <f>IFERROR(IF(A9="","",IF(COUNTIFS('Block Log'!$B$2:$B$151,A9,'Block Log'!$M$2:$M$151,"Open")+COUNTIFS('Block Log'!$B$2:$B$151,A9,'Block Log'!$M$2:$M$151,"In Progress")+COUNTIFS('Block Log'!$B$2:$B$151,A9,'Block Log'!$M$2:$M$151,"On Hold")&gt;0,IF(OR(K9="Out of Order",K9="Out of Service"),"Aligned","Mismatch"),IF(OR(K9="Out of Order",K9="Out of Service"),"Mismatch","Aligned"))),"")</f>
        <v/>
      </c>
      <c r="W9" s="25">
        <f>IFERROR(IF(A9="","",IF(OR(K9&lt;&gt;"In Service",I9="Vacant Dirty",I9="Inspection Failed",AND(P9&lt;&gt;"",'Dashboard'!$B$4-P9&gt;'Dashboard'!$B$5),V9="Mismatch"),"Yes","No")),"")</f>
        <v/>
      </c>
      <c r="X9" s="22" t="inlineStr">
        <is>
          <t>Stayover service due</t>
        </is>
      </c>
    </row>
    <row r="10">
      <c r="A10" s="22" t="inlineStr">
        <is>
          <t>RM-301</t>
        </is>
      </c>
      <c r="B10" s="22" t="inlineStr">
        <is>
          <t>301</t>
        </is>
      </c>
      <c r="C10" s="22" t="n">
        <v>3</v>
      </c>
      <c r="D10" s="22" t="inlineStr">
        <is>
          <t>Double Queen</t>
        </is>
      </c>
      <c r="E10" s="22" t="inlineStr">
        <is>
          <t>Two Queen</t>
        </is>
      </c>
      <c r="F10" s="22" t="n">
        <v>4</v>
      </c>
      <c r="G10" s="22" t="inlineStr">
        <is>
          <t>None Listed</t>
        </is>
      </c>
      <c r="H10" s="22" t="inlineStr">
        <is>
          <t>No</t>
        </is>
      </c>
      <c r="I10" s="22" t="inlineStr">
        <is>
          <t>Inspected</t>
        </is>
      </c>
      <c r="J10" s="22" t="inlineStr">
        <is>
          <t>Available</t>
        </is>
      </c>
      <c r="K10" s="22" t="inlineStr">
        <is>
          <t>In Service</t>
        </is>
      </c>
      <c r="L10" s="22" t="inlineStr"/>
      <c r="M10" s="38" t="inlineStr"/>
      <c r="N10" s="38" t="inlineStr"/>
      <c r="O10" s="38" t="n">
        <v>46188</v>
      </c>
      <c r="P10" s="38" t="n">
        <v>46188</v>
      </c>
      <c r="Q10" s="22" t="inlineStr">
        <is>
          <t>Passed</t>
        </is>
      </c>
      <c r="R10" s="22" t="inlineStr"/>
      <c r="S10" s="22" t="inlineStr"/>
      <c r="T10" s="39" t="n">
        <v>219</v>
      </c>
      <c r="U10" s="25">
        <f>IFERROR(IF(A10="","",IF(AND(K10="In Service",J10="Available",I10="Vacant Clean"),"Yes","No")),"")</f>
        <v/>
      </c>
      <c r="V10" s="25">
        <f>IFERROR(IF(A10="","",IF(COUNTIFS('Block Log'!$B$2:$B$151,A10,'Block Log'!$M$2:$M$151,"Open")+COUNTIFS('Block Log'!$B$2:$B$151,A10,'Block Log'!$M$2:$M$151,"In Progress")+COUNTIFS('Block Log'!$B$2:$B$151,A10,'Block Log'!$M$2:$M$151,"On Hold")&gt;0,IF(OR(K10="Out of Order",K10="Out of Service"),"Aligned","Mismatch"),IF(OR(K10="Out of Order",K10="Out of Service"),"Mismatch","Aligned"))),"")</f>
        <v/>
      </c>
      <c r="W10" s="25">
        <f>IFERROR(IF(A10="","",IF(OR(K10&lt;&gt;"In Service",I10="Vacant Dirty",I10="Inspection Failed",AND(P10&lt;&gt;"",'Dashboard'!$B$4-P10&gt;'Dashboard'!$B$5),V10="Mismatch"),"Yes","No")),"")</f>
        <v/>
      </c>
      <c r="X10" s="22" t="inlineStr">
        <is>
          <t>Inspection complete</t>
        </is>
      </c>
    </row>
    <row r="11">
      <c r="A11" s="22" t="inlineStr">
        <is>
          <t>RM-302</t>
        </is>
      </c>
      <c r="B11" s="22" t="inlineStr">
        <is>
          <t>302</t>
        </is>
      </c>
      <c r="C11" s="22" t="n">
        <v>3</v>
      </c>
      <c r="D11" s="22" t="inlineStr">
        <is>
          <t>King Suite</t>
        </is>
      </c>
      <c r="E11" s="22" t="inlineStr">
        <is>
          <t>King and Sofa Bed</t>
        </is>
      </c>
      <c r="F11" s="22" t="n">
        <v>4</v>
      </c>
      <c r="G11" s="22" t="inlineStr">
        <is>
          <t>None Listed</t>
        </is>
      </c>
      <c r="H11" s="22" t="inlineStr">
        <is>
          <t>No</t>
        </is>
      </c>
      <c r="I11" s="22" t="inlineStr">
        <is>
          <t>Vacant Clean</t>
        </is>
      </c>
      <c r="J11" s="22" t="inlineStr">
        <is>
          <t>Available</t>
        </is>
      </c>
      <c r="K11" s="22" t="inlineStr">
        <is>
          <t>In Service</t>
        </is>
      </c>
      <c r="L11" s="22" t="inlineStr"/>
      <c r="M11" s="38" t="inlineStr"/>
      <c r="N11" s="38" t="inlineStr"/>
      <c r="O11" s="38" t="n">
        <v>46185</v>
      </c>
      <c r="P11" s="38" t="n">
        <v>46183</v>
      </c>
      <c r="Q11" s="22" t="inlineStr">
        <is>
          <t>Passed</t>
        </is>
      </c>
      <c r="R11" s="22" t="inlineStr"/>
      <c r="S11" s="22" t="inlineStr"/>
      <c r="T11" s="39" t="n">
        <v>299</v>
      </c>
      <c r="U11" s="25">
        <f>IFERROR(IF(A11="","",IF(AND(K11="In Service",J11="Available",I11="Vacant Clean"),"Yes","No")),"")</f>
        <v/>
      </c>
      <c r="V11" s="25">
        <f>IFERROR(IF(A11="","",IF(COUNTIFS('Block Log'!$B$2:$B$151,A11,'Block Log'!$M$2:$M$151,"Open")+COUNTIFS('Block Log'!$B$2:$B$151,A11,'Block Log'!$M$2:$M$151,"In Progress")+COUNTIFS('Block Log'!$B$2:$B$151,A11,'Block Log'!$M$2:$M$151,"On Hold")&gt;0,IF(OR(K11="Out of Order",K11="Out of Service"),"Aligned","Mismatch"),IF(OR(K11="Out of Order",K11="Out of Service"),"Mismatch","Aligned"))),"")</f>
        <v/>
      </c>
      <c r="W11" s="25">
        <f>IFERROR(IF(A11="","",IF(OR(K11&lt;&gt;"In Service",I11="Vacant Dirty",I11="Inspection Failed",AND(P11&lt;&gt;"",'Dashboard'!$B$4-P11&gt;'Dashboard'!$B$5),V11="Mismatch"),"Yes","No")),"")</f>
        <v/>
      </c>
      <c r="X11" s="22" t="inlineStr">
        <is>
          <t>Inspection freshness review</t>
        </is>
      </c>
    </row>
    <row r="12">
      <c r="A12" s="22" t="n"/>
      <c r="B12" s="22" t="n"/>
      <c r="C12" s="22" t="n"/>
      <c r="D12" s="22" t="n"/>
      <c r="E12" s="22" t="n"/>
      <c r="F12" s="22" t="n"/>
      <c r="G12" s="22" t="n"/>
      <c r="H12" s="22" t="n"/>
      <c r="I12" s="22" t="n"/>
      <c r="J12" s="22" t="n"/>
      <c r="K12" s="22" t="n"/>
      <c r="L12" s="22" t="n"/>
      <c r="M12" s="38" t="n"/>
      <c r="N12" s="38" t="n"/>
      <c r="O12" s="38" t="n"/>
      <c r="P12" s="38" t="n"/>
      <c r="Q12" s="22" t="n"/>
      <c r="R12" s="22" t="n"/>
      <c r="S12" s="22" t="n"/>
      <c r="T12" s="39" t="n"/>
      <c r="U12" s="25">
        <f>IFERROR(IF(A12="","",IF(AND(K12="In Service",J12="Available",I12="Vacant Clean"),"Yes","No")),"")</f>
        <v/>
      </c>
      <c r="V12" s="25">
        <f>IFERROR(IF(A12="","",IF(COUNTIFS('Block Log'!$B$2:$B$151,A12,'Block Log'!$M$2:$M$151,"Open")+COUNTIFS('Block Log'!$B$2:$B$151,A12,'Block Log'!$M$2:$M$151,"In Progress")+COUNTIFS('Block Log'!$B$2:$B$151,A12,'Block Log'!$M$2:$M$151,"On Hold")&gt;0,IF(OR(K12="Out of Order",K12="Out of Service"),"Aligned","Mismatch"),IF(OR(K12="Out of Order",K12="Out of Service"),"Mismatch","Aligned"))),"")</f>
        <v/>
      </c>
      <c r="W12" s="25">
        <f>IFERROR(IF(A12="","",IF(OR(K12&lt;&gt;"In Service",I12="Vacant Dirty",I12="Inspection Failed",AND(P12&lt;&gt;"",'Dashboard'!$B$4-P12&gt;'Dashboard'!$B$5),V12="Mismatch"),"Yes","No")),"")</f>
        <v/>
      </c>
      <c r="X12" s="22" t="n"/>
    </row>
    <row r="13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  <c r="K13" s="22" t="n"/>
      <c r="L13" s="22" t="n"/>
      <c r="M13" s="38" t="n"/>
      <c r="N13" s="38" t="n"/>
      <c r="O13" s="38" t="n"/>
      <c r="P13" s="38" t="n"/>
      <c r="Q13" s="22" t="n"/>
      <c r="R13" s="22" t="n"/>
      <c r="S13" s="22" t="n"/>
      <c r="T13" s="39" t="n"/>
      <c r="U13" s="25">
        <f>IFERROR(IF(A13="","",IF(AND(K13="In Service",J13="Available",I13="Vacant Clean"),"Yes","No")),"")</f>
        <v/>
      </c>
      <c r="V13" s="25">
        <f>IFERROR(IF(A13="","",IF(COUNTIFS('Block Log'!$B$2:$B$151,A13,'Block Log'!$M$2:$M$151,"Open")+COUNTIFS('Block Log'!$B$2:$B$151,A13,'Block Log'!$M$2:$M$151,"In Progress")+COUNTIFS('Block Log'!$B$2:$B$151,A13,'Block Log'!$M$2:$M$151,"On Hold")&gt;0,IF(OR(K13="Out of Order",K13="Out of Service"),"Aligned","Mismatch"),IF(OR(K13="Out of Order",K13="Out of Service"),"Mismatch","Aligned"))),"")</f>
        <v/>
      </c>
      <c r="W13" s="25">
        <f>IFERROR(IF(A13="","",IF(OR(K13&lt;&gt;"In Service",I13="Vacant Dirty",I13="Inspection Failed",AND(P13&lt;&gt;"",'Dashboard'!$B$4-P13&gt;'Dashboard'!$B$5),V13="Mismatch"),"Yes","No")),"")</f>
        <v/>
      </c>
      <c r="X13" s="22" t="n"/>
    </row>
    <row r="14">
      <c r="A14" s="22" t="n"/>
      <c r="B14" s="22" t="n"/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38" t="n"/>
      <c r="N14" s="38" t="n"/>
      <c r="O14" s="38" t="n"/>
      <c r="P14" s="38" t="n"/>
      <c r="Q14" s="22" t="n"/>
      <c r="R14" s="22" t="n"/>
      <c r="S14" s="22" t="n"/>
      <c r="T14" s="39" t="n"/>
      <c r="U14" s="25">
        <f>IFERROR(IF(A14="","",IF(AND(K14="In Service",J14="Available",I14="Vacant Clean"),"Yes","No")),"")</f>
        <v/>
      </c>
      <c r="V14" s="25">
        <f>IFERROR(IF(A14="","",IF(COUNTIFS('Block Log'!$B$2:$B$151,A14,'Block Log'!$M$2:$M$151,"Open")+COUNTIFS('Block Log'!$B$2:$B$151,A14,'Block Log'!$M$2:$M$151,"In Progress")+COUNTIFS('Block Log'!$B$2:$B$151,A14,'Block Log'!$M$2:$M$151,"On Hold")&gt;0,IF(OR(K14="Out of Order",K14="Out of Service"),"Aligned","Mismatch"),IF(OR(K14="Out of Order",K14="Out of Service"),"Mismatch","Aligned"))),"")</f>
        <v/>
      </c>
      <c r="W14" s="25">
        <f>IFERROR(IF(A14="","",IF(OR(K14&lt;&gt;"In Service",I14="Vacant Dirty",I14="Inspection Failed",AND(P14&lt;&gt;"",'Dashboard'!$B$4-P14&gt;'Dashboard'!$B$5),V14="Mismatch"),"Yes","No")),"")</f>
        <v/>
      </c>
      <c r="X14" s="22" t="n"/>
    </row>
    <row r="15">
      <c r="A15" s="22" t="n"/>
      <c r="B15" s="22" t="n"/>
      <c r="C15" s="22" t="n"/>
      <c r="D15" s="22" t="n"/>
      <c r="E15" s="22" t="n"/>
      <c r="F15" s="22" t="n"/>
      <c r="G15" s="22" t="n"/>
      <c r="H15" s="22" t="n"/>
      <c r="I15" s="22" t="n"/>
      <c r="J15" s="22" t="n"/>
      <c r="K15" s="22" t="n"/>
      <c r="L15" s="22" t="n"/>
      <c r="M15" s="38" t="n"/>
      <c r="N15" s="38" t="n"/>
      <c r="O15" s="38" t="n"/>
      <c r="P15" s="38" t="n"/>
      <c r="Q15" s="22" t="n"/>
      <c r="R15" s="22" t="n"/>
      <c r="S15" s="22" t="n"/>
      <c r="T15" s="39" t="n"/>
      <c r="U15" s="25">
        <f>IFERROR(IF(A15="","",IF(AND(K15="In Service",J15="Available",I15="Vacant Clean"),"Yes","No")),"")</f>
        <v/>
      </c>
      <c r="V15" s="25">
        <f>IFERROR(IF(A15="","",IF(COUNTIFS('Block Log'!$B$2:$B$151,A15,'Block Log'!$M$2:$M$151,"Open")+COUNTIFS('Block Log'!$B$2:$B$151,A15,'Block Log'!$M$2:$M$151,"In Progress")+COUNTIFS('Block Log'!$B$2:$B$151,A15,'Block Log'!$M$2:$M$151,"On Hold")&gt;0,IF(OR(K15="Out of Order",K15="Out of Service"),"Aligned","Mismatch"),IF(OR(K15="Out of Order",K15="Out of Service"),"Mismatch","Aligned"))),"")</f>
        <v/>
      </c>
      <c r="W15" s="25">
        <f>IFERROR(IF(A15="","",IF(OR(K15&lt;&gt;"In Service",I15="Vacant Dirty",I15="Inspection Failed",AND(P15&lt;&gt;"",'Dashboard'!$B$4-P15&gt;'Dashboard'!$B$5),V15="Mismatch"),"Yes","No")),"")</f>
        <v/>
      </c>
      <c r="X15" s="22" t="n"/>
    </row>
    <row r="16">
      <c r="A16" s="22" t="n"/>
      <c r="B16" s="22" t="n"/>
      <c r="C16" s="22" t="n"/>
      <c r="D16" s="22" t="n"/>
      <c r="E16" s="22" t="n"/>
      <c r="F16" s="22" t="n"/>
      <c r="G16" s="22" t="n"/>
      <c r="H16" s="22" t="n"/>
      <c r="I16" s="22" t="n"/>
      <c r="J16" s="22" t="n"/>
      <c r="K16" s="22" t="n"/>
      <c r="L16" s="22" t="n"/>
      <c r="M16" s="38" t="n"/>
      <c r="N16" s="38" t="n"/>
      <c r="O16" s="38" t="n"/>
      <c r="P16" s="38" t="n"/>
      <c r="Q16" s="22" t="n"/>
      <c r="R16" s="22" t="n"/>
      <c r="S16" s="22" t="n"/>
      <c r="T16" s="39" t="n"/>
      <c r="U16" s="25">
        <f>IFERROR(IF(A16="","",IF(AND(K16="In Service",J16="Available",I16="Vacant Clean"),"Yes","No")),"")</f>
        <v/>
      </c>
      <c r="V16" s="25">
        <f>IFERROR(IF(A16="","",IF(COUNTIFS('Block Log'!$B$2:$B$151,A16,'Block Log'!$M$2:$M$151,"Open")+COUNTIFS('Block Log'!$B$2:$B$151,A16,'Block Log'!$M$2:$M$151,"In Progress")+COUNTIFS('Block Log'!$B$2:$B$151,A16,'Block Log'!$M$2:$M$151,"On Hold")&gt;0,IF(OR(K16="Out of Order",K16="Out of Service"),"Aligned","Mismatch"),IF(OR(K16="Out of Order",K16="Out of Service"),"Mismatch","Aligned"))),"")</f>
        <v/>
      </c>
      <c r="W16" s="25">
        <f>IFERROR(IF(A16="","",IF(OR(K16&lt;&gt;"In Service",I16="Vacant Dirty",I16="Inspection Failed",AND(P16&lt;&gt;"",'Dashboard'!$B$4-P16&gt;'Dashboard'!$B$5),V16="Mismatch"),"Yes","No")),"")</f>
        <v/>
      </c>
      <c r="X16" s="22" t="n"/>
    </row>
    <row r="17">
      <c r="A17" s="22" t="n"/>
      <c r="B17" s="22" t="n"/>
      <c r="C17" s="22" t="n"/>
      <c r="D17" s="22" t="n"/>
      <c r="E17" s="22" t="n"/>
      <c r="F17" s="22" t="n"/>
      <c r="G17" s="22" t="n"/>
      <c r="H17" s="22" t="n"/>
      <c r="I17" s="22" t="n"/>
      <c r="J17" s="22" t="n"/>
      <c r="K17" s="22" t="n"/>
      <c r="L17" s="22" t="n"/>
      <c r="M17" s="38" t="n"/>
      <c r="N17" s="38" t="n"/>
      <c r="O17" s="38" t="n"/>
      <c r="P17" s="38" t="n"/>
      <c r="Q17" s="22" t="n"/>
      <c r="R17" s="22" t="n"/>
      <c r="S17" s="22" t="n"/>
      <c r="T17" s="39" t="n"/>
      <c r="U17" s="25">
        <f>IFERROR(IF(A17="","",IF(AND(K17="In Service",J17="Available",I17="Vacant Clean"),"Yes","No")),"")</f>
        <v/>
      </c>
      <c r="V17" s="25">
        <f>IFERROR(IF(A17="","",IF(COUNTIFS('Block Log'!$B$2:$B$151,A17,'Block Log'!$M$2:$M$151,"Open")+COUNTIFS('Block Log'!$B$2:$B$151,A17,'Block Log'!$M$2:$M$151,"In Progress")+COUNTIFS('Block Log'!$B$2:$B$151,A17,'Block Log'!$M$2:$M$151,"On Hold")&gt;0,IF(OR(K17="Out of Order",K17="Out of Service"),"Aligned","Mismatch"),IF(OR(K17="Out of Order",K17="Out of Service"),"Mismatch","Aligned"))),"")</f>
        <v/>
      </c>
      <c r="W17" s="25">
        <f>IFERROR(IF(A17="","",IF(OR(K17&lt;&gt;"In Service",I17="Vacant Dirty",I17="Inspection Failed",AND(P17&lt;&gt;"",'Dashboard'!$B$4-P17&gt;'Dashboard'!$B$5),V17="Mismatch"),"Yes","No")),"")</f>
        <v/>
      </c>
      <c r="X17" s="22" t="n"/>
    </row>
    <row r="18">
      <c r="A18" s="22" t="n"/>
      <c r="B18" s="22" t="n"/>
      <c r="C18" s="22" t="n"/>
      <c r="D18" s="22" t="n"/>
      <c r="E18" s="22" t="n"/>
      <c r="F18" s="22" t="n"/>
      <c r="G18" s="22" t="n"/>
      <c r="H18" s="22" t="n"/>
      <c r="I18" s="22" t="n"/>
      <c r="J18" s="22" t="n"/>
      <c r="K18" s="22" t="n"/>
      <c r="L18" s="22" t="n"/>
      <c r="M18" s="38" t="n"/>
      <c r="N18" s="38" t="n"/>
      <c r="O18" s="38" t="n"/>
      <c r="P18" s="38" t="n"/>
      <c r="Q18" s="22" t="n"/>
      <c r="R18" s="22" t="n"/>
      <c r="S18" s="22" t="n"/>
      <c r="T18" s="39" t="n"/>
      <c r="U18" s="25">
        <f>IFERROR(IF(A18="","",IF(AND(K18="In Service",J18="Available",I18="Vacant Clean"),"Yes","No")),"")</f>
        <v/>
      </c>
      <c r="V18" s="25">
        <f>IFERROR(IF(A18="","",IF(COUNTIFS('Block Log'!$B$2:$B$151,A18,'Block Log'!$M$2:$M$151,"Open")+COUNTIFS('Block Log'!$B$2:$B$151,A18,'Block Log'!$M$2:$M$151,"In Progress")+COUNTIFS('Block Log'!$B$2:$B$151,A18,'Block Log'!$M$2:$M$151,"On Hold")&gt;0,IF(OR(K18="Out of Order",K18="Out of Service"),"Aligned","Mismatch"),IF(OR(K18="Out of Order",K18="Out of Service"),"Mismatch","Aligned"))),"")</f>
        <v/>
      </c>
      <c r="W18" s="25">
        <f>IFERROR(IF(A18="","",IF(OR(K18&lt;&gt;"In Service",I18="Vacant Dirty",I18="Inspection Failed",AND(P18&lt;&gt;"",'Dashboard'!$B$4-P18&gt;'Dashboard'!$B$5),V18="Mismatch"),"Yes","No")),"")</f>
        <v/>
      </c>
      <c r="X18" s="22" t="n"/>
    </row>
    <row r="19">
      <c r="A19" s="22" t="n"/>
      <c r="B19" s="22" t="n"/>
      <c r="C19" s="22" t="n"/>
      <c r="D19" s="22" t="n"/>
      <c r="E19" s="22" t="n"/>
      <c r="F19" s="22" t="n"/>
      <c r="G19" s="22" t="n"/>
      <c r="H19" s="22" t="n"/>
      <c r="I19" s="22" t="n"/>
      <c r="J19" s="22" t="n"/>
      <c r="K19" s="22" t="n"/>
      <c r="L19" s="22" t="n"/>
      <c r="M19" s="38" t="n"/>
      <c r="N19" s="38" t="n"/>
      <c r="O19" s="38" t="n"/>
      <c r="P19" s="38" t="n"/>
      <c r="Q19" s="22" t="n"/>
      <c r="R19" s="22" t="n"/>
      <c r="S19" s="22" t="n"/>
      <c r="T19" s="39" t="n"/>
      <c r="U19" s="25">
        <f>IFERROR(IF(A19="","",IF(AND(K19="In Service",J19="Available",I19="Vacant Clean"),"Yes","No")),"")</f>
        <v/>
      </c>
      <c r="V19" s="25">
        <f>IFERROR(IF(A19="","",IF(COUNTIFS('Block Log'!$B$2:$B$151,A19,'Block Log'!$M$2:$M$151,"Open")+COUNTIFS('Block Log'!$B$2:$B$151,A19,'Block Log'!$M$2:$M$151,"In Progress")+COUNTIFS('Block Log'!$B$2:$B$151,A19,'Block Log'!$M$2:$M$151,"On Hold")&gt;0,IF(OR(K19="Out of Order",K19="Out of Service"),"Aligned","Mismatch"),IF(OR(K19="Out of Order",K19="Out of Service"),"Mismatch","Aligned"))),"")</f>
        <v/>
      </c>
      <c r="W19" s="25">
        <f>IFERROR(IF(A19="","",IF(OR(K19&lt;&gt;"In Service",I19="Vacant Dirty",I19="Inspection Failed",AND(P19&lt;&gt;"",'Dashboard'!$B$4-P19&gt;'Dashboard'!$B$5),V19="Mismatch"),"Yes","No")),"")</f>
        <v/>
      </c>
      <c r="X19" s="22" t="n"/>
    </row>
    <row r="20">
      <c r="A20" s="22" t="n"/>
      <c r="B20" s="22" t="n"/>
      <c r="C20" s="22" t="n"/>
      <c r="D20" s="22" t="n"/>
      <c r="E20" s="22" t="n"/>
      <c r="F20" s="22" t="n"/>
      <c r="G20" s="22" t="n"/>
      <c r="H20" s="22" t="n"/>
      <c r="I20" s="22" t="n"/>
      <c r="J20" s="22" t="n"/>
      <c r="K20" s="22" t="n"/>
      <c r="L20" s="22" t="n"/>
      <c r="M20" s="38" t="n"/>
      <c r="N20" s="38" t="n"/>
      <c r="O20" s="38" t="n"/>
      <c r="P20" s="38" t="n"/>
      <c r="Q20" s="22" t="n"/>
      <c r="R20" s="22" t="n"/>
      <c r="S20" s="22" t="n"/>
      <c r="T20" s="39" t="n"/>
      <c r="U20" s="25">
        <f>IFERROR(IF(A20="","",IF(AND(K20="In Service",J20="Available",I20="Vacant Clean"),"Yes","No")),"")</f>
        <v/>
      </c>
      <c r="V20" s="25">
        <f>IFERROR(IF(A20="","",IF(COUNTIFS('Block Log'!$B$2:$B$151,A20,'Block Log'!$M$2:$M$151,"Open")+COUNTIFS('Block Log'!$B$2:$B$151,A20,'Block Log'!$M$2:$M$151,"In Progress")+COUNTIFS('Block Log'!$B$2:$B$151,A20,'Block Log'!$M$2:$M$151,"On Hold")&gt;0,IF(OR(K20="Out of Order",K20="Out of Service"),"Aligned","Mismatch"),IF(OR(K20="Out of Order",K20="Out of Service"),"Mismatch","Aligned"))),"")</f>
        <v/>
      </c>
      <c r="W20" s="25">
        <f>IFERROR(IF(A20="","",IF(OR(K20&lt;&gt;"In Service",I20="Vacant Dirty",I20="Inspection Failed",AND(P20&lt;&gt;"",'Dashboard'!$B$4-P20&gt;'Dashboard'!$B$5),V20="Mismatch"),"Yes","No")),"")</f>
        <v/>
      </c>
      <c r="X20" s="22" t="n"/>
    </row>
    <row r="21">
      <c r="A21" s="22" t="n"/>
      <c r="B21" s="22" t="n"/>
      <c r="C21" s="22" t="n"/>
      <c r="D21" s="22" t="n"/>
      <c r="E21" s="22" t="n"/>
      <c r="F21" s="22" t="n"/>
      <c r="G21" s="22" t="n"/>
      <c r="H21" s="22" t="n"/>
      <c r="I21" s="22" t="n"/>
      <c r="J21" s="22" t="n"/>
      <c r="K21" s="22" t="n"/>
      <c r="L21" s="22" t="n"/>
      <c r="M21" s="38" t="n"/>
      <c r="N21" s="38" t="n"/>
      <c r="O21" s="38" t="n"/>
      <c r="P21" s="38" t="n"/>
      <c r="Q21" s="22" t="n"/>
      <c r="R21" s="22" t="n"/>
      <c r="S21" s="22" t="n"/>
      <c r="T21" s="39" t="n"/>
      <c r="U21" s="25">
        <f>IFERROR(IF(A21="","",IF(AND(K21="In Service",J21="Available",I21="Vacant Clean"),"Yes","No")),"")</f>
        <v/>
      </c>
      <c r="V21" s="25">
        <f>IFERROR(IF(A21="","",IF(COUNTIFS('Block Log'!$B$2:$B$151,A21,'Block Log'!$M$2:$M$151,"Open")+COUNTIFS('Block Log'!$B$2:$B$151,A21,'Block Log'!$M$2:$M$151,"In Progress")+COUNTIFS('Block Log'!$B$2:$B$151,A21,'Block Log'!$M$2:$M$151,"On Hold")&gt;0,IF(OR(K21="Out of Order",K21="Out of Service"),"Aligned","Mismatch"),IF(OR(K21="Out of Order",K21="Out of Service"),"Mismatch","Aligned"))),"")</f>
        <v/>
      </c>
      <c r="W21" s="25">
        <f>IFERROR(IF(A21="","",IF(OR(K21&lt;&gt;"In Service",I21="Vacant Dirty",I21="Inspection Failed",AND(P21&lt;&gt;"",'Dashboard'!$B$4-P21&gt;'Dashboard'!$B$5),V21="Mismatch"),"Yes","No")),"")</f>
        <v/>
      </c>
      <c r="X21" s="22" t="n"/>
    </row>
    <row r="22">
      <c r="A22" s="22" t="n"/>
      <c r="B22" s="22" t="n"/>
      <c r="C22" s="22" t="n"/>
      <c r="D22" s="22" t="n"/>
      <c r="E22" s="22" t="n"/>
      <c r="F22" s="22" t="n"/>
      <c r="G22" s="22" t="n"/>
      <c r="H22" s="22" t="n"/>
      <c r="I22" s="22" t="n"/>
      <c r="J22" s="22" t="n"/>
      <c r="K22" s="22" t="n"/>
      <c r="L22" s="22" t="n"/>
      <c r="M22" s="38" t="n"/>
      <c r="N22" s="38" t="n"/>
      <c r="O22" s="38" t="n"/>
      <c r="P22" s="38" t="n"/>
      <c r="Q22" s="22" t="n"/>
      <c r="R22" s="22" t="n"/>
      <c r="S22" s="22" t="n"/>
      <c r="T22" s="39" t="n"/>
      <c r="U22" s="25">
        <f>IFERROR(IF(A22="","",IF(AND(K22="In Service",J22="Available",I22="Vacant Clean"),"Yes","No")),"")</f>
        <v/>
      </c>
      <c r="V22" s="25">
        <f>IFERROR(IF(A22="","",IF(COUNTIFS('Block Log'!$B$2:$B$151,A22,'Block Log'!$M$2:$M$151,"Open")+COUNTIFS('Block Log'!$B$2:$B$151,A22,'Block Log'!$M$2:$M$151,"In Progress")+COUNTIFS('Block Log'!$B$2:$B$151,A22,'Block Log'!$M$2:$M$151,"On Hold")&gt;0,IF(OR(K22="Out of Order",K22="Out of Service"),"Aligned","Mismatch"),IF(OR(K22="Out of Order",K22="Out of Service"),"Mismatch","Aligned"))),"")</f>
        <v/>
      </c>
      <c r="W22" s="25">
        <f>IFERROR(IF(A22="","",IF(OR(K22&lt;&gt;"In Service",I22="Vacant Dirty",I22="Inspection Failed",AND(P22&lt;&gt;"",'Dashboard'!$B$4-P22&gt;'Dashboard'!$B$5),V22="Mismatch"),"Yes","No")),"")</f>
        <v/>
      </c>
      <c r="X22" s="22" t="n"/>
    </row>
    <row r="23">
      <c r="A23" s="22" t="n"/>
      <c r="B23" s="22" t="n"/>
      <c r="C23" s="22" t="n"/>
      <c r="D23" s="22" t="n"/>
      <c r="E23" s="22" t="n"/>
      <c r="F23" s="22" t="n"/>
      <c r="G23" s="22" t="n"/>
      <c r="H23" s="22" t="n"/>
      <c r="I23" s="22" t="n"/>
      <c r="J23" s="22" t="n"/>
      <c r="K23" s="22" t="n"/>
      <c r="L23" s="22" t="n"/>
      <c r="M23" s="38" t="n"/>
      <c r="N23" s="38" t="n"/>
      <c r="O23" s="38" t="n"/>
      <c r="P23" s="38" t="n"/>
      <c r="Q23" s="22" t="n"/>
      <c r="R23" s="22" t="n"/>
      <c r="S23" s="22" t="n"/>
      <c r="T23" s="39" t="n"/>
      <c r="U23" s="25">
        <f>IFERROR(IF(A23="","",IF(AND(K23="In Service",J23="Available",I23="Vacant Clean"),"Yes","No")),"")</f>
        <v/>
      </c>
      <c r="V23" s="25">
        <f>IFERROR(IF(A23="","",IF(COUNTIFS('Block Log'!$B$2:$B$151,A23,'Block Log'!$M$2:$M$151,"Open")+COUNTIFS('Block Log'!$B$2:$B$151,A23,'Block Log'!$M$2:$M$151,"In Progress")+COUNTIFS('Block Log'!$B$2:$B$151,A23,'Block Log'!$M$2:$M$151,"On Hold")&gt;0,IF(OR(K23="Out of Order",K23="Out of Service"),"Aligned","Mismatch"),IF(OR(K23="Out of Order",K23="Out of Service"),"Mismatch","Aligned"))),"")</f>
        <v/>
      </c>
      <c r="W23" s="25">
        <f>IFERROR(IF(A23="","",IF(OR(K23&lt;&gt;"In Service",I23="Vacant Dirty",I23="Inspection Failed",AND(P23&lt;&gt;"",'Dashboard'!$B$4-P23&gt;'Dashboard'!$B$5),V23="Mismatch"),"Yes","No")),"")</f>
        <v/>
      </c>
      <c r="X23" s="22" t="n"/>
    </row>
    <row r="24">
      <c r="A24" s="22" t="n"/>
      <c r="B24" s="22" t="n"/>
      <c r="C24" s="22" t="n"/>
      <c r="D24" s="22" t="n"/>
      <c r="E24" s="22" t="n"/>
      <c r="F24" s="22" t="n"/>
      <c r="G24" s="22" t="n"/>
      <c r="H24" s="22" t="n"/>
      <c r="I24" s="22" t="n"/>
      <c r="J24" s="22" t="n"/>
      <c r="K24" s="22" t="n"/>
      <c r="L24" s="22" t="n"/>
      <c r="M24" s="38" t="n"/>
      <c r="N24" s="38" t="n"/>
      <c r="O24" s="38" t="n"/>
      <c r="P24" s="38" t="n"/>
      <c r="Q24" s="22" t="n"/>
      <c r="R24" s="22" t="n"/>
      <c r="S24" s="22" t="n"/>
      <c r="T24" s="39" t="n"/>
      <c r="U24" s="25">
        <f>IFERROR(IF(A24="","",IF(AND(K24="In Service",J24="Available",I24="Vacant Clean"),"Yes","No")),"")</f>
        <v/>
      </c>
      <c r="V24" s="25">
        <f>IFERROR(IF(A24="","",IF(COUNTIFS('Block Log'!$B$2:$B$151,A24,'Block Log'!$M$2:$M$151,"Open")+COUNTIFS('Block Log'!$B$2:$B$151,A24,'Block Log'!$M$2:$M$151,"In Progress")+COUNTIFS('Block Log'!$B$2:$B$151,A24,'Block Log'!$M$2:$M$151,"On Hold")&gt;0,IF(OR(K24="Out of Order",K24="Out of Service"),"Aligned","Mismatch"),IF(OR(K24="Out of Order",K24="Out of Service"),"Mismatch","Aligned"))),"")</f>
        <v/>
      </c>
      <c r="W24" s="25">
        <f>IFERROR(IF(A24="","",IF(OR(K24&lt;&gt;"In Service",I24="Vacant Dirty",I24="Inspection Failed",AND(P24&lt;&gt;"",'Dashboard'!$B$4-P24&gt;'Dashboard'!$B$5),V24="Mismatch"),"Yes","No")),"")</f>
        <v/>
      </c>
      <c r="X24" s="22" t="n"/>
    </row>
    <row r="25">
      <c r="A25" s="22" t="n"/>
      <c r="B25" s="22" t="n"/>
      <c r="C25" s="22" t="n"/>
      <c r="D25" s="22" t="n"/>
      <c r="E25" s="22" t="n"/>
      <c r="F25" s="22" t="n"/>
      <c r="G25" s="22" t="n"/>
      <c r="H25" s="22" t="n"/>
      <c r="I25" s="22" t="n"/>
      <c r="J25" s="22" t="n"/>
      <c r="K25" s="22" t="n"/>
      <c r="L25" s="22" t="n"/>
      <c r="M25" s="38" t="n"/>
      <c r="N25" s="38" t="n"/>
      <c r="O25" s="38" t="n"/>
      <c r="P25" s="38" t="n"/>
      <c r="Q25" s="22" t="n"/>
      <c r="R25" s="22" t="n"/>
      <c r="S25" s="22" t="n"/>
      <c r="T25" s="39" t="n"/>
      <c r="U25" s="25">
        <f>IFERROR(IF(A25="","",IF(AND(K25="In Service",J25="Available",I25="Vacant Clean"),"Yes","No")),"")</f>
        <v/>
      </c>
      <c r="V25" s="25">
        <f>IFERROR(IF(A25="","",IF(COUNTIFS('Block Log'!$B$2:$B$151,A25,'Block Log'!$M$2:$M$151,"Open")+COUNTIFS('Block Log'!$B$2:$B$151,A25,'Block Log'!$M$2:$M$151,"In Progress")+COUNTIFS('Block Log'!$B$2:$B$151,A25,'Block Log'!$M$2:$M$151,"On Hold")&gt;0,IF(OR(K25="Out of Order",K25="Out of Service"),"Aligned","Mismatch"),IF(OR(K25="Out of Order",K25="Out of Service"),"Mismatch","Aligned"))),"")</f>
        <v/>
      </c>
      <c r="W25" s="25">
        <f>IFERROR(IF(A25="","",IF(OR(K25&lt;&gt;"In Service",I25="Vacant Dirty",I25="Inspection Failed",AND(P25&lt;&gt;"",'Dashboard'!$B$4-P25&gt;'Dashboard'!$B$5),V25="Mismatch"),"Yes","No")),"")</f>
        <v/>
      </c>
      <c r="X25" s="22" t="n"/>
    </row>
    <row r="26">
      <c r="A26" s="22" t="n"/>
      <c r="B26" s="22" t="n"/>
      <c r="C26" s="22" t="n"/>
      <c r="D26" s="22" t="n"/>
      <c r="E26" s="22" t="n"/>
      <c r="F26" s="22" t="n"/>
      <c r="G26" s="22" t="n"/>
      <c r="H26" s="22" t="n"/>
      <c r="I26" s="22" t="n"/>
      <c r="J26" s="22" t="n"/>
      <c r="K26" s="22" t="n"/>
      <c r="L26" s="22" t="n"/>
      <c r="M26" s="38" t="n"/>
      <c r="N26" s="38" t="n"/>
      <c r="O26" s="38" t="n"/>
      <c r="P26" s="38" t="n"/>
      <c r="Q26" s="22" t="n"/>
      <c r="R26" s="22" t="n"/>
      <c r="S26" s="22" t="n"/>
      <c r="T26" s="39" t="n"/>
      <c r="U26" s="25">
        <f>IFERROR(IF(A26="","",IF(AND(K26="In Service",J26="Available",I26="Vacant Clean"),"Yes","No")),"")</f>
        <v/>
      </c>
      <c r="V26" s="25">
        <f>IFERROR(IF(A26="","",IF(COUNTIFS('Block Log'!$B$2:$B$151,A26,'Block Log'!$M$2:$M$151,"Open")+COUNTIFS('Block Log'!$B$2:$B$151,A26,'Block Log'!$M$2:$M$151,"In Progress")+COUNTIFS('Block Log'!$B$2:$B$151,A26,'Block Log'!$M$2:$M$151,"On Hold")&gt;0,IF(OR(K26="Out of Order",K26="Out of Service"),"Aligned","Mismatch"),IF(OR(K26="Out of Order",K26="Out of Service"),"Mismatch","Aligned"))),"")</f>
        <v/>
      </c>
      <c r="W26" s="25">
        <f>IFERROR(IF(A26="","",IF(OR(K26&lt;&gt;"In Service",I26="Vacant Dirty",I26="Inspection Failed",AND(P26&lt;&gt;"",'Dashboard'!$B$4-P26&gt;'Dashboard'!$B$5),V26="Mismatch"),"Yes","No")),"")</f>
        <v/>
      </c>
      <c r="X26" s="22" t="n"/>
    </row>
    <row r="27">
      <c r="A27" s="22" t="n"/>
      <c r="B27" s="22" t="n"/>
      <c r="C27" s="22" t="n"/>
      <c r="D27" s="22" t="n"/>
      <c r="E27" s="22" t="n"/>
      <c r="F27" s="22" t="n"/>
      <c r="G27" s="22" t="n"/>
      <c r="H27" s="22" t="n"/>
      <c r="I27" s="22" t="n"/>
      <c r="J27" s="22" t="n"/>
      <c r="K27" s="22" t="n"/>
      <c r="L27" s="22" t="n"/>
      <c r="M27" s="38" t="n"/>
      <c r="N27" s="38" t="n"/>
      <c r="O27" s="38" t="n"/>
      <c r="P27" s="38" t="n"/>
      <c r="Q27" s="22" t="n"/>
      <c r="R27" s="22" t="n"/>
      <c r="S27" s="22" t="n"/>
      <c r="T27" s="39" t="n"/>
      <c r="U27" s="25">
        <f>IFERROR(IF(A27="","",IF(AND(K27="In Service",J27="Available",I27="Vacant Clean"),"Yes","No")),"")</f>
        <v/>
      </c>
      <c r="V27" s="25">
        <f>IFERROR(IF(A27="","",IF(COUNTIFS('Block Log'!$B$2:$B$151,A27,'Block Log'!$M$2:$M$151,"Open")+COUNTIFS('Block Log'!$B$2:$B$151,A27,'Block Log'!$M$2:$M$151,"In Progress")+COUNTIFS('Block Log'!$B$2:$B$151,A27,'Block Log'!$M$2:$M$151,"On Hold")&gt;0,IF(OR(K27="Out of Order",K27="Out of Service"),"Aligned","Mismatch"),IF(OR(K27="Out of Order",K27="Out of Service"),"Mismatch","Aligned"))),"")</f>
        <v/>
      </c>
      <c r="W27" s="25">
        <f>IFERROR(IF(A27="","",IF(OR(K27&lt;&gt;"In Service",I27="Vacant Dirty",I27="Inspection Failed",AND(P27&lt;&gt;"",'Dashboard'!$B$4-P27&gt;'Dashboard'!$B$5),V27="Mismatch"),"Yes","No")),"")</f>
        <v/>
      </c>
      <c r="X27" s="22" t="n"/>
    </row>
    <row r="28">
      <c r="A28" s="22" t="n"/>
      <c r="B28" s="22" t="n"/>
      <c r="C28" s="22" t="n"/>
      <c r="D28" s="22" t="n"/>
      <c r="E28" s="22" t="n"/>
      <c r="F28" s="22" t="n"/>
      <c r="G28" s="22" t="n"/>
      <c r="H28" s="22" t="n"/>
      <c r="I28" s="22" t="n"/>
      <c r="J28" s="22" t="n"/>
      <c r="K28" s="22" t="n"/>
      <c r="L28" s="22" t="n"/>
      <c r="M28" s="38" t="n"/>
      <c r="N28" s="38" t="n"/>
      <c r="O28" s="38" t="n"/>
      <c r="P28" s="38" t="n"/>
      <c r="Q28" s="22" t="n"/>
      <c r="R28" s="22" t="n"/>
      <c r="S28" s="22" t="n"/>
      <c r="T28" s="39" t="n"/>
      <c r="U28" s="25">
        <f>IFERROR(IF(A28="","",IF(AND(K28="In Service",J28="Available",I28="Vacant Clean"),"Yes","No")),"")</f>
        <v/>
      </c>
      <c r="V28" s="25">
        <f>IFERROR(IF(A28="","",IF(COUNTIFS('Block Log'!$B$2:$B$151,A28,'Block Log'!$M$2:$M$151,"Open")+COUNTIFS('Block Log'!$B$2:$B$151,A28,'Block Log'!$M$2:$M$151,"In Progress")+COUNTIFS('Block Log'!$B$2:$B$151,A28,'Block Log'!$M$2:$M$151,"On Hold")&gt;0,IF(OR(K28="Out of Order",K28="Out of Service"),"Aligned","Mismatch"),IF(OR(K28="Out of Order",K28="Out of Service"),"Mismatch","Aligned"))),"")</f>
        <v/>
      </c>
      <c r="W28" s="25">
        <f>IFERROR(IF(A28="","",IF(OR(K28&lt;&gt;"In Service",I28="Vacant Dirty",I28="Inspection Failed",AND(P28&lt;&gt;"",'Dashboard'!$B$4-P28&gt;'Dashboard'!$B$5),V28="Mismatch"),"Yes","No")),"")</f>
        <v/>
      </c>
      <c r="X28" s="22" t="n"/>
    </row>
    <row r="29">
      <c r="A29" s="22" t="n"/>
      <c r="B29" s="22" t="n"/>
      <c r="C29" s="22" t="n"/>
      <c r="D29" s="22" t="n"/>
      <c r="E29" s="22" t="n"/>
      <c r="F29" s="22" t="n"/>
      <c r="G29" s="22" t="n"/>
      <c r="H29" s="22" t="n"/>
      <c r="I29" s="22" t="n"/>
      <c r="J29" s="22" t="n"/>
      <c r="K29" s="22" t="n"/>
      <c r="L29" s="22" t="n"/>
      <c r="M29" s="38" t="n"/>
      <c r="N29" s="38" t="n"/>
      <c r="O29" s="38" t="n"/>
      <c r="P29" s="38" t="n"/>
      <c r="Q29" s="22" t="n"/>
      <c r="R29" s="22" t="n"/>
      <c r="S29" s="22" t="n"/>
      <c r="T29" s="39" t="n"/>
      <c r="U29" s="25">
        <f>IFERROR(IF(A29="","",IF(AND(K29="In Service",J29="Available",I29="Vacant Clean"),"Yes","No")),"")</f>
        <v/>
      </c>
      <c r="V29" s="25">
        <f>IFERROR(IF(A29="","",IF(COUNTIFS('Block Log'!$B$2:$B$151,A29,'Block Log'!$M$2:$M$151,"Open")+COUNTIFS('Block Log'!$B$2:$B$151,A29,'Block Log'!$M$2:$M$151,"In Progress")+COUNTIFS('Block Log'!$B$2:$B$151,A29,'Block Log'!$M$2:$M$151,"On Hold")&gt;0,IF(OR(K29="Out of Order",K29="Out of Service"),"Aligned","Mismatch"),IF(OR(K29="Out of Order",K29="Out of Service"),"Mismatch","Aligned"))),"")</f>
        <v/>
      </c>
      <c r="W29" s="25">
        <f>IFERROR(IF(A29="","",IF(OR(K29&lt;&gt;"In Service",I29="Vacant Dirty",I29="Inspection Failed",AND(P29&lt;&gt;"",'Dashboard'!$B$4-P29&gt;'Dashboard'!$B$5),V29="Mismatch"),"Yes","No")),"")</f>
        <v/>
      </c>
      <c r="X29" s="22" t="n"/>
    </row>
    <row r="30">
      <c r="A30" s="22" t="n"/>
      <c r="B30" s="22" t="n"/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38" t="n"/>
      <c r="N30" s="38" t="n"/>
      <c r="O30" s="38" t="n"/>
      <c r="P30" s="38" t="n"/>
      <c r="Q30" s="22" t="n"/>
      <c r="R30" s="22" t="n"/>
      <c r="S30" s="22" t="n"/>
      <c r="T30" s="39" t="n"/>
      <c r="U30" s="25">
        <f>IFERROR(IF(A30="","",IF(AND(K30="In Service",J30="Available",I30="Vacant Clean"),"Yes","No")),"")</f>
        <v/>
      </c>
      <c r="V30" s="25">
        <f>IFERROR(IF(A30="","",IF(COUNTIFS('Block Log'!$B$2:$B$151,A30,'Block Log'!$M$2:$M$151,"Open")+COUNTIFS('Block Log'!$B$2:$B$151,A30,'Block Log'!$M$2:$M$151,"In Progress")+COUNTIFS('Block Log'!$B$2:$B$151,A30,'Block Log'!$M$2:$M$151,"On Hold")&gt;0,IF(OR(K30="Out of Order",K30="Out of Service"),"Aligned","Mismatch"),IF(OR(K30="Out of Order",K30="Out of Service"),"Mismatch","Aligned"))),"")</f>
        <v/>
      </c>
      <c r="W30" s="25">
        <f>IFERROR(IF(A30="","",IF(OR(K30&lt;&gt;"In Service",I30="Vacant Dirty",I30="Inspection Failed",AND(P30&lt;&gt;"",'Dashboard'!$B$4-P30&gt;'Dashboard'!$B$5),V30="Mismatch"),"Yes","No")),"")</f>
        <v/>
      </c>
      <c r="X30" s="22" t="n"/>
    </row>
    <row r="31">
      <c r="A31" s="22" t="n"/>
      <c r="B31" s="22" t="n"/>
      <c r="C31" s="22" t="n"/>
      <c r="D31" s="22" t="n"/>
      <c r="E31" s="22" t="n"/>
      <c r="F31" s="22" t="n"/>
      <c r="G31" s="22" t="n"/>
      <c r="H31" s="22" t="n"/>
      <c r="I31" s="22" t="n"/>
      <c r="J31" s="22" t="n"/>
      <c r="K31" s="22" t="n"/>
      <c r="L31" s="22" t="n"/>
      <c r="M31" s="38" t="n"/>
      <c r="N31" s="38" t="n"/>
      <c r="O31" s="38" t="n"/>
      <c r="P31" s="38" t="n"/>
      <c r="Q31" s="22" t="n"/>
      <c r="R31" s="22" t="n"/>
      <c r="S31" s="22" t="n"/>
      <c r="T31" s="39" t="n"/>
      <c r="U31" s="25">
        <f>IFERROR(IF(A31="","",IF(AND(K31="In Service",J31="Available",I31="Vacant Clean"),"Yes","No")),"")</f>
        <v/>
      </c>
      <c r="V31" s="25">
        <f>IFERROR(IF(A31="","",IF(COUNTIFS('Block Log'!$B$2:$B$151,A31,'Block Log'!$M$2:$M$151,"Open")+COUNTIFS('Block Log'!$B$2:$B$151,A31,'Block Log'!$M$2:$M$151,"In Progress")+COUNTIFS('Block Log'!$B$2:$B$151,A31,'Block Log'!$M$2:$M$151,"On Hold")&gt;0,IF(OR(K31="Out of Order",K31="Out of Service"),"Aligned","Mismatch"),IF(OR(K31="Out of Order",K31="Out of Service"),"Mismatch","Aligned"))),"")</f>
        <v/>
      </c>
      <c r="W31" s="25">
        <f>IFERROR(IF(A31="","",IF(OR(K31&lt;&gt;"In Service",I31="Vacant Dirty",I31="Inspection Failed",AND(P31&lt;&gt;"",'Dashboard'!$B$4-P31&gt;'Dashboard'!$B$5),V31="Mismatch"),"Yes","No")),"")</f>
        <v/>
      </c>
      <c r="X31" s="22" t="n"/>
    </row>
    <row r="32">
      <c r="A32" s="22" t="n"/>
      <c r="B32" s="22" t="n"/>
      <c r="C32" s="22" t="n"/>
      <c r="D32" s="22" t="n"/>
      <c r="E32" s="22" t="n"/>
      <c r="F32" s="22" t="n"/>
      <c r="G32" s="22" t="n"/>
      <c r="H32" s="22" t="n"/>
      <c r="I32" s="22" t="n"/>
      <c r="J32" s="22" t="n"/>
      <c r="K32" s="22" t="n"/>
      <c r="L32" s="22" t="n"/>
      <c r="M32" s="38" t="n"/>
      <c r="N32" s="38" t="n"/>
      <c r="O32" s="38" t="n"/>
      <c r="P32" s="38" t="n"/>
      <c r="Q32" s="22" t="n"/>
      <c r="R32" s="22" t="n"/>
      <c r="S32" s="22" t="n"/>
      <c r="T32" s="39" t="n"/>
      <c r="U32" s="25">
        <f>IFERROR(IF(A32="","",IF(AND(K32="In Service",J32="Available",I32="Vacant Clean"),"Yes","No")),"")</f>
        <v/>
      </c>
      <c r="V32" s="25">
        <f>IFERROR(IF(A32="","",IF(COUNTIFS('Block Log'!$B$2:$B$151,A32,'Block Log'!$M$2:$M$151,"Open")+COUNTIFS('Block Log'!$B$2:$B$151,A32,'Block Log'!$M$2:$M$151,"In Progress")+COUNTIFS('Block Log'!$B$2:$B$151,A32,'Block Log'!$M$2:$M$151,"On Hold")&gt;0,IF(OR(K32="Out of Order",K32="Out of Service"),"Aligned","Mismatch"),IF(OR(K32="Out of Order",K32="Out of Service"),"Mismatch","Aligned"))),"")</f>
        <v/>
      </c>
      <c r="W32" s="25">
        <f>IFERROR(IF(A32="","",IF(OR(K32&lt;&gt;"In Service",I32="Vacant Dirty",I32="Inspection Failed",AND(P32&lt;&gt;"",'Dashboard'!$B$4-P32&gt;'Dashboard'!$B$5),V32="Mismatch"),"Yes","No")),"")</f>
        <v/>
      </c>
      <c r="X32" s="22" t="n"/>
    </row>
    <row r="33">
      <c r="A33" s="22" t="n"/>
      <c r="B33" s="22" t="n"/>
      <c r="C33" s="22" t="n"/>
      <c r="D33" s="22" t="n"/>
      <c r="E33" s="22" t="n"/>
      <c r="F33" s="22" t="n"/>
      <c r="G33" s="22" t="n"/>
      <c r="H33" s="22" t="n"/>
      <c r="I33" s="22" t="n"/>
      <c r="J33" s="22" t="n"/>
      <c r="K33" s="22" t="n"/>
      <c r="L33" s="22" t="n"/>
      <c r="M33" s="38" t="n"/>
      <c r="N33" s="38" t="n"/>
      <c r="O33" s="38" t="n"/>
      <c r="P33" s="38" t="n"/>
      <c r="Q33" s="22" t="n"/>
      <c r="R33" s="22" t="n"/>
      <c r="S33" s="22" t="n"/>
      <c r="T33" s="39" t="n"/>
      <c r="U33" s="25">
        <f>IFERROR(IF(A33="","",IF(AND(K33="In Service",J33="Available",I33="Vacant Clean"),"Yes","No")),"")</f>
        <v/>
      </c>
      <c r="V33" s="25">
        <f>IFERROR(IF(A33="","",IF(COUNTIFS('Block Log'!$B$2:$B$151,A33,'Block Log'!$M$2:$M$151,"Open")+COUNTIFS('Block Log'!$B$2:$B$151,A33,'Block Log'!$M$2:$M$151,"In Progress")+COUNTIFS('Block Log'!$B$2:$B$151,A33,'Block Log'!$M$2:$M$151,"On Hold")&gt;0,IF(OR(K33="Out of Order",K33="Out of Service"),"Aligned","Mismatch"),IF(OR(K33="Out of Order",K33="Out of Service"),"Mismatch","Aligned"))),"")</f>
        <v/>
      </c>
      <c r="W33" s="25">
        <f>IFERROR(IF(A33="","",IF(OR(K33&lt;&gt;"In Service",I33="Vacant Dirty",I33="Inspection Failed",AND(P33&lt;&gt;"",'Dashboard'!$B$4-P33&gt;'Dashboard'!$B$5),V33="Mismatch"),"Yes","No")),"")</f>
        <v/>
      </c>
      <c r="X33" s="22" t="n"/>
    </row>
    <row r="34">
      <c r="A34" s="22" t="n"/>
      <c r="B34" s="22" t="n"/>
      <c r="C34" s="22" t="n"/>
      <c r="D34" s="22" t="n"/>
      <c r="E34" s="22" t="n"/>
      <c r="F34" s="22" t="n"/>
      <c r="G34" s="22" t="n"/>
      <c r="H34" s="22" t="n"/>
      <c r="I34" s="22" t="n"/>
      <c r="J34" s="22" t="n"/>
      <c r="K34" s="22" t="n"/>
      <c r="L34" s="22" t="n"/>
      <c r="M34" s="38" t="n"/>
      <c r="N34" s="38" t="n"/>
      <c r="O34" s="38" t="n"/>
      <c r="P34" s="38" t="n"/>
      <c r="Q34" s="22" t="n"/>
      <c r="R34" s="22" t="n"/>
      <c r="S34" s="22" t="n"/>
      <c r="T34" s="39" t="n"/>
      <c r="U34" s="25">
        <f>IFERROR(IF(A34="","",IF(AND(K34="In Service",J34="Available",I34="Vacant Clean"),"Yes","No")),"")</f>
        <v/>
      </c>
      <c r="V34" s="25">
        <f>IFERROR(IF(A34="","",IF(COUNTIFS('Block Log'!$B$2:$B$151,A34,'Block Log'!$M$2:$M$151,"Open")+COUNTIFS('Block Log'!$B$2:$B$151,A34,'Block Log'!$M$2:$M$151,"In Progress")+COUNTIFS('Block Log'!$B$2:$B$151,A34,'Block Log'!$M$2:$M$151,"On Hold")&gt;0,IF(OR(K34="Out of Order",K34="Out of Service"),"Aligned","Mismatch"),IF(OR(K34="Out of Order",K34="Out of Service"),"Mismatch","Aligned"))),"")</f>
        <v/>
      </c>
      <c r="W34" s="25">
        <f>IFERROR(IF(A34="","",IF(OR(K34&lt;&gt;"In Service",I34="Vacant Dirty",I34="Inspection Failed",AND(P34&lt;&gt;"",'Dashboard'!$B$4-P34&gt;'Dashboard'!$B$5),V34="Mismatch"),"Yes","No")),"")</f>
        <v/>
      </c>
      <c r="X34" s="22" t="n"/>
    </row>
    <row r="35">
      <c r="A35" s="22" t="n"/>
      <c r="B35" s="22" t="n"/>
      <c r="C35" s="22" t="n"/>
      <c r="D35" s="22" t="n"/>
      <c r="E35" s="22" t="n"/>
      <c r="F35" s="22" t="n"/>
      <c r="G35" s="22" t="n"/>
      <c r="H35" s="22" t="n"/>
      <c r="I35" s="22" t="n"/>
      <c r="J35" s="22" t="n"/>
      <c r="K35" s="22" t="n"/>
      <c r="L35" s="22" t="n"/>
      <c r="M35" s="38" t="n"/>
      <c r="N35" s="38" t="n"/>
      <c r="O35" s="38" t="n"/>
      <c r="P35" s="38" t="n"/>
      <c r="Q35" s="22" t="n"/>
      <c r="R35" s="22" t="n"/>
      <c r="S35" s="22" t="n"/>
      <c r="T35" s="39" t="n"/>
      <c r="U35" s="25">
        <f>IFERROR(IF(A35="","",IF(AND(K35="In Service",J35="Available",I35="Vacant Clean"),"Yes","No")),"")</f>
        <v/>
      </c>
      <c r="V35" s="25">
        <f>IFERROR(IF(A35="","",IF(COUNTIFS('Block Log'!$B$2:$B$151,A35,'Block Log'!$M$2:$M$151,"Open")+COUNTIFS('Block Log'!$B$2:$B$151,A35,'Block Log'!$M$2:$M$151,"In Progress")+COUNTIFS('Block Log'!$B$2:$B$151,A35,'Block Log'!$M$2:$M$151,"On Hold")&gt;0,IF(OR(K35="Out of Order",K35="Out of Service"),"Aligned","Mismatch"),IF(OR(K35="Out of Order",K35="Out of Service"),"Mismatch","Aligned"))),"")</f>
        <v/>
      </c>
      <c r="W35" s="25">
        <f>IFERROR(IF(A35="","",IF(OR(K35&lt;&gt;"In Service",I35="Vacant Dirty",I35="Inspection Failed",AND(P35&lt;&gt;"",'Dashboard'!$B$4-P35&gt;'Dashboard'!$B$5),V35="Mismatch"),"Yes","No")),"")</f>
        <v/>
      </c>
      <c r="X35" s="22" t="n"/>
    </row>
    <row r="36">
      <c r="A36" s="22" t="n"/>
      <c r="B36" s="22" t="n"/>
      <c r="C36" s="22" t="n"/>
      <c r="D36" s="22" t="n"/>
      <c r="E36" s="22" t="n"/>
      <c r="F36" s="22" t="n"/>
      <c r="G36" s="22" t="n"/>
      <c r="H36" s="22" t="n"/>
      <c r="I36" s="22" t="n"/>
      <c r="J36" s="22" t="n"/>
      <c r="K36" s="22" t="n"/>
      <c r="L36" s="22" t="n"/>
      <c r="M36" s="38" t="n"/>
      <c r="N36" s="38" t="n"/>
      <c r="O36" s="38" t="n"/>
      <c r="P36" s="38" t="n"/>
      <c r="Q36" s="22" t="n"/>
      <c r="R36" s="22" t="n"/>
      <c r="S36" s="22" t="n"/>
      <c r="T36" s="39" t="n"/>
      <c r="U36" s="25">
        <f>IFERROR(IF(A36="","",IF(AND(K36="In Service",J36="Available",I36="Vacant Clean"),"Yes","No")),"")</f>
        <v/>
      </c>
      <c r="V36" s="25">
        <f>IFERROR(IF(A36="","",IF(COUNTIFS('Block Log'!$B$2:$B$151,A36,'Block Log'!$M$2:$M$151,"Open")+COUNTIFS('Block Log'!$B$2:$B$151,A36,'Block Log'!$M$2:$M$151,"In Progress")+COUNTIFS('Block Log'!$B$2:$B$151,A36,'Block Log'!$M$2:$M$151,"On Hold")&gt;0,IF(OR(K36="Out of Order",K36="Out of Service"),"Aligned","Mismatch"),IF(OR(K36="Out of Order",K36="Out of Service"),"Mismatch","Aligned"))),"")</f>
        <v/>
      </c>
      <c r="W36" s="25">
        <f>IFERROR(IF(A36="","",IF(OR(K36&lt;&gt;"In Service",I36="Vacant Dirty",I36="Inspection Failed",AND(P36&lt;&gt;"",'Dashboard'!$B$4-P36&gt;'Dashboard'!$B$5),V36="Mismatch"),"Yes","No")),"")</f>
        <v/>
      </c>
      <c r="X36" s="22" t="n"/>
    </row>
    <row r="37">
      <c r="A37" s="22" t="n"/>
      <c r="B37" s="22" t="n"/>
      <c r="C37" s="22" t="n"/>
      <c r="D37" s="22" t="n"/>
      <c r="E37" s="22" t="n"/>
      <c r="F37" s="22" t="n"/>
      <c r="G37" s="22" t="n"/>
      <c r="H37" s="22" t="n"/>
      <c r="I37" s="22" t="n"/>
      <c r="J37" s="22" t="n"/>
      <c r="K37" s="22" t="n"/>
      <c r="L37" s="22" t="n"/>
      <c r="M37" s="38" t="n"/>
      <c r="N37" s="38" t="n"/>
      <c r="O37" s="38" t="n"/>
      <c r="P37" s="38" t="n"/>
      <c r="Q37" s="22" t="n"/>
      <c r="R37" s="22" t="n"/>
      <c r="S37" s="22" t="n"/>
      <c r="T37" s="39" t="n"/>
      <c r="U37" s="25">
        <f>IFERROR(IF(A37="","",IF(AND(K37="In Service",J37="Available",I37="Vacant Clean"),"Yes","No")),"")</f>
        <v/>
      </c>
      <c r="V37" s="25">
        <f>IFERROR(IF(A37="","",IF(COUNTIFS('Block Log'!$B$2:$B$151,A37,'Block Log'!$M$2:$M$151,"Open")+COUNTIFS('Block Log'!$B$2:$B$151,A37,'Block Log'!$M$2:$M$151,"In Progress")+COUNTIFS('Block Log'!$B$2:$B$151,A37,'Block Log'!$M$2:$M$151,"On Hold")&gt;0,IF(OR(K37="Out of Order",K37="Out of Service"),"Aligned","Mismatch"),IF(OR(K37="Out of Order",K37="Out of Service"),"Mismatch","Aligned"))),"")</f>
        <v/>
      </c>
      <c r="W37" s="25">
        <f>IFERROR(IF(A37="","",IF(OR(K37&lt;&gt;"In Service",I37="Vacant Dirty",I37="Inspection Failed",AND(P37&lt;&gt;"",'Dashboard'!$B$4-P37&gt;'Dashboard'!$B$5),V37="Mismatch"),"Yes","No")),"")</f>
        <v/>
      </c>
      <c r="X37" s="22" t="n"/>
    </row>
    <row r="38">
      <c r="A38" s="22" t="n"/>
      <c r="B38" s="22" t="n"/>
      <c r="C38" s="22" t="n"/>
      <c r="D38" s="22" t="n"/>
      <c r="E38" s="22" t="n"/>
      <c r="F38" s="22" t="n"/>
      <c r="G38" s="22" t="n"/>
      <c r="H38" s="22" t="n"/>
      <c r="I38" s="22" t="n"/>
      <c r="J38" s="22" t="n"/>
      <c r="K38" s="22" t="n"/>
      <c r="L38" s="22" t="n"/>
      <c r="M38" s="38" t="n"/>
      <c r="N38" s="38" t="n"/>
      <c r="O38" s="38" t="n"/>
      <c r="P38" s="38" t="n"/>
      <c r="Q38" s="22" t="n"/>
      <c r="R38" s="22" t="n"/>
      <c r="S38" s="22" t="n"/>
      <c r="T38" s="39" t="n"/>
      <c r="U38" s="25">
        <f>IFERROR(IF(A38="","",IF(AND(K38="In Service",J38="Available",I38="Vacant Clean"),"Yes","No")),"")</f>
        <v/>
      </c>
      <c r="V38" s="25">
        <f>IFERROR(IF(A38="","",IF(COUNTIFS('Block Log'!$B$2:$B$151,A38,'Block Log'!$M$2:$M$151,"Open")+COUNTIFS('Block Log'!$B$2:$B$151,A38,'Block Log'!$M$2:$M$151,"In Progress")+COUNTIFS('Block Log'!$B$2:$B$151,A38,'Block Log'!$M$2:$M$151,"On Hold")&gt;0,IF(OR(K38="Out of Order",K38="Out of Service"),"Aligned","Mismatch"),IF(OR(K38="Out of Order",K38="Out of Service"),"Mismatch","Aligned"))),"")</f>
        <v/>
      </c>
      <c r="W38" s="25">
        <f>IFERROR(IF(A38="","",IF(OR(K38&lt;&gt;"In Service",I38="Vacant Dirty",I38="Inspection Failed",AND(P38&lt;&gt;"",'Dashboard'!$B$4-P38&gt;'Dashboard'!$B$5),V38="Mismatch"),"Yes","No")),"")</f>
        <v/>
      </c>
      <c r="X38" s="22" t="n"/>
    </row>
    <row r="39">
      <c r="A39" s="22" t="n"/>
      <c r="B39" s="22" t="n"/>
      <c r="C39" s="22" t="n"/>
      <c r="D39" s="22" t="n"/>
      <c r="E39" s="22" t="n"/>
      <c r="F39" s="22" t="n"/>
      <c r="G39" s="22" t="n"/>
      <c r="H39" s="22" t="n"/>
      <c r="I39" s="22" t="n"/>
      <c r="J39" s="22" t="n"/>
      <c r="K39" s="22" t="n"/>
      <c r="L39" s="22" t="n"/>
      <c r="M39" s="38" t="n"/>
      <c r="N39" s="38" t="n"/>
      <c r="O39" s="38" t="n"/>
      <c r="P39" s="38" t="n"/>
      <c r="Q39" s="22" t="n"/>
      <c r="R39" s="22" t="n"/>
      <c r="S39" s="22" t="n"/>
      <c r="T39" s="39" t="n"/>
      <c r="U39" s="25">
        <f>IFERROR(IF(A39="","",IF(AND(K39="In Service",J39="Available",I39="Vacant Clean"),"Yes","No")),"")</f>
        <v/>
      </c>
      <c r="V39" s="25">
        <f>IFERROR(IF(A39="","",IF(COUNTIFS('Block Log'!$B$2:$B$151,A39,'Block Log'!$M$2:$M$151,"Open")+COUNTIFS('Block Log'!$B$2:$B$151,A39,'Block Log'!$M$2:$M$151,"In Progress")+COUNTIFS('Block Log'!$B$2:$B$151,A39,'Block Log'!$M$2:$M$151,"On Hold")&gt;0,IF(OR(K39="Out of Order",K39="Out of Service"),"Aligned","Mismatch"),IF(OR(K39="Out of Order",K39="Out of Service"),"Mismatch","Aligned"))),"")</f>
        <v/>
      </c>
      <c r="W39" s="25">
        <f>IFERROR(IF(A39="","",IF(OR(K39&lt;&gt;"In Service",I39="Vacant Dirty",I39="Inspection Failed",AND(P39&lt;&gt;"",'Dashboard'!$B$4-P39&gt;'Dashboard'!$B$5),V39="Mismatch"),"Yes","No")),"")</f>
        <v/>
      </c>
      <c r="X39" s="22" t="n"/>
    </row>
    <row r="40">
      <c r="A40" s="22" t="n"/>
      <c r="B40" s="22" t="n"/>
      <c r="C40" s="22" t="n"/>
      <c r="D40" s="22" t="n"/>
      <c r="E40" s="22" t="n"/>
      <c r="F40" s="22" t="n"/>
      <c r="G40" s="22" t="n"/>
      <c r="H40" s="22" t="n"/>
      <c r="I40" s="22" t="n"/>
      <c r="J40" s="22" t="n"/>
      <c r="K40" s="22" t="n"/>
      <c r="L40" s="22" t="n"/>
      <c r="M40" s="38" t="n"/>
      <c r="N40" s="38" t="n"/>
      <c r="O40" s="38" t="n"/>
      <c r="P40" s="38" t="n"/>
      <c r="Q40" s="22" t="n"/>
      <c r="R40" s="22" t="n"/>
      <c r="S40" s="22" t="n"/>
      <c r="T40" s="39" t="n"/>
      <c r="U40" s="25">
        <f>IFERROR(IF(A40="","",IF(AND(K40="In Service",J40="Available",I40="Vacant Clean"),"Yes","No")),"")</f>
        <v/>
      </c>
      <c r="V40" s="25">
        <f>IFERROR(IF(A40="","",IF(COUNTIFS('Block Log'!$B$2:$B$151,A40,'Block Log'!$M$2:$M$151,"Open")+COUNTIFS('Block Log'!$B$2:$B$151,A40,'Block Log'!$M$2:$M$151,"In Progress")+COUNTIFS('Block Log'!$B$2:$B$151,A40,'Block Log'!$M$2:$M$151,"On Hold")&gt;0,IF(OR(K40="Out of Order",K40="Out of Service"),"Aligned","Mismatch"),IF(OR(K40="Out of Order",K40="Out of Service"),"Mismatch","Aligned"))),"")</f>
        <v/>
      </c>
      <c r="W40" s="25">
        <f>IFERROR(IF(A40="","",IF(OR(K40&lt;&gt;"In Service",I40="Vacant Dirty",I40="Inspection Failed",AND(P40&lt;&gt;"",'Dashboard'!$B$4-P40&gt;'Dashboard'!$B$5),V40="Mismatch"),"Yes","No")),"")</f>
        <v/>
      </c>
      <c r="X40" s="22" t="n"/>
    </row>
    <row r="41">
      <c r="A41" s="22" t="n"/>
      <c r="B41" s="22" t="n"/>
      <c r="C41" s="22" t="n"/>
      <c r="D41" s="22" t="n"/>
      <c r="E41" s="22" t="n"/>
      <c r="F41" s="22" t="n"/>
      <c r="G41" s="22" t="n"/>
      <c r="H41" s="22" t="n"/>
      <c r="I41" s="22" t="n"/>
      <c r="J41" s="22" t="n"/>
      <c r="K41" s="22" t="n"/>
      <c r="L41" s="22" t="n"/>
      <c r="M41" s="38" t="n"/>
      <c r="N41" s="38" t="n"/>
      <c r="O41" s="38" t="n"/>
      <c r="P41" s="38" t="n"/>
      <c r="Q41" s="22" t="n"/>
      <c r="R41" s="22" t="n"/>
      <c r="S41" s="22" t="n"/>
      <c r="T41" s="39" t="n"/>
      <c r="U41" s="25">
        <f>IFERROR(IF(A41="","",IF(AND(K41="In Service",J41="Available",I41="Vacant Clean"),"Yes","No")),"")</f>
        <v/>
      </c>
      <c r="V41" s="25">
        <f>IFERROR(IF(A41="","",IF(COUNTIFS('Block Log'!$B$2:$B$151,A41,'Block Log'!$M$2:$M$151,"Open")+COUNTIFS('Block Log'!$B$2:$B$151,A41,'Block Log'!$M$2:$M$151,"In Progress")+COUNTIFS('Block Log'!$B$2:$B$151,A41,'Block Log'!$M$2:$M$151,"On Hold")&gt;0,IF(OR(K41="Out of Order",K41="Out of Service"),"Aligned","Mismatch"),IF(OR(K41="Out of Order",K41="Out of Service"),"Mismatch","Aligned"))),"")</f>
        <v/>
      </c>
      <c r="W41" s="25">
        <f>IFERROR(IF(A41="","",IF(OR(K41&lt;&gt;"In Service",I41="Vacant Dirty",I41="Inspection Failed",AND(P41&lt;&gt;"",'Dashboard'!$B$4-P41&gt;'Dashboard'!$B$5),V41="Mismatch"),"Yes","No")),"")</f>
        <v/>
      </c>
      <c r="X41" s="22" t="n"/>
    </row>
    <row r="42">
      <c r="A42" s="22" t="n"/>
      <c r="B42" s="22" t="n"/>
      <c r="C42" s="22" t="n"/>
      <c r="D42" s="22" t="n"/>
      <c r="E42" s="22" t="n"/>
      <c r="F42" s="22" t="n"/>
      <c r="G42" s="22" t="n"/>
      <c r="H42" s="22" t="n"/>
      <c r="I42" s="22" t="n"/>
      <c r="J42" s="22" t="n"/>
      <c r="K42" s="22" t="n"/>
      <c r="L42" s="22" t="n"/>
      <c r="M42" s="38" t="n"/>
      <c r="N42" s="38" t="n"/>
      <c r="O42" s="38" t="n"/>
      <c r="P42" s="38" t="n"/>
      <c r="Q42" s="22" t="n"/>
      <c r="R42" s="22" t="n"/>
      <c r="S42" s="22" t="n"/>
      <c r="T42" s="39" t="n"/>
      <c r="U42" s="25">
        <f>IFERROR(IF(A42="","",IF(AND(K42="In Service",J42="Available",I42="Vacant Clean"),"Yes","No")),"")</f>
        <v/>
      </c>
      <c r="V42" s="25">
        <f>IFERROR(IF(A42="","",IF(COUNTIFS('Block Log'!$B$2:$B$151,A42,'Block Log'!$M$2:$M$151,"Open")+COUNTIFS('Block Log'!$B$2:$B$151,A42,'Block Log'!$M$2:$M$151,"In Progress")+COUNTIFS('Block Log'!$B$2:$B$151,A42,'Block Log'!$M$2:$M$151,"On Hold")&gt;0,IF(OR(K42="Out of Order",K42="Out of Service"),"Aligned","Mismatch"),IF(OR(K42="Out of Order",K42="Out of Service"),"Mismatch","Aligned"))),"")</f>
        <v/>
      </c>
      <c r="W42" s="25">
        <f>IFERROR(IF(A42="","",IF(OR(K42&lt;&gt;"In Service",I42="Vacant Dirty",I42="Inspection Failed",AND(P42&lt;&gt;"",'Dashboard'!$B$4-P42&gt;'Dashboard'!$B$5),V42="Mismatch"),"Yes","No")),"")</f>
        <v/>
      </c>
      <c r="X42" s="22" t="n"/>
    </row>
    <row r="43">
      <c r="A43" s="22" t="n"/>
      <c r="B43" s="22" t="n"/>
      <c r="C43" s="22" t="n"/>
      <c r="D43" s="22" t="n"/>
      <c r="E43" s="22" t="n"/>
      <c r="F43" s="22" t="n"/>
      <c r="G43" s="22" t="n"/>
      <c r="H43" s="22" t="n"/>
      <c r="I43" s="22" t="n"/>
      <c r="J43" s="22" t="n"/>
      <c r="K43" s="22" t="n"/>
      <c r="L43" s="22" t="n"/>
      <c r="M43" s="38" t="n"/>
      <c r="N43" s="38" t="n"/>
      <c r="O43" s="38" t="n"/>
      <c r="P43" s="38" t="n"/>
      <c r="Q43" s="22" t="n"/>
      <c r="R43" s="22" t="n"/>
      <c r="S43" s="22" t="n"/>
      <c r="T43" s="39" t="n"/>
      <c r="U43" s="25">
        <f>IFERROR(IF(A43="","",IF(AND(K43="In Service",J43="Available",I43="Vacant Clean"),"Yes","No")),"")</f>
        <v/>
      </c>
      <c r="V43" s="25">
        <f>IFERROR(IF(A43="","",IF(COUNTIFS('Block Log'!$B$2:$B$151,A43,'Block Log'!$M$2:$M$151,"Open")+COUNTIFS('Block Log'!$B$2:$B$151,A43,'Block Log'!$M$2:$M$151,"In Progress")+COUNTIFS('Block Log'!$B$2:$B$151,A43,'Block Log'!$M$2:$M$151,"On Hold")&gt;0,IF(OR(K43="Out of Order",K43="Out of Service"),"Aligned","Mismatch"),IF(OR(K43="Out of Order",K43="Out of Service"),"Mismatch","Aligned"))),"")</f>
        <v/>
      </c>
      <c r="W43" s="25">
        <f>IFERROR(IF(A43="","",IF(OR(K43&lt;&gt;"In Service",I43="Vacant Dirty",I43="Inspection Failed",AND(P43&lt;&gt;"",'Dashboard'!$B$4-P43&gt;'Dashboard'!$B$5),V43="Mismatch"),"Yes","No")),"")</f>
        <v/>
      </c>
      <c r="X43" s="22" t="n"/>
    </row>
    <row r="44">
      <c r="A44" s="22" t="n"/>
      <c r="B44" s="22" t="n"/>
      <c r="C44" s="22" t="n"/>
      <c r="D44" s="22" t="n"/>
      <c r="E44" s="22" t="n"/>
      <c r="F44" s="22" t="n"/>
      <c r="G44" s="22" t="n"/>
      <c r="H44" s="22" t="n"/>
      <c r="I44" s="22" t="n"/>
      <c r="J44" s="22" t="n"/>
      <c r="K44" s="22" t="n"/>
      <c r="L44" s="22" t="n"/>
      <c r="M44" s="38" t="n"/>
      <c r="N44" s="38" t="n"/>
      <c r="O44" s="38" t="n"/>
      <c r="P44" s="38" t="n"/>
      <c r="Q44" s="22" t="n"/>
      <c r="R44" s="22" t="n"/>
      <c r="S44" s="22" t="n"/>
      <c r="T44" s="39" t="n"/>
      <c r="U44" s="25">
        <f>IFERROR(IF(A44="","",IF(AND(K44="In Service",J44="Available",I44="Vacant Clean"),"Yes","No")),"")</f>
        <v/>
      </c>
      <c r="V44" s="25">
        <f>IFERROR(IF(A44="","",IF(COUNTIFS('Block Log'!$B$2:$B$151,A44,'Block Log'!$M$2:$M$151,"Open")+COUNTIFS('Block Log'!$B$2:$B$151,A44,'Block Log'!$M$2:$M$151,"In Progress")+COUNTIFS('Block Log'!$B$2:$B$151,A44,'Block Log'!$M$2:$M$151,"On Hold")&gt;0,IF(OR(K44="Out of Order",K44="Out of Service"),"Aligned","Mismatch"),IF(OR(K44="Out of Order",K44="Out of Service"),"Mismatch","Aligned"))),"")</f>
        <v/>
      </c>
      <c r="W44" s="25">
        <f>IFERROR(IF(A44="","",IF(OR(K44&lt;&gt;"In Service",I44="Vacant Dirty",I44="Inspection Failed",AND(P44&lt;&gt;"",'Dashboard'!$B$4-P44&gt;'Dashboard'!$B$5),V44="Mismatch"),"Yes","No")),"")</f>
        <v/>
      </c>
      <c r="X44" s="22" t="n"/>
    </row>
    <row r="45">
      <c r="A45" s="22" t="n"/>
      <c r="B45" s="22" t="n"/>
      <c r="C45" s="22" t="n"/>
      <c r="D45" s="22" t="n"/>
      <c r="E45" s="22" t="n"/>
      <c r="F45" s="22" t="n"/>
      <c r="G45" s="22" t="n"/>
      <c r="H45" s="22" t="n"/>
      <c r="I45" s="22" t="n"/>
      <c r="J45" s="22" t="n"/>
      <c r="K45" s="22" t="n"/>
      <c r="L45" s="22" t="n"/>
      <c r="M45" s="38" t="n"/>
      <c r="N45" s="38" t="n"/>
      <c r="O45" s="38" t="n"/>
      <c r="P45" s="38" t="n"/>
      <c r="Q45" s="22" t="n"/>
      <c r="R45" s="22" t="n"/>
      <c r="S45" s="22" t="n"/>
      <c r="T45" s="39" t="n"/>
      <c r="U45" s="25">
        <f>IFERROR(IF(A45="","",IF(AND(K45="In Service",J45="Available",I45="Vacant Clean"),"Yes","No")),"")</f>
        <v/>
      </c>
      <c r="V45" s="25">
        <f>IFERROR(IF(A45="","",IF(COUNTIFS('Block Log'!$B$2:$B$151,A45,'Block Log'!$M$2:$M$151,"Open")+COUNTIFS('Block Log'!$B$2:$B$151,A45,'Block Log'!$M$2:$M$151,"In Progress")+COUNTIFS('Block Log'!$B$2:$B$151,A45,'Block Log'!$M$2:$M$151,"On Hold")&gt;0,IF(OR(K45="Out of Order",K45="Out of Service"),"Aligned","Mismatch"),IF(OR(K45="Out of Order",K45="Out of Service"),"Mismatch","Aligned"))),"")</f>
        <v/>
      </c>
      <c r="W45" s="25">
        <f>IFERROR(IF(A45="","",IF(OR(K45&lt;&gt;"In Service",I45="Vacant Dirty",I45="Inspection Failed",AND(P45&lt;&gt;"",'Dashboard'!$B$4-P45&gt;'Dashboard'!$B$5),V45="Mismatch"),"Yes","No")),"")</f>
        <v/>
      </c>
      <c r="X45" s="22" t="n"/>
    </row>
    <row r="46">
      <c r="A46" s="22" t="n"/>
      <c r="B46" s="22" t="n"/>
      <c r="C46" s="22" t="n"/>
      <c r="D46" s="22" t="n"/>
      <c r="E46" s="22" t="n"/>
      <c r="F46" s="22" t="n"/>
      <c r="G46" s="22" t="n"/>
      <c r="H46" s="22" t="n"/>
      <c r="I46" s="22" t="n"/>
      <c r="J46" s="22" t="n"/>
      <c r="K46" s="22" t="n"/>
      <c r="L46" s="22" t="n"/>
      <c r="M46" s="38" t="n"/>
      <c r="N46" s="38" t="n"/>
      <c r="O46" s="38" t="n"/>
      <c r="P46" s="38" t="n"/>
      <c r="Q46" s="22" t="n"/>
      <c r="R46" s="22" t="n"/>
      <c r="S46" s="22" t="n"/>
      <c r="T46" s="39" t="n"/>
      <c r="U46" s="25">
        <f>IFERROR(IF(A46="","",IF(AND(K46="In Service",J46="Available",I46="Vacant Clean"),"Yes","No")),"")</f>
        <v/>
      </c>
      <c r="V46" s="25">
        <f>IFERROR(IF(A46="","",IF(COUNTIFS('Block Log'!$B$2:$B$151,A46,'Block Log'!$M$2:$M$151,"Open")+COUNTIFS('Block Log'!$B$2:$B$151,A46,'Block Log'!$M$2:$M$151,"In Progress")+COUNTIFS('Block Log'!$B$2:$B$151,A46,'Block Log'!$M$2:$M$151,"On Hold")&gt;0,IF(OR(K46="Out of Order",K46="Out of Service"),"Aligned","Mismatch"),IF(OR(K46="Out of Order",K46="Out of Service"),"Mismatch","Aligned"))),"")</f>
        <v/>
      </c>
      <c r="W46" s="25">
        <f>IFERROR(IF(A46="","",IF(OR(K46&lt;&gt;"In Service",I46="Vacant Dirty",I46="Inspection Failed",AND(P46&lt;&gt;"",'Dashboard'!$B$4-P46&gt;'Dashboard'!$B$5),V46="Mismatch"),"Yes","No")),"")</f>
        <v/>
      </c>
      <c r="X46" s="22" t="n"/>
    </row>
    <row r="47">
      <c r="A47" s="22" t="n"/>
      <c r="B47" s="22" t="n"/>
      <c r="C47" s="22" t="n"/>
      <c r="D47" s="22" t="n"/>
      <c r="E47" s="22" t="n"/>
      <c r="F47" s="22" t="n"/>
      <c r="G47" s="22" t="n"/>
      <c r="H47" s="22" t="n"/>
      <c r="I47" s="22" t="n"/>
      <c r="J47" s="22" t="n"/>
      <c r="K47" s="22" t="n"/>
      <c r="L47" s="22" t="n"/>
      <c r="M47" s="38" t="n"/>
      <c r="N47" s="38" t="n"/>
      <c r="O47" s="38" t="n"/>
      <c r="P47" s="38" t="n"/>
      <c r="Q47" s="22" t="n"/>
      <c r="R47" s="22" t="n"/>
      <c r="S47" s="22" t="n"/>
      <c r="T47" s="39" t="n"/>
      <c r="U47" s="25">
        <f>IFERROR(IF(A47="","",IF(AND(K47="In Service",J47="Available",I47="Vacant Clean"),"Yes","No")),"")</f>
        <v/>
      </c>
      <c r="V47" s="25">
        <f>IFERROR(IF(A47="","",IF(COUNTIFS('Block Log'!$B$2:$B$151,A47,'Block Log'!$M$2:$M$151,"Open")+COUNTIFS('Block Log'!$B$2:$B$151,A47,'Block Log'!$M$2:$M$151,"In Progress")+COUNTIFS('Block Log'!$B$2:$B$151,A47,'Block Log'!$M$2:$M$151,"On Hold")&gt;0,IF(OR(K47="Out of Order",K47="Out of Service"),"Aligned","Mismatch"),IF(OR(K47="Out of Order",K47="Out of Service"),"Mismatch","Aligned"))),"")</f>
        <v/>
      </c>
      <c r="W47" s="25">
        <f>IFERROR(IF(A47="","",IF(OR(K47&lt;&gt;"In Service",I47="Vacant Dirty",I47="Inspection Failed",AND(P47&lt;&gt;"",'Dashboard'!$B$4-P47&gt;'Dashboard'!$B$5),V47="Mismatch"),"Yes","No")),"")</f>
        <v/>
      </c>
      <c r="X47" s="22" t="n"/>
    </row>
    <row r="48">
      <c r="A48" s="22" t="n"/>
      <c r="B48" s="22" t="n"/>
      <c r="C48" s="22" t="n"/>
      <c r="D48" s="22" t="n"/>
      <c r="E48" s="22" t="n"/>
      <c r="F48" s="22" t="n"/>
      <c r="G48" s="22" t="n"/>
      <c r="H48" s="22" t="n"/>
      <c r="I48" s="22" t="n"/>
      <c r="J48" s="22" t="n"/>
      <c r="K48" s="22" t="n"/>
      <c r="L48" s="22" t="n"/>
      <c r="M48" s="38" t="n"/>
      <c r="N48" s="38" t="n"/>
      <c r="O48" s="38" t="n"/>
      <c r="P48" s="38" t="n"/>
      <c r="Q48" s="22" t="n"/>
      <c r="R48" s="22" t="n"/>
      <c r="S48" s="22" t="n"/>
      <c r="T48" s="39" t="n"/>
      <c r="U48" s="25">
        <f>IFERROR(IF(A48="","",IF(AND(K48="In Service",J48="Available",I48="Vacant Clean"),"Yes","No")),"")</f>
        <v/>
      </c>
      <c r="V48" s="25">
        <f>IFERROR(IF(A48="","",IF(COUNTIFS('Block Log'!$B$2:$B$151,A48,'Block Log'!$M$2:$M$151,"Open")+COUNTIFS('Block Log'!$B$2:$B$151,A48,'Block Log'!$M$2:$M$151,"In Progress")+COUNTIFS('Block Log'!$B$2:$B$151,A48,'Block Log'!$M$2:$M$151,"On Hold")&gt;0,IF(OR(K48="Out of Order",K48="Out of Service"),"Aligned","Mismatch"),IF(OR(K48="Out of Order",K48="Out of Service"),"Mismatch","Aligned"))),"")</f>
        <v/>
      </c>
      <c r="W48" s="25">
        <f>IFERROR(IF(A48="","",IF(OR(K48&lt;&gt;"In Service",I48="Vacant Dirty",I48="Inspection Failed",AND(P48&lt;&gt;"",'Dashboard'!$B$4-P48&gt;'Dashboard'!$B$5),V48="Mismatch"),"Yes","No")),"")</f>
        <v/>
      </c>
      <c r="X48" s="22" t="n"/>
    </row>
    <row r="49">
      <c r="A49" s="22" t="n"/>
      <c r="B49" s="22" t="n"/>
      <c r="C49" s="22" t="n"/>
      <c r="D49" s="22" t="n"/>
      <c r="E49" s="22" t="n"/>
      <c r="F49" s="22" t="n"/>
      <c r="G49" s="22" t="n"/>
      <c r="H49" s="22" t="n"/>
      <c r="I49" s="22" t="n"/>
      <c r="J49" s="22" t="n"/>
      <c r="K49" s="22" t="n"/>
      <c r="L49" s="22" t="n"/>
      <c r="M49" s="38" t="n"/>
      <c r="N49" s="38" t="n"/>
      <c r="O49" s="38" t="n"/>
      <c r="P49" s="38" t="n"/>
      <c r="Q49" s="22" t="n"/>
      <c r="R49" s="22" t="n"/>
      <c r="S49" s="22" t="n"/>
      <c r="T49" s="39" t="n"/>
      <c r="U49" s="25">
        <f>IFERROR(IF(A49="","",IF(AND(K49="In Service",J49="Available",I49="Vacant Clean"),"Yes","No")),"")</f>
        <v/>
      </c>
      <c r="V49" s="25">
        <f>IFERROR(IF(A49="","",IF(COUNTIFS('Block Log'!$B$2:$B$151,A49,'Block Log'!$M$2:$M$151,"Open")+COUNTIFS('Block Log'!$B$2:$B$151,A49,'Block Log'!$M$2:$M$151,"In Progress")+COUNTIFS('Block Log'!$B$2:$B$151,A49,'Block Log'!$M$2:$M$151,"On Hold")&gt;0,IF(OR(K49="Out of Order",K49="Out of Service"),"Aligned","Mismatch"),IF(OR(K49="Out of Order",K49="Out of Service"),"Mismatch","Aligned"))),"")</f>
        <v/>
      </c>
      <c r="W49" s="25">
        <f>IFERROR(IF(A49="","",IF(OR(K49&lt;&gt;"In Service",I49="Vacant Dirty",I49="Inspection Failed",AND(P49&lt;&gt;"",'Dashboard'!$B$4-P49&gt;'Dashboard'!$B$5),V49="Mismatch"),"Yes","No")),"")</f>
        <v/>
      </c>
      <c r="X49" s="22" t="n"/>
    </row>
    <row r="50">
      <c r="A50" s="22" t="n"/>
      <c r="B50" s="22" t="n"/>
      <c r="C50" s="22" t="n"/>
      <c r="D50" s="22" t="n"/>
      <c r="E50" s="22" t="n"/>
      <c r="F50" s="22" t="n"/>
      <c r="G50" s="22" t="n"/>
      <c r="H50" s="22" t="n"/>
      <c r="I50" s="22" t="n"/>
      <c r="J50" s="22" t="n"/>
      <c r="K50" s="22" t="n"/>
      <c r="L50" s="22" t="n"/>
      <c r="M50" s="38" t="n"/>
      <c r="N50" s="38" t="n"/>
      <c r="O50" s="38" t="n"/>
      <c r="P50" s="38" t="n"/>
      <c r="Q50" s="22" t="n"/>
      <c r="R50" s="22" t="n"/>
      <c r="S50" s="22" t="n"/>
      <c r="T50" s="39" t="n"/>
      <c r="U50" s="25">
        <f>IFERROR(IF(A50="","",IF(AND(K50="In Service",J50="Available",I50="Vacant Clean"),"Yes","No")),"")</f>
        <v/>
      </c>
      <c r="V50" s="25">
        <f>IFERROR(IF(A50="","",IF(COUNTIFS('Block Log'!$B$2:$B$151,A50,'Block Log'!$M$2:$M$151,"Open")+COUNTIFS('Block Log'!$B$2:$B$151,A50,'Block Log'!$M$2:$M$151,"In Progress")+COUNTIFS('Block Log'!$B$2:$B$151,A50,'Block Log'!$M$2:$M$151,"On Hold")&gt;0,IF(OR(K50="Out of Order",K50="Out of Service"),"Aligned","Mismatch"),IF(OR(K50="Out of Order",K50="Out of Service"),"Mismatch","Aligned"))),"")</f>
        <v/>
      </c>
      <c r="W50" s="25">
        <f>IFERROR(IF(A50="","",IF(OR(K50&lt;&gt;"In Service",I50="Vacant Dirty",I50="Inspection Failed",AND(P50&lt;&gt;"",'Dashboard'!$B$4-P50&gt;'Dashboard'!$B$5),V50="Mismatch"),"Yes","No")),"")</f>
        <v/>
      </c>
      <c r="X50" s="22" t="n"/>
    </row>
    <row r="51">
      <c r="A51" s="22" t="n"/>
      <c r="B51" s="22" t="n"/>
      <c r="C51" s="22" t="n"/>
      <c r="D51" s="22" t="n"/>
      <c r="E51" s="22" t="n"/>
      <c r="F51" s="22" t="n"/>
      <c r="G51" s="22" t="n"/>
      <c r="H51" s="22" t="n"/>
      <c r="I51" s="22" t="n"/>
      <c r="J51" s="22" t="n"/>
      <c r="K51" s="22" t="n"/>
      <c r="L51" s="22" t="n"/>
      <c r="M51" s="38" t="n"/>
      <c r="N51" s="38" t="n"/>
      <c r="O51" s="38" t="n"/>
      <c r="P51" s="38" t="n"/>
      <c r="Q51" s="22" t="n"/>
      <c r="R51" s="22" t="n"/>
      <c r="S51" s="22" t="n"/>
      <c r="T51" s="39" t="n"/>
      <c r="U51" s="25">
        <f>IFERROR(IF(A51="","",IF(AND(K51="In Service",J51="Available",I51="Vacant Clean"),"Yes","No")),"")</f>
        <v/>
      </c>
      <c r="V51" s="25">
        <f>IFERROR(IF(A51="","",IF(COUNTIFS('Block Log'!$B$2:$B$151,A51,'Block Log'!$M$2:$M$151,"Open")+COUNTIFS('Block Log'!$B$2:$B$151,A51,'Block Log'!$M$2:$M$151,"In Progress")+COUNTIFS('Block Log'!$B$2:$B$151,A51,'Block Log'!$M$2:$M$151,"On Hold")&gt;0,IF(OR(K51="Out of Order",K51="Out of Service"),"Aligned","Mismatch"),IF(OR(K51="Out of Order",K51="Out of Service"),"Mismatch","Aligned"))),"")</f>
        <v/>
      </c>
      <c r="W51" s="25">
        <f>IFERROR(IF(A51="","",IF(OR(K51&lt;&gt;"In Service",I51="Vacant Dirty",I51="Inspection Failed",AND(P51&lt;&gt;"",'Dashboard'!$B$4-P51&gt;'Dashboard'!$B$5),V51="Mismatch"),"Yes","No")),"")</f>
        <v/>
      </c>
      <c r="X51" s="22" t="n"/>
    </row>
    <row r="52">
      <c r="A52" s="22" t="n"/>
      <c r="B52" s="22" t="n"/>
      <c r="C52" s="22" t="n"/>
      <c r="D52" s="22" t="n"/>
      <c r="E52" s="22" t="n"/>
      <c r="F52" s="22" t="n"/>
      <c r="G52" s="22" t="n"/>
      <c r="H52" s="22" t="n"/>
      <c r="I52" s="22" t="n"/>
      <c r="J52" s="22" t="n"/>
      <c r="K52" s="22" t="n"/>
      <c r="L52" s="22" t="n"/>
      <c r="M52" s="38" t="n"/>
      <c r="N52" s="38" t="n"/>
      <c r="O52" s="38" t="n"/>
      <c r="P52" s="38" t="n"/>
      <c r="Q52" s="22" t="n"/>
      <c r="R52" s="22" t="n"/>
      <c r="S52" s="22" t="n"/>
      <c r="T52" s="39" t="n"/>
      <c r="U52" s="25">
        <f>IFERROR(IF(A52="","",IF(AND(K52="In Service",J52="Available",I52="Vacant Clean"),"Yes","No")),"")</f>
        <v/>
      </c>
      <c r="V52" s="25">
        <f>IFERROR(IF(A52="","",IF(COUNTIFS('Block Log'!$B$2:$B$151,A52,'Block Log'!$M$2:$M$151,"Open")+COUNTIFS('Block Log'!$B$2:$B$151,A52,'Block Log'!$M$2:$M$151,"In Progress")+COUNTIFS('Block Log'!$B$2:$B$151,A52,'Block Log'!$M$2:$M$151,"On Hold")&gt;0,IF(OR(K52="Out of Order",K52="Out of Service"),"Aligned","Mismatch"),IF(OR(K52="Out of Order",K52="Out of Service"),"Mismatch","Aligned"))),"")</f>
        <v/>
      </c>
      <c r="W52" s="25">
        <f>IFERROR(IF(A52="","",IF(OR(K52&lt;&gt;"In Service",I52="Vacant Dirty",I52="Inspection Failed",AND(P52&lt;&gt;"",'Dashboard'!$B$4-P52&gt;'Dashboard'!$B$5),V52="Mismatch"),"Yes","No")),"")</f>
        <v/>
      </c>
      <c r="X52" s="22" t="n"/>
    </row>
    <row r="53">
      <c r="A53" s="22" t="n"/>
      <c r="B53" s="22" t="n"/>
      <c r="C53" s="22" t="n"/>
      <c r="D53" s="22" t="n"/>
      <c r="E53" s="22" t="n"/>
      <c r="F53" s="22" t="n"/>
      <c r="G53" s="22" t="n"/>
      <c r="H53" s="22" t="n"/>
      <c r="I53" s="22" t="n"/>
      <c r="J53" s="22" t="n"/>
      <c r="K53" s="22" t="n"/>
      <c r="L53" s="22" t="n"/>
      <c r="M53" s="38" t="n"/>
      <c r="N53" s="38" t="n"/>
      <c r="O53" s="38" t="n"/>
      <c r="P53" s="38" t="n"/>
      <c r="Q53" s="22" t="n"/>
      <c r="R53" s="22" t="n"/>
      <c r="S53" s="22" t="n"/>
      <c r="T53" s="39" t="n"/>
      <c r="U53" s="25">
        <f>IFERROR(IF(A53="","",IF(AND(K53="In Service",J53="Available",I53="Vacant Clean"),"Yes","No")),"")</f>
        <v/>
      </c>
      <c r="V53" s="25">
        <f>IFERROR(IF(A53="","",IF(COUNTIFS('Block Log'!$B$2:$B$151,A53,'Block Log'!$M$2:$M$151,"Open")+COUNTIFS('Block Log'!$B$2:$B$151,A53,'Block Log'!$M$2:$M$151,"In Progress")+COUNTIFS('Block Log'!$B$2:$B$151,A53,'Block Log'!$M$2:$M$151,"On Hold")&gt;0,IF(OR(K53="Out of Order",K53="Out of Service"),"Aligned","Mismatch"),IF(OR(K53="Out of Order",K53="Out of Service"),"Mismatch","Aligned"))),"")</f>
        <v/>
      </c>
      <c r="W53" s="25">
        <f>IFERROR(IF(A53="","",IF(OR(K53&lt;&gt;"In Service",I53="Vacant Dirty",I53="Inspection Failed",AND(P53&lt;&gt;"",'Dashboard'!$B$4-P53&gt;'Dashboard'!$B$5),V53="Mismatch"),"Yes","No")),"")</f>
        <v/>
      </c>
      <c r="X53" s="22" t="n"/>
    </row>
    <row r="54">
      <c r="A54" s="22" t="n"/>
      <c r="B54" s="22" t="n"/>
      <c r="C54" s="22" t="n"/>
      <c r="D54" s="22" t="n"/>
      <c r="E54" s="22" t="n"/>
      <c r="F54" s="22" t="n"/>
      <c r="G54" s="22" t="n"/>
      <c r="H54" s="22" t="n"/>
      <c r="I54" s="22" t="n"/>
      <c r="J54" s="22" t="n"/>
      <c r="K54" s="22" t="n"/>
      <c r="L54" s="22" t="n"/>
      <c r="M54" s="38" t="n"/>
      <c r="N54" s="38" t="n"/>
      <c r="O54" s="38" t="n"/>
      <c r="P54" s="38" t="n"/>
      <c r="Q54" s="22" t="n"/>
      <c r="R54" s="22" t="n"/>
      <c r="S54" s="22" t="n"/>
      <c r="T54" s="39" t="n"/>
      <c r="U54" s="25">
        <f>IFERROR(IF(A54="","",IF(AND(K54="In Service",J54="Available",I54="Vacant Clean"),"Yes","No")),"")</f>
        <v/>
      </c>
      <c r="V54" s="25">
        <f>IFERROR(IF(A54="","",IF(COUNTIFS('Block Log'!$B$2:$B$151,A54,'Block Log'!$M$2:$M$151,"Open")+COUNTIFS('Block Log'!$B$2:$B$151,A54,'Block Log'!$M$2:$M$151,"In Progress")+COUNTIFS('Block Log'!$B$2:$B$151,A54,'Block Log'!$M$2:$M$151,"On Hold")&gt;0,IF(OR(K54="Out of Order",K54="Out of Service"),"Aligned","Mismatch"),IF(OR(K54="Out of Order",K54="Out of Service"),"Mismatch","Aligned"))),"")</f>
        <v/>
      </c>
      <c r="W54" s="25">
        <f>IFERROR(IF(A54="","",IF(OR(K54&lt;&gt;"In Service",I54="Vacant Dirty",I54="Inspection Failed",AND(P54&lt;&gt;"",'Dashboard'!$B$4-P54&gt;'Dashboard'!$B$5),V54="Mismatch"),"Yes","No")),"")</f>
        <v/>
      </c>
      <c r="X54" s="22" t="n"/>
    </row>
    <row r="55">
      <c r="A55" s="22" t="n"/>
      <c r="B55" s="22" t="n"/>
      <c r="C55" s="22" t="n"/>
      <c r="D55" s="22" t="n"/>
      <c r="E55" s="22" t="n"/>
      <c r="F55" s="22" t="n"/>
      <c r="G55" s="22" t="n"/>
      <c r="H55" s="22" t="n"/>
      <c r="I55" s="22" t="n"/>
      <c r="J55" s="22" t="n"/>
      <c r="K55" s="22" t="n"/>
      <c r="L55" s="22" t="n"/>
      <c r="M55" s="38" t="n"/>
      <c r="N55" s="38" t="n"/>
      <c r="O55" s="38" t="n"/>
      <c r="P55" s="38" t="n"/>
      <c r="Q55" s="22" t="n"/>
      <c r="R55" s="22" t="n"/>
      <c r="S55" s="22" t="n"/>
      <c r="T55" s="39" t="n"/>
      <c r="U55" s="25">
        <f>IFERROR(IF(A55="","",IF(AND(K55="In Service",J55="Available",I55="Vacant Clean"),"Yes","No")),"")</f>
        <v/>
      </c>
      <c r="V55" s="25">
        <f>IFERROR(IF(A55="","",IF(COUNTIFS('Block Log'!$B$2:$B$151,A55,'Block Log'!$M$2:$M$151,"Open")+COUNTIFS('Block Log'!$B$2:$B$151,A55,'Block Log'!$M$2:$M$151,"In Progress")+COUNTIFS('Block Log'!$B$2:$B$151,A55,'Block Log'!$M$2:$M$151,"On Hold")&gt;0,IF(OR(K55="Out of Order",K55="Out of Service"),"Aligned","Mismatch"),IF(OR(K55="Out of Order",K55="Out of Service"),"Mismatch","Aligned"))),"")</f>
        <v/>
      </c>
      <c r="W55" s="25">
        <f>IFERROR(IF(A55="","",IF(OR(K55&lt;&gt;"In Service",I55="Vacant Dirty",I55="Inspection Failed",AND(P55&lt;&gt;"",'Dashboard'!$B$4-P55&gt;'Dashboard'!$B$5),V55="Mismatch"),"Yes","No")),"")</f>
        <v/>
      </c>
      <c r="X55" s="22" t="n"/>
    </row>
    <row r="56">
      <c r="A56" s="22" t="n"/>
      <c r="B56" s="22" t="n"/>
      <c r="C56" s="22" t="n"/>
      <c r="D56" s="22" t="n"/>
      <c r="E56" s="22" t="n"/>
      <c r="F56" s="22" t="n"/>
      <c r="G56" s="22" t="n"/>
      <c r="H56" s="22" t="n"/>
      <c r="I56" s="22" t="n"/>
      <c r="J56" s="22" t="n"/>
      <c r="K56" s="22" t="n"/>
      <c r="L56" s="22" t="n"/>
      <c r="M56" s="38" t="n"/>
      <c r="N56" s="38" t="n"/>
      <c r="O56" s="38" t="n"/>
      <c r="P56" s="38" t="n"/>
      <c r="Q56" s="22" t="n"/>
      <c r="R56" s="22" t="n"/>
      <c r="S56" s="22" t="n"/>
      <c r="T56" s="39" t="n"/>
      <c r="U56" s="25">
        <f>IFERROR(IF(A56="","",IF(AND(K56="In Service",J56="Available",I56="Vacant Clean"),"Yes","No")),"")</f>
        <v/>
      </c>
      <c r="V56" s="25">
        <f>IFERROR(IF(A56="","",IF(COUNTIFS('Block Log'!$B$2:$B$151,A56,'Block Log'!$M$2:$M$151,"Open")+COUNTIFS('Block Log'!$B$2:$B$151,A56,'Block Log'!$M$2:$M$151,"In Progress")+COUNTIFS('Block Log'!$B$2:$B$151,A56,'Block Log'!$M$2:$M$151,"On Hold")&gt;0,IF(OR(K56="Out of Order",K56="Out of Service"),"Aligned","Mismatch"),IF(OR(K56="Out of Order",K56="Out of Service"),"Mismatch","Aligned"))),"")</f>
        <v/>
      </c>
      <c r="W56" s="25">
        <f>IFERROR(IF(A56="","",IF(OR(K56&lt;&gt;"In Service",I56="Vacant Dirty",I56="Inspection Failed",AND(P56&lt;&gt;"",'Dashboard'!$B$4-P56&gt;'Dashboard'!$B$5),V56="Mismatch"),"Yes","No")),"")</f>
        <v/>
      </c>
      <c r="X56" s="22" t="n"/>
    </row>
    <row r="57">
      <c r="A57" s="22" t="n"/>
      <c r="B57" s="22" t="n"/>
      <c r="C57" s="22" t="n"/>
      <c r="D57" s="22" t="n"/>
      <c r="E57" s="22" t="n"/>
      <c r="F57" s="22" t="n"/>
      <c r="G57" s="22" t="n"/>
      <c r="H57" s="22" t="n"/>
      <c r="I57" s="22" t="n"/>
      <c r="J57" s="22" t="n"/>
      <c r="K57" s="22" t="n"/>
      <c r="L57" s="22" t="n"/>
      <c r="M57" s="38" t="n"/>
      <c r="N57" s="38" t="n"/>
      <c r="O57" s="38" t="n"/>
      <c r="P57" s="38" t="n"/>
      <c r="Q57" s="22" t="n"/>
      <c r="R57" s="22" t="n"/>
      <c r="S57" s="22" t="n"/>
      <c r="T57" s="39" t="n"/>
      <c r="U57" s="25">
        <f>IFERROR(IF(A57="","",IF(AND(K57="In Service",J57="Available",I57="Vacant Clean"),"Yes","No")),"")</f>
        <v/>
      </c>
      <c r="V57" s="25">
        <f>IFERROR(IF(A57="","",IF(COUNTIFS('Block Log'!$B$2:$B$151,A57,'Block Log'!$M$2:$M$151,"Open")+COUNTIFS('Block Log'!$B$2:$B$151,A57,'Block Log'!$M$2:$M$151,"In Progress")+COUNTIFS('Block Log'!$B$2:$B$151,A57,'Block Log'!$M$2:$M$151,"On Hold")&gt;0,IF(OR(K57="Out of Order",K57="Out of Service"),"Aligned","Mismatch"),IF(OR(K57="Out of Order",K57="Out of Service"),"Mismatch","Aligned"))),"")</f>
        <v/>
      </c>
      <c r="W57" s="25">
        <f>IFERROR(IF(A57="","",IF(OR(K57&lt;&gt;"In Service",I57="Vacant Dirty",I57="Inspection Failed",AND(P57&lt;&gt;"",'Dashboard'!$B$4-P57&gt;'Dashboard'!$B$5),V57="Mismatch"),"Yes","No")),"")</f>
        <v/>
      </c>
      <c r="X57" s="22" t="n"/>
    </row>
    <row r="58">
      <c r="A58" s="22" t="n"/>
      <c r="B58" s="22" t="n"/>
      <c r="C58" s="22" t="n"/>
      <c r="D58" s="22" t="n"/>
      <c r="E58" s="22" t="n"/>
      <c r="F58" s="22" t="n"/>
      <c r="G58" s="22" t="n"/>
      <c r="H58" s="22" t="n"/>
      <c r="I58" s="22" t="n"/>
      <c r="J58" s="22" t="n"/>
      <c r="K58" s="22" t="n"/>
      <c r="L58" s="22" t="n"/>
      <c r="M58" s="38" t="n"/>
      <c r="N58" s="38" t="n"/>
      <c r="O58" s="38" t="n"/>
      <c r="P58" s="38" t="n"/>
      <c r="Q58" s="22" t="n"/>
      <c r="R58" s="22" t="n"/>
      <c r="S58" s="22" t="n"/>
      <c r="T58" s="39" t="n"/>
      <c r="U58" s="25">
        <f>IFERROR(IF(A58="","",IF(AND(K58="In Service",J58="Available",I58="Vacant Clean"),"Yes","No")),"")</f>
        <v/>
      </c>
      <c r="V58" s="25">
        <f>IFERROR(IF(A58="","",IF(COUNTIFS('Block Log'!$B$2:$B$151,A58,'Block Log'!$M$2:$M$151,"Open")+COUNTIFS('Block Log'!$B$2:$B$151,A58,'Block Log'!$M$2:$M$151,"In Progress")+COUNTIFS('Block Log'!$B$2:$B$151,A58,'Block Log'!$M$2:$M$151,"On Hold")&gt;0,IF(OR(K58="Out of Order",K58="Out of Service"),"Aligned","Mismatch"),IF(OR(K58="Out of Order",K58="Out of Service"),"Mismatch","Aligned"))),"")</f>
        <v/>
      </c>
      <c r="W58" s="25">
        <f>IFERROR(IF(A58="","",IF(OR(K58&lt;&gt;"In Service",I58="Vacant Dirty",I58="Inspection Failed",AND(P58&lt;&gt;"",'Dashboard'!$B$4-P58&gt;'Dashboard'!$B$5),V58="Mismatch"),"Yes","No")),"")</f>
        <v/>
      </c>
      <c r="X58" s="22" t="n"/>
    </row>
    <row r="59">
      <c r="A59" s="22" t="n"/>
      <c r="B59" s="22" t="n"/>
      <c r="C59" s="22" t="n"/>
      <c r="D59" s="22" t="n"/>
      <c r="E59" s="22" t="n"/>
      <c r="F59" s="22" t="n"/>
      <c r="G59" s="22" t="n"/>
      <c r="H59" s="22" t="n"/>
      <c r="I59" s="22" t="n"/>
      <c r="J59" s="22" t="n"/>
      <c r="K59" s="22" t="n"/>
      <c r="L59" s="22" t="n"/>
      <c r="M59" s="38" t="n"/>
      <c r="N59" s="38" t="n"/>
      <c r="O59" s="38" t="n"/>
      <c r="P59" s="38" t="n"/>
      <c r="Q59" s="22" t="n"/>
      <c r="R59" s="22" t="n"/>
      <c r="S59" s="22" t="n"/>
      <c r="T59" s="39" t="n"/>
      <c r="U59" s="25">
        <f>IFERROR(IF(A59="","",IF(AND(K59="In Service",J59="Available",I59="Vacant Clean"),"Yes","No")),"")</f>
        <v/>
      </c>
      <c r="V59" s="25">
        <f>IFERROR(IF(A59="","",IF(COUNTIFS('Block Log'!$B$2:$B$151,A59,'Block Log'!$M$2:$M$151,"Open")+COUNTIFS('Block Log'!$B$2:$B$151,A59,'Block Log'!$M$2:$M$151,"In Progress")+COUNTIFS('Block Log'!$B$2:$B$151,A59,'Block Log'!$M$2:$M$151,"On Hold")&gt;0,IF(OR(K59="Out of Order",K59="Out of Service"),"Aligned","Mismatch"),IF(OR(K59="Out of Order",K59="Out of Service"),"Mismatch","Aligned"))),"")</f>
        <v/>
      </c>
      <c r="W59" s="25">
        <f>IFERROR(IF(A59="","",IF(OR(K59&lt;&gt;"In Service",I59="Vacant Dirty",I59="Inspection Failed",AND(P59&lt;&gt;"",'Dashboard'!$B$4-P59&gt;'Dashboard'!$B$5),V59="Mismatch"),"Yes","No")),"")</f>
        <v/>
      </c>
      <c r="X59" s="22" t="n"/>
    </row>
    <row r="60">
      <c r="A60" s="22" t="n"/>
      <c r="B60" s="22" t="n"/>
      <c r="C60" s="22" t="n"/>
      <c r="D60" s="22" t="n"/>
      <c r="E60" s="22" t="n"/>
      <c r="F60" s="22" t="n"/>
      <c r="G60" s="22" t="n"/>
      <c r="H60" s="22" t="n"/>
      <c r="I60" s="22" t="n"/>
      <c r="J60" s="22" t="n"/>
      <c r="K60" s="22" t="n"/>
      <c r="L60" s="22" t="n"/>
      <c r="M60" s="38" t="n"/>
      <c r="N60" s="38" t="n"/>
      <c r="O60" s="38" t="n"/>
      <c r="P60" s="38" t="n"/>
      <c r="Q60" s="22" t="n"/>
      <c r="R60" s="22" t="n"/>
      <c r="S60" s="22" t="n"/>
      <c r="T60" s="39" t="n"/>
      <c r="U60" s="25">
        <f>IFERROR(IF(A60="","",IF(AND(K60="In Service",J60="Available",I60="Vacant Clean"),"Yes","No")),"")</f>
        <v/>
      </c>
      <c r="V60" s="25">
        <f>IFERROR(IF(A60="","",IF(COUNTIFS('Block Log'!$B$2:$B$151,A60,'Block Log'!$M$2:$M$151,"Open")+COUNTIFS('Block Log'!$B$2:$B$151,A60,'Block Log'!$M$2:$M$151,"In Progress")+COUNTIFS('Block Log'!$B$2:$B$151,A60,'Block Log'!$M$2:$M$151,"On Hold")&gt;0,IF(OR(K60="Out of Order",K60="Out of Service"),"Aligned","Mismatch"),IF(OR(K60="Out of Order",K60="Out of Service"),"Mismatch","Aligned"))),"")</f>
        <v/>
      </c>
      <c r="W60" s="25">
        <f>IFERROR(IF(A60="","",IF(OR(K60&lt;&gt;"In Service",I60="Vacant Dirty",I60="Inspection Failed",AND(P60&lt;&gt;"",'Dashboard'!$B$4-P60&gt;'Dashboard'!$B$5),V60="Mismatch"),"Yes","No")),"")</f>
        <v/>
      </c>
      <c r="X60" s="22" t="n"/>
    </row>
    <row r="61">
      <c r="A61" s="22" t="n"/>
      <c r="B61" s="22" t="n"/>
      <c r="C61" s="22" t="n"/>
      <c r="D61" s="22" t="n"/>
      <c r="E61" s="22" t="n"/>
      <c r="F61" s="22" t="n"/>
      <c r="G61" s="22" t="n"/>
      <c r="H61" s="22" t="n"/>
      <c r="I61" s="22" t="n"/>
      <c r="J61" s="22" t="n"/>
      <c r="K61" s="22" t="n"/>
      <c r="L61" s="22" t="n"/>
      <c r="M61" s="38" t="n"/>
      <c r="N61" s="38" t="n"/>
      <c r="O61" s="38" t="n"/>
      <c r="P61" s="38" t="n"/>
      <c r="Q61" s="22" t="n"/>
      <c r="R61" s="22" t="n"/>
      <c r="S61" s="22" t="n"/>
      <c r="T61" s="39" t="n"/>
      <c r="U61" s="25">
        <f>IFERROR(IF(A61="","",IF(AND(K61="In Service",J61="Available",I61="Vacant Clean"),"Yes","No")),"")</f>
        <v/>
      </c>
      <c r="V61" s="25">
        <f>IFERROR(IF(A61="","",IF(COUNTIFS('Block Log'!$B$2:$B$151,A61,'Block Log'!$M$2:$M$151,"Open")+COUNTIFS('Block Log'!$B$2:$B$151,A61,'Block Log'!$M$2:$M$151,"In Progress")+COUNTIFS('Block Log'!$B$2:$B$151,A61,'Block Log'!$M$2:$M$151,"On Hold")&gt;0,IF(OR(K61="Out of Order",K61="Out of Service"),"Aligned","Mismatch"),IF(OR(K61="Out of Order",K61="Out of Service"),"Mismatch","Aligned"))),"")</f>
        <v/>
      </c>
      <c r="W61" s="25">
        <f>IFERROR(IF(A61="","",IF(OR(K61&lt;&gt;"In Service",I61="Vacant Dirty",I61="Inspection Failed",AND(P61&lt;&gt;"",'Dashboard'!$B$4-P61&gt;'Dashboard'!$B$5),V61="Mismatch"),"Yes","No")),"")</f>
        <v/>
      </c>
      <c r="X61" s="22" t="n"/>
    </row>
    <row r="62">
      <c r="A62" s="22" t="n"/>
      <c r="B62" s="22" t="n"/>
      <c r="C62" s="22" t="n"/>
      <c r="D62" s="22" t="n"/>
      <c r="E62" s="22" t="n"/>
      <c r="F62" s="22" t="n"/>
      <c r="G62" s="22" t="n"/>
      <c r="H62" s="22" t="n"/>
      <c r="I62" s="22" t="n"/>
      <c r="J62" s="22" t="n"/>
      <c r="K62" s="22" t="n"/>
      <c r="L62" s="22" t="n"/>
      <c r="M62" s="38" t="n"/>
      <c r="N62" s="38" t="n"/>
      <c r="O62" s="38" t="n"/>
      <c r="P62" s="38" t="n"/>
      <c r="Q62" s="22" t="n"/>
      <c r="R62" s="22" t="n"/>
      <c r="S62" s="22" t="n"/>
      <c r="T62" s="39" t="n"/>
      <c r="U62" s="25">
        <f>IFERROR(IF(A62="","",IF(AND(K62="In Service",J62="Available",I62="Vacant Clean"),"Yes","No")),"")</f>
        <v/>
      </c>
      <c r="V62" s="25">
        <f>IFERROR(IF(A62="","",IF(COUNTIFS('Block Log'!$B$2:$B$151,A62,'Block Log'!$M$2:$M$151,"Open")+COUNTIFS('Block Log'!$B$2:$B$151,A62,'Block Log'!$M$2:$M$151,"In Progress")+COUNTIFS('Block Log'!$B$2:$B$151,A62,'Block Log'!$M$2:$M$151,"On Hold")&gt;0,IF(OR(K62="Out of Order",K62="Out of Service"),"Aligned","Mismatch"),IF(OR(K62="Out of Order",K62="Out of Service"),"Mismatch","Aligned"))),"")</f>
        <v/>
      </c>
      <c r="W62" s="25">
        <f>IFERROR(IF(A62="","",IF(OR(K62&lt;&gt;"In Service",I62="Vacant Dirty",I62="Inspection Failed",AND(P62&lt;&gt;"",'Dashboard'!$B$4-P62&gt;'Dashboard'!$B$5),V62="Mismatch"),"Yes","No")),"")</f>
        <v/>
      </c>
      <c r="X62" s="22" t="n"/>
    </row>
    <row r="63">
      <c r="A63" s="22" t="n"/>
      <c r="B63" s="22" t="n"/>
      <c r="C63" s="22" t="n"/>
      <c r="D63" s="22" t="n"/>
      <c r="E63" s="22" t="n"/>
      <c r="F63" s="22" t="n"/>
      <c r="G63" s="22" t="n"/>
      <c r="H63" s="22" t="n"/>
      <c r="I63" s="22" t="n"/>
      <c r="J63" s="22" t="n"/>
      <c r="K63" s="22" t="n"/>
      <c r="L63" s="22" t="n"/>
      <c r="M63" s="38" t="n"/>
      <c r="N63" s="38" t="n"/>
      <c r="O63" s="38" t="n"/>
      <c r="P63" s="38" t="n"/>
      <c r="Q63" s="22" t="n"/>
      <c r="R63" s="22" t="n"/>
      <c r="S63" s="22" t="n"/>
      <c r="T63" s="39" t="n"/>
      <c r="U63" s="25">
        <f>IFERROR(IF(A63="","",IF(AND(K63="In Service",J63="Available",I63="Vacant Clean"),"Yes","No")),"")</f>
        <v/>
      </c>
      <c r="V63" s="25">
        <f>IFERROR(IF(A63="","",IF(COUNTIFS('Block Log'!$B$2:$B$151,A63,'Block Log'!$M$2:$M$151,"Open")+COUNTIFS('Block Log'!$B$2:$B$151,A63,'Block Log'!$M$2:$M$151,"In Progress")+COUNTIFS('Block Log'!$B$2:$B$151,A63,'Block Log'!$M$2:$M$151,"On Hold")&gt;0,IF(OR(K63="Out of Order",K63="Out of Service"),"Aligned","Mismatch"),IF(OR(K63="Out of Order",K63="Out of Service"),"Mismatch","Aligned"))),"")</f>
        <v/>
      </c>
      <c r="W63" s="25">
        <f>IFERROR(IF(A63="","",IF(OR(K63&lt;&gt;"In Service",I63="Vacant Dirty",I63="Inspection Failed",AND(P63&lt;&gt;"",'Dashboard'!$B$4-P63&gt;'Dashboard'!$B$5),V63="Mismatch"),"Yes","No")),"")</f>
        <v/>
      </c>
      <c r="X63" s="22" t="n"/>
    </row>
    <row r="64">
      <c r="A64" s="22" t="n"/>
      <c r="B64" s="22" t="n"/>
      <c r="C64" s="22" t="n"/>
      <c r="D64" s="22" t="n"/>
      <c r="E64" s="22" t="n"/>
      <c r="F64" s="22" t="n"/>
      <c r="G64" s="22" t="n"/>
      <c r="H64" s="22" t="n"/>
      <c r="I64" s="22" t="n"/>
      <c r="J64" s="22" t="n"/>
      <c r="K64" s="22" t="n"/>
      <c r="L64" s="22" t="n"/>
      <c r="M64" s="38" t="n"/>
      <c r="N64" s="38" t="n"/>
      <c r="O64" s="38" t="n"/>
      <c r="P64" s="38" t="n"/>
      <c r="Q64" s="22" t="n"/>
      <c r="R64" s="22" t="n"/>
      <c r="S64" s="22" t="n"/>
      <c r="T64" s="39" t="n"/>
      <c r="U64" s="25">
        <f>IFERROR(IF(A64="","",IF(AND(K64="In Service",J64="Available",I64="Vacant Clean"),"Yes","No")),"")</f>
        <v/>
      </c>
      <c r="V64" s="25">
        <f>IFERROR(IF(A64="","",IF(COUNTIFS('Block Log'!$B$2:$B$151,A64,'Block Log'!$M$2:$M$151,"Open")+COUNTIFS('Block Log'!$B$2:$B$151,A64,'Block Log'!$M$2:$M$151,"In Progress")+COUNTIFS('Block Log'!$B$2:$B$151,A64,'Block Log'!$M$2:$M$151,"On Hold")&gt;0,IF(OR(K64="Out of Order",K64="Out of Service"),"Aligned","Mismatch"),IF(OR(K64="Out of Order",K64="Out of Service"),"Mismatch","Aligned"))),"")</f>
        <v/>
      </c>
      <c r="W64" s="25">
        <f>IFERROR(IF(A64="","",IF(OR(K64&lt;&gt;"In Service",I64="Vacant Dirty",I64="Inspection Failed",AND(P64&lt;&gt;"",'Dashboard'!$B$4-P64&gt;'Dashboard'!$B$5),V64="Mismatch"),"Yes","No")),"")</f>
        <v/>
      </c>
      <c r="X64" s="22" t="n"/>
    </row>
    <row r="65">
      <c r="A65" s="22" t="n"/>
      <c r="B65" s="22" t="n"/>
      <c r="C65" s="22" t="n"/>
      <c r="D65" s="22" t="n"/>
      <c r="E65" s="22" t="n"/>
      <c r="F65" s="22" t="n"/>
      <c r="G65" s="22" t="n"/>
      <c r="H65" s="22" t="n"/>
      <c r="I65" s="22" t="n"/>
      <c r="J65" s="22" t="n"/>
      <c r="K65" s="22" t="n"/>
      <c r="L65" s="22" t="n"/>
      <c r="M65" s="38" t="n"/>
      <c r="N65" s="38" t="n"/>
      <c r="O65" s="38" t="n"/>
      <c r="P65" s="38" t="n"/>
      <c r="Q65" s="22" t="n"/>
      <c r="R65" s="22" t="n"/>
      <c r="S65" s="22" t="n"/>
      <c r="T65" s="39" t="n"/>
      <c r="U65" s="25">
        <f>IFERROR(IF(A65="","",IF(AND(K65="In Service",J65="Available",I65="Vacant Clean"),"Yes","No")),"")</f>
        <v/>
      </c>
      <c r="V65" s="25">
        <f>IFERROR(IF(A65="","",IF(COUNTIFS('Block Log'!$B$2:$B$151,A65,'Block Log'!$M$2:$M$151,"Open")+COUNTIFS('Block Log'!$B$2:$B$151,A65,'Block Log'!$M$2:$M$151,"In Progress")+COUNTIFS('Block Log'!$B$2:$B$151,A65,'Block Log'!$M$2:$M$151,"On Hold")&gt;0,IF(OR(K65="Out of Order",K65="Out of Service"),"Aligned","Mismatch"),IF(OR(K65="Out of Order",K65="Out of Service"),"Mismatch","Aligned"))),"")</f>
        <v/>
      </c>
      <c r="W65" s="25">
        <f>IFERROR(IF(A65="","",IF(OR(K65&lt;&gt;"In Service",I65="Vacant Dirty",I65="Inspection Failed",AND(P65&lt;&gt;"",'Dashboard'!$B$4-P65&gt;'Dashboard'!$B$5),V65="Mismatch"),"Yes","No")),"")</f>
        <v/>
      </c>
      <c r="X65" s="22" t="n"/>
    </row>
    <row r="66">
      <c r="A66" s="22" t="n"/>
      <c r="B66" s="22" t="n"/>
      <c r="C66" s="22" t="n"/>
      <c r="D66" s="22" t="n"/>
      <c r="E66" s="22" t="n"/>
      <c r="F66" s="22" t="n"/>
      <c r="G66" s="22" t="n"/>
      <c r="H66" s="22" t="n"/>
      <c r="I66" s="22" t="n"/>
      <c r="J66" s="22" t="n"/>
      <c r="K66" s="22" t="n"/>
      <c r="L66" s="22" t="n"/>
      <c r="M66" s="38" t="n"/>
      <c r="N66" s="38" t="n"/>
      <c r="O66" s="38" t="n"/>
      <c r="P66" s="38" t="n"/>
      <c r="Q66" s="22" t="n"/>
      <c r="R66" s="22" t="n"/>
      <c r="S66" s="22" t="n"/>
      <c r="T66" s="39" t="n"/>
      <c r="U66" s="25">
        <f>IFERROR(IF(A66="","",IF(AND(K66="In Service",J66="Available",I66="Vacant Clean"),"Yes","No")),"")</f>
        <v/>
      </c>
      <c r="V66" s="25">
        <f>IFERROR(IF(A66="","",IF(COUNTIFS('Block Log'!$B$2:$B$151,A66,'Block Log'!$M$2:$M$151,"Open")+COUNTIFS('Block Log'!$B$2:$B$151,A66,'Block Log'!$M$2:$M$151,"In Progress")+COUNTIFS('Block Log'!$B$2:$B$151,A66,'Block Log'!$M$2:$M$151,"On Hold")&gt;0,IF(OR(K66="Out of Order",K66="Out of Service"),"Aligned","Mismatch"),IF(OR(K66="Out of Order",K66="Out of Service"),"Mismatch","Aligned"))),"")</f>
        <v/>
      </c>
      <c r="W66" s="25">
        <f>IFERROR(IF(A66="","",IF(OR(K66&lt;&gt;"In Service",I66="Vacant Dirty",I66="Inspection Failed",AND(P66&lt;&gt;"",'Dashboard'!$B$4-P66&gt;'Dashboard'!$B$5),V66="Mismatch"),"Yes","No")),"")</f>
        <v/>
      </c>
      <c r="X66" s="22" t="n"/>
    </row>
    <row r="67">
      <c r="A67" s="22" t="n"/>
      <c r="B67" s="22" t="n"/>
      <c r="C67" s="22" t="n"/>
      <c r="D67" s="22" t="n"/>
      <c r="E67" s="22" t="n"/>
      <c r="F67" s="22" t="n"/>
      <c r="G67" s="22" t="n"/>
      <c r="H67" s="22" t="n"/>
      <c r="I67" s="22" t="n"/>
      <c r="J67" s="22" t="n"/>
      <c r="K67" s="22" t="n"/>
      <c r="L67" s="22" t="n"/>
      <c r="M67" s="38" t="n"/>
      <c r="N67" s="38" t="n"/>
      <c r="O67" s="38" t="n"/>
      <c r="P67" s="38" t="n"/>
      <c r="Q67" s="22" t="n"/>
      <c r="R67" s="22" t="n"/>
      <c r="S67" s="22" t="n"/>
      <c r="T67" s="39" t="n"/>
      <c r="U67" s="25">
        <f>IFERROR(IF(A67="","",IF(AND(K67="In Service",J67="Available",I67="Vacant Clean"),"Yes","No")),"")</f>
        <v/>
      </c>
      <c r="V67" s="25">
        <f>IFERROR(IF(A67="","",IF(COUNTIFS('Block Log'!$B$2:$B$151,A67,'Block Log'!$M$2:$M$151,"Open")+COUNTIFS('Block Log'!$B$2:$B$151,A67,'Block Log'!$M$2:$M$151,"In Progress")+COUNTIFS('Block Log'!$B$2:$B$151,A67,'Block Log'!$M$2:$M$151,"On Hold")&gt;0,IF(OR(K67="Out of Order",K67="Out of Service"),"Aligned","Mismatch"),IF(OR(K67="Out of Order",K67="Out of Service"),"Mismatch","Aligned"))),"")</f>
        <v/>
      </c>
      <c r="W67" s="25">
        <f>IFERROR(IF(A67="","",IF(OR(K67&lt;&gt;"In Service",I67="Vacant Dirty",I67="Inspection Failed",AND(P67&lt;&gt;"",'Dashboard'!$B$4-P67&gt;'Dashboard'!$B$5),V67="Mismatch"),"Yes","No")),"")</f>
        <v/>
      </c>
      <c r="X67" s="22" t="n"/>
    </row>
    <row r="68">
      <c r="A68" s="22" t="n"/>
      <c r="B68" s="22" t="n"/>
      <c r="C68" s="22" t="n"/>
      <c r="D68" s="22" t="n"/>
      <c r="E68" s="22" t="n"/>
      <c r="F68" s="22" t="n"/>
      <c r="G68" s="22" t="n"/>
      <c r="H68" s="22" t="n"/>
      <c r="I68" s="22" t="n"/>
      <c r="J68" s="22" t="n"/>
      <c r="K68" s="22" t="n"/>
      <c r="L68" s="22" t="n"/>
      <c r="M68" s="38" t="n"/>
      <c r="N68" s="38" t="n"/>
      <c r="O68" s="38" t="n"/>
      <c r="P68" s="38" t="n"/>
      <c r="Q68" s="22" t="n"/>
      <c r="R68" s="22" t="n"/>
      <c r="S68" s="22" t="n"/>
      <c r="T68" s="39" t="n"/>
      <c r="U68" s="25">
        <f>IFERROR(IF(A68="","",IF(AND(K68="In Service",J68="Available",I68="Vacant Clean"),"Yes","No")),"")</f>
        <v/>
      </c>
      <c r="V68" s="25">
        <f>IFERROR(IF(A68="","",IF(COUNTIFS('Block Log'!$B$2:$B$151,A68,'Block Log'!$M$2:$M$151,"Open")+COUNTIFS('Block Log'!$B$2:$B$151,A68,'Block Log'!$M$2:$M$151,"In Progress")+COUNTIFS('Block Log'!$B$2:$B$151,A68,'Block Log'!$M$2:$M$151,"On Hold")&gt;0,IF(OR(K68="Out of Order",K68="Out of Service"),"Aligned","Mismatch"),IF(OR(K68="Out of Order",K68="Out of Service"),"Mismatch","Aligned"))),"")</f>
        <v/>
      </c>
      <c r="W68" s="25">
        <f>IFERROR(IF(A68="","",IF(OR(K68&lt;&gt;"In Service",I68="Vacant Dirty",I68="Inspection Failed",AND(P68&lt;&gt;"",'Dashboard'!$B$4-P68&gt;'Dashboard'!$B$5),V68="Mismatch"),"Yes","No")),"")</f>
        <v/>
      </c>
      <c r="X68" s="22" t="n"/>
    </row>
    <row r="69">
      <c r="A69" s="22" t="n"/>
      <c r="B69" s="22" t="n"/>
      <c r="C69" s="22" t="n"/>
      <c r="D69" s="22" t="n"/>
      <c r="E69" s="22" t="n"/>
      <c r="F69" s="22" t="n"/>
      <c r="G69" s="22" t="n"/>
      <c r="H69" s="22" t="n"/>
      <c r="I69" s="22" t="n"/>
      <c r="J69" s="22" t="n"/>
      <c r="K69" s="22" t="n"/>
      <c r="L69" s="22" t="n"/>
      <c r="M69" s="38" t="n"/>
      <c r="N69" s="38" t="n"/>
      <c r="O69" s="38" t="n"/>
      <c r="P69" s="38" t="n"/>
      <c r="Q69" s="22" t="n"/>
      <c r="R69" s="22" t="n"/>
      <c r="S69" s="22" t="n"/>
      <c r="T69" s="39" t="n"/>
      <c r="U69" s="25">
        <f>IFERROR(IF(A69="","",IF(AND(K69="In Service",J69="Available",I69="Vacant Clean"),"Yes","No")),"")</f>
        <v/>
      </c>
      <c r="V69" s="25">
        <f>IFERROR(IF(A69="","",IF(COUNTIFS('Block Log'!$B$2:$B$151,A69,'Block Log'!$M$2:$M$151,"Open")+COUNTIFS('Block Log'!$B$2:$B$151,A69,'Block Log'!$M$2:$M$151,"In Progress")+COUNTIFS('Block Log'!$B$2:$B$151,A69,'Block Log'!$M$2:$M$151,"On Hold")&gt;0,IF(OR(K69="Out of Order",K69="Out of Service"),"Aligned","Mismatch"),IF(OR(K69="Out of Order",K69="Out of Service"),"Mismatch","Aligned"))),"")</f>
        <v/>
      </c>
      <c r="W69" s="25">
        <f>IFERROR(IF(A69="","",IF(OR(K69&lt;&gt;"In Service",I69="Vacant Dirty",I69="Inspection Failed",AND(P69&lt;&gt;"",'Dashboard'!$B$4-P69&gt;'Dashboard'!$B$5),V69="Mismatch"),"Yes","No")),"")</f>
        <v/>
      </c>
      <c r="X69" s="22" t="n"/>
    </row>
    <row r="70">
      <c r="A70" s="22" t="n"/>
      <c r="B70" s="22" t="n"/>
      <c r="C70" s="22" t="n"/>
      <c r="D70" s="22" t="n"/>
      <c r="E70" s="22" t="n"/>
      <c r="F70" s="22" t="n"/>
      <c r="G70" s="22" t="n"/>
      <c r="H70" s="22" t="n"/>
      <c r="I70" s="22" t="n"/>
      <c r="J70" s="22" t="n"/>
      <c r="K70" s="22" t="n"/>
      <c r="L70" s="22" t="n"/>
      <c r="M70" s="38" t="n"/>
      <c r="N70" s="38" t="n"/>
      <c r="O70" s="38" t="n"/>
      <c r="P70" s="38" t="n"/>
      <c r="Q70" s="22" t="n"/>
      <c r="R70" s="22" t="n"/>
      <c r="S70" s="22" t="n"/>
      <c r="T70" s="39" t="n"/>
      <c r="U70" s="25">
        <f>IFERROR(IF(A70="","",IF(AND(K70="In Service",J70="Available",I70="Vacant Clean"),"Yes","No")),"")</f>
        <v/>
      </c>
      <c r="V70" s="25">
        <f>IFERROR(IF(A70="","",IF(COUNTIFS('Block Log'!$B$2:$B$151,A70,'Block Log'!$M$2:$M$151,"Open")+COUNTIFS('Block Log'!$B$2:$B$151,A70,'Block Log'!$M$2:$M$151,"In Progress")+COUNTIFS('Block Log'!$B$2:$B$151,A70,'Block Log'!$M$2:$M$151,"On Hold")&gt;0,IF(OR(K70="Out of Order",K70="Out of Service"),"Aligned","Mismatch"),IF(OR(K70="Out of Order",K70="Out of Service"),"Mismatch","Aligned"))),"")</f>
        <v/>
      </c>
      <c r="W70" s="25">
        <f>IFERROR(IF(A70="","",IF(OR(K70&lt;&gt;"In Service",I70="Vacant Dirty",I70="Inspection Failed",AND(P70&lt;&gt;"",'Dashboard'!$B$4-P70&gt;'Dashboard'!$B$5),V70="Mismatch"),"Yes","No")),"")</f>
        <v/>
      </c>
      <c r="X70" s="22" t="n"/>
    </row>
    <row r="71">
      <c r="A71" s="22" t="n"/>
      <c r="B71" s="22" t="n"/>
      <c r="C71" s="22" t="n"/>
      <c r="D71" s="22" t="n"/>
      <c r="E71" s="22" t="n"/>
      <c r="F71" s="22" t="n"/>
      <c r="G71" s="22" t="n"/>
      <c r="H71" s="22" t="n"/>
      <c r="I71" s="22" t="n"/>
      <c r="J71" s="22" t="n"/>
      <c r="K71" s="22" t="n"/>
      <c r="L71" s="22" t="n"/>
      <c r="M71" s="38" t="n"/>
      <c r="N71" s="38" t="n"/>
      <c r="O71" s="38" t="n"/>
      <c r="P71" s="38" t="n"/>
      <c r="Q71" s="22" t="n"/>
      <c r="R71" s="22" t="n"/>
      <c r="S71" s="22" t="n"/>
      <c r="T71" s="39" t="n"/>
      <c r="U71" s="25">
        <f>IFERROR(IF(A71="","",IF(AND(K71="In Service",J71="Available",I71="Vacant Clean"),"Yes","No")),"")</f>
        <v/>
      </c>
      <c r="V71" s="25">
        <f>IFERROR(IF(A71="","",IF(COUNTIFS('Block Log'!$B$2:$B$151,A71,'Block Log'!$M$2:$M$151,"Open")+COUNTIFS('Block Log'!$B$2:$B$151,A71,'Block Log'!$M$2:$M$151,"In Progress")+COUNTIFS('Block Log'!$B$2:$B$151,A71,'Block Log'!$M$2:$M$151,"On Hold")&gt;0,IF(OR(K71="Out of Order",K71="Out of Service"),"Aligned","Mismatch"),IF(OR(K71="Out of Order",K71="Out of Service"),"Mismatch","Aligned"))),"")</f>
        <v/>
      </c>
      <c r="W71" s="25">
        <f>IFERROR(IF(A71="","",IF(OR(K71&lt;&gt;"In Service",I71="Vacant Dirty",I71="Inspection Failed",AND(P71&lt;&gt;"",'Dashboard'!$B$4-P71&gt;'Dashboard'!$B$5),V71="Mismatch"),"Yes","No")),"")</f>
        <v/>
      </c>
      <c r="X71" s="22" t="n"/>
    </row>
    <row r="72">
      <c r="A72" s="22" t="n"/>
      <c r="B72" s="22" t="n"/>
      <c r="C72" s="22" t="n"/>
      <c r="D72" s="22" t="n"/>
      <c r="E72" s="22" t="n"/>
      <c r="F72" s="22" t="n"/>
      <c r="G72" s="22" t="n"/>
      <c r="H72" s="22" t="n"/>
      <c r="I72" s="22" t="n"/>
      <c r="J72" s="22" t="n"/>
      <c r="K72" s="22" t="n"/>
      <c r="L72" s="22" t="n"/>
      <c r="M72" s="38" t="n"/>
      <c r="N72" s="38" t="n"/>
      <c r="O72" s="38" t="n"/>
      <c r="P72" s="38" t="n"/>
      <c r="Q72" s="22" t="n"/>
      <c r="R72" s="22" t="n"/>
      <c r="S72" s="22" t="n"/>
      <c r="T72" s="39" t="n"/>
      <c r="U72" s="25">
        <f>IFERROR(IF(A72="","",IF(AND(K72="In Service",J72="Available",I72="Vacant Clean"),"Yes","No")),"")</f>
        <v/>
      </c>
      <c r="V72" s="25">
        <f>IFERROR(IF(A72="","",IF(COUNTIFS('Block Log'!$B$2:$B$151,A72,'Block Log'!$M$2:$M$151,"Open")+COUNTIFS('Block Log'!$B$2:$B$151,A72,'Block Log'!$M$2:$M$151,"In Progress")+COUNTIFS('Block Log'!$B$2:$B$151,A72,'Block Log'!$M$2:$M$151,"On Hold")&gt;0,IF(OR(K72="Out of Order",K72="Out of Service"),"Aligned","Mismatch"),IF(OR(K72="Out of Order",K72="Out of Service"),"Mismatch","Aligned"))),"")</f>
        <v/>
      </c>
      <c r="W72" s="25">
        <f>IFERROR(IF(A72="","",IF(OR(K72&lt;&gt;"In Service",I72="Vacant Dirty",I72="Inspection Failed",AND(P72&lt;&gt;"",'Dashboard'!$B$4-P72&gt;'Dashboard'!$B$5),V72="Mismatch"),"Yes","No")),"")</f>
        <v/>
      </c>
      <c r="X72" s="22" t="n"/>
    </row>
    <row r="73">
      <c r="A73" s="22" t="n"/>
      <c r="B73" s="22" t="n"/>
      <c r="C73" s="22" t="n"/>
      <c r="D73" s="22" t="n"/>
      <c r="E73" s="22" t="n"/>
      <c r="F73" s="22" t="n"/>
      <c r="G73" s="22" t="n"/>
      <c r="H73" s="22" t="n"/>
      <c r="I73" s="22" t="n"/>
      <c r="J73" s="22" t="n"/>
      <c r="K73" s="22" t="n"/>
      <c r="L73" s="22" t="n"/>
      <c r="M73" s="38" t="n"/>
      <c r="N73" s="38" t="n"/>
      <c r="O73" s="38" t="n"/>
      <c r="P73" s="38" t="n"/>
      <c r="Q73" s="22" t="n"/>
      <c r="R73" s="22" t="n"/>
      <c r="S73" s="22" t="n"/>
      <c r="T73" s="39" t="n"/>
      <c r="U73" s="25">
        <f>IFERROR(IF(A73="","",IF(AND(K73="In Service",J73="Available",I73="Vacant Clean"),"Yes","No")),"")</f>
        <v/>
      </c>
      <c r="V73" s="25">
        <f>IFERROR(IF(A73="","",IF(COUNTIFS('Block Log'!$B$2:$B$151,A73,'Block Log'!$M$2:$M$151,"Open")+COUNTIFS('Block Log'!$B$2:$B$151,A73,'Block Log'!$M$2:$M$151,"In Progress")+COUNTIFS('Block Log'!$B$2:$B$151,A73,'Block Log'!$M$2:$M$151,"On Hold")&gt;0,IF(OR(K73="Out of Order",K73="Out of Service"),"Aligned","Mismatch"),IF(OR(K73="Out of Order",K73="Out of Service"),"Mismatch","Aligned"))),"")</f>
        <v/>
      </c>
      <c r="W73" s="25">
        <f>IFERROR(IF(A73="","",IF(OR(K73&lt;&gt;"In Service",I73="Vacant Dirty",I73="Inspection Failed",AND(P73&lt;&gt;"",'Dashboard'!$B$4-P73&gt;'Dashboard'!$B$5),V73="Mismatch"),"Yes","No")),"")</f>
        <v/>
      </c>
      <c r="X73" s="22" t="n"/>
    </row>
    <row r="74">
      <c r="A74" s="22" t="n"/>
      <c r="B74" s="22" t="n"/>
      <c r="C74" s="22" t="n"/>
      <c r="D74" s="22" t="n"/>
      <c r="E74" s="22" t="n"/>
      <c r="F74" s="22" t="n"/>
      <c r="G74" s="22" t="n"/>
      <c r="H74" s="22" t="n"/>
      <c r="I74" s="22" t="n"/>
      <c r="J74" s="22" t="n"/>
      <c r="K74" s="22" t="n"/>
      <c r="L74" s="22" t="n"/>
      <c r="M74" s="38" t="n"/>
      <c r="N74" s="38" t="n"/>
      <c r="O74" s="38" t="n"/>
      <c r="P74" s="38" t="n"/>
      <c r="Q74" s="22" t="n"/>
      <c r="R74" s="22" t="n"/>
      <c r="S74" s="22" t="n"/>
      <c r="T74" s="39" t="n"/>
      <c r="U74" s="25">
        <f>IFERROR(IF(A74="","",IF(AND(K74="In Service",J74="Available",I74="Vacant Clean"),"Yes","No")),"")</f>
        <v/>
      </c>
      <c r="V74" s="25">
        <f>IFERROR(IF(A74="","",IF(COUNTIFS('Block Log'!$B$2:$B$151,A74,'Block Log'!$M$2:$M$151,"Open")+COUNTIFS('Block Log'!$B$2:$B$151,A74,'Block Log'!$M$2:$M$151,"In Progress")+COUNTIFS('Block Log'!$B$2:$B$151,A74,'Block Log'!$M$2:$M$151,"On Hold")&gt;0,IF(OR(K74="Out of Order",K74="Out of Service"),"Aligned","Mismatch"),IF(OR(K74="Out of Order",K74="Out of Service"),"Mismatch","Aligned"))),"")</f>
        <v/>
      </c>
      <c r="W74" s="25">
        <f>IFERROR(IF(A74="","",IF(OR(K74&lt;&gt;"In Service",I74="Vacant Dirty",I74="Inspection Failed",AND(P74&lt;&gt;"",'Dashboard'!$B$4-P74&gt;'Dashboard'!$B$5),V74="Mismatch"),"Yes","No")),"")</f>
        <v/>
      </c>
      <c r="X74" s="22" t="n"/>
    </row>
    <row r="75">
      <c r="A75" s="22" t="n"/>
      <c r="B75" s="22" t="n"/>
      <c r="C75" s="22" t="n"/>
      <c r="D75" s="22" t="n"/>
      <c r="E75" s="22" t="n"/>
      <c r="F75" s="22" t="n"/>
      <c r="G75" s="22" t="n"/>
      <c r="H75" s="22" t="n"/>
      <c r="I75" s="22" t="n"/>
      <c r="J75" s="22" t="n"/>
      <c r="K75" s="22" t="n"/>
      <c r="L75" s="22" t="n"/>
      <c r="M75" s="38" t="n"/>
      <c r="N75" s="38" t="n"/>
      <c r="O75" s="38" t="n"/>
      <c r="P75" s="38" t="n"/>
      <c r="Q75" s="22" t="n"/>
      <c r="R75" s="22" t="n"/>
      <c r="S75" s="22" t="n"/>
      <c r="T75" s="39" t="n"/>
      <c r="U75" s="25">
        <f>IFERROR(IF(A75="","",IF(AND(K75="In Service",J75="Available",I75="Vacant Clean"),"Yes","No")),"")</f>
        <v/>
      </c>
      <c r="V75" s="25">
        <f>IFERROR(IF(A75="","",IF(COUNTIFS('Block Log'!$B$2:$B$151,A75,'Block Log'!$M$2:$M$151,"Open")+COUNTIFS('Block Log'!$B$2:$B$151,A75,'Block Log'!$M$2:$M$151,"In Progress")+COUNTIFS('Block Log'!$B$2:$B$151,A75,'Block Log'!$M$2:$M$151,"On Hold")&gt;0,IF(OR(K75="Out of Order",K75="Out of Service"),"Aligned","Mismatch"),IF(OR(K75="Out of Order",K75="Out of Service"),"Mismatch","Aligned"))),"")</f>
        <v/>
      </c>
      <c r="W75" s="25">
        <f>IFERROR(IF(A75="","",IF(OR(K75&lt;&gt;"In Service",I75="Vacant Dirty",I75="Inspection Failed",AND(P75&lt;&gt;"",'Dashboard'!$B$4-P75&gt;'Dashboard'!$B$5),V75="Mismatch"),"Yes","No")),"")</f>
        <v/>
      </c>
      <c r="X75" s="22" t="n"/>
    </row>
    <row r="76">
      <c r="A76" s="22" t="n"/>
      <c r="B76" s="22" t="n"/>
      <c r="C76" s="22" t="n"/>
      <c r="D76" s="22" t="n"/>
      <c r="E76" s="22" t="n"/>
      <c r="F76" s="22" t="n"/>
      <c r="G76" s="22" t="n"/>
      <c r="H76" s="22" t="n"/>
      <c r="I76" s="22" t="n"/>
      <c r="J76" s="22" t="n"/>
      <c r="K76" s="22" t="n"/>
      <c r="L76" s="22" t="n"/>
      <c r="M76" s="38" t="n"/>
      <c r="N76" s="38" t="n"/>
      <c r="O76" s="38" t="n"/>
      <c r="P76" s="38" t="n"/>
      <c r="Q76" s="22" t="n"/>
      <c r="R76" s="22" t="n"/>
      <c r="S76" s="22" t="n"/>
      <c r="T76" s="39" t="n"/>
      <c r="U76" s="25">
        <f>IFERROR(IF(A76="","",IF(AND(K76="In Service",J76="Available",I76="Vacant Clean"),"Yes","No")),"")</f>
        <v/>
      </c>
      <c r="V76" s="25">
        <f>IFERROR(IF(A76="","",IF(COUNTIFS('Block Log'!$B$2:$B$151,A76,'Block Log'!$M$2:$M$151,"Open")+COUNTIFS('Block Log'!$B$2:$B$151,A76,'Block Log'!$M$2:$M$151,"In Progress")+COUNTIFS('Block Log'!$B$2:$B$151,A76,'Block Log'!$M$2:$M$151,"On Hold")&gt;0,IF(OR(K76="Out of Order",K76="Out of Service"),"Aligned","Mismatch"),IF(OR(K76="Out of Order",K76="Out of Service"),"Mismatch","Aligned"))),"")</f>
        <v/>
      </c>
      <c r="W76" s="25">
        <f>IFERROR(IF(A76="","",IF(OR(K76&lt;&gt;"In Service",I76="Vacant Dirty",I76="Inspection Failed",AND(P76&lt;&gt;"",'Dashboard'!$B$4-P76&gt;'Dashboard'!$B$5),V76="Mismatch"),"Yes","No")),"")</f>
        <v/>
      </c>
      <c r="X76" s="22" t="n"/>
    </row>
    <row r="77">
      <c r="A77" s="22" t="n"/>
      <c r="B77" s="22" t="n"/>
      <c r="C77" s="22" t="n"/>
      <c r="D77" s="22" t="n"/>
      <c r="E77" s="22" t="n"/>
      <c r="F77" s="22" t="n"/>
      <c r="G77" s="22" t="n"/>
      <c r="H77" s="22" t="n"/>
      <c r="I77" s="22" t="n"/>
      <c r="J77" s="22" t="n"/>
      <c r="K77" s="22" t="n"/>
      <c r="L77" s="22" t="n"/>
      <c r="M77" s="38" t="n"/>
      <c r="N77" s="38" t="n"/>
      <c r="O77" s="38" t="n"/>
      <c r="P77" s="38" t="n"/>
      <c r="Q77" s="22" t="n"/>
      <c r="R77" s="22" t="n"/>
      <c r="S77" s="22" t="n"/>
      <c r="T77" s="39" t="n"/>
      <c r="U77" s="25">
        <f>IFERROR(IF(A77="","",IF(AND(K77="In Service",J77="Available",I77="Vacant Clean"),"Yes","No")),"")</f>
        <v/>
      </c>
      <c r="V77" s="25">
        <f>IFERROR(IF(A77="","",IF(COUNTIFS('Block Log'!$B$2:$B$151,A77,'Block Log'!$M$2:$M$151,"Open")+COUNTIFS('Block Log'!$B$2:$B$151,A77,'Block Log'!$M$2:$M$151,"In Progress")+COUNTIFS('Block Log'!$B$2:$B$151,A77,'Block Log'!$M$2:$M$151,"On Hold")&gt;0,IF(OR(K77="Out of Order",K77="Out of Service"),"Aligned","Mismatch"),IF(OR(K77="Out of Order",K77="Out of Service"),"Mismatch","Aligned"))),"")</f>
        <v/>
      </c>
      <c r="W77" s="25">
        <f>IFERROR(IF(A77="","",IF(OR(K77&lt;&gt;"In Service",I77="Vacant Dirty",I77="Inspection Failed",AND(P77&lt;&gt;"",'Dashboard'!$B$4-P77&gt;'Dashboard'!$B$5),V77="Mismatch"),"Yes","No")),"")</f>
        <v/>
      </c>
      <c r="X77" s="22" t="n"/>
    </row>
    <row r="78">
      <c r="A78" s="22" t="n"/>
      <c r="B78" s="22" t="n"/>
      <c r="C78" s="22" t="n"/>
      <c r="D78" s="22" t="n"/>
      <c r="E78" s="22" t="n"/>
      <c r="F78" s="22" t="n"/>
      <c r="G78" s="22" t="n"/>
      <c r="H78" s="22" t="n"/>
      <c r="I78" s="22" t="n"/>
      <c r="J78" s="22" t="n"/>
      <c r="K78" s="22" t="n"/>
      <c r="L78" s="22" t="n"/>
      <c r="M78" s="38" t="n"/>
      <c r="N78" s="38" t="n"/>
      <c r="O78" s="38" t="n"/>
      <c r="P78" s="38" t="n"/>
      <c r="Q78" s="22" t="n"/>
      <c r="R78" s="22" t="n"/>
      <c r="S78" s="22" t="n"/>
      <c r="T78" s="39" t="n"/>
      <c r="U78" s="25">
        <f>IFERROR(IF(A78="","",IF(AND(K78="In Service",J78="Available",I78="Vacant Clean"),"Yes","No")),"")</f>
        <v/>
      </c>
      <c r="V78" s="25">
        <f>IFERROR(IF(A78="","",IF(COUNTIFS('Block Log'!$B$2:$B$151,A78,'Block Log'!$M$2:$M$151,"Open")+COUNTIFS('Block Log'!$B$2:$B$151,A78,'Block Log'!$M$2:$M$151,"In Progress")+COUNTIFS('Block Log'!$B$2:$B$151,A78,'Block Log'!$M$2:$M$151,"On Hold")&gt;0,IF(OR(K78="Out of Order",K78="Out of Service"),"Aligned","Mismatch"),IF(OR(K78="Out of Order",K78="Out of Service"),"Mismatch","Aligned"))),"")</f>
        <v/>
      </c>
      <c r="W78" s="25">
        <f>IFERROR(IF(A78="","",IF(OR(K78&lt;&gt;"In Service",I78="Vacant Dirty",I78="Inspection Failed",AND(P78&lt;&gt;"",'Dashboard'!$B$4-P78&gt;'Dashboard'!$B$5),V78="Mismatch"),"Yes","No")),"")</f>
        <v/>
      </c>
      <c r="X78" s="22" t="n"/>
    </row>
    <row r="79">
      <c r="A79" s="22" t="n"/>
      <c r="B79" s="22" t="n"/>
      <c r="C79" s="22" t="n"/>
      <c r="D79" s="22" t="n"/>
      <c r="E79" s="22" t="n"/>
      <c r="F79" s="22" t="n"/>
      <c r="G79" s="22" t="n"/>
      <c r="H79" s="22" t="n"/>
      <c r="I79" s="22" t="n"/>
      <c r="J79" s="22" t="n"/>
      <c r="K79" s="22" t="n"/>
      <c r="L79" s="22" t="n"/>
      <c r="M79" s="38" t="n"/>
      <c r="N79" s="38" t="n"/>
      <c r="O79" s="38" t="n"/>
      <c r="P79" s="38" t="n"/>
      <c r="Q79" s="22" t="n"/>
      <c r="R79" s="22" t="n"/>
      <c r="S79" s="22" t="n"/>
      <c r="T79" s="39" t="n"/>
      <c r="U79" s="25">
        <f>IFERROR(IF(A79="","",IF(AND(K79="In Service",J79="Available",I79="Vacant Clean"),"Yes","No")),"")</f>
        <v/>
      </c>
      <c r="V79" s="25">
        <f>IFERROR(IF(A79="","",IF(COUNTIFS('Block Log'!$B$2:$B$151,A79,'Block Log'!$M$2:$M$151,"Open")+COUNTIFS('Block Log'!$B$2:$B$151,A79,'Block Log'!$M$2:$M$151,"In Progress")+COUNTIFS('Block Log'!$B$2:$B$151,A79,'Block Log'!$M$2:$M$151,"On Hold")&gt;0,IF(OR(K79="Out of Order",K79="Out of Service"),"Aligned","Mismatch"),IF(OR(K79="Out of Order",K79="Out of Service"),"Mismatch","Aligned"))),"")</f>
        <v/>
      </c>
      <c r="W79" s="25">
        <f>IFERROR(IF(A79="","",IF(OR(K79&lt;&gt;"In Service",I79="Vacant Dirty",I79="Inspection Failed",AND(P79&lt;&gt;"",'Dashboard'!$B$4-P79&gt;'Dashboard'!$B$5),V79="Mismatch"),"Yes","No")),"")</f>
        <v/>
      </c>
      <c r="X79" s="22" t="n"/>
    </row>
    <row r="80">
      <c r="A80" s="22" t="n"/>
      <c r="B80" s="22" t="n"/>
      <c r="C80" s="22" t="n"/>
      <c r="D80" s="22" t="n"/>
      <c r="E80" s="22" t="n"/>
      <c r="F80" s="22" t="n"/>
      <c r="G80" s="22" t="n"/>
      <c r="H80" s="22" t="n"/>
      <c r="I80" s="22" t="n"/>
      <c r="J80" s="22" t="n"/>
      <c r="K80" s="22" t="n"/>
      <c r="L80" s="22" t="n"/>
      <c r="M80" s="38" t="n"/>
      <c r="N80" s="38" t="n"/>
      <c r="O80" s="38" t="n"/>
      <c r="P80" s="38" t="n"/>
      <c r="Q80" s="22" t="n"/>
      <c r="R80" s="22" t="n"/>
      <c r="S80" s="22" t="n"/>
      <c r="T80" s="39" t="n"/>
      <c r="U80" s="25">
        <f>IFERROR(IF(A80="","",IF(AND(K80="In Service",J80="Available",I80="Vacant Clean"),"Yes","No")),"")</f>
        <v/>
      </c>
      <c r="V80" s="25">
        <f>IFERROR(IF(A80="","",IF(COUNTIFS('Block Log'!$B$2:$B$151,A80,'Block Log'!$M$2:$M$151,"Open")+COUNTIFS('Block Log'!$B$2:$B$151,A80,'Block Log'!$M$2:$M$151,"In Progress")+COUNTIFS('Block Log'!$B$2:$B$151,A80,'Block Log'!$M$2:$M$151,"On Hold")&gt;0,IF(OR(K80="Out of Order",K80="Out of Service"),"Aligned","Mismatch"),IF(OR(K80="Out of Order",K80="Out of Service"),"Mismatch","Aligned"))),"")</f>
        <v/>
      </c>
      <c r="W80" s="25">
        <f>IFERROR(IF(A80="","",IF(OR(K80&lt;&gt;"In Service",I80="Vacant Dirty",I80="Inspection Failed",AND(P80&lt;&gt;"",'Dashboard'!$B$4-P80&gt;'Dashboard'!$B$5),V80="Mismatch"),"Yes","No")),"")</f>
        <v/>
      </c>
      <c r="X80" s="22" t="n"/>
    </row>
    <row r="81">
      <c r="A81" s="22" t="n"/>
      <c r="B81" s="22" t="n"/>
      <c r="C81" s="22" t="n"/>
      <c r="D81" s="22" t="n"/>
      <c r="E81" s="22" t="n"/>
      <c r="F81" s="22" t="n"/>
      <c r="G81" s="22" t="n"/>
      <c r="H81" s="22" t="n"/>
      <c r="I81" s="22" t="n"/>
      <c r="J81" s="22" t="n"/>
      <c r="K81" s="22" t="n"/>
      <c r="L81" s="22" t="n"/>
      <c r="M81" s="38" t="n"/>
      <c r="N81" s="38" t="n"/>
      <c r="O81" s="38" t="n"/>
      <c r="P81" s="38" t="n"/>
      <c r="Q81" s="22" t="n"/>
      <c r="R81" s="22" t="n"/>
      <c r="S81" s="22" t="n"/>
      <c r="T81" s="39" t="n"/>
      <c r="U81" s="25">
        <f>IFERROR(IF(A81="","",IF(AND(K81="In Service",J81="Available",I81="Vacant Clean"),"Yes","No")),"")</f>
        <v/>
      </c>
      <c r="V81" s="25">
        <f>IFERROR(IF(A81="","",IF(COUNTIFS('Block Log'!$B$2:$B$151,A81,'Block Log'!$M$2:$M$151,"Open")+COUNTIFS('Block Log'!$B$2:$B$151,A81,'Block Log'!$M$2:$M$151,"In Progress")+COUNTIFS('Block Log'!$B$2:$B$151,A81,'Block Log'!$M$2:$M$151,"On Hold")&gt;0,IF(OR(K81="Out of Order",K81="Out of Service"),"Aligned","Mismatch"),IF(OR(K81="Out of Order",K81="Out of Service"),"Mismatch","Aligned"))),"")</f>
        <v/>
      </c>
      <c r="W81" s="25">
        <f>IFERROR(IF(A81="","",IF(OR(K81&lt;&gt;"In Service",I81="Vacant Dirty",I81="Inspection Failed",AND(P81&lt;&gt;"",'Dashboard'!$B$4-P81&gt;'Dashboard'!$B$5),V81="Mismatch"),"Yes","No")),"")</f>
        <v/>
      </c>
      <c r="X81" s="22" t="n"/>
    </row>
    <row r="82">
      <c r="A82" s="22" t="n"/>
      <c r="B82" s="22" t="n"/>
      <c r="C82" s="22" t="n"/>
      <c r="D82" s="22" t="n"/>
      <c r="E82" s="22" t="n"/>
      <c r="F82" s="22" t="n"/>
      <c r="G82" s="22" t="n"/>
      <c r="H82" s="22" t="n"/>
      <c r="I82" s="22" t="n"/>
      <c r="J82" s="22" t="n"/>
      <c r="K82" s="22" t="n"/>
      <c r="L82" s="22" t="n"/>
      <c r="M82" s="38" t="n"/>
      <c r="N82" s="38" t="n"/>
      <c r="O82" s="38" t="n"/>
      <c r="P82" s="38" t="n"/>
      <c r="Q82" s="22" t="n"/>
      <c r="R82" s="22" t="n"/>
      <c r="S82" s="22" t="n"/>
      <c r="T82" s="39" t="n"/>
      <c r="U82" s="25">
        <f>IFERROR(IF(A82="","",IF(AND(K82="In Service",J82="Available",I82="Vacant Clean"),"Yes","No")),"")</f>
        <v/>
      </c>
      <c r="V82" s="25">
        <f>IFERROR(IF(A82="","",IF(COUNTIFS('Block Log'!$B$2:$B$151,A82,'Block Log'!$M$2:$M$151,"Open")+COUNTIFS('Block Log'!$B$2:$B$151,A82,'Block Log'!$M$2:$M$151,"In Progress")+COUNTIFS('Block Log'!$B$2:$B$151,A82,'Block Log'!$M$2:$M$151,"On Hold")&gt;0,IF(OR(K82="Out of Order",K82="Out of Service"),"Aligned","Mismatch"),IF(OR(K82="Out of Order",K82="Out of Service"),"Mismatch","Aligned"))),"")</f>
        <v/>
      </c>
      <c r="W82" s="25">
        <f>IFERROR(IF(A82="","",IF(OR(K82&lt;&gt;"In Service",I82="Vacant Dirty",I82="Inspection Failed",AND(P82&lt;&gt;"",'Dashboard'!$B$4-P82&gt;'Dashboard'!$B$5),V82="Mismatch"),"Yes","No")),"")</f>
        <v/>
      </c>
      <c r="X82" s="22" t="n"/>
    </row>
    <row r="83">
      <c r="A83" s="22" t="n"/>
      <c r="B83" s="22" t="n"/>
      <c r="C83" s="22" t="n"/>
      <c r="D83" s="22" t="n"/>
      <c r="E83" s="22" t="n"/>
      <c r="F83" s="22" t="n"/>
      <c r="G83" s="22" t="n"/>
      <c r="H83" s="22" t="n"/>
      <c r="I83" s="22" t="n"/>
      <c r="J83" s="22" t="n"/>
      <c r="K83" s="22" t="n"/>
      <c r="L83" s="22" t="n"/>
      <c r="M83" s="38" t="n"/>
      <c r="N83" s="38" t="n"/>
      <c r="O83" s="38" t="n"/>
      <c r="P83" s="38" t="n"/>
      <c r="Q83" s="22" t="n"/>
      <c r="R83" s="22" t="n"/>
      <c r="S83" s="22" t="n"/>
      <c r="T83" s="39" t="n"/>
      <c r="U83" s="25">
        <f>IFERROR(IF(A83="","",IF(AND(K83="In Service",J83="Available",I83="Vacant Clean"),"Yes","No")),"")</f>
        <v/>
      </c>
      <c r="V83" s="25">
        <f>IFERROR(IF(A83="","",IF(COUNTIFS('Block Log'!$B$2:$B$151,A83,'Block Log'!$M$2:$M$151,"Open")+COUNTIFS('Block Log'!$B$2:$B$151,A83,'Block Log'!$M$2:$M$151,"In Progress")+COUNTIFS('Block Log'!$B$2:$B$151,A83,'Block Log'!$M$2:$M$151,"On Hold")&gt;0,IF(OR(K83="Out of Order",K83="Out of Service"),"Aligned","Mismatch"),IF(OR(K83="Out of Order",K83="Out of Service"),"Mismatch","Aligned"))),"")</f>
        <v/>
      </c>
      <c r="W83" s="25">
        <f>IFERROR(IF(A83="","",IF(OR(K83&lt;&gt;"In Service",I83="Vacant Dirty",I83="Inspection Failed",AND(P83&lt;&gt;"",'Dashboard'!$B$4-P83&gt;'Dashboard'!$B$5),V83="Mismatch"),"Yes","No")),"")</f>
        <v/>
      </c>
      <c r="X83" s="22" t="n"/>
    </row>
    <row r="84">
      <c r="A84" s="22" t="n"/>
      <c r="B84" s="22" t="n"/>
      <c r="C84" s="22" t="n"/>
      <c r="D84" s="22" t="n"/>
      <c r="E84" s="22" t="n"/>
      <c r="F84" s="22" t="n"/>
      <c r="G84" s="22" t="n"/>
      <c r="H84" s="22" t="n"/>
      <c r="I84" s="22" t="n"/>
      <c r="J84" s="22" t="n"/>
      <c r="K84" s="22" t="n"/>
      <c r="L84" s="22" t="n"/>
      <c r="M84" s="38" t="n"/>
      <c r="N84" s="38" t="n"/>
      <c r="O84" s="38" t="n"/>
      <c r="P84" s="38" t="n"/>
      <c r="Q84" s="22" t="n"/>
      <c r="R84" s="22" t="n"/>
      <c r="S84" s="22" t="n"/>
      <c r="T84" s="39" t="n"/>
      <c r="U84" s="25">
        <f>IFERROR(IF(A84="","",IF(AND(K84="In Service",J84="Available",I84="Vacant Clean"),"Yes","No")),"")</f>
        <v/>
      </c>
      <c r="V84" s="25">
        <f>IFERROR(IF(A84="","",IF(COUNTIFS('Block Log'!$B$2:$B$151,A84,'Block Log'!$M$2:$M$151,"Open")+COUNTIFS('Block Log'!$B$2:$B$151,A84,'Block Log'!$M$2:$M$151,"In Progress")+COUNTIFS('Block Log'!$B$2:$B$151,A84,'Block Log'!$M$2:$M$151,"On Hold")&gt;0,IF(OR(K84="Out of Order",K84="Out of Service"),"Aligned","Mismatch"),IF(OR(K84="Out of Order",K84="Out of Service"),"Mismatch","Aligned"))),"")</f>
        <v/>
      </c>
      <c r="W84" s="25">
        <f>IFERROR(IF(A84="","",IF(OR(K84&lt;&gt;"In Service",I84="Vacant Dirty",I84="Inspection Failed",AND(P84&lt;&gt;"",'Dashboard'!$B$4-P84&gt;'Dashboard'!$B$5),V84="Mismatch"),"Yes","No")),"")</f>
        <v/>
      </c>
      <c r="X84" s="22" t="n"/>
    </row>
    <row r="85">
      <c r="A85" s="22" t="n"/>
      <c r="B85" s="22" t="n"/>
      <c r="C85" s="22" t="n"/>
      <c r="D85" s="22" t="n"/>
      <c r="E85" s="22" t="n"/>
      <c r="F85" s="22" t="n"/>
      <c r="G85" s="22" t="n"/>
      <c r="H85" s="22" t="n"/>
      <c r="I85" s="22" t="n"/>
      <c r="J85" s="22" t="n"/>
      <c r="K85" s="22" t="n"/>
      <c r="L85" s="22" t="n"/>
      <c r="M85" s="38" t="n"/>
      <c r="N85" s="38" t="n"/>
      <c r="O85" s="38" t="n"/>
      <c r="P85" s="38" t="n"/>
      <c r="Q85" s="22" t="n"/>
      <c r="R85" s="22" t="n"/>
      <c r="S85" s="22" t="n"/>
      <c r="T85" s="39" t="n"/>
      <c r="U85" s="25">
        <f>IFERROR(IF(A85="","",IF(AND(K85="In Service",J85="Available",I85="Vacant Clean"),"Yes","No")),"")</f>
        <v/>
      </c>
      <c r="V85" s="25">
        <f>IFERROR(IF(A85="","",IF(COUNTIFS('Block Log'!$B$2:$B$151,A85,'Block Log'!$M$2:$M$151,"Open")+COUNTIFS('Block Log'!$B$2:$B$151,A85,'Block Log'!$M$2:$M$151,"In Progress")+COUNTIFS('Block Log'!$B$2:$B$151,A85,'Block Log'!$M$2:$M$151,"On Hold")&gt;0,IF(OR(K85="Out of Order",K85="Out of Service"),"Aligned","Mismatch"),IF(OR(K85="Out of Order",K85="Out of Service"),"Mismatch","Aligned"))),"")</f>
        <v/>
      </c>
      <c r="W85" s="25">
        <f>IFERROR(IF(A85="","",IF(OR(K85&lt;&gt;"In Service",I85="Vacant Dirty",I85="Inspection Failed",AND(P85&lt;&gt;"",'Dashboard'!$B$4-P85&gt;'Dashboard'!$B$5),V85="Mismatch"),"Yes","No")),"")</f>
        <v/>
      </c>
      <c r="X85" s="22" t="n"/>
    </row>
    <row r="86">
      <c r="A86" s="22" t="n"/>
      <c r="B86" s="22" t="n"/>
      <c r="C86" s="22" t="n"/>
      <c r="D86" s="22" t="n"/>
      <c r="E86" s="22" t="n"/>
      <c r="F86" s="22" t="n"/>
      <c r="G86" s="22" t="n"/>
      <c r="H86" s="22" t="n"/>
      <c r="I86" s="22" t="n"/>
      <c r="J86" s="22" t="n"/>
      <c r="K86" s="22" t="n"/>
      <c r="L86" s="22" t="n"/>
      <c r="M86" s="38" t="n"/>
      <c r="N86" s="38" t="n"/>
      <c r="O86" s="38" t="n"/>
      <c r="P86" s="38" t="n"/>
      <c r="Q86" s="22" t="n"/>
      <c r="R86" s="22" t="n"/>
      <c r="S86" s="22" t="n"/>
      <c r="T86" s="39" t="n"/>
      <c r="U86" s="25">
        <f>IFERROR(IF(A86="","",IF(AND(K86="In Service",J86="Available",I86="Vacant Clean"),"Yes","No")),"")</f>
        <v/>
      </c>
      <c r="V86" s="25">
        <f>IFERROR(IF(A86="","",IF(COUNTIFS('Block Log'!$B$2:$B$151,A86,'Block Log'!$M$2:$M$151,"Open")+COUNTIFS('Block Log'!$B$2:$B$151,A86,'Block Log'!$M$2:$M$151,"In Progress")+COUNTIFS('Block Log'!$B$2:$B$151,A86,'Block Log'!$M$2:$M$151,"On Hold")&gt;0,IF(OR(K86="Out of Order",K86="Out of Service"),"Aligned","Mismatch"),IF(OR(K86="Out of Order",K86="Out of Service"),"Mismatch","Aligned"))),"")</f>
        <v/>
      </c>
      <c r="W86" s="25">
        <f>IFERROR(IF(A86="","",IF(OR(K86&lt;&gt;"In Service",I86="Vacant Dirty",I86="Inspection Failed",AND(P86&lt;&gt;"",'Dashboard'!$B$4-P86&gt;'Dashboard'!$B$5),V86="Mismatch"),"Yes","No")),"")</f>
        <v/>
      </c>
      <c r="X86" s="22" t="n"/>
    </row>
    <row r="87">
      <c r="A87" s="22" t="n"/>
      <c r="B87" s="22" t="n"/>
      <c r="C87" s="22" t="n"/>
      <c r="D87" s="22" t="n"/>
      <c r="E87" s="22" t="n"/>
      <c r="F87" s="22" t="n"/>
      <c r="G87" s="22" t="n"/>
      <c r="H87" s="22" t="n"/>
      <c r="I87" s="22" t="n"/>
      <c r="J87" s="22" t="n"/>
      <c r="K87" s="22" t="n"/>
      <c r="L87" s="22" t="n"/>
      <c r="M87" s="38" t="n"/>
      <c r="N87" s="38" t="n"/>
      <c r="O87" s="38" t="n"/>
      <c r="P87" s="38" t="n"/>
      <c r="Q87" s="22" t="n"/>
      <c r="R87" s="22" t="n"/>
      <c r="S87" s="22" t="n"/>
      <c r="T87" s="39" t="n"/>
      <c r="U87" s="25">
        <f>IFERROR(IF(A87="","",IF(AND(K87="In Service",J87="Available",I87="Vacant Clean"),"Yes","No")),"")</f>
        <v/>
      </c>
      <c r="V87" s="25">
        <f>IFERROR(IF(A87="","",IF(COUNTIFS('Block Log'!$B$2:$B$151,A87,'Block Log'!$M$2:$M$151,"Open")+COUNTIFS('Block Log'!$B$2:$B$151,A87,'Block Log'!$M$2:$M$151,"In Progress")+COUNTIFS('Block Log'!$B$2:$B$151,A87,'Block Log'!$M$2:$M$151,"On Hold")&gt;0,IF(OR(K87="Out of Order",K87="Out of Service"),"Aligned","Mismatch"),IF(OR(K87="Out of Order",K87="Out of Service"),"Mismatch","Aligned"))),"")</f>
        <v/>
      </c>
      <c r="W87" s="25">
        <f>IFERROR(IF(A87="","",IF(OR(K87&lt;&gt;"In Service",I87="Vacant Dirty",I87="Inspection Failed",AND(P87&lt;&gt;"",'Dashboard'!$B$4-P87&gt;'Dashboard'!$B$5),V87="Mismatch"),"Yes","No")),"")</f>
        <v/>
      </c>
      <c r="X87" s="22" t="n"/>
    </row>
    <row r="88">
      <c r="A88" s="22" t="n"/>
      <c r="B88" s="22" t="n"/>
      <c r="C88" s="22" t="n"/>
      <c r="D88" s="22" t="n"/>
      <c r="E88" s="22" t="n"/>
      <c r="F88" s="22" t="n"/>
      <c r="G88" s="22" t="n"/>
      <c r="H88" s="22" t="n"/>
      <c r="I88" s="22" t="n"/>
      <c r="J88" s="22" t="n"/>
      <c r="K88" s="22" t="n"/>
      <c r="L88" s="22" t="n"/>
      <c r="M88" s="38" t="n"/>
      <c r="N88" s="38" t="n"/>
      <c r="O88" s="38" t="n"/>
      <c r="P88" s="38" t="n"/>
      <c r="Q88" s="22" t="n"/>
      <c r="R88" s="22" t="n"/>
      <c r="S88" s="22" t="n"/>
      <c r="T88" s="39" t="n"/>
      <c r="U88" s="25">
        <f>IFERROR(IF(A88="","",IF(AND(K88="In Service",J88="Available",I88="Vacant Clean"),"Yes","No")),"")</f>
        <v/>
      </c>
      <c r="V88" s="25">
        <f>IFERROR(IF(A88="","",IF(COUNTIFS('Block Log'!$B$2:$B$151,A88,'Block Log'!$M$2:$M$151,"Open")+COUNTIFS('Block Log'!$B$2:$B$151,A88,'Block Log'!$M$2:$M$151,"In Progress")+COUNTIFS('Block Log'!$B$2:$B$151,A88,'Block Log'!$M$2:$M$151,"On Hold")&gt;0,IF(OR(K88="Out of Order",K88="Out of Service"),"Aligned","Mismatch"),IF(OR(K88="Out of Order",K88="Out of Service"),"Mismatch","Aligned"))),"")</f>
        <v/>
      </c>
      <c r="W88" s="25">
        <f>IFERROR(IF(A88="","",IF(OR(K88&lt;&gt;"In Service",I88="Vacant Dirty",I88="Inspection Failed",AND(P88&lt;&gt;"",'Dashboard'!$B$4-P88&gt;'Dashboard'!$B$5),V88="Mismatch"),"Yes","No")),"")</f>
        <v/>
      </c>
      <c r="X88" s="22" t="n"/>
    </row>
    <row r="89">
      <c r="A89" s="22" t="n"/>
      <c r="B89" s="22" t="n"/>
      <c r="C89" s="22" t="n"/>
      <c r="D89" s="22" t="n"/>
      <c r="E89" s="22" t="n"/>
      <c r="F89" s="22" t="n"/>
      <c r="G89" s="22" t="n"/>
      <c r="H89" s="22" t="n"/>
      <c r="I89" s="22" t="n"/>
      <c r="J89" s="22" t="n"/>
      <c r="K89" s="22" t="n"/>
      <c r="L89" s="22" t="n"/>
      <c r="M89" s="38" t="n"/>
      <c r="N89" s="38" t="n"/>
      <c r="O89" s="38" t="n"/>
      <c r="P89" s="38" t="n"/>
      <c r="Q89" s="22" t="n"/>
      <c r="R89" s="22" t="n"/>
      <c r="S89" s="22" t="n"/>
      <c r="T89" s="39" t="n"/>
      <c r="U89" s="25">
        <f>IFERROR(IF(A89="","",IF(AND(K89="In Service",J89="Available",I89="Vacant Clean"),"Yes","No")),"")</f>
        <v/>
      </c>
      <c r="V89" s="25">
        <f>IFERROR(IF(A89="","",IF(COUNTIFS('Block Log'!$B$2:$B$151,A89,'Block Log'!$M$2:$M$151,"Open")+COUNTIFS('Block Log'!$B$2:$B$151,A89,'Block Log'!$M$2:$M$151,"In Progress")+COUNTIFS('Block Log'!$B$2:$B$151,A89,'Block Log'!$M$2:$M$151,"On Hold")&gt;0,IF(OR(K89="Out of Order",K89="Out of Service"),"Aligned","Mismatch"),IF(OR(K89="Out of Order",K89="Out of Service"),"Mismatch","Aligned"))),"")</f>
        <v/>
      </c>
      <c r="W89" s="25">
        <f>IFERROR(IF(A89="","",IF(OR(K89&lt;&gt;"In Service",I89="Vacant Dirty",I89="Inspection Failed",AND(P89&lt;&gt;"",'Dashboard'!$B$4-P89&gt;'Dashboard'!$B$5),V89="Mismatch"),"Yes","No")),"")</f>
        <v/>
      </c>
      <c r="X89" s="22" t="n"/>
    </row>
    <row r="90">
      <c r="A90" s="22" t="n"/>
      <c r="B90" s="22" t="n"/>
      <c r="C90" s="22" t="n"/>
      <c r="D90" s="22" t="n"/>
      <c r="E90" s="22" t="n"/>
      <c r="F90" s="22" t="n"/>
      <c r="G90" s="22" t="n"/>
      <c r="H90" s="22" t="n"/>
      <c r="I90" s="22" t="n"/>
      <c r="J90" s="22" t="n"/>
      <c r="K90" s="22" t="n"/>
      <c r="L90" s="22" t="n"/>
      <c r="M90" s="38" t="n"/>
      <c r="N90" s="38" t="n"/>
      <c r="O90" s="38" t="n"/>
      <c r="P90" s="38" t="n"/>
      <c r="Q90" s="22" t="n"/>
      <c r="R90" s="22" t="n"/>
      <c r="S90" s="22" t="n"/>
      <c r="T90" s="39" t="n"/>
      <c r="U90" s="25">
        <f>IFERROR(IF(A90="","",IF(AND(K90="In Service",J90="Available",I90="Vacant Clean"),"Yes","No")),"")</f>
        <v/>
      </c>
      <c r="V90" s="25">
        <f>IFERROR(IF(A90="","",IF(COUNTIFS('Block Log'!$B$2:$B$151,A90,'Block Log'!$M$2:$M$151,"Open")+COUNTIFS('Block Log'!$B$2:$B$151,A90,'Block Log'!$M$2:$M$151,"In Progress")+COUNTIFS('Block Log'!$B$2:$B$151,A90,'Block Log'!$M$2:$M$151,"On Hold")&gt;0,IF(OR(K90="Out of Order",K90="Out of Service"),"Aligned","Mismatch"),IF(OR(K90="Out of Order",K90="Out of Service"),"Mismatch","Aligned"))),"")</f>
        <v/>
      </c>
      <c r="W90" s="25">
        <f>IFERROR(IF(A90="","",IF(OR(K90&lt;&gt;"In Service",I90="Vacant Dirty",I90="Inspection Failed",AND(P90&lt;&gt;"",'Dashboard'!$B$4-P90&gt;'Dashboard'!$B$5),V90="Mismatch"),"Yes","No")),"")</f>
        <v/>
      </c>
      <c r="X90" s="22" t="n"/>
    </row>
    <row r="91">
      <c r="A91" s="22" t="n"/>
      <c r="B91" s="22" t="n"/>
      <c r="C91" s="22" t="n"/>
      <c r="D91" s="22" t="n"/>
      <c r="E91" s="22" t="n"/>
      <c r="F91" s="22" t="n"/>
      <c r="G91" s="22" t="n"/>
      <c r="H91" s="22" t="n"/>
      <c r="I91" s="22" t="n"/>
      <c r="J91" s="22" t="n"/>
      <c r="K91" s="22" t="n"/>
      <c r="L91" s="22" t="n"/>
      <c r="M91" s="38" t="n"/>
      <c r="N91" s="38" t="n"/>
      <c r="O91" s="38" t="n"/>
      <c r="P91" s="38" t="n"/>
      <c r="Q91" s="22" t="n"/>
      <c r="R91" s="22" t="n"/>
      <c r="S91" s="22" t="n"/>
      <c r="T91" s="39" t="n"/>
      <c r="U91" s="25">
        <f>IFERROR(IF(A91="","",IF(AND(K91="In Service",J91="Available",I91="Vacant Clean"),"Yes","No")),"")</f>
        <v/>
      </c>
      <c r="V91" s="25">
        <f>IFERROR(IF(A91="","",IF(COUNTIFS('Block Log'!$B$2:$B$151,A91,'Block Log'!$M$2:$M$151,"Open")+COUNTIFS('Block Log'!$B$2:$B$151,A91,'Block Log'!$M$2:$M$151,"In Progress")+COUNTIFS('Block Log'!$B$2:$B$151,A91,'Block Log'!$M$2:$M$151,"On Hold")&gt;0,IF(OR(K91="Out of Order",K91="Out of Service"),"Aligned","Mismatch"),IF(OR(K91="Out of Order",K91="Out of Service"),"Mismatch","Aligned"))),"")</f>
        <v/>
      </c>
      <c r="W91" s="25">
        <f>IFERROR(IF(A91="","",IF(OR(K91&lt;&gt;"In Service",I91="Vacant Dirty",I91="Inspection Failed",AND(P91&lt;&gt;"",'Dashboard'!$B$4-P91&gt;'Dashboard'!$B$5),V91="Mismatch"),"Yes","No")),"")</f>
        <v/>
      </c>
      <c r="X91" s="22" t="n"/>
    </row>
    <row r="92">
      <c r="A92" s="22" t="n"/>
      <c r="B92" s="22" t="n"/>
      <c r="C92" s="22" t="n"/>
      <c r="D92" s="22" t="n"/>
      <c r="E92" s="22" t="n"/>
      <c r="F92" s="22" t="n"/>
      <c r="G92" s="22" t="n"/>
      <c r="H92" s="22" t="n"/>
      <c r="I92" s="22" t="n"/>
      <c r="J92" s="22" t="n"/>
      <c r="K92" s="22" t="n"/>
      <c r="L92" s="22" t="n"/>
      <c r="M92" s="38" t="n"/>
      <c r="N92" s="38" t="n"/>
      <c r="O92" s="38" t="n"/>
      <c r="P92" s="38" t="n"/>
      <c r="Q92" s="22" t="n"/>
      <c r="R92" s="22" t="n"/>
      <c r="S92" s="22" t="n"/>
      <c r="T92" s="39" t="n"/>
      <c r="U92" s="25">
        <f>IFERROR(IF(A92="","",IF(AND(K92="In Service",J92="Available",I92="Vacant Clean"),"Yes","No")),"")</f>
        <v/>
      </c>
      <c r="V92" s="25">
        <f>IFERROR(IF(A92="","",IF(COUNTIFS('Block Log'!$B$2:$B$151,A92,'Block Log'!$M$2:$M$151,"Open")+COUNTIFS('Block Log'!$B$2:$B$151,A92,'Block Log'!$M$2:$M$151,"In Progress")+COUNTIFS('Block Log'!$B$2:$B$151,A92,'Block Log'!$M$2:$M$151,"On Hold")&gt;0,IF(OR(K92="Out of Order",K92="Out of Service"),"Aligned","Mismatch"),IF(OR(K92="Out of Order",K92="Out of Service"),"Mismatch","Aligned"))),"")</f>
        <v/>
      </c>
      <c r="W92" s="25">
        <f>IFERROR(IF(A92="","",IF(OR(K92&lt;&gt;"In Service",I92="Vacant Dirty",I92="Inspection Failed",AND(P92&lt;&gt;"",'Dashboard'!$B$4-P92&gt;'Dashboard'!$B$5),V92="Mismatch"),"Yes","No")),"")</f>
        <v/>
      </c>
      <c r="X92" s="22" t="n"/>
    </row>
    <row r="93">
      <c r="A93" s="22" t="n"/>
      <c r="B93" s="22" t="n"/>
      <c r="C93" s="22" t="n"/>
      <c r="D93" s="22" t="n"/>
      <c r="E93" s="22" t="n"/>
      <c r="F93" s="22" t="n"/>
      <c r="G93" s="22" t="n"/>
      <c r="H93" s="22" t="n"/>
      <c r="I93" s="22" t="n"/>
      <c r="J93" s="22" t="n"/>
      <c r="K93" s="22" t="n"/>
      <c r="L93" s="22" t="n"/>
      <c r="M93" s="38" t="n"/>
      <c r="N93" s="38" t="n"/>
      <c r="O93" s="38" t="n"/>
      <c r="P93" s="38" t="n"/>
      <c r="Q93" s="22" t="n"/>
      <c r="R93" s="22" t="n"/>
      <c r="S93" s="22" t="n"/>
      <c r="T93" s="39" t="n"/>
      <c r="U93" s="25">
        <f>IFERROR(IF(A93="","",IF(AND(K93="In Service",J93="Available",I93="Vacant Clean"),"Yes","No")),"")</f>
        <v/>
      </c>
      <c r="V93" s="25">
        <f>IFERROR(IF(A93="","",IF(COUNTIFS('Block Log'!$B$2:$B$151,A93,'Block Log'!$M$2:$M$151,"Open")+COUNTIFS('Block Log'!$B$2:$B$151,A93,'Block Log'!$M$2:$M$151,"In Progress")+COUNTIFS('Block Log'!$B$2:$B$151,A93,'Block Log'!$M$2:$M$151,"On Hold")&gt;0,IF(OR(K93="Out of Order",K93="Out of Service"),"Aligned","Mismatch"),IF(OR(K93="Out of Order",K93="Out of Service"),"Mismatch","Aligned"))),"")</f>
        <v/>
      </c>
      <c r="W93" s="25">
        <f>IFERROR(IF(A93="","",IF(OR(K93&lt;&gt;"In Service",I93="Vacant Dirty",I93="Inspection Failed",AND(P93&lt;&gt;"",'Dashboard'!$B$4-P93&gt;'Dashboard'!$B$5),V93="Mismatch"),"Yes","No")),"")</f>
        <v/>
      </c>
      <c r="X93" s="22" t="n"/>
    </row>
    <row r="94">
      <c r="A94" s="22" t="n"/>
      <c r="B94" s="22" t="n"/>
      <c r="C94" s="22" t="n"/>
      <c r="D94" s="22" t="n"/>
      <c r="E94" s="22" t="n"/>
      <c r="F94" s="22" t="n"/>
      <c r="G94" s="22" t="n"/>
      <c r="H94" s="22" t="n"/>
      <c r="I94" s="22" t="n"/>
      <c r="J94" s="22" t="n"/>
      <c r="K94" s="22" t="n"/>
      <c r="L94" s="22" t="n"/>
      <c r="M94" s="38" t="n"/>
      <c r="N94" s="38" t="n"/>
      <c r="O94" s="38" t="n"/>
      <c r="P94" s="38" t="n"/>
      <c r="Q94" s="22" t="n"/>
      <c r="R94" s="22" t="n"/>
      <c r="S94" s="22" t="n"/>
      <c r="T94" s="39" t="n"/>
      <c r="U94" s="25">
        <f>IFERROR(IF(A94="","",IF(AND(K94="In Service",J94="Available",I94="Vacant Clean"),"Yes","No")),"")</f>
        <v/>
      </c>
      <c r="V94" s="25">
        <f>IFERROR(IF(A94="","",IF(COUNTIFS('Block Log'!$B$2:$B$151,A94,'Block Log'!$M$2:$M$151,"Open")+COUNTIFS('Block Log'!$B$2:$B$151,A94,'Block Log'!$M$2:$M$151,"In Progress")+COUNTIFS('Block Log'!$B$2:$B$151,A94,'Block Log'!$M$2:$M$151,"On Hold")&gt;0,IF(OR(K94="Out of Order",K94="Out of Service"),"Aligned","Mismatch"),IF(OR(K94="Out of Order",K94="Out of Service"),"Mismatch","Aligned"))),"")</f>
        <v/>
      </c>
      <c r="W94" s="25">
        <f>IFERROR(IF(A94="","",IF(OR(K94&lt;&gt;"In Service",I94="Vacant Dirty",I94="Inspection Failed",AND(P94&lt;&gt;"",'Dashboard'!$B$4-P94&gt;'Dashboard'!$B$5),V94="Mismatch"),"Yes","No")),"")</f>
        <v/>
      </c>
      <c r="X94" s="22" t="n"/>
    </row>
    <row r="95">
      <c r="A95" s="22" t="n"/>
      <c r="B95" s="22" t="n"/>
      <c r="C95" s="22" t="n"/>
      <c r="D95" s="22" t="n"/>
      <c r="E95" s="22" t="n"/>
      <c r="F95" s="22" t="n"/>
      <c r="G95" s="22" t="n"/>
      <c r="H95" s="22" t="n"/>
      <c r="I95" s="22" t="n"/>
      <c r="J95" s="22" t="n"/>
      <c r="K95" s="22" t="n"/>
      <c r="L95" s="22" t="n"/>
      <c r="M95" s="38" t="n"/>
      <c r="N95" s="38" t="n"/>
      <c r="O95" s="38" t="n"/>
      <c r="P95" s="38" t="n"/>
      <c r="Q95" s="22" t="n"/>
      <c r="R95" s="22" t="n"/>
      <c r="S95" s="22" t="n"/>
      <c r="T95" s="39" t="n"/>
      <c r="U95" s="25">
        <f>IFERROR(IF(A95="","",IF(AND(K95="In Service",J95="Available",I95="Vacant Clean"),"Yes","No")),"")</f>
        <v/>
      </c>
      <c r="V95" s="25">
        <f>IFERROR(IF(A95="","",IF(COUNTIFS('Block Log'!$B$2:$B$151,A95,'Block Log'!$M$2:$M$151,"Open")+COUNTIFS('Block Log'!$B$2:$B$151,A95,'Block Log'!$M$2:$M$151,"In Progress")+COUNTIFS('Block Log'!$B$2:$B$151,A95,'Block Log'!$M$2:$M$151,"On Hold")&gt;0,IF(OR(K95="Out of Order",K95="Out of Service"),"Aligned","Mismatch"),IF(OR(K95="Out of Order",K95="Out of Service"),"Mismatch","Aligned"))),"")</f>
        <v/>
      </c>
      <c r="W95" s="25">
        <f>IFERROR(IF(A95="","",IF(OR(K95&lt;&gt;"In Service",I95="Vacant Dirty",I95="Inspection Failed",AND(P95&lt;&gt;"",'Dashboard'!$B$4-P95&gt;'Dashboard'!$B$5),V95="Mismatch"),"Yes","No")),"")</f>
        <v/>
      </c>
      <c r="X95" s="22" t="n"/>
    </row>
    <row r="96">
      <c r="A96" s="22" t="n"/>
      <c r="B96" s="22" t="n"/>
      <c r="C96" s="22" t="n"/>
      <c r="D96" s="22" t="n"/>
      <c r="E96" s="22" t="n"/>
      <c r="F96" s="22" t="n"/>
      <c r="G96" s="22" t="n"/>
      <c r="H96" s="22" t="n"/>
      <c r="I96" s="22" t="n"/>
      <c r="J96" s="22" t="n"/>
      <c r="K96" s="22" t="n"/>
      <c r="L96" s="22" t="n"/>
      <c r="M96" s="38" t="n"/>
      <c r="N96" s="38" t="n"/>
      <c r="O96" s="38" t="n"/>
      <c r="P96" s="38" t="n"/>
      <c r="Q96" s="22" t="n"/>
      <c r="R96" s="22" t="n"/>
      <c r="S96" s="22" t="n"/>
      <c r="T96" s="39" t="n"/>
      <c r="U96" s="25">
        <f>IFERROR(IF(A96="","",IF(AND(K96="In Service",J96="Available",I96="Vacant Clean"),"Yes","No")),"")</f>
        <v/>
      </c>
      <c r="V96" s="25">
        <f>IFERROR(IF(A96="","",IF(COUNTIFS('Block Log'!$B$2:$B$151,A96,'Block Log'!$M$2:$M$151,"Open")+COUNTIFS('Block Log'!$B$2:$B$151,A96,'Block Log'!$M$2:$M$151,"In Progress")+COUNTIFS('Block Log'!$B$2:$B$151,A96,'Block Log'!$M$2:$M$151,"On Hold")&gt;0,IF(OR(K96="Out of Order",K96="Out of Service"),"Aligned","Mismatch"),IF(OR(K96="Out of Order",K96="Out of Service"),"Mismatch","Aligned"))),"")</f>
        <v/>
      </c>
      <c r="W96" s="25">
        <f>IFERROR(IF(A96="","",IF(OR(K96&lt;&gt;"In Service",I96="Vacant Dirty",I96="Inspection Failed",AND(P96&lt;&gt;"",'Dashboard'!$B$4-P96&gt;'Dashboard'!$B$5),V96="Mismatch"),"Yes","No")),"")</f>
        <v/>
      </c>
      <c r="X96" s="22" t="n"/>
    </row>
    <row r="97">
      <c r="A97" s="22" t="n"/>
      <c r="B97" s="22" t="n"/>
      <c r="C97" s="22" t="n"/>
      <c r="D97" s="22" t="n"/>
      <c r="E97" s="22" t="n"/>
      <c r="F97" s="22" t="n"/>
      <c r="G97" s="22" t="n"/>
      <c r="H97" s="22" t="n"/>
      <c r="I97" s="22" t="n"/>
      <c r="J97" s="22" t="n"/>
      <c r="K97" s="22" t="n"/>
      <c r="L97" s="22" t="n"/>
      <c r="M97" s="38" t="n"/>
      <c r="N97" s="38" t="n"/>
      <c r="O97" s="38" t="n"/>
      <c r="P97" s="38" t="n"/>
      <c r="Q97" s="22" t="n"/>
      <c r="R97" s="22" t="n"/>
      <c r="S97" s="22" t="n"/>
      <c r="T97" s="39" t="n"/>
      <c r="U97" s="25">
        <f>IFERROR(IF(A97="","",IF(AND(K97="In Service",J97="Available",I97="Vacant Clean"),"Yes","No")),"")</f>
        <v/>
      </c>
      <c r="V97" s="25">
        <f>IFERROR(IF(A97="","",IF(COUNTIFS('Block Log'!$B$2:$B$151,A97,'Block Log'!$M$2:$M$151,"Open")+COUNTIFS('Block Log'!$B$2:$B$151,A97,'Block Log'!$M$2:$M$151,"In Progress")+COUNTIFS('Block Log'!$B$2:$B$151,A97,'Block Log'!$M$2:$M$151,"On Hold")&gt;0,IF(OR(K97="Out of Order",K97="Out of Service"),"Aligned","Mismatch"),IF(OR(K97="Out of Order",K97="Out of Service"),"Mismatch","Aligned"))),"")</f>
        <v/>
      </c>
      <c r="W97" s="25">
        <f>IFERROR(IF(A97="","",IF(OR(K97&lt;&gt;"In Service",I97="Vacant Dirty",I97="Inspection Failed",AND(P97&lt;&gt;"",'Dashboard'!$B$4-P97&gt;'Dashboard'!$B$5),V97="Mismatch"),"Yes","No")),"")</f>
        <v/>
      </c>
      <c r="X97" s="22" t="n"/>
    </row>
    <row r="98">
      <c r="A98" s="22" t="n"/>
      <c r="B98" s="22" t="n"/>
      <c r="C98" s="22" t="n"/>
      <c r="D98" s="22" t="n"/>
      <c r="E98" s="22" t="n"/>
      <c r="F98" s="22" t="n"/>
      <c r="G98" s="22" t="n"/>
      <c r="H98" s="22" t="n"/>
      <c r="I98" s="22" t="n"/>
      <c r="J98" s="22" t="n"/>
      <c r="K98" s="22" t="n"/>
      <c r="L98" s="22" t="n"/>
      <c r="M98" s="38" t="n"/>
      <c r="N98" s="38" t="n"/>
      <c r="O98" s="38" t="n"/>
      <c r="P98" s="38" t="n"/>
      <c r="Q98" s="22" t="n"/>
      <c r="R98" s="22" t="n"/>
      <c r="S98" s="22" t="n"/>
      <c r="T98" s="39" t="n"/>
      <c r="U98" s="25">
        <f>IFERROR(IF(A98="","",IF(AND(K98="In Service",J98="Available",I98="Vacant Clean"),"Yes","No")),"")</f>
        <v/>
      </c>
      <c r="V98" s="25">
        <f>IFERROR(IF(A98="","",IF(COUNTIFS('Block Log'!$B$2:$B$151,A98,'Block Log'!$M$2:$M$151,"Open")+COUNTIFS('Block Log'!$B$2:$B$151,A98,'Block Log'!$M$2:$M$151,"In Progress")+COUNTIFS('Block Log'!$B$2:$B$151,A98,'Block Log'!$M$2:$M$151,"On Hold")&gt;0,IF(OR(K98="Out of Order",K98="Out of Service"),"Aligned","Mismatch"),IF(OR(K98="Out of Order",K98="Out of Service"),"Mismatch","Aligned"))),"")</f>
        <v/>
      </c>
      <c r="W98" s="25">
        <f>IFERROR(IF(A98="","",IF(OR(K98&lt;&gt;"In Service",I98="Vacant Dirty",I98="Inspection Failed",AND(P98&lt;&gt;"",'Dashboard'!$B$4-P98&gt;'Dashboard'!$B$5),V98="Mismatch"),"Yes","No")),"")</f>
        <v/>
      </c>
      <c r="X98" s="22" t="n"/>
    </row>
    <row r="99">
      <c r="A99" s="22" t="n"/>
      <c r="B99" s="22" t="n"/>
      <c r="C99" s="22" t="n"/>
      <c r="D99" s="22" t="n"/>
      <c r="E99" s="22" t="n"/>
      <c r="F99" s="22" t="n"/>
      <c r="G99" s="22" t="n"/>
      <c r="H99" s="22" t="n"/>
      <c r="I99" s="22" t="n"/>
      <c r="J99" s="22" t="n"/>
      <c r="K99" s="22" t="n"/>
      <c r="L99" s="22" t="n"/>
      <c r="M99" s="38" t="n"/>
      <c r="N99" s="38" t="n"/>
      <c r="O99" s="38" t="n"/>
      <c r="P99" s="38" t="n"/>
      <c r="Q99" s="22" t="n"/>
      <c r="R99" s="22" t="n"/>
      <c r="S99" s="22" t="n"/>
      <c r="T99" s="39" t="n"/>
      <c r="U99" s="25">
        <f>IFERROR(IF(A99="","",IF(AND(K99="In Service",J99="Available",I99="Vacant Clean"),"Yes","No")),"")</f>
        <v/>
      </c>
      <c r="V99" s="25">
        <f>IFERROR(IF(A99="","",IF(COUNTIFS('Block Log'!$B$2:$B$151,A99,'Block Log'!$M$2:$M$151,"Open")+COUNTIFS('Block Log'!$B$2:$B$151,A99,'Block Log'!$M$2:$M$151,"In Progress")+COUNTIFS('Block Log'!$B$2:$B$151,A99,'Block Log'!$M$2:$M$151,"On Hold")&gt;0,IF(OR(K99="Out of Order",K99="Out of Service"),"Aligned","Mismatch"),IF(OR(K99="Out of Order",K99="Out of Service"),"Mismatch","Aligned"))),"")</f>
        <v/>
      </c>
      <c r="W99" s="25">
        <f>IFERROR(IF(A99="","",IF(OR(K99&lt;&gt;"In Service",I99="Vacant Dirty",I99="Inspection Failed",AND(P99&lt;&gt;"",'Dashboard'!$B$4-P99&gt;'Dashboard'!$B$5),V99="Mismatch"),"Yes","No")),"")</f>
        <v/>
      </c>
      <c r="X99" s="22" t="n"/>
    </row>
    <row r="100">
      <c r="A100" s="22" t="n"/>
      <c r="B100" s="22" t="n"/>
      <c r="C100" s="22" t="n"/>
      <c r="D100" s="22" t="n"/>
      <c r="E100" s="22" t="n"/>
      <c r="F100" s="22" t="n"/>
      <c r="G100" s="22" t="n"/>
      <c r="H100" s="22" t="n"/>
      <c r="I100" s="22" t="n"/>
      <c r="J100" s="22" t="n"/>
      <c r="K100" s="22" t="n"/>
      <c r="L100" s="22" t="n"/>
      <c r="M100" s="38" t="n"/>
      <c r="N100" s="38" t="n"/>
      <c r="O100" s="38" t="n"/>
      <c r="P100" s="38" t="n"/>
      <c r="Q100" s="22" t="n"/>
      <c r="R100" s="22" t="n"/>
      <c r="S100" s="22" t="n"/>
      <c r="T100" s="39" t="n"/>
      <c r="U100" s="25">
        <f>IFERROR(IF(A100="","",IF(AND(K100="In Service",J100="Available",I100="Vacant Clean"),"Yes","No")),"")</f>
        <v/>
      </c>
      <c r="V100" s="25">
        <f>IFERROR(IF(A100="","",IF(COUNTIFS('Block Log'!$B$2:$B$151,A100,'Block Log'!$M$2:$M$151,"Open")+COUNTIFS('Block Log'!$B$2:$B$151,A100,'Block Log'!$M$2:$M$151,"In Progress")+COUNTIFS('Block Log'!$B$2:$B$151,A100,'Block Log'!$M$2:$M$151,"On Hold")&gt;0,IF(OR(K100="Out of Order",K100="Out of Service"),"Aligned","Mismatch"),IF(OR(K100="Out of Order",K100="Out of Service"),"Mismatch","Aligned"))),"")</f>
        <v/>
      </c>
      <c r="W100" s="25">
        <f>IFERROR(IF(A100="","",IF(OR(K100&lt;&gt;"In Service",I100="Vacant Dirty",I100="Inspection Failed",AND(P100&lt;&gt;"",'Dashboard'!$B$4-P100&gt;'Dashboard'!$B$5),V100="Mismatch"),"Yes","No")),"")</f>
        <v/>
      </c>
      <c r="X100" s="22" t="n"/>
    </row>
    <row r="101">
      <c r="A101" s="22" t="n"/>
      <c r="B101" s="22" t="n"/>
      <c r="C101" s="22" t="n"/>
      <c r="D101" s="22" t="n"/>
      <c r="E101" s="22" t="n"/>
      <c r="F101" s="22" t="n"/>
      <c r="G101" s="22" t="n"/>
      <c r="H101" s="22" t="n"/>
      <c r="I101" s="22" t="n"/>
      <c r="J101" s="22" t="n"/>
      <c r="K101" s="22" t="n"/>
      <c r="L101" s="22" t="n"/>
      <c r="M101" s="38" t="n"/>
      <c r="N101" s="38" t="n"/>
      <c r="O101" s="38" t="n"/>
      <c r="P101" s="38" t="n"/>
      <c r="Q101" s="22" t="n"/>
      <c r="R101" s="22" t="n"/>
      <c r="S101" s="22" t="n"/>
      <c r="T101" s="39" t="n"/>
      <c r="U101" s="25">
        <f>IFERROR(IF(A101="","",IF(AND(K101="In Service",J101="Available",I101="Vacant Clean"),"Yes","No")),"")</f>
        <v/>
      </c>
      <c r="V101" s="25">
        <f>IFERROR(IF(A101="","",IF(COUNTIFS('Block Log'!$B$2:$B$151,A101,'Block Log'!$M$2:$M$151,"Open")+COUNTIFS('Block Log'!$B$2:$B$151,A101,'Block Log'!$M$2:$M$151,"In Progress")+COUNTIFS('Block Log'!$B$2:$B$151,A101,'Block Log'!$M$2:$M$151,"On Hold")&gt;0,IF(OR(K101="Out of Order",K101="Out of Service"),"Aligned","Mismatch"),IF(OR(K101="Out of Order",K101="Out of Service"),"Mismatch","Aligned"))),"")</f>
        <v/>
      </c>
      <c r="W101" s="25">
        <f>IFERROR(IF(A101="","",IF(OR(K101&lt;&gt;"In Service",I101="Vacant Dirty",I101="Inspection Failed",AND(P101&lt;&gt;"",'Dashboard'!$B$4-P101&gt;'Dashboard'!$B$5),V101="Mismatch"),"Yes","No")),"")</f>
        <v/>
      </c>
      <c r="X101" s="22" t="n"/>
    </row>
    <row r="102">
      <c r="A102" s="22" t="n"/>
      <c r="B102" s="22" t="n"/>
      <c r="C102" s="22" t="n"/>
      <c r="D102" s="22" t="n"/>
      <c r="E102" s="22" t="n"/>
      <c r="F102" s="22" t="n"/>
      <c r="G102" s="22" t="n"/>
      <c r="H102" s="22" t="n"/>
      <c r="I102" s="22" t="n"/>
      <c r="J102" s="22" t="n"/>
      <c r="K102" s="22" t="n"/>
      <c r="L102" s="22" t="n"/>
      <c r="M102" s="38" t="n"/>
      <c r="N102" s="38" t="n"/>
      <c r="O102" s="38" t="n"/>
      <c r="P102" s="38" t="n"/>
      <c r="Q102" s="22" t="n"/>
      <c r="R102" s="22" t="n"/>
      <c r="S102" s="22" t="n"/>
      <c r="T102" s="39" t="n"/>
      <c r="U102" s="25">
        <f>IFERROR(IF(A102="","",IF(AND(K102="In Service",J102="Available",I102="Vacant Clean"),"Yes","No")),"")</f>
        <v/>
      </c>
      <c r="V102" s="25">
        <f>IFERROR(IF(A102="","",IF(COUNTIFS('Block Log'!$B$2:$B$151,A102,'Block Log'!$M$2:$M$151,"Open")+COUNTIFS('Block Log'!$B$2:$B$151,A102,'Block Log'!$M$2:$M$151,"In Progress")+COUNTIFS('Block Log'!$B$2:$B$151,A102,'Block Log'!$M$2:$M$151,"On Hold")&gt;0,IF(OR(K102="Out of Order",K102="Out of Service"),"Aligned","Mismatch"),IF(OR(K102="Out of Order",K102="Out of Service"),"Mismatch","Aligned"))),"")</f>
        <v/>
      </c>
      <c r="W102" s="25">
        <f>IFERROR(IF(A102="","",IF(OR(K102&lt;&gt;"In Service",I102="Vacant Dirty",I102="Inspection Failed",AND(P102&lt;&gt;"",'Dashboard'!$B$4-P102&gt;'Dashboard'!$B$5),V102="Mismatch"),"Yes","No")),"")</f>
        <v/>
      </c>
      <c r="X102" s="22" t="n"/>
    </row>
    <row r="103">
      <c r="A103" s="22" t="n"/>
      <c r="B103" s="22" t="n"/>
      <c r="C103" s="22" t="n"/>
      <c r="D103" s="22" t="n"/>
      <c r="E103" s="22" t="n"/>
      <c r="F103" s="22" t="n"/>
      <c r="G103" s="22" t="n"/>
      <c r="H103" s="22" t="n"/>
      <c r="I103" s="22" t="n"/>
      <c r="J103" s="22" t="n"/>
      <c r="K103" s="22" t="n"/>
      <c r="L103" s="22" t="n"/>
      <c r="M103" s="38" t="n"/>
      <c r="N103" s="38" t="n"/>
      <c r="O103" s="38" t="n"/>
      <c r="P103" s="38" t="n"/>
      <c r="Q103" s="22" t="n"/>
      <c r="R103" s="22" t="n"/>
      <c r="S103" s="22" t="n"/>
      <c r="T103" s="39" t="n"/>
      <c r="U103" s="25">
        <f>IFERROR(IF(A103="","",IF(AND(K103="In Service",J103="Available",I103="Vacant Clean"),"Yes","No")),"")</f>
        <v/>
      </c>
      <c r="V103" s="25">
        <f>IFERROR(IF(A103="","",IF(COUNTIFS('Block Log'!$B$2:$B$151,A103,'Block Log'!$M$2:$M$151,"Open")+COUNTIFS('Block Log'!$B$2:$B$151,A103,'Block Log'!$M$2:$M$151,"In Progress")+COUNTIFS('Block Log'!$B$2:$B$151,A103,'Block Log'!$M$2:$M$151,"On Hold")&gt;0,IF(OR(K103="Out of Order",K103="Out of Service"),"Aligned","Mismatch"),IF(OR(K103="Out of Order",K103="Out of Service"),"Mismatch","Aligned"))),"")</f>
        <v/>
      </c>
      <c r="W103" s="25">
        <f>IFERROR(IF(A103="","",IF(OR(K103&lt;&gt;"In Service",I103="Vacant Dirty",I103="Inspection Failed",AND(P103&lt;&gt;"",'Dashboard'!$B$4-P103&gt;'Dashboard'!$B$5),V103="Mismatch"),"Yes","No")),"")</f>
        <v/>
      </c>
      <c r="X103" s="22" t="n"/>
    </row>
    <row r="104">
      <c r="A104" s="22" t="n"/>
      <c r="B104" s="22" t="n"/>
      <c r="C104" s="22" t="n"/>
      <c r="D104" s="22" t="n"/>
      <c r="E104" s="22" t="n"/>
      <c r="F104" s="22" t="n"/>
      <c r="G104" s="22" t="n"/>
      <c r="H104" s="22" t="n"/>
      <c r="I104" s="22" t="n"/>
      <c r="J104" s="22" t="n"/>
      <c r="K104" s="22" t="n"/>
      <c r="L104" s="22" t="n"/>
      <c r="M104" s="38" t="n"/>
      <c r="N104" s="38" t="n"/>
      <c r="O104" s="38" t="n"/>
      <c r="P104" s="38" t="n"/>
      <c r="Q104" s="22" t="n"/>
      <c r="R104" s="22" t="n"/>
      <c r="S104" s="22" t="n"/>
      <c r="T104" s="39" t="n"/>
      <c r="U104" s="25">
        <f>IFERROR(IF(A104="","",IF(AND(K104="In Service",J104="Available",I104="Vacant Clean"),"Yes","No")),"")</f>
        <v/>
      </c>
      <c r="V104" s="25">
        <f>IFERROR(IF(A104="","",IF(COUNTIFS('Block Log'!$B$2:$B$151,A104,'Block Log'!$M$2:$M$151,"Open")+COUNTIFS('Block Log'!$B$2:$B$151,A104,'Block Log'!$M$2:$M$151,"In Progress")+COUNTIFS('Block Log'!$B$2:$B$151,A104,'Block Log'!$M$2:$M$151,"On Hold")&gt;0,IF(OR(K104="Out of Order",K104="Out of Service"),"Aligned","Mismatch"),IF(OR(K104="Out of Order",K104="Out of Service"),"Mismatch","Aligned"))),"")</f>
        <v/>
      </c>
      <c r="W104" s="25">
        <f>IFERROR(IF(A104="","",IF(OR(K104&lt;&gt;"In Service",I104="Vacant Dirty",I104="Inspection Failed",AND(P104&lt;&gt;"",'Dashboard'!$B$4-P104&gt;'Dashboard'!$B$5),V104="Mismatch"),"Yes","No")),"")</f>
        <v/>
      </c>
      <c r="X104" s="22" t="n"/>
    </row>
    <row r="105">
      <c r="A105" s="22" t="n"/>
      <c r="B105" s="22" t="n"/>
      <c r="C105" s="22" t="n"/>
      <c r="D105" s="22" t="n"/>
      <c r="E105" s="22" t="n"/>
      <c r="F105" s="22" t="n"/>
      <c r="G105" s="22" t="n"/>
      <c r="H105" s="22" t="n"/>
      <c r="I105" s="22" t="n"/>
      <c r="J105" s="22" t="n"/>
      <c r="K105" s="22" t="n"/>
      <c r="L105" s="22" t="n"/>
      <c r="M105" s="38" t="n"/>
      <c r="N105" s="38" t="n"/>
      <c r="O105" s="38" t="n"/>
      <c r="P105" s="38" t="n"/>
      <c r="Q105" s="22" t="n"/>
      <c r="R105" s="22" t="n"/>
      <c r="S105" s="22" t="n"/>
      <c r="T105" s="39" t="n"/>
      <c r="U105" s="25">
        <f>IFERROR(IF(A105="","",IF(AND(K105="In Service",J105="Available",I105="Vacant Clean"),"Yes","No")),"")</f>
        <v/>
      </c>
      <c r="V105" s="25">
        <f>IFERROR(IF(A105="","",IF(COUNTIFS('Block Log'!$B$2:$B$151,A105,'Block Log'!$M$2:$M$151,"Open")+COUNTIFS('Block Log'!$B$2:$B$151,A105,'Block Log'!$M$2:$M$151,"In Progress")+COUNTIFS('Block Log'!$B$2:$B$151,A105,'Block Log'!$M$2:$M$151,"On Hold")&gt;0,IF(OR(K105="Out of Order",K105="Out of Service"),"Aligned","Mismatch"),IF(OR(K105="Out of Order",K105="Out of Service"),"Mismatch","Aligned"))),"")</f>
        <v/>
      </c>
      <c r="W105" s="25">
        <f>IFERROR(IF(A105="","",IF(OR(K105&lt;&gt;"In Service",I105="Vacant Dirty",I105="Inspection Failed",AND(P105&lt;&gt;"",'Dashboard'!$B$4-P105&gt;'Dashboard'!$B$5),V105="Mismatch"),"Yes","No")),"")</f>
        <v/>
      </c>
      <c r="X105" s="22" t="n"/>
    </row>
    <row r="106">
      <c r="A106" s="22" t="n"/>
      <c r="B106" s="22" t="n"/>
      <c r="C106" s="22" t="n"/>
      <c r="D106" s="22" t="n"/>
      <c r="E106" s="22" t="n"/>
      <c r="F106" s="22" t="n"/>
      <c r="G106" s="22" t="n"/>
      <c r="H106" s="22" t="n"/>
      <c r="I106" s="22" t="n"/>
      <c r="J106" s="22" t="n"/>
      <c r="K106" s="22" t="n"/>
      <c r="L106" s="22" t="n"/>
      <c r="M106" s="38" t="n"/>
      <c r="N106" s="38" t="n"/>
      <c r="O106" s="38" t="n"/>
      <c r="P106" s="38" t="n"/>
      <c r="Q106" s="22" t="n"/>
      <c r="R106" s="22" t="n"/>
      <c r="S106" s="22" t="n"/>
      <c r="T106" s="39" t="n"/>
      <c r="U106" s="25">
        <f>IFERROR(IF(A106="","",IF(AND(K106="In Service",J106="Available",I106="Vacant Clean"),"Yes","No")),"")</f>
        <v/>
      </c>
      <c r="V106" s="25">
        <f>IFERROR(IF(A106="","",IF(COUNTIFS('Block Log'!$B$2:$B$151,A106,'Block Log'!$M$2:$M$151,"Open")+COUNTIFS('Block Log'!$B$2:$B$151,A106,'Block Log'!$M$2:$M$151,"In Progress")+COUNTIFS('Block Log'!$B$2:$B$151,A106,'Block Log'!$M$2:$M$151,"On Hold")&gt;0,IF(OR(K106="Out of Order",K106="Out of Service"),"Aligned","Mismatch"),IF(OR(K106="Out of Order",K106="Out of Service"),"Mismatch","Aligned"))),"")</f>
        <v/>
      </c>
      <c r="W106" s="25">
        <f>IFERROR(IF(A106="","",IF(OR(K106&lt;&gt;"In Service",I106="Vacant Dirty",I106="Inspection Failed",AND(P106&lt;&gt;"",'Dashboard'!$B$4-P106&gt;'Dashboard'!$B$5),V106="Mismatch"),"Yes","No")),"")</f>
        <v/>
      </c>
      <c r="X106" s="22" t="n"/>
    </row>
    <row r="107">
      <c r="A107" s="22" t="n"/>
      <c r="B107" s="22" t="n"/>
      <c r="C107" s="22" t="n"/>
      <c r="D107" s="22" t="n"/>
      <c r="E107" s="22" t="n"/>
      <c r="F107" s="22" t="n"/>
      <c r="G107" s="22" t="n"/>
      <c r="H107" s="22" t="n"/>
      <c r="I107" s="22" t="n"/>
      <c r="J107" s="22" t="n"/>
      <c r="K107" s="22" t="n"/>
      <c r="L107" s="22" t="n"/>
      <c r="M107" s="38" t="n"/>
      <c r="N107" s="38" t="n"/>
      <c r="O107" s="38" t="n"/>
      <c r="P107" s="38" t="n"/>
      <c r="Q107" s="22" t="n"/>
      <c r="R107" s="22" t="n"/>
      <c r="S107" s="22" t="n"/>
      <c r="T107" s="39" t="n"/>
      <c r="U107" s="25">
        <f>IFERROR(IF(A107="","",IF(AND(K107="In Service",J107="Available",I107="Vacant Clean"),"Yes","No")),"")</f>
        <v/>
      </c>
      <c r="V107" s="25">
        <f>IFERROR(IF(A107="","",IF(COUNTIFS('Block Log'!$B$2:$B$151,A107,'Block Log'!$M$2:$M$151,"Open")+COUNTIFS('Block Log'!$B$2:$B$151,A107,'Block Log'!$M$2:$M$151,"In Progress")+COUNTIFS('Block Log'!$B$2:$B$151,A107,'Block Log'!$M$2:$M$151,"On Hold")&gt;0,IF(OR(K107="Out of Order",K107="Out of Service"),"Aligned","Mismatch"),IF(OR(K107="Out of Order",K107="Out of Service"),"Mismatch","Aligned"))),"")</f>
        <v/>
      </c>
      <c r="W107" s="25">
        <f>IFERROR(IF(A107="","",IF(OR(K107&lt;&gt;"In Service",I107="Vacant Dirty",I107="Inspection Failed",AND(P107&lt;&gt;"",'Dashboard'!$B$4-P107&gt;'Dashboard'!$B$5),V107="Mismatch"),"Yes","No")),"")</f>
        <v/>
      </c>
      <c r="X107" s="22" t="n"/>
    </row>
    <row r="108">
      <c r="A108" s="22" t="n"/>
      <c r="B108" s="22" t="n"/>
      <c r="C108" s="22" t="n"/>
      <c r="D108" s="22" t="n"/>
      <c r="E108" s="22" t="n"/>
      <c r="F108" s="22" t="n"/>
      <c r="G108" s="22" t="n"/>
      <c r="H108" s="22" t="n"/>
      <c r="I108" s="22" t="n"/>
      <c r="J108" s="22" t="n"/>
      <c r="K108" s="22" t="n"/>
      <c r="L108" s="22" t="n"/>
      <c r="M108" s="38" t="n"/>
      <c r="N108" s="38" t="n"/>
      <c r="O108" s="38" t="n"/>
      <c r="P108" s="38" t="n"/>
      <c r="Q108" s="22" t="n"/>
      <c r="R108" s="22" t="n"/>
      <c r="S108" s="22" t="n"/>
      <c r="T108" s="39" t="n"/>
      <c r="U108" s="25">
        <f>IFERROR(IF(A108="","",IF(AND(K108="In Service",J108="Available",I108="Vacant Clean"),"Yes","No")),"")</f>
        <v/>
      </c>
      <c r="V108" s="25">
        <f>IFERROR(IF(A108="","",IF(COUNTIFS('Block Log'!$B$2:$B$151,A108,'Block Log'!$M$2:$M$151,"Open")+COUNTIFS('Block Log'!$B$2:$B$151,A108,'Block Log'!$M$2:$M$151,"In Progress")+COUNTIFS('Block Log'!$B$2:$B$151,A108,'Block Log'!$M$2:$M$151,"On Hold")&gt;0,IF(OR(K108="Out of Order",K108="Out of Service"),"Aligned","Mismatch"),IF(OR(K108="Out of Order",K108="Out of Service"),"Mismatch","Aligned"))),"")</f>
        <v/>
      </c>
      <c r="W108" s="25">
        <f>IFERROR(IF(A108="","",IF(OR(K108&lt;&gt;"In Service",I108="Vacant Dirty",I108="Inspection Failed",AND(P108&lt;&gt;"",'Dashboard'!$B$4-P108&gt;'Dashboard'!$B$5),V108="Mismatch"),"Yes","No")),"")</f>
        <v/>
      </c>
      <c r="X108" s="22" t="n"/>
    </row>
    <row r="109">
      <c r="A109" s="22" t="n"/>
      <c r="B109" s="22" t="n"/>
      <c r="C109" s="22" t="n"/>
      <c r="D109" s="22" t="n"/>
      <c r="E109" s="22" t="n"/>
      <c r="F109" s="22" t="n"/>
      <c r="G109" s="22" t="n"/>
      <c r="H109" s="22" t="n"/>
      <c r="I109" s="22" t="n"/>
      <c r="J109" s="22" t="n"/>
      <c r="K109" s="22" t="n"/>
      <c r="L109" s="22" t="n"/>
      <c r="M109" s="38" t="n"/>
      <c r="N109" s="38" t="n"/>
      <c r="O109" s="38" t="n"/>
      <c r="P109" s="38" t="n"/>
      <c r="Q109" s="22" t="n"/>
      <c r="R109" s="22" t="n"/>
      <c r="S109" s="22" t="n"/>
      <c r="T109" s="39" t="n"/>
      <c r="U109" s="25">
        <f>IFERROR(IF(A109="","",IF(AND(K109="In Service",J109="Available",I109="Vacant Clean"),"Yes","No")),"")</f>
        <v/>
      </c>
      <c r="V109" s="25">
        <f>IFERROR(IF(A109="","",IF(COUNTIFS('Block Log'!$B$2:$B$151,A109,'Block Log'!$M$2:$M$151,"Open")+COUNTIFS('Block Log'!$B$2:$B$151,A109,'Block Log'!$M$2:$M$151,"In Progress")+COUNTIFS('Block Log'!$B$2:$B$151,A109,'Block Log'!$M$2:$M$151,"On Hold")&gt;0,IF(OR(K109="Out of Order",K109="Out of Service"),"Aligned","Mismatch"),IF(OR(K109="Out of Order",K109="Out of Service"),"Mismatch","Aligned"))),"")</f>
        <v/>
      </c>
      <c r="W109" s="25">
        <f>IFERROR(IF(A109="","",IF(OR(K109&lt;&gt;"In Service",I109="Vacant Dirty",I109="Inspection Failed",AND(P109&lt;&gt;"",'Dashboard'!$B$4-P109&gt;'Dashboard'!$B$5),V109="Mismatch"),"Yes","No")),"")</f>
        <v/>
      </c>
      <c r="X109" s="22" t="n"/>
    </row>
    <row r="110">
      <c r="A110" s="22" t="n"/>
      <c r="B110" s="22" t="n"/>
      <c r="C110" s="22" t="n"/>
      <c r="D110" s="22" t="n"/>
      <c r="E110" s="22" t="n"/>
      <c r="F110" s="22" t="n"/>
      <c r="G110" s="22" t="n"/>
      <c r="H110" s="22" t="n"/>
      <c r="I110" s="22" t="n"/>
      <c r="J110" s="22" t="n"/>
      <c r="K110" s="22" t="n"/>
      <c r="L110" s="22" t="n"/>
      <c r="M110" s="38" t="n"/>
      <c r="N110" s="38" t="n"/>
      <c r="O110" s="38" t="n"/>
      <c r="P110" s="38" t="n"/>
      <c r="Q110" s="22" t="n"/>
      <c r="R110" s="22" t="n"/>
      <c r="S110" s="22" t="n"/>
      <c r="T110" s="39" t="n"/>
      <c r="U110" s="25">
        <f>IFERROR(IF(A110="","",IF(AND(K110="In Service",J110="Available",I110="Vacant Clean"),"Yes","No")),"")</f>
        <v/>
      </c>
      <c r="V110" s="25">
        <f>IFERROR(IF(A110="","",IF(COUNTIFS('Block Log'!$B$2:$B$151,A110,'Block Log'!$M$2:$M$151,"Open")+COUNTIFS('Block Log'!$B$2:$B$151,A110,'Block Log'!$M$2:$M$151,"In Progress")+COUNTIFS('Block Log'!$B$2:$B$151,A110,'Block Log'!$M$2:$M$151,"On Hold")&gt;0,IF(OR(K110="Out of Order",K110="Out of Service"),"Aligned","Mismatch"),IF(OR(K110="Out of Order",K110="Out of Service"),"Mismatch","Aligned"))),"")</f>
        <v/>
      </c>
      <c r="W110" s="25">
        <f>IFERROR(IF(A110="","",IF(OR(K110&lt;&gt;"In Service",I110="Vacant Dirty",I110="Inspection Failed",AND(P110&lt;&gt;"",'Dashboard'!$B$4-P110&gt;'Dashboard'!$B$5),V110="Mismatch"),"Yes","No")),"")</f>
        <v/>
      </c>
      <c r="X110" s="22" t="n"/>
    </row>
    <row r="111">
      <c r="A111" s="22" t="n"/>
      <c r="B111" s="22" t="n"/>
      <c r="C111" s="22" t="n"/>
      <c r="D111" s="22" t="n"/>
      <c r="E111" s="22" t="n"/>
      <c r="F111" s="22" t="n"/>
      <c r="G111" s="22" t="n"/>
      <c r="H111" s="22" t="n"/>
      <c r="I111" s="22" t="n"/>
      <c r="J111" s="22" t="n"/>
      <c r="K111" s="22" t="n"/>
      <c r="L111" s="22" t="n"/>
      <c r="M111" s="38" t="n"/>
      <c r="N111" s="38" t="n"/>
      <c r="O111" s="38" t="n"/>
      <c r="P111" s="38" t="n"/>
      <c r="Q111" s="22" t="n"/>
      <c r="R111" s="22" t="n"/>
      <c r="S111" s="22" t="n"/>
      <c r="T111" s="39" t="n"/>
      <c r="U111" s="25">
        <f>IFERROR(IF(A111="","",IF(AND(K111="In Service",J111="Available",I111="Vacant Clean"),"Yes","No")),"")</f>
        <v/>
      </c>
      <c r="V111" s="25">
        <f>IFERROR(IF(A111="","",IF(COUNTIFS('Block Log'!$B$2:$B$151,A111,'Block Log'!$M$2:$M$151,"Open")+COUNTIFS('Block Log'!$B$2:$B$151,A111,'Block Log'!$M$2:$M$151,"In Progress")+COUNTIFS('Block Log'!$B$2:$B$151,A111,'Block Log'!$M$2:$M$151,"On Hold")&gt;0,IF(OR(K111="Out of Order",K111="Out of Service"),"Aligned","Mismatch"),IF(OR(K111="Out of Order",K111="Out of Service"),"Mismatch","Aligned"))),"")</f>
        <v/>
      </c>
      <c r="W111" s="25">
        <f>IFERROR(IF(A111="","",IF(OR(K111&lt;&gt;"In Service",I111="Vacant Dirty",I111="Inspection Failed",AND(P111&lt;&gt;"",'Dashboard'!$B$4-P111&gt;'Dashboard'!$B$5),V111="Mismatch"),"Yes","No")),"")</f>
        <v/>
      </c>
      <c r="X111" s="22" t="n"/>
    </row>
    <row r="112">
      <c r="A112" s="22" t="n"/>
      <c r="B112" s="22" t="n"/>
      <c r="C112" s="22" t="n"/>
      <c r="D112" s="22" t="n"/>
      <c r="E112" s="22" t="n"/>
      <c r="F112" s="22" t="n"/>
      <c r="G112" s="22" t="n"/>
      <c r="H112" s="22" t="n"/>
      <c r="I112" s="22" t="n"/>
      <c r="J112" s="22" t="n"/>
      <c r="K112" s="22" t="n"/>
      <c r="L112" s="22" t="n"/>
      <c r="M112" s="38" t="n"/>
      <c r="N112" s="38" t="n"/>
      <c r="O112" s="38" t="n"/>
      <c r="P112" s="38" t="n"/>
      <c r="Q112" s="22" t="n"/>
      <c r="R112" s="22" t="n"/>
      <c r="S112" s="22" t="n"/>
      <c r="T112" s="39" t="n"/>
      <c r="U112" s="25">
        <f>IFERROR(IF(A112="","",IF(AND(K112="In Service",J112="Available",I112="Vacant Clean"),"Yes","No")),"")</f>
        <v/>
      </c>
      <c r="V112" s="25">
        <f>IFERROR(IF(A112="","",IF(COUNTIFS('Block Log'!$B$2:$B$151,A112,'Block Log'!$M$2:$M$151,"Open")+COUNTIFS('Block Log'!$B$2:$B$151,A112,'Block Log'!$M$2:$M$151,"In Progress")+COUNTIFS('Block Log'!$B$2:$B$151,A112,'Block Log'!$M$2:$M$151,"On Hold")&gt;0,IF(OR(K112="Out of Order",K112="Out of Service"),"Aligned","Mismatch"),IF(OR(K112="Out of Order",K112="Out of Service"),"Mismatch","Aligned"))),"")</f>
        <v/>
      </c>
      <c r="W112" s="25">
        <f>IFERROR(IF(A112="","",IF(OR(K112&lt;&gt;"In Service",I112="Vacant Dirty",I112="Inspection Failed",AND(P112&lt;&gt;"",'Dashboard'!$B$4-P112&gt;'Dashboard'!$B$5),V112="Mismatch"),"Yes","No")),"")</f>
        <v/>
      </c>
      <c r="X112" s="22" t="n"/>
    </row>
    <row r="113">
      <c r="A113" s="22" t="n"/>
      <c r="B113" s="22" t="n"/>
      <c r="C113" s="22" t="n"/>
      <c r="D113" s="22" t="n"/>
      <c r="E113" s="22" t="n"/>
      <c r="F113" s="22" t="n"/>
      <c r="G113" s="22" t="n"/>
      <c r="H113" s="22" t="n"/>
      <c r="I113" s="22" t="n"/>
      <c r="J113" s="22" t="n"/>
      <c r="K113" s="22" t="n"/>
      <c r="L113" s="22" t="n"/>
      <c r="M113" s="38" t="n"/>
      <c r="N113" s="38" t="n"/>
      <c r="O113" s="38" t="n"/>
      <c r="P113" s="38" t="n"/>
      <c r="Q113" s="22" t="n"/>
      <c r="R113" s="22" t="n"/>
      <c r="S113" s="22" t="n"/>
      <c r="T113" s="39" t="n"/>
      <c r="U113" s="25">
        <f>IFERROR(IF(A113="","",IF(AND(K113="In Service",J113="Available",I113="Vacant Clean"),"Yes","No")),"")</f>
        <v/>
      </c>
      <c r="V113" s="25">
        <f>IFERROR(IF(A113="","",IF(COUNTIFS('Block Log'!$B$2:$B$151,A113,'Block Log'!$M$2:$M$151,"Open")+COUNTIFS('Block Log'!$B$2:$B$151,A113,'Block Log'!$M$2:$M$151,"In Progress")+COUNTIFS('Block Log'!$B$2:$B$151,A113,'Block Log'!$M$2:$M$151,"On Hold")&gt;0,IF(OR(K113="Out of Order",K113="Out of Service"),"Aligned","Mismatch"),IF(OR(K113="Out of Order",K113="Out of Service"),"Mismatch","Aligned"))),"")</f>
        <v/>
      </c>
      <c r="W113" s="25">
        <f>IFERROR(IF(A113="","",IF(OR(K113&lt;&gt;"In Service",I113="Vacant Dirty",I113="Inspection Failed",AND(P113&lt;&gt;"",'Dashboard'!$B$4-P113&gt;'Dashboard'!$B$5),V113="Mismatch"),"Yes","No")),"")</f>
        <v/>
      </c>
      <c r="X113" s="22" t="n"/>
    </row>
    <row r="114">
      <c r="A114" s="22" t="n"/>
      <c r="B114" s="22" t="n"/>
      <c r="C114" s="22" t="n"/>
      <c r="D114" s="22" t="n"/>
      <c r="E114" s="22" t="n"/>
      <c r="F114" s="22" t="n"/>
      <c r="G114" s="22" t="n"/>
      <c r="H114" s="22" t="n"/>
      <c r="I114" s="22" t="n"/>
      <c r="J114" s="22" t="n"/>
      <c r="K114" s="22" t="n"/>
      <c r="L114" s="22" t="n"/>
      <c r="M114" s="38" t="n"/>
      <c r="N114" s="38" t="n"/>
      <c r="O114" s="38" t="n"/>
      <c r="P114" s="38" t="n"/>
      <c r="Q114" s="22" t="n"/>
      <c r="R114" s="22" t="n"/>
      <c r="S114" s="22" t="n"/>
      <c r="T114" s="39" t="n"/>
      <c r="U114" s="25">
        <f>IFERROR(IF(A114="","",IF(AND(K114="In Service",J114="Available",I114="Vacant Clean"),"Yes","No")),"")</f>
        <v/>
      </c>
      <c r="V114" s="25">
        <f>IFERROR(IF(A114="","",IF(COUNTIFS('Block Log'!$B$2:$B$151,A114,'Block Log'!$M$2:$M$151,"Open")+COUNTIFS('Block Log'!$B$2:$B$151,A114,'Block Log'!$M$2:$M$151,"In Progress")+COUNTIFS('Block Log'!$B$2:$B$151,A114,'Block Log'!$M$2:$M$151,"On Hold")&gt;0,IF(OR(K114="Out of Order",K114="Out of Service"),"Aligned","Mismatch"),IF(OR(K114="Out of Order",K114="Out of Service"),"Mismatch","Aligned"))),"")</f>
        <v/>
      </c>
      <c r="W114" s="25">
        <f>IFERROR(IF(A114="","",IF(OR(K114&lt;&gt;"In Service",I114="Vacant Dirty",I114="Inspection Failed",AND(P114&lt;&gt;"",'Dashboard'!$B$4-P114&gt;'Dashboard'!$B$5),V114="Mismatch"),"Yes","No")),"")</f>
        <v/>
      </c>
      <c r="X114" s="22" t="n"/>
    </row>
    <row r="115">
      <c r="A115" s="22" t="n"/>
      <c r="B115" s="22" t="n"/>
      <c r="C115" s="22" t="n"/>
      <c r="D115" s="22" t="n"/>
      <c r="E115" s="22" t="n"/>
      <c r="F115" s="22" t="n"/>
      <c r="G115" s="22" t="n"/>
      <c r="H115" s="22" t="n"/>
      <c r="I115" s="22" t="n"/>
      <c r="J115" s="22" t="n"/>
      <c r="K115" s="22" t="n"/>
      <c r="L115" s="22" t="n"/>
      <c r="M115" s="38" t="n"/>
      <c r="N115" s="38" t="n"/>
      <c r="O115" s="38" t="n"/>
      <c r="P115" s="38" t="n"/>
      <c r="Q115" s="22" t="n"/>
      <c r="R115" s="22" t="n"/>
      <c r="S115" s="22" t="n"/>
      <c r="T115" s="39" t="n"/>
      <c r="U115" s="25">
        <f>IFERROR(IF(A115="","",IF(AND(K115="In Service",J115="Available",I115="Vacant Clean"),"Yes","No")),"")</f>
        <v/>
      </c>
      <c r="V115" s="25">
        <f>IFERROR(IF(A115="","",IF(COUNTIFS('Block Log'!$B$2:$B$151,A115,'Block Log'!$M$2:$M$151,"Open")+COUNTIFS('Block Log'!$B$2:$B$151,A115,'Block Log'!$M$2:$M$151,"In Progress")+COUNTIFS('Block Log'!$B$2:$B$151,A115,'Block Log'!$M$2:$M$151,"On Hold")&gt;0,IF(OR(K115="Out of Order",K115="Out of Service"),"Aligned","Mismatch"),IF(OR(K115="Out of Order",K115="Out of Service"),"Mismatch","Aligned"))),"")</f>
        <v/>
      </c>
      <c r="W115" s="25">
        <f>IFERROR(IF(A115="","",IF(OR(K115&lt;&gt;"In Service",I115="Vacant Dirty",I115="Inspection Failed",AND(P115&lt;&gt;"",'Dashboard'!$B$4-P115&gt;'Dashboard'!$B$5),V115="Mismatch"),"Yes","No")),"")</f>
        <v/>
      </c>
      <c r="X115" s="22" t="n"/>
    </row>
    <row r="116">
      <c r="A116" s="22" t="n"/>
      <c r="B116" s="22" t="n"/>
      <c r="C116" s="22" t="n"/>
      <c r="D116" s="22" t="n"/>
      <c r="E116" s="22" t="n"/>
      <c r="F116" s="22" t="n"/>
      <c r="G116" s="22" t="n"/>
      <c r="H116" s="22" t="n"/>
      <c r="I116" s="22" t="n"/>
      <c r="J116" s="22" t="n"/>
      <c r="K116" s="22" t="n"/>
      <c r="L116" s="22" t="n"/>
      <c r="M116" s="38" t="n"/>
      <c r="N116" s="38" t="n"/>
      <c r="O116" s="38" t="n"/>
      <c r="P116" s="38" t="n"/>
      <c r="Q116" s="22" t="n"/>
      <c r="R116" s="22" t="n"/>
      <c r="S116" s="22" t="n"/>
      <c r="T116" s="39" t="n"/>
      <c r="U116" s="25">
        <f>IFERROR(IF(A116="","",IF(AND(K116="In Service",J116="Available",I116="Vacant Clean"),"Yes","No")),"")</f>
        <v/>
      </c>
      <c r="V116" s="25">
        <f>IFERROR(IF(A116="","",IF(COUNTIFS('Block Log'!$B$2:$B$151,A116,'Block Log'!$M$2:$M$151,"Open")+COUNTIFS('Block Log'!$B$2:$B$151,A116,'Block Log'!$M$2:$M$151,"In Progress")+COUNTIFS('Block Log'!$B$2:$B$151,A116,'Block Log'!$M$2:$M$151,"On Hold")&gt;0,IF(OR(K116="Out of Order",K116="Out of Service"),"Aligned","Mismatch"),IF(OR(K116="Out of Order",K116="Out of Service"),"Mismatch","Aligned"))),"")</f>
        <v/>
      </c>
      <c r="W116" s="25">
        <f>IFERROR(IF(A116="","",IF(OR(K116&lt;&gt;"In Service",I116="Vacant Dirty",I116="Inspection Failed",AND(P116&lt;&gt;"",'Dashboard'!$B$4-P116&gt;'Dashboard'!$B$5),V116="Mismatch"),"Yes","No")),"")</f>
        <v/>
      </c>
      <c r="X116" s="22" t="n"/>
    </row>
    <row r="117">
      <c r="A117" s="22" t="n"/>
      <c r="B117" s="22" t="n"/>
      <c r="C117" s="22" t="n"/>
      <c r="D117" s="22" t="n"/>
      <c r="E117" s="22" t="n"/>
      <c r="F117" s="22" t="n"/>
      <c r="G117" s="22" t="n"/>
      <c r="H117" s="22" t="n"/>
      <c r="I117" s="22" t="n"/>
      <c r="J117" s="22" t="n"/>
      <c r="K117" s="22" t="n"/>
      <c r="L117" s="22" t="n"/>
      <c r="M117" s="38" t="n"/>
      <c r="N117" s="38" t="n"/>
      <c r="O117" s="38" t="n"/>
      <c r="P117" s="38" t="n"/>
      <c r="Q117" s="22" t="n"/>
      <c r="R117" s="22" t="n"/>
      <c r="S117" s="22" t="n"/>
      <c r="T117" s="39" t="n"/>
      <c r="U117" s="25">
        <f>IFERROR(IF(A117="","",IF(AND(K117="In Service",J117="Available",I117="Vacant Clean"),"Yes","No")),"")</f>
        <v/>
      </c>
      <c r="V117" s="25">
        <f>IFERROR(IF(A117="","",IF(COUNTIFS('Block Log'!$B$2:$B$151,A117,'Block Log'!$M$2:$M$151,"Open")+COUNTIFS('Block Log'!$B$2:$B$151,A117,'Block Log'!$M$2:$M$151,"In Progress")+COUNTIFS('Block Log'!$B$2:$B$151,A117,'Block Log'!$M$2:$M$151,"On Hold")&gt;0,IF(OR(K117="Out of Order",K117="Out of Service"),"Aligned","Mismatch"),IF(OR(K117="Out of Order",K117="Out of Service"),"Mismatch","Aligned"))),"")</f>
        <v/>
      </c>
      <c r="W117" s="25">
        <f>IFERROR(IF(A117="","",IF(OR(K117&lt;&gt;"In Service",I117="Vacant Dirty",I117="Inspection Failed",AND(P117&lt;&gt;"",'Dashboard'!$B$4-P117&gt;'Dashboard'!$B$5),V117="Mismatch"),"Yes","No")),"")</f>
        <v/>
      </c>
      <c r="X117" s="22" t="n"/>
    </row>
    <row r="118">
      <c r="A118" s="22" t="n"/>
      <c r="B118" s="22" t="n"/>
      <c r="C118" s="22" t="n"/>
      <c r="D118" s="22" t="n"/>
      <c r="E118" s="22" t="n"/>
      <c r="F118" s="22" t="n"/>
      <c r="G118" s="22" t="n"/>
      <c r="H118" s="22" t="n"/>
      <c r="I118" s="22" t="n"/>
      <c r="J118" s="22" t="n"/>
      <c r="K118" s="22" t="n"/>
      <c r="L118" s="22" t="n"/>
      <c r="M118" s="38" t="n"/>
      <c r="N118" s="38" t="n"/>
      <c r="O118" s="38" t="n"/>
      <c r="P118" s="38" t="n"/>
      <c r="Q118" s="22" t="n"/>
      <c r="R118" s="22" t="n"/>
      <c r="S118" s="22" t="n"/>
      <c r="T118" s="39" t="n"/>
      <c r="U118" s="25">
        <f>IFERROR(IF(A118="","",IF(AND(K118="In Service",J118="Available",I118="Vacant Clean"),"Yes","No")),"")</f>
        <v/>
      </c>
      <c r="V118" s="25">
        <f>IFERROR(IF(A118="","",IF(COUNTIFS('Block Log'!$B$2:$B$151,A118,'Block Log'!$M$2:$M$151,"Open")+COUNTIFS('Block Log'!$B$2:$B$151,A118,'Block Log'!$M$2:$M$151,"In Progress")+COUNTIFS('Block Log'!$B$2:$B$151,A118,'Block Log'!$M$2:$M$151,"On Hold")&gt;0,IF(OR(K118="Out of Order",K118="Out of Service"),"Aligned","Mismatch"),IF(OR(K118="Out of Order",K118="Out of Service"),"Mismatch","Aligned"))),"")</f>
        <v/>
      </c>
      <c r="W118" s="25">
        <f>IFERROR(IF(A118="","",IF(OR(K118&lt;&gt;"In Service",I118="Vacant Dirty",I118="Inspection Failed",AND(P118&lt;&gt;"",'Dashboard'!$B$4-P118&gt;'Dashboard'!$B$5),V118="Mismatch"),"Yes","No")),"")</f>
        <v/>
      </c>
      <c r="X118" s="22" t="n"/>
    </row>
    <row r="119">
      <c r="A119" s="22" t="n"/>
      <c r="B119" s="22" t="n"/>
      <c r="C119" s="22" t="n"/>
      <c r="D119" s="22" t="n"/>
      <c r="E119" s="22" t="n"/>
      <c r="F119" s="22" t="n"/>
      <c r="G119" s="22" t="n"/>
      <c r="H119" s="22" t="n"/>
      <c r="I119" s="22" t="n"/>
      <c r="J119" s="22" t="n"/>
      <c r="K119" s="22" t="n"/>
      <c r="L119" s="22" t="n"/>
      <c r="M119" s="38" t="n"/>
      <c r="N119" s="38" t="n"/>
      <c r="O119" s="38" t="n"/>
      <c r="P119" s="38" t="n"/>
      <c r="Q119" s="22" t="n"/>
      <c r="R119" s="22" t="n"/>
      <c r="S119" s="22" t="n"/>
      <c r="T119" s="39" t="n"/>
      <c r="U119" s="25">
        <f>IFERROR(IF(A119="","",IF(AND(K119="In Service",J119="Available",I119="Vacant Clean"),"Yes","No")),"")</f>
        <v/>
      </c>
      <c r="V119" s="25">
        <f>IFERROR(IF(A119="","",IF(COUNTIFS('Block Log'!$B$2:$B$151,A119,'Block Log'!$M$2:$M$151,"Open")+COUNTIFS('Block Log'!$B$2:$B$151,A119,'Block Log'!$M$2:$M$151,"In Progress")+COUNTIFS('Block Log'!$B$2:$B$151,A119,'Block Log'!$M$2:$M$151,"On Hold")&gt;0,IF(OR(K119="Out of Order",K119="Out of Service"),"Aligned","Mismatch"),IF(OR(K119="Out of Order",K119="Out of Service"),"Mismatch","Aligned"))),"")</f>
        <v/>
      </c>
      <c r="W119" s="25">
        <f>IFERROR(IF(A119="","",IF(OR(K119&lt;&gt;"In Service",I119="Vacant Dirty",I119="Inspection Failed",AND(P119&lt;&gt;"",'Dashboard'!$B$4-P119&gt;'Dashboard'!$B$5),V119="Mismatch"),"Yes","No")),"")</f>
        <v/>
      </c>
      <c r="X119" s="22" t="n"/>
    </row>
    <row r="120">
      <c r="A120" s="22" t="n"/>
      <c r="B120" s="22" t="n"/>
      <c r="C120" s="22" t="n"/>
      <c r="D120" s="22" t="n"/>
      <c r="E120" s="22" t="n"/>
      <c r="F120" s="22" t="n"/>
      <c r="G120" s="22" t="n"/>
      <c r="H120" s="22" t="n"/>
      <c r="I120" s="22" t="n"/>
      <c r="J120" s="22" t="n"/>
      <c r="K120" s="22" t="n"/>
      <c r="L120" s="22" t="n"/>
      <c r="M120" s="38" t="n"/>
      <c r="N120" s="38" t="n"/>
      <c r="O120" s="38" t="n"/>
      <c r="P120" s="38" t="n"/>
      <c r="Q120" s="22" t="n"/>
      <c r="R120" s="22" t="n"/>
      <c r="S120" s="22" t="n"/>
      <c r="T120" s="39" t="n"/>
      <c r="U120" s="25">
        <f>IFERROR(IF(A120="","",IF(AND(K120="In Service",J120="Available",I120="Vacant Clean"),"Yes","No")),"")</f>
        <v/>
      </c>
      <c r="V120" s="25">
        <f>IFERROR(IF(A120="","",IF(COUNTIFS('Block Log'!$B$2:$B$151,A120,'Block Log'!$M$2:$M$151,"Open")+COUNTIFS('Block Log'!$B$2:$B$151,A120,'Block Log'!$M$2:$M$151,"In Progress")+COUNTIFS('Block Log'!$B$2:$B$151,A120,'Block Log'!$M$2:$M$151,"On Hold")&gt;0,IF(OR(K120="Out of Order",K120="Out of Service"),"Aligned","Mismatch"),IF(OR(K120="Out of Order",K120="Out of Service"),"Mismatch","Aligned"))),"")</f>
        <v/>
      </c>
      <c r="W120" s="25">
        <f>IFERROR(IF(A120="","",IF(OR(K120&lt;&gt;"In Service",I120="Vacant Dirty",I120="Inspection Failed",AND(P120&lt;&gt;"",'Dashboard'!$B$4-P120&gt;'Dashboard'!$B$5),V120="Mismatch"),"Yes","No")),"")</f>
        <v/>
      </c>
      <c r="X120" s="22" t="n"/>
    </row>
    <row r="121">
      <c r="A121" s="22" t="n"/>
      <c r="B121" s="22" t="n"/>
      <c r="C121" s="22" t="n"/>
      <c r="D121" s="22" t="n"/>
      <c r="E121" s="22" t="n"/>
      <c r="F121" s="22" t="n"/>
      <c r="G121" s="22" t="n"/>
      <c r="H121" s="22" t="n"/>
      <c r="I121" s="22" t="n"/>
      <c r="J121" s="22" t="n"/>
      <c r="K121" s="22" t="n"/>
      <c r="L121" s="22" t="n"/>
      <c r="M121" s="38" t="n"/>
      <c r="N121" s="38" t="n"/>
      <c r="O121" s="38" t="n"/>
      <c r="P121" s="38" t="n"/>
      <c r="Q121" s="22" t="n"/>
      <c r="R121" s="22" t="n"/>
      <c r="S121" s="22" t="n"/>
      <c r="T121" s="39" t="n"/>
      <c r="U121" s="25">
        <f>IFERROR(IF(A121="","",IF(AND(K121="In Service",J121="Available",I121="Vacant Clean"),"Yes","No")),"")</f>
        <v/>
      </c>
      <c r="V121" s="25">
        <f>IFERROR(IF(A121="","",IF(COUNTIFS('Block Log'!$B$2:$B$151,A121,'Block Log'!$M$2:$M$151,"Open")+COUNTIFS('Block Log'!$B$2:$B$151,A121,'Block Log'!$M$2:$M$151,"In Progress")+COUNTIFS('Block Log'!$B$2:$B$151,A121,'Block Log'!$M$2:$M$151,"On Hold")&gt;0,IF(OR(K121="Out of Order",K121="Out of Service"),"Aligned","Mismatch"),IF(OR(K121="Out of Order",K121="Out of Service"),"Mismatch","Aligned"))),"")</f>
        <v/>
      </c>
      <c r="W121" s="25">
        <f>IFERROR(IF(A121="","",IF(OR(K121&lt;&gt;"In Service",I121="Vacant Dirty",I121="Inspection Failed",AND(P121&lt;&gt;"",'Dashboard'!$B$4-P121&gt;'Dashboard'!$B$5),V121="Mismatch"),"Yes","No")),"")</f>
        <v/>
      </c>
      <c r="X121" s="22" t="n"/>
    </row>
    <row r="122">
      <c r="A122" s="22" t="n"/>
      <c r="B122" s="22" t="n"/>
      <c r="C122" s="22" t="n"/>
      <c r="D122" s="22" t="n"/>
      <c r="E122" s="22" t="n"/>
      <c r="F122" s="22" t="n"/>
      <c r="G122" s="22" t="n"/>
      <c r="H122" s="22" t="n"/>
      <c r="I122" s="22" t="n"/>
      <c r="J122" s="22" t="n"/>
      <c r="K122" s="22" t="n"/>
      <c r="L122" s="22" t="n"/>
      <c r="M122" s="38" t="n"/>
      <c r="N122" s="38" t="n"/>
      <c r="O122" s="38" t="n"/>
      <c r="P122" s="38" t="n"/>
      <c r="Q122" s="22" t="n"/>
      <c r="R122" s="22" t="n"/>
      <c r="S122" s="22" t="n"/>
      <c r="T122" s="39" t="n"/>
      <c r="U122" s="25">
        <f>IFERROR(IF(A122="","",IF(AND(K122="In Service",J122="Available",I122="Vacant Clean"),"Yes","No")),"")</f>
        <v/>
      </c>
      <c r="V122" s="25">
        <f>IFERROR(IF(A122="","",IF(COUNTIFS('Block Log'!$B$2:$B$151,A122,'Block Log'!$M$2:$M$151,"Open")+COUNTIFS('Block Log'!$B$2:$B$151,A122,'Block Log'!$M$2:$M$151,"In Progress")+COUNTIFS('Block Log'!$B$2:$B$151,A122,'Block Log'!$M$2:$M$151,"On Hold")&gt;0,IF(OR(K122="Out of Order",K122="Out of Service"),"Aligned","Mismatch"),IF(OR(K122="Out of Order",K122="Out of Service"),"Mismatch","Aligned"))),"")</f>
        <v/>
      </c>
      <c r="W122" s="25">
        <f>IFERROR(IF(A122="","",IF(OR(K122&lt;&gt;"In Service",I122="Vacant Dirty",I122="Inspection Failed",AND(P122&lt;&gt;"",'Dashboard'!$B$4-P122&gt;'Dashboard'!$B$5),V122="Mismatch"),"Yes","No")),"")</f>
        <v/>
      </c>
      <c r="X122" s="22" t="n"/>
    </row>
    <row r="123">
      <c r="A123" s="22" t="n"/>
      <c r="B123" s="22" t="n"/>
      <c r="C123" s="22" t="n"/>
      <c r="D123" s="22" t="n"/>
      <c r="E123" s="22" t="n"/>
      <c r="F123" s="22" t="n"/>
      <c r="G123" s="22" t="n"/>
      <c r="H123" s="22" t="n"/>
      <c r="I123" s="22" t="n"/>
      <c r="J123" s="22" t="n"/>
      <c r="K123" s="22" t="n"/>
      <c r="L123" s="22" t="n"/>
      <c r="M123" s="38" t="n"/>
      <c r="N123" s="38" t="n"/>
      <c r="O123" s="38" t="n"/>
      <c r="P123" s="38" t="n"/>
      <c r="Q123" s="22" t="n"/>
      <c r="R123" s="22" t="n"/>
      <c r="S123" s="22" t="n"/>
      <c r="T123" s="39" t="n"/>
      <c r="U123" s="25">
        <f>IFERROR(IF(A123="","",IF(AND(K123="In Service",J123="Available",I123="Vacant Clean"),"Yes","No")),"")</f>
        <v/>
      </c>
      <c r="V123" s="25">
        <f>IFERROR(IF(A123="","",IF(COUNTIFS('Block Log'!$B$2:$B$151,A123,'Block Log'!$M$2:$M$151,"Open")+COUNTIFS('Block Log'!$B$2:$B$151,A123,'Block Log'!$M$2:$M$151,"In Progress")+COUNTIFS('Block Log'!$B$2:$B$151,A123,'Block Log'!$M$2:$M$151,"On Hold")&gt;0,IF(OR(K123="Out of Order",K123="Out of Service"),"Aligned","Mismatch"),IF(OR(K123="Out of Order",K123="Out of Service"),"Mismatch","Aligned"))),"")</f>
        <v/>
      </c>
      <c r="W123" s="25">
        <f>IFERROR(IF(A123="","",IF(OR(K123&lt;&gt;"In Service",I123="Vacant Dirty",I123="Inspection Failed",AND(P123&lt;&gt;"",'Dashboard'!$B$4-P123&gt;'Dashboard'!$B$5),V123="Mismatch"),"Yes","No")),"")</f>
        <v/>
      </c>
      <c r="X123" s="22" t="n"/>
    </row>
    <row r="124">
      <c r="A124" s="22" t="n"/>
      <c r="B124" s="22" t="n"/>
      <c r="C124" s="22" t="n"/>
      <c r="D124" s="22" t="n"/>
      <c r="E124" s="22" t="n"/>
      <c r="F124" s="22" t="n"/>
      <c r="G124" s="22" t="n"/>
      <c r="H124" s="22" t="n"/>
      <c r="I124" s="22" t="n"/>
      <c r="J124" s="22" t="n"/>
      <c r="K124" s="22" t="n"/>
      <c r="L124" s="22" t="n"/>
      <c r="M124" s="38" t="n"/>
      <c r="N124" s="38" t="n"/>
      <c r="O124" s="38" t="n"/>
      <c r="P124" s="38" t="n"/>
      <c r="Q124" s="22" t="n"/>
      <c r="R124" s="22" t="n"/>
      <c r="S124" s="22" t="n"/>
      <c r="T124" s="39" t="n"/>
      <c r="U124" s="25">
        <f>IFERROR(IF(A124="","",IF(AND(K124="In Service",J124="Available",I124="Vacant Clean"),"Yes","No")),"")</f>
        <v/>
      </c>
      <c r="V124" s="25">
        <f>IFERROR(IF(A124="","",IF(COUNTIFS('Block Log'!$B$2:$B$151,A124,'Block Log'!$M$2:$M$151,"Open")+COUNTIFS('Block Log'!$B$2:$B$151,A124,'Block Log'!$M$2:$M$151,"In Progress")+COUNTIFS('Block Log'!$B$2:$B$151,A124,'Block Log'!$M$2:$M$151,"On Hold")&gt;0,IF(OR(K124="Out of Order",K124="Out of Service"),"Aligned","Mismatch"),IF(OR(K124="Out of Order",K124="Out of Service"),"Mismatch","Aligned"))),"")</f>
        <v/>
      </c>
      <c r="W124" s="25">
        <f>IFERROR(IF(A124="","",IF(OR(K124&lt;&gt;"In Service",I124="Vacant Dirty",I124="Inspection Failed",AND(P124&lt;&gt;"",'Dashboard'!$B$4-P124&gt;'Dashboard'!$B$5),V124="Mismatch"),"Yes","No")),"")</f>
        <v/>
      </c>
      <c r="X124" s="22" t="n"/>
    </row>
    <row r="125">
      <c r="A125" s="22" t="n"/>
      <c r="B125" s="22" t="n"/>
      <c r="C125" s="22" t="n"/>
      <c r="D125" s="22" t="n"/>
      <c r="E125" s="22" t="n"/>
      <c r="F125" s="22" t="n"/>
      <c r="G125" s="22" t="n"/>
      <c r="H125" s="22" t="n"/>
      <c r="I125" s="22" t="n"/>
      <c r="J125" s="22" t="n"/>
      <c r="K125" s="22" t="n"/>
      <c r="L125" s="22" t="n"/>
      <c r="M125" s="38" t="n"/>
      <c r="N125" s="38" t="n"/>
      <c r="O125" s="38" t="n"/>
      <c r="P125" s="38" t="n"/>
      <c r="Q125" s="22" t="n"/>
      <c r="R125" s="22" t="n"/>
      <c r="S125" s="22" t="n"/>
      <c r="T125" s="39" t="n"/>
      <c r="U125" s="25">
        <f>IFERROR(IF(A125="","",IF(AND(K125="In Service",J125="Available",I125="Vacant Clean"),"Yes","No")),"")</f>
        <v/>
      </c>
      <c r="V125" s="25">
        <f>IFERROR(IF(A125="","",IF(COUNTIFS('Block Log'!$B$2:$B$151,A125,'Block Log'!$M$2:$M$151,"Open")+COUNTIFS('Block Log'!$B$2:$B$151,A125,'Block Log'!$M$2:$M$151,"In Progress")+COUNTIFS('Block Log'!$B$2:$B$151,A125,'Block Log'!$M$2:$M$151,"On Hold")&gt;0,IF(OR(K125="Out of Order",K125="Out of Service"),"Aligned","Mismatch"),IF(OR(K125="Out of Order",K125="Out of Service"),"Mismatch","Aligned"))),"")</f>
        <v/>
      </c>
      <c r="W125" s="25">
        <f>IFERROR(IF(A125="","",IF(OR(K125&lt;&gt;"In Service",I125="Vacant Dirty",I125="Inspection Failed",AND(P125&lt;&gt;"",'Dashboard'!$B$4-P125&gt;'Dashboard'!$B$5),V125="Mismatch"),"Yes","No")),"")</f>
        <v/>
      </c>
      <c r="X125" s="22" t="n"/>
    </row>
    <row r="126">
      <c r="A126" s="22" t="n"/>
      <c r="B126" s="22" t="n"/>
      <c r="C126" s="22" t="n"/>
      <c r="D126" s="22" t="n"/>
      <c r="E126" s="22" t="n"/>
      <c r="F126" s="22" t="n"/>
      <c r="G126" s="22" t="n"/>
      <c r="H126" s="22" t="n"/>
      <c r="I126" s="22" t="n"/>
      <c r="J126" s="22" t="n"/>
      <c r="K126" s="22" t="n"/>
      <c r="L126" s="22" t="n"/>
      <c r="M126" s="38" t="n"/>
      <c r="N126" s="38" t="n"/>
      <c r="O126" s="38" t="n"/>
      <c r="P126" s="38" t="n"/>
      <c r="Q126" s="22" t="n"/>
      <c r="R126" s="22" t="n"/>
      <c r="S126" s="22" t="n"/>
      <c r="T126" s="39" t="n"/>
      <c r="U126" s="25">
        <f>IFERROR(IF(A126="","",IF(AND(K126="In Service",J126="Available",I126="Vacant Clean"),"Yes","No")),"")</f>
        <v/>
      </c>
      <c r="V126" s="25">
        <f>IFERROR(IF(A126="","",IF(COUNTIFS('Block Log'!$B$2:$B$151,A126,'Block Log'!$M$2:$M$151,"Open")+COUNTIFS('Block Log'!$B$2:$B$151,A126,'Block Log'!$M$2:$M$151,"In Progress")+COUNTIFS('Block Log'!$B$2:$B$151,A126,'Block Log'!$M$2:$M$151,"On Hold")&gt;0,IF(OR(K126="Out of Order",K126="Out of Service"),"Aligned","Mismatch"),IF(OR(K126="Out of Order",K126="Out of Service"),"Mismatch","Aligned"))),"")</f>
        <v/>
      </c>
      <c r="W126" s="25">
        <f>IFERROR(IF(A126="","",IF(OR(K126&lt;&gt;"In Service",I126="Vacant Dirty",I126="Inspection Failed",AND(P126&lt;&gt;"",'Dashboard'!$B$4-P126&gt;'Dashboard'!$B$5),V126="Mismatch"),"Yes","No")),"")</f>
        <v/>
      </c>
      <c r="X126" s="22" t="n"/>
    </row>
    <row r="127">
      <c r="A127" s="22" t="n"/>
      <c r="B127" s="22" t="n"/>
      <c r="C127" s="22" t="n"/>
      <c r="D127" s="22" t="n"/>
      <c r="E127" s="22" t="n"/>
      <c r="F127" s="22" t="n"/>
      <c r="G127" s="22" t="n"/>
      <c r="H127" s="22" t="n"/>
      <c r="I127" s="22" t="n"/>
      <c r="J127" s="22" t="n"/>
      <c r="K127" s="22" t="n"/>
      <c r="L127" s="22" t="n"/>
      <c r="M127" s="38" t="n"/>
      <c r="N127" s="38" t="n"/>
      <c r="O127" s="38" t="n"/>
      <c r="P127" s="38" t="n"/>
      <c r="Q127" s="22" t="n"/>
      <c r="R127" s="22" t="n"/>
      <c r="S127" s="22" t="n"/>
      <c r="T127" s="39" t="n"/>
      <c r="U127" s="25">
        <f>IFERROR(IF(A127="","",IF(AND(K127="In Service",J127="Available",I127="Vacant Clean"),"Yes","No")),"")</f>
        <v/>
      </c>
      <c r="V127" s="25">
        <f>IFERROR(IF(A127="","",IF(COUNTIFS('Block Log'!$B$2:$B$151,A127,'Block Log'!$M$2:$M$151,"Open")+COUNTIFS('Block Log'!$B$2:$B$151,A127,'Block Log'!$M$2:$M$151,"In Progress")+COUNTIFS('Block Log'!$B$2:$B$151,A127,'Block Log'!$M$2:$M$151,"On Hold")&gt;0,IF(OR(K127="Out of Order",K127="Out of Service"),"Aligned","Mismatch"),IF(OR(K127="Out of Order",K127="Out of Service"),"Mismatch","Aligned"))),"")</f>
        <v/>
      </c>
      <c r="W127" s="25">
        <f>IFERROR(IF(A127="","",IF(OR(K127&lt;&gt;"In Service",I127="Vacant Dirty",I127="Inspection Failed",AND(P127&lt;&gt;"",'Dashboard'!$B$4-P127&gt;'Dashboard'!$B$5),V127="Mismatch"),"Yes","No")),"")</f>
        <v/>
      </c>
      <c r="X127" s="22" t="n"/>
    </row>
    <row r="128">
      <c r="A128" s="22" t="n"/>
      <c r="B128" s="22" t="n"/>
      <c r="C128" s="22" t="n"/>
      <c r="D128" s="22" t="n"/>
      <c r="E128" s="22" t="n"/>
      <c r="F128" s="22" t="n"/>
      <c r="G128" s="22" t="n"/>
      <c r="H128" s="22" t="n"/>
      <c r="I128" s="22" t="n"/>
      <c r="J128" s="22" t="n"/>
      <c r="K128" s="22" t="n"/>
      <c r="L128" s="22" t="n"/>
      <c r="M128" s="38" t="n"/>
      <c r="N128" s="38" t="n"/>
      <c r="O128" s="38" t="n"/>
      <c r="P128" s="38" t="n"/>
      <c r="Q128" s="22" t="n"/>
      <c r="R128" s="22" t="n"/>
      <c r="S128" s="22" t="n"/>
      <c r="T128" s="39" t="n"/>
      <c r="U128" s="25">
        <f>IFERROR(IF(A128="","",IF(AND(K128="In Service",J128="Available",I128="Vacant Clean"),"Yes","No")),"")</f>
        <v/>
      </c>
      <c r="V128" s="25">
        <f>IFERROR(IF(A128="","",IF(COUNTIFS('Block Log'!$B$2:$B$151,A128,'Block Log'!$M$2:$M$151,"Open")+COUNTIFS('Block Log'!$B$2:$B$151,A128,'Block Log'!$M$2:$M$151,"In Progress")+COUNTIFS('Block Log'!$B$2:$B$151,A128,'Block Log'!$M$2:$M$151,"On Hold")&gt;0,IF(OR(K128="Out of Order",K128="Out of Service"),"Aligned","Mismatch"),IF(OR(K128="Out of Order",K128="Out of Service"),"Mismatch","Aligned"))),"")</f>
        <v/>
      </c>
      <c r="W128" s="25">
        <f>IFERROR(IF(A128="","",IF(OR(K128&lt;&gt;"In Service",I128="Vacant Dirty",I128="Inspection Failed",AND(P128&lt;&gt;"",'Dashboard'!$B$4-P128&gt;'Dashboard'!$B$5),V128="Mismatch"),"Yes","No")),"")</f>
        <v/>
      </c>
      <c r="X128" s="22" t="n"/>
    </row>
    <row r="129">
      <c r="A129" s="22" t="n"/>
      <c r="B129" s="22" t="n"/>
      <c r="C129" s="22" t="n"/>
      <c r="D129" s="22" t="n"/>
      <c r="E129" s="22" t="n"/>
      <c r="F129" s="22" t="n"/>
      <c r="G129" s="22" t="n"/>
      <c r="H129" s="22" t="n"/>
      <c r="I129" s="22" t="n"/>
      <c r="J129" s="22" t="n"/>
      <c r="K129" s="22" t="n"/>
      <c r="L129" s="22" t="n"/>
      <c r="M129" s="38" t="n"/>
      <c r="N129" s="38" t="n"/>
      <c r="O129" s="38" t="n"/>
      <c r="P129" s="38" t="n"/>
      <c r="Q129" s="22" t="n"/>
      <c r="R129" s="22" t="n"/>
      <c r="S129" s="22" t="n"/>
      <c r="T129" s="39" t="n"/>
      <c r="U129" s="25">
        <f>IFERROR(IF(A129="","",IF(AND(K129="In Service",J129="Available",I129="Vacant Clean"),"Yes","No")),"")</f>
        <v/>
      </c>
      <c r="V129" s="25">
        <f>IFERROR(IF(A129="","",IF(COUNTIFS('Block Log'!$B$2:$B$151,A129,'Block Log'!$M$2:$M$151,"Open")+COUNTIFS('Block Log'!$B$2:$B$151,A129,'Block Log'!$M$2:$M$151,"In Progress")+COUNTIFS('Block Log'!$B$2:$B$151,A129,'Block Log'!$M$2:$M$151,"On Hold")&gt;0,IF(OR(K129="Out of Order",K129="Out of Service"),"Aligned","Mismatch"),IF(OR(K129="Out of Order",K129="Out of Service"),"Mismatch","Aligned"))),"")</f>
        <v/>
      </c>
      <c r="W129" s="25">
        <f>IFERROR(IF(A129="","",IF(OR(K129&lt;&gt;"In Service",I129="Vacant Dirty",I129="Inspection Failed",AND(P129&lt;&gt;"",'Dashboard'!$B$4-P129&gt;'Dashboard'!$B$5),V129="Mismatch"),"Yes","No")),"")</f>
        <v/>
      </c>
      <c r="X129" s="22" t="n"/>
    </row>
    <row r="130">
      <c r="A130" s="22" t="n"/>
      <c r="B130" s="22" t="n"/>
      <c r="C130" s="22" t="n"/>
      <c r="D130" s="22" t="n"/>
      <c r="E130" s="22" t="n"/>
      <c r="F130" s="22" t="n"/>
      <c r="G130" s="22" t="n"/>
      <c r="H130" s="22" t="n"/>
      <c r="I130" s="22" t="n"/>
      <c r="J130" s="22" t="n"/>
      <c r="K130" s="22" t="n"/>
      <c r="L130" s="22" t="n"/>
      <c r="M130" s="38" t="n"/>
      <c r="N130" s="38" t="n"/>
      <c r="O130" s="38" t="n"/>
      <c r="P130" s="38" t="n"/>
      <c r="Q130" s="22" t="n"/>
      <c r="R130" s="22" t="n"/>
      <c r="S130" s="22" t="n"/>
      <c r="T130" s="39" t="n"/>
      <c r="U130" s="25">
        <f>IFERROR(IF(A130="","",IF(AND(K130="In Service",J130="Available",I130="Vacant Clean"),"Yes","No")),"")</f>
        <v/>
      </c>
      <c r="V130" s="25">
        <f>IFERROR(IF(A130="","",IF(COUNTIFS('Block Log'!$B$2:$B$151,A130,'Block Log'!$M$2:$M$151,"Open")+COUNTIFS('Block Log'!$B$2:$B$151,A130,'Block Log'!$M$2:$M$151,"In Progress")+COUNTIFS('Block Log'!$B$2:$B$151,A130,'Block Log'!$M$2:$M$151,"On Hold")&gt;0,IF(OR(K130="Out of Order",K130="Out of Service"),"Aligned","Mismatch"),IF(OR(K130="Out of Order",K130="Out of Service"),"Mismatch","Aligned"))),"")</f>
        <v/>
      </c>
      <c r="W130" s="25">
        <f>IFERROR(IF(A130="","",IF(OR(K130&lt;&gt;"In Service",I130="Vacant Dirty",I130="Inspection Failed",AND(P130&lt;&gt;"",'Dashboard'!$B$4-P130&gt;'Dashboard'!$B$5),V130="Mismatch"),"Yes","No")),"")</f>
        <v/>
      </c>
      <c r="X130" s="22" t="n"/>
    </row>
    <row r="131">
      <c r="A131" s="22" t="n"/>
      <c r="B131" s="22" t="n"/>
      <c r="C131" s="22" t="n"/>
      <c r="D131" s="22" t="n"/>
      <c r="E131" s="22" t="n"/>
      <c r="F131" s="22" t="n"/>
      <c r="G131" s="22" t="n"/>
      <c r="H131" s="22" t="n"/>
      <c r="I131" s="22" t="n"/>
      <c r="J131" s="22" t="n"/>
      <c r="K131" s="22" t="n"/>
      <c r="L131" s="22" t="n"/>
      <c r="M131" s="38" t="n"/>
      <c r="N131" s="38" t="n"/>
      <c r="O131" s="38" t="n"/>
      <c r="P131" s="38" t="n"/>
      <c r="Q131" s="22" t="n"/>
      <c r="R131" s="22" t="n"/>
      <c r="S131" s="22" t="n"/>
      <c r="T131" s="39" t="n"/>
      <c r="U131" s="25">
        <f>IFERROR(IF(A131="","",IF(AND(K131="In Service",J131="Available",I131="Vacant Clean"),"Yes","No")),"")</f>
        <v/>
      </c>
      <c r="V131" s="25">
        <f>IFERROR(IF(A131="","",IF(COUNTIFS('Block Log'!$B$2:$B$151,A131,'Block Log'!$M$2:$M$151,"Open")+COUNTIFS('Block Log'!$B$2:$B$151,A131,'Block Log'!$M$2:$M$151,"In Progress")+COUNTIFS('Block Log'!$B$2:$B$151,A131,'Block Log'!$M$2:$M$151,"On Hold")&gt;0,IF(OR(K131="Out of Order",K131="Out of Service"),"Aligned","Mismatch"),IF(OR(K131="Out of Order",K131="Out of Service"),"Mismatch","Aligned"))),"")</f>
        <v/>
      </c>
      <c r="W131" s="25">
        <f>IFERROR(IF(A131="","",IF(OR(K131&lt;&gt;"In Service",I131="Vacant Dirty",I131="Inspection Failed",AND(P131&lt;&gt;"",'Dashboard'!$B$4-P131&gt;'Dashboard'!$B$5),V131="Mismatch"),"Yes","No")),"")</f>
        <v/>
      </c>
      <c r="X131" s="22" t="n"/>
    </row>
    <row r="132">
      <c r="A132" s="22" t="n"/>
      <c r="B132" s="22" t="n"/>
      <c r="C132" s="22" t="n"/>
      <c r="D132" s="22" t="n"/>
      <c r="E132" s="22" t="n"/>
      <c r="F132" s="22" t="n"/>
      <c r="G132" s="22" t="n"/>
      <c r="H132" s="22" t="n"/>
      <c r="I132" s="22" t="n"/>
      <c r="J132" s="22" t="n"/>
      <c r="K132" s="22" t="n"/>
      <c r="L132" s="22" t="n"/>
      <c r="M132" s="38" t="n"/>
      <c r="N132" s="38" t="n"/>
      <c r="O132" s="38" t="n"/>
      <c r="P132" s="38" t="n"/>
      <c r="Q132" s="22" t="n"/>
      <c r="R132" s="22" t="n"/>
      <c r="S132" s="22" t="n"/>
      <c r="T132" s="39" t="n"/>
      <c r="U132" s="25">
        <f>IFERROR(IF(A132="","",IF(AND(K132="In Service",J132="Available",I132="Vacant Clean"),"Yes","No")),"")</f>
        <v/>
      </c>
      <c r="V132" s="25">
        <f>IFERROR(IF(A132="","",IF(COUNTIFS('Block Log'!$B$2:$B$151,A132,'Block Log'!$M$2:$M$151,"Open")+COUNTIFS('Block Log'!$B$2:$B$151,A132,'Block Log'!$M$2:$M$151,"In Progress")+COUNTIFS('Block Log'!$B$2:$B$151,A132,'Block Log'!$M$2:$M$151,"On Hold")&gt;0,IF(OR(K132="Out of Order",K132="Out of Service"),"Aligned","Mismatch"),IF(OR(K132="Out of Order",K132="Out of Service"),"Mismatch","Aligned"))),"")</f>
        <v/>
      </c>
      <c r="W132" s="25">
        <f>IFERROR(IF(A132="","",IF(OR(K132&lt;&gt;"In Service",I132="Vacant Dirty",I132="Inspection Failed",AND(P132&lt;&gt;"",'Dashboard'!$B$4-P132&gt;'Dashboard'!$B$5),V132="Mismatch"),"Yes","No")),"")</f>
        <v/>
      </c>
      <c r="X132" s="22" t="n"/>
    </row>
    <row r="133">
      <c r="A133" s="22" t="n"/>
      <c r="B133" s="22" t="n"/>
      <c r="C133" s="22" t="n"/>
      <c r="D133" s="22" t="n"/>
      <c r="E133" s="22" t="n"/>
      <c r="F133" s="22" t="n"/>
      <c r="G133" s="22" t="n"/>
      <c r="H133" s="22" t="n"/>
      <c r="I133" s="22" t="n"/>
      <c r="J133" s="22" t="n"/>
      <c r="K133" s="22" t="n"/>
      <c r="L133" s="22" t="n"/>
      <c r="M133" s="38" t="n"/>
      <c r="N133" s="38" t="n"/>
      <c r="O133" s="38" t="n"/>
      <c r="P133" s="38" t="n"/>
      <c r="Q133" s="22" t="n"/>
      <c r="R133" s="22" t="n"/>
      <c r="S133" s="22" t="n"/>
      <c r="T133" s="39" t="n"/>
      <c r="U133" s="25">
        <f>IFERROR(IF(A133="","",IF(AND(K133="In Service",J133="Available",I133="Vacant Clean"),"Yes","No")),"")</f>
        <v/>
      </c>
      <c r="V133" s="25">
        <f>IFERROR(IF(A133="","",IF(COUNTIFS('Block Log'!$B$2:$B$151,A133,'Block Log'!$M$2:$M$151,"Open")+COUNTIFS('Block Log'!$B$2:$B$151,A133,'Block Log'!$M$2:$M$151,"In Progress")+COUNTIFS('Block Log'!$B$2:$B$151,A133,'Block Log'!$M$2:$M$151,"On Hold")&gt;0,IF(OR(K133="Out of Order",K133="Out of Service"),"Aligned","Mismatch"),IF(OR(K133="Out of Order",K133="Out of Service"),"Mismatch","Aligned"))),"")</f>
        <v/>
      </c>
      <c r="W133" s="25">
        <f>IFERROR(IF(A133="","",IF(OR(K133&lt;&gt;"In Service",I133="Vacant Dirty",I133="Inspection Failed",AND(P133&lt;&gt;"",'Dashboard'!$B$4-P133&gt;'Dashboard'!$B$5),V133="Mismatch"),"Yes","No")),"")</f>
        <v/>
      </c>
      <c r="X133" s="22" t="n"/>
    </row>
    <row r="134">
      <c r="A134" s="22" t="n"/>
      <c r="B134" s="22" t="n"/>
      <c r="C134" s="22" t="n"/>
      <c r="D134" s="22" t="n"/>
      <c r="E134" s="22" t="n"/>
      <c r="F134" s="22" t="n"/>
      <c r="G134" s="22" t="n"/>
      <c r="H134" s="22" t="n"/>
      <c r="I134" s="22" t="n"/>
      <c r="J134" s="22" t="n"/>
      <c r="K134" s="22" t="n"/>
      <c r="L134" s="22" t="n"/>
      <c r="M134" s="38" t="n"/>
      <c r="N134" s="38" t="n"/>
      <c r="O134" s="38" t="n"/>
      <c r="P134" s="38" t="n"/>
      <c r="Q134" s="22" t="n"/>
      <c r="R134" s="22" t="n"/>
      <c r="S134" s="22" t="n"/>
      <c r="T134" s="39" t="n"/>
      <c r="U134" s="25">
        <f>IFERROR(IF(A134="","",IF(AND(K134="In Service",J134="Available",I134="Vacant Clean"),"Yes","No")),"")</f>
        <v/>
      </c>
      <c r="V134" s="25">
        <f>IFERROR(IF(A134="","",IF(COUNTIFS('Block Log'!$B$2:$B$151,A134,'Block Log'!$M$2:$M$151,"Open")+COUNTIFS('Block Log'!$B$2:$B$151,A134,'Block Log'!$M$2:$M$151,"In Progress")+COUNTIFS('Block Log'!$B$2:$B$151,A134,'Block Log'!$M$2:$M$151,"On Hold")&gt;0,IF(OR(K134="Out of Order",K134="Out of Service"),"Aligned","Mismatch"),IF(OR(K134="Out of Order",K134="Out of Service"),"Mismatch","Aligned"))),"")</f>
        <v/>
      </c>
      <c r="W134" s="25">
        <f>IFERROR(IF(A134="","",IF(OR(K134&lt;&gt;"In Service",I134="Vacant Dirty",I134="Inspection Failed",AND(P134&lt;&gt;"",'Dashboard'!$B$4-P134&gt;'Dashboard'!$B$5),V134="Mismatch"),"Yes","No")),"")</f>
        <v/>
      </c>
      <c r="X134" s="22" t="n"/>
    </row>
    <row r="135">
      <c r="A135" s="22" t="n"/>
      <c r="B135" s="22" t="n"/>
      <c r="C135" s="22" t="n"/>
      <c r="D135" s="22" t="n"/>
      <c r="E135" s="22" t="n"/>
      <c r="F135" s="22" t="n"/>
      <c r="G135" s="22" t="n"/>
      <c r="H135" s="22" t="n"/>
      <c r="I135" s="22" t="n"/>
      <c r="J135" s="22" t="n"/>
      <c r="K135" s="22" t="n"/>
      <c r="L135" s="22" t="n"/>
      <c r="M135" s="38" t="n"/>
      <c r="N135" s="38" t="n"/>
      <c r="O135" s="38" t="n"/>
      <c r="P135" s="38" t="n"/>
      <c r="Q135" s="22" t="n"/>
      <c r="R135" s="22" t="n"/>
      <c r="S135" s="22" t="n"/>
      <c r="T135" s="39" t="n"/>
      <c r="U135" s="25">
        <f>IFERROR(IF(A135="","",IF(AND(K135="In Service",J135="Available",I135="Vacant Clean"),"Yes","No")),"")</f>
        <v/>
      </c>
      <c r="V135" s="25">
        <f>IFERROR(IF(A135="","",IF(COUNTIFS('Block Log'!$B$2:$B$151,A135,'Block Log'!$M$2:$M$151,"Open")+COUNTIFS('Block Log'!$B$2:$B$151,A135,'Block Log'!$M$2:$M$151,"In Progress")+COUNTIFS('Block Log'!$B$2:$B$151,A135,'Block Log'!$M$2:$M$151,"On Hold")&gt;0,IF(OR(K135="Out of Order",K135="Out of Service"),"Aligned","Mismatch"),IF(OR(K135="Out of Order",K135="Out of Service"),"Mismatch","Aligned"))),"")</f>
        <v/>
      </c>
      <c r="W135" s="25">
        <f>IFERROR(IF(A135="","",IF(OR(K135&lt;&gt;"In Service",I135="Vacant Dirty",I135="Inspection Failed",AND(P135&lt;&gt;"",'Dashboard'!$B$4-P135&gt;'Dashboard'!$B$5),V135="Mismatch"),"Yes","No")),"")</f>
        <v/>
      </c>
      <c r="X135" s="22" t="n"/>
    </row>
    <row r="136">
      <c r="A136" s="22" t="n"/>
      <c r="B136" s="22" t="n"/>
      <c r="C136" s="22" t="n"/>
      <c r="D136" s="22" t="n"/>
      <c r="E136" s="22" t="n"/>
      <c r="F136" s="22" t="n"/>
      <c r="G136" s="22" t="n"/>
      <c r="H136" s="22" t="n"/>
      <c r="I136" s="22" t="n"/>
      <c r="J136" s="22" t="n"/>
      <c r="K136" s="22" t="n"/>
      <c r="L136" s="22" t="n"/>
      <c r="M136" s="38" t="n"/>
      <c r="N136" s="38" t="n"/>
      <c r="O136" s="38" t="n"/>
      <c r="P136" s="38" t="n"/>
      <c r="Q136" s="22" t="n"/>
      <c r="R136" s="22" t="n"/>
      <c r="S136" s="22" t="n"/>
      <c r="T136" s="39" t="n"/>
      <c r="U136" s="25">
        <f>IFERROR(IF(A136="","",IF(AND(K136="In Service",J136="Available",I136="Vacant Clean"),"Yes","No")),"")</f>
        <v/>
      </c>
      <c r="V136" s="25">
        <f>IFERROR(IF(A136="","",IF(COUNTIFS('Block Log'!$B$2:$B$151,A136,'Block Log'!$M$2:$M$151,"Open")+COUNTIFS('Block Log'!$B$2:$B$151,A136,'Block Log'!$M$2:$M$151,"In Progress")+COUNTIFS('Block Log'!$B$2:$B$151,A136,'Block Log'!$M$2:$M$151,"On Hold")&gt;0,IF(OR(K136="Out of Order",K136="Out of Service"),"Aligned","Mismatch"),IF(OR(K136="Out of Order",K136="Out of Service"),"Mismatch","Aligned"))),"")</f>
        <v/>
      </c>
      <c r="W136" s="25">
        <f>IFERROR(IF(A136="","",IF(OR(K136&lt;&gt;"In Service",I136="Vacant Dirty",I136="Inspection Failed",AND(P136&lt;&gt;"",'Dashboard'!$B$4-P136&gt;'Dashboard'!$B$5),V136="Mismatch"),"Yes","No")),"")</f>
        <v/>
      </c>
      <c r="X136" s="22" t="n"/>
    </row>
    <row r="137">
      <c r="A137" s="22" t="n"/>
      <c r="B137" s="22" t="n"/>
      <c r="C137" s="22" t="n"/>
      <c r="D137" s="22" t="n"/>
      <c r="E137" s="22" t="n"/>
      <c r="F137" s="22" t="n"/>
      <c r="G137" s="22" t="n"/>
      <c r="H137" s="22" t="n"/>
      <c r="I137" s="22" t="n"/>
      <c r="J137" s="22" t="n"/>
      <c r="K137" s="22" t="n"/>
      <c r="L137" s="22" t="n"/>
      <c r="M137" s="38" t="n"/>
      <c r="N137" s="38" t="n"/>
      <c r="O137" s="38" t="n"/>
      <c r="P137" s="38" t="n"/>
      <c r="Q137" s="22" t="n"/>
      <c r="R137" s="22" t="n"/>
      <c r="S137" s="22" t="n"/>
      <c r="T137" s="39" t="n"/>
      <c r="U137" s="25">
        <f>IFERROR(IF(A137="","",IF(AND(K137="In Service",J137="Available",I137="Vacant Clean"),"Yes","No")),"")</f>
        <v/>
      </c>
      <c r="V137" s="25">
        <f>IFERROR(IF(A137="","",IF(COUNTIFS('Block Log'!$B$2:$B$151,A137,'Block Log'!$M$2:$M$151,"Open")+COUNTIFS('Block Log'!$B$2:$B$151,A137,'Block Log'!$M$2:$M$151,"In Progress")+COUNTIFS('Block Log'!$B$2:$B$151,A137,'Block Log'!$M$2:$M$151,"On Hold")&gt;0,IF(OR(K137="Out of Order",K137="Out of Service"),"Aligned","Mismatch"),IF(OR(K137="Out of Order",K137="Out of Service"),"Mismatch","Aligned"))),"")</f>
        <v/>
      </c>
      <c r="W137" s="25">
        <f>IFERROR(IF(A137="","",IF(OR(K137&lt;&gt;"In Service",I137="Vacant Dirty",I137="Inspection Failed",AND(P137&lt;&gt;"",'Dashboard'!$B$4-P137&gt;'Dashboard'!$B$5),V137="Mismatch"),"Yes","No")),"")</f>
        <v/>
      </c>
      <c r="X137" s="22" t="n"/>
    </row>
    <row r="138">
      <c r="A138" s="22" t="n"/>
      <c r="B138" s="22" t="n"/>
      <c r="C138" s="22" t="n"/>
      <c r="D138" s="22" t="n"/>
      <c r="E138" s="22" t="n"/>
      <c r="F138" s="22" t="n"/>
      <c r="G138" s="22" t="n"/>
      <c r="H138" s="22" t="n"/>
      <c r="I138" s="22" t="n"/>
      <c r="J138" s="22" t="n"/>
      <c r="K138" s="22" t="n"/>
      <c r="L138" s="22" t="n"/>
      <c r="M138" s="38" t="n"/>
      <c r="N138" s="38" t="n"/>
      <c r="O138" s="38" t="n"/>
      <c r="P138" s="38" t="n"/>
      <c r="Q138" s="22" t="n"/>
      <c r="R138" s="22" t="n"/>
      <c r="S138" s="22" t="n"/>
      <c r="T138" s="39" t="n"/>
      <c r="U138" s="25">
        <f>IFERROR(IF(A138="","",IF(AND(K138="In Service",J138="Available",I138="Vacant Clean"),"Yes","No")),"")</f>
        <v/>
      </c>
      <c r="V138" s="25">
        <f>IFERROR(IF(A138="","",IF(COUNTIFS('Block Log'!$B$2:$B$151,A138,'Block Log'!$M$2:$M$151,"Open")+COUNTIFS('Block Log'!$B$2:$B$151,A138,'Block Log'!$M$2:$M$151,"In Progress")+COUNTIFS('Block Log'!$B$2:$B$151,A138,'Block Log'!$M$2:$M$151,"On Hold")&gt;0,IF(OR(K138="Out of Order",K138="Out of Service"),"Aligned","Mismatch"),IF(OR(K138="Out of Order",K138="Out of Service"),"Mismatch","Aligned"))),"")</f>
        <v/>
      </c>
      <c r="W138" s="25">
        <f>IFERROR(IF(A138="","",IF(OR(K138&lt;&gt;"In Service",I138="Vacant Dirty",I138="Inspection Failed",AND(P138&lt;&gt;"",'Dashboard'!$B$4-P138&gt;'Dashboard'!$B$5),V138="Mismatch"),"Yes","No")),"")</f>
        <v/>
      </c>
      <c r="X138" s="22" t="n"/>
    </row>
    <row r="139">
      <c r="A139" s="22" t="n"/>
      <c r="B139" s="22" t="n"/>
      <c r="C139" s="22" t="n"/>
      <c r="D139" s="22" t="n"/>
      <c r="E139" s="22" t="n"/>
      <c r="F139" s="22" t="n"/>
      <c r="G139" s="22" t="n"/>
      <c r="H139" s="22" t="n"/>
      <c r="I139" s="22" t="n"/>
      <c r="J139" s="22" t="n"/>
      <c r="K139" s="22" t="n"/>
      <c r="L139" s="22" t="n"/>
      <c r="M139" s="38" t="n"/>
      <c r="N139" s="38" t="n"/>
      <c r="O139" s="38" t="n"/>
      <c r="P139" s="38" t="n"/>
      <c r="Q139" s="22" t="n"/>
      <c r="R139" s="22" t="n"/>
      <c r="S139" s="22" t="n"/>
      <c r="T139" s="39" t="n"/>
      <c r="U139" s="25">
        <f>IFERROR(IF(A139="","",IF(AND(K139="In Service",J139="Available",I139="Vacant Clean"),"Yes","No")),"")</f>
        <v/>
      </c>
      <c r="V139" s="25">
        <f>IFERROR(IF(A139="","",IF(COUNTIFS('Block Log'!$B$2:$B$151,A139,'Block Log'!$M$2:$M$151,"Open")+COUNTIFS('Block Log'!$B$2:$B$151,A139,'Block Log'!$M$2:$M$151,"In Progress")+COUNTIFS('Block Log'!$B$2:$B$151,A139,'Block Log'!$M$2:$M$151,"On Hold")&gt;0,IF(OR(K139="Out of Order",K139="Out of Service"),"Aligned","Mismatch"),IF(OR(K139="Out of Order",K139="Out of Service"),"Mismatch","Aligned"))),"")</f>
        <v/>
      </c>
      <c r="W139" s="25">
        <f>IFERROR(IF(A139="","",IF(OR(K139&lt;&gt;"In Service",I139="Vacant Dirty",I139="Inspection Failed",AND(P139&lt;&gt;"",'Dashboard'!$B$4-P139&gt;'Dashboard'!$B$5),V139="Mismatch"),"Yes","No")),"")</f>
        <v/>
      </c>
      <c r="X139" s="22" t="n"/>
    </row>
    <row r="140">
      <c r="A140" s="22" t="n"/>
      <c r="B140" s="22" t="n"/>
      <c r="C140" s="22" t="n"/>
      <c r="D140" s="22" t="n"/>
      <c r="E140" s="22" t="n"/>
      <c r="F140" s="22" t="n"/>
      <c r="G140" s="22" t="n"/>
      <c r="H140" s="22" t="n"/>
      <c r="I140" s="22" t="n"/>
      <c r="J140" s="22" t="n"/>
      <c r="K140" s="22" t="n"/>
      <c r="L140" s="22" t="n"/>
      <c r="M140" s="38" t="n"/>
      <c r="N140" s="38" t="n"/>
      <c r="O140" s="38" t="n"/>
      <c r="P140" s="38" t="n"/>
      <c r="Q140" s="22" t="n"/>
      <c r="R140" s="22" t="n"/>
      <c r="S140" s="22" t="n"/>
      <c r="T140" s="39" t="n"/>
      <c r="U140" s="25">
        <f>IFERROR(IF(A140="","",IF(AND(K140="In Service",J140="Available",I140="Vacant Clean"),"Yes","No")),"")</f>
        <v/>
      </c>
      <c r="V140" s="25">
        <f>IFERROR(IF(A140="","",IF(COUNTIFS('Block Log'!$B$2:$B$151,A140,'Block Log'!$M$2:$M$151,"Open")+COUNTIFS('Block Log'!$B$2:$B$151,A140,'Block Log'!$M$2:$M$151,"In Progress")+COUNTIFS('Block Log'!$B$2:$B$151,A140,'Block Log'!$M$2:$M$151,"On Hold")&gt;0,IF(OR(K140="Out of Order",K140="Out of Service"),"Aligned","Mismatch"),IF(OR(K140="Out of Order",K140="Out of Service"),"Mismatch","Aligned"))),"")</f>
        <v/>
      </c>
      <c r="W140" s="25">
        <f>IFERROR(IF(A140="","",IF(OR(K140&lt;&gt;"In Service",I140="Vacant Dirty",I140="Inspection Failed",AND(P140&lt;&gt;"",'Dashboard'!$B$4-P140&gt;'Dashboard'!$B$5),V140="Mismatch"),"Yes","No")),"")</f>
        <v/>
      </c>
      <c r="X140" s="22" t="n"/>
    </row>
    <row r="141">
      <c r="A141" s="22" t="n"/>
      <c r="B141" s="22" t="n"/>
      <c r="C141" s="22" t="n"/>
      <c r="D141" s="22" t="n"/>
      <c r="E141" s="22" t="n"/>
      <c r="F141" s="22" t="n"/>
      <c r="G141" s="22" t="n"/>
      <c r="H141" s="22" t="n"/>
      <c r="I141" s="22" t="n"/>
      <c r="J141" s="22" t="n"/>
      <c r="K141" s="22" t="n"/>
      <c r="L141" s="22" t="n"/>
      <c r="M141" s="38" t="n"/>
      <c r="N141" s="38" t="n"/>
      <c r="O141" s="38" t="n"/>
      <c r="P141" s="38" t="n"/>
      <c r="Q141" s="22" t="n"/>
      <c r="R141" s="22" t="n"/>
      <c r="S141" s="22" t="n"/>
      <c r="T141" s="39" t="n"/>
      <c r="U141" s="25">
        <f>IFERROR(IF(A141="","",IF(AND(K141="In Service",J141="Available",I141="Vacant Clean"),"Yes","No")),"")</f>
        <v/>
      </c>
      <c r="V141" s="25">
        <f>IFERROR(IF(A141="","",IF(COUNTIFS('Block Log'!$B$2:$B$151,A141,'Block Log'!$M$2:$M$151,"Open")+COUNTIFS('Block Log'!$B$2:$B$151,A141,'Block Log'!$M$2:$M$151,"In Progress")+COUNTIFS('Block Log'!$B$2:$B$151,A141,'Block Log'!$M$2:$M$151,"On Hold")&gt;0,IF(OR(K141="Out of Order",K141="Out of Service"),"Aligned","Mismatch"),IF(OR(K141="Out of Order",K141="Out of Service"),"Mismatch","Aligned"))),"")</f>
        <v/>
      </c>
      <c r="W141" s="25">
        <f>IFERROR(IF(A141="","",IF(OR(K141&lt;&gt;"In Service",I141="Vacant Dirty",I141="Inspection Failed",AND(P141&lt;&gt;"",'Dashboard'!$B$4-P141&gt;'Dashboard'!$B$5),V141="Mismatch"),"Yes","No")),"")</f>
        <v/>
      </c>
      <c r="X141" s="22" t="n"/>
    </row>
    <row r="142">
      <c r="A142" s="22" t="n"/>
      <c r="B142" s="22" t="n"/>
      <c r="C142" s="22" t="n"/>
      <c r="D142" s="22" t="n"/>
      <c r="E142" s="22" t="n"/>
      <c r="F142" s="22" t="n"/>
      <c r="G142" s="22" t="n"/>
      <c r="H142" s="22" t="n"/>
      <c r="I142" s="22" t="n"/>
      <c r="J142" s="22" t="n"/>
      <c r="K142" s="22" t="n"/>
      <c r="L142" s="22" t="n"/>
      <c r="M142" s="38" t="n"/>
      <c r="N142" s="38" t="n"/>
      <c r="O142" s="38" t="n"/>
      <c r="P142" s="38" t="n"/>
      <c r="Q142" s="22" t="n"/>
      <c r="R142" s="22" t="n"/>
      <c r="S142" s="22" t="n"/>
      <c r="T142" s="39" t="n"/>
      <c r="U142" s="25">
        <f>IFERROR(IF(A142="","",IF(AND(K142="In Service",J142="Available",I142="Vacant Clean"),"Yes","No")),"")</f>
        <v/>
      </c>
      <c r="V142" s="25">
        <f>IFERROR(IF(A142="","",IF(COUNTIFS('Block Log'!$B$2:$B$151,A142,'Block Log'!$M$2:$M$151,"Open")+COUNTIFS('Block Log'!$B$2:$B$151,A142,'Block Log'!$M$2:$M$151,"In Progress")+COUNTIFS('Block Log'!$B$2:$B$151,A142,'Block Log'!$M$2:$M$151,"On Hold")&gt;0,IF(OR(K142="Out of Order",K142="Out of Service"),"Aligned","Mismatch"),IF(OR(K142="Out of Order",K142="Out of Service"),"Mismatch","Aligned"))),"")</f>
        <v/>
      </c>
      <c r="W142" s="25">
        <f>IFERROR(IF(A142="","",IF(OR(K142&lt;&gt;"In Service",I142="Vacant Dirty",I142="Inspection Failed",AND(P142&lt;&gt;"",'Dashboard'!$B$4-P142&gt;'Dashboard'!$B$5),V142="Mismatch"),"Yes","No")),"")</f>
        <v/>
      </c>
      <c r="X142" s="22" t="n"/>
    </row>
    <row r="143">
      <c r="A143" s="22" t="n"/>
      <c r="B143" s="22" t="n"/>
      <c r="C143" s="22" t="n"/>
      <c r="D143" s="22" t="n"/>
      <c r="E143" s="22" t="n"/>
      <c r="F143" s="22" t="n"/>
      <c r="G143" s="22" t="n"/>
      <c r="H143" s="22" t="n"/>
      <c r="I143" s="22" t="n"/>
      <c r="J143" s="22" t="n"/>
      <c r="K143" s="22" t="n"/>
      <c r="L143" s="22" t="n"/>
      <c r="M143" s="38" t="n"/>
      <c r="N143" s="38" t="n"/>
      <c r="O143" s="38" t="n"/>
      <c r="P143" s="38" t="n"/>
      <c r="Q143" s="22" t="n"/>
      <c r="R143" s="22" t="n"/>
      <c r="S143" s="22" t="n"/>
      <c r="T143" s="39" t="n"/>
      <c r="U143" s="25">
        <f>IFERROR(IF(A143="","",IF(AND(K143="In Service",J143="Available",I143="Vacant Clean"),"Yes","No")),"")</f>
        <v/>
      </c>
      <c r="V143" s="25">
        <f>IFERROR(IF(A143="","",IF(COUNTIFS('Block Log'!$B$2:$B$151,A143,'Block Log'!$M$2:$M$151,"Open")+COUNTIFS('Block Log'!$B$2:$B$151,A143,'Block Log'!$M$2:$M$151,"In Progress")+COUNTIFS('Block Log'!$B$2:$B$151,A143,'Block Log'!$M$2:$M$151,"On Hold")&gt;0,IF(OR(K143="Out of Order",K143="Out of Service"),"Aligned","Mismatch"),IF(OR(K143="Out of Order",K143="Out of Service"),"Mismatch","Aligned"))),"")</f>
        <v/>
      </c>
      <c r="W143" s="25">
        <f>IFERROR(IF(A143="","",IF(OR(K143&lt;&gt;"In Service",I143="Vacant Dirty",I143="Inspection Failed",AND(P143&lt;&gt;"",'Dashboard'!$B$4-P143&gt;'Dashboard'!$B$5),V143="Mismatch"),"Yes","No")),"")</f>
        <v/>
      </c>
      <c r="X143" s="22" t="n"/>
    </row>
    <row r="144">
      <c r="A144" s="22" t="n"/>
      <c r="B144" s="22" t="n"/>
      <c r="C144" s="22" t="n"/>
      <c r="D144" s="22" t="n"/>
      <c r="E144" s="22" t="n"/>
      <c r="F144" s="22" t="n"/>
      <c r="G144" s="22" t="n"/>
      <c r="H144" s="22" t="n"/>
      <c r="I144" s="22" t="n"/>
      <c r="J144" s="22" t="n"/>
      <c r="K144" s="22" t="n"/>
      <c r="L144" s="22" t="n"/>
      <c r="M144" s="38" t="n"/>
      <c r="N144" s="38" t="n"/>
      <c r="O144" s="38" t="n"/>
      <c r="P144" s="38" t="n"/>
      <c r="Q144" s="22" t="n"/>
      <c r="R144" s="22" t="n"/>
      <c r="S144" s="22" t="n"/>
      <c r="T144" s="39" t="n"/>
      <c r="U144" s="25">
        <f>IFERROR(IF(A144="","",IF(AND(K144="In Service",J144="Available",I144="Vacant Clean"),"Yes","No")),"")</f>
        <v/>
      </c>
      <c r="V144" s="25">
        <f>IFERROR(IF(A144="","",IF(COUNTIFS('Block Log'!$B$2:$B$151,A144,'Block Log'!$M$2:$M$151,"Open")+COUNTIFS('Block Log'!$B$2:$B$151,A144,'Block Log'!$M$2:$M$151,"In Progress")+COUNTIFS('Block Log'!$B$2:$B$151,A144,'Block Log'!$M$2:$M$151,"On Hold")&gt;0,IF(OR(K144="Out of Order",K144="Out of Service"),"Aligned","Mismatch"),IF(OR(K144="Out of Order",K144="Out of Service"),"Mismatch","Aligned"))),"")</f>
        <v/>
      </c>
      <c r="W144" s="25">
        <f>IFERROR(IF(A144="","",IF(OR(K144&lt;&gt;"In Service",I144="Vacant Dirty",I144="Inspection Failed",AND(P144&lt;&gt;"",'Dashboard'!$B$4-P144&gt;'Dashboard'!$B$5),V144="Mismatch"),"Yes","No")),"")</f>
        <v/>
      </c>
      <c r="X144" s="22" t="n"/>
    </row>
    <row r="145">
      <c r="A145" s="22" t="n"/>
      <c r="B145" s="22" t="n"/>
      <c r="C145" s="22" t="n"/>
      <c r="D145" s="22" t="n"/>
      <c r="E145" s="22" t="n"/>
      <c r="F145" s="22" t="n"/>
      <c r="G145" s="22" t="n"/>
      <c r="H145" s="22" t="n"/>
      <c r="I145" s="22" t="n"/>
      <c r="J145" s="22" t="n"/>
      <c r="K145" s="22" t="n"/>
      <c r="L145" s="22" t="n"/>
      <c r="M145" s="38" t="n"/>
      <c r="N145" s="38" t="n"/>
      <c r="O145" s="38" t="n"/>
      <c r="P145" s="38" t="n"/>
      <c r="Q145" s="22" t="n"/>
      <c r="R145" s="22" t="n"/>
      <c r="S145" s="22" t="n"/>
      <c r="T145" s="39" t="n"/>
      <c r="U145" s="25">
        <f>IFERROR(IF(A145="","",IF(AND(K145="In Service",J145="Available",I145="Vacant Clean"),"Yes","No")),"")</f>
        <v/>
      </c>
      <c r="V145" s="25">
        <f>IFERROR(IF(A145="","",IF(COUNTIFS('Block Log'!$B$2:$B$151,A145,'Block Log'!$M$2:$M$151,"Open")+COUNTIFS('Block Log'!$B$2:$B$151,A145,'Block Log'!$M$2:$M$151,"In Progress")+COUNTIFS('Block Log'!$B$2:$B$151,A145,'Block Log'!$M$2:$M$151,"On Hold")&gt;0,IF(OR(K145="Out of Order",K145="Out of Service"),"Aligned","Mismatch"),IF(OR(K145="Out of Order",K145="Out of Service"),"Mismatch","Aligned"))),"")</f>
        <v/>
      </c>
      <c r="W145" s="25">
        <f>IFERROR(IF(A145="","",IF(OR(K145&lt;&gt;"In Service",I145="Vacant Dirty",I145="Inspection Failed",AND(P145&lt;&gt;"",'Dashboard'!$B$4-P145&gt;'Dashboard'!$B$5),V145="Mismatch"),"Yes","No")),"")</f>
        <v/>
      </c>
      <c r="X145" s="22" t="n"/>
    </row>
    <row r="146">
      <c r="A146" s="22" t="n"/>
      <c r="B146" s="22" t="n"/>
      <c r="C146" s="22" t="n"/>
      <c r="D146" s="22" t="n"/>
      <c r="E146" s="22" t="n"/>
      <c r="F146" s="22" t="n"/>
      <c r="G146" s="22" t="n"/>
      <c r="H146" s="22" t="n"/>
      <c r="I146" s="22" t="n"/>
      <c r="J146" s="22" t="n"/>
      <c r="K146" s="22" t="n"/>
      <c r="L146" s="22" t="n"/>
      <c r="M146" s="38" t="n"/>
      <c r="N146" s="38" t="n"/>
      <c r="O146" s="38" t="n"/>
      <c r="P146" s="38" t="n"/>
      <c r="Q146" s="22" t="n"/>
      <c r="R146" s="22" t="n"/>
      <c r="S146" s="22" t="n"/>
      <c r="T146" s="39" t="n"/>
      <c r="U146" s="25">
        <f>IFERROR(IF(A146="","",IF(AND(K146="In Service",J146="Available",I146="Vacant Clean"),"Yes","No")),"")</f>
        <v/>
      </c>
      <c r="V146" s="25">
        <f>IFERROR(IF(A146="","",IF(COUNTIFS('Block Log'!$B$2:$B$151,A146,'Block Log'!$M$2:$M$151,"Open")+COUNTIFS('Block Log'!$B$2:$B$151,A146,'Block Log'!$M$2:$M$151,"In Progress")+COUNTIFS('Block Log'!$B$2:$B$151,A146,'Block Log'!$M$2:$M$151,"On Hold")&gt;0,IF(OR(K146="Out of Order",K146="Out of Service"),"Aligned","Mismatch"),IF(OR(K146="Out of Order",K146="Out of Service"),"Mismatch","Aligned"))),"")</f>
        <v/>
      </c>
      <c r="W146" s="25">
        <f>IFERROR(IF(A146="","",IF(OR(K146&lt;&gt;"In Service",I146="Vacant Dirty",I146="Inspection Failed",AND(P146&lt;&gt;"",'Dashboard'!$B$4-P146&gt;'Dashboard'!$B$5),V146="Mismatch"),"Yes","No")),"")</f>
        <v/>
      </c>
      <c r="X146" s="22" t="n"/>
    </row>
    <row r="147">
      <c r="A147" s="22" t="n"/>
      <c r="B147" s="22" t="n"/>
      <c r="C147" s="22" t="n"/>
      <c r="D147" s="22" t="n"/>
      <c r="E147" s="22" t="n"/>
      <c r="F147" s="22" t="n"/>
      <c r="G147" s="22" t="n"/>
      <c r="H147" s="22" t="n"/>
      <c r="I147" s="22" t="n"/>
      <c r="J147" s="22" t="n"/>
      <c r="K147" s="22" t="n"/>
      <c r="L147" s="22" t="n"/>
      <c r="M147" s="38" t="n"/>
      <c r="N147" s="38" t="n"/>
      <c r="O147" s="38" t="n"/>
      <c r="P147" s="38" t="n"/>
      <c r="Q147" s="22" t="n"/>
      <c r="R147" s="22" t="n"/>
      <c r="S147" s="22" t="n"/>
      <c r="T147" s="39" t="n"/>
      <c r="U147" s="25">
        <f>IFERROR(IF(A147="","",IF(AND(K147="In Service",J147="Available",I147="Vacant Clean"),"Yes","No")),"")</f>
        <v/>
      </c>
      <c r="V147" s="25">
        <f>IFERROR(IF(A147="","",IF(COUNTIFS('Block Log'!$B$2:$B$151,A147,'Block Log'!$M$2:$M$151,"Open")+COUNTIFS('Block Log'!$B$2:$B$151,A147,'Block Log'!$M$2:$M$151,"In Progress")+COUNTIFS('Block Log'!$B$2:$B$151,A147,'Block Log'!$M$2:$M$151,"On Hold")&gt;0,IF(OR(K147="Out of Order",K147="Out of Service"),"Aligned","Mismatch"),IF(OR(K147="Out of Order",K147="Out of Service"),"Mismatch","Aligned"))),"")</f>
        <v/>
      </c>
      <c r="W147" s="25">
        <f>IFERROR(IF(A147="","",IF(OR(K147&lt;&gt;"In Service",I147="Vacant Dirty",I147="Inspection Failed",AND(P147&lt;&gt;"",'Dashboard'!$B$4-P147&gt;'Dashboard'!$B$5),V147="Mismatch"),"Yes","No")),"")</f>
        <v/>
      </c>
      <c r="X147" s="22" t="n"/>
    </row>
    <row r="148">
      <c r="A148" s="22" t="n"/>
      <c r="B148" s="22" t="n"/>
      <c r="C148" s="22" t="n"/>
      <c r="D148" s="22" t="n"/>
      <c r="E148" s="22" t="n"/>
      <c r="F148" s="22" t="n"/>
      <c r="G148" s="22" t="n"/>
      <c r="H148" s="22" t="n"/>
      <c r="I148" s="22" t="n"/>
      <c r="J148" s="22" t="n"/>
      <c r="K148" s="22" t="n"/>
      <c r="L148" s="22" t="n"/>
      <c r="M148" s="38" t="n"/>
      <c r="N148" s="38" t="n"/>
      <c r="O148" s="38" t="n"/>
      <c r="P148" s="38" t="n"/>
      <c r="Q148" s="22" t="n"/>
      <c r="R148" s="22" t="n"/>
      <c r="S148" s="22" t="n"/>
      <c r="T148" s="39" t="n"/>
      <c r="U148" s="25">
        <f>IFERROR(IF(A148="","",IF(AND(K148="In Service",J148="Available",I148="Vacant Clean"),"Yes","No")),"")</f>
        <v/>
      </c>
      <c r="V148" s="25">
        <f>IFERROR(IF(A148="","",IF(COUNTIFS('Block Log'!$B$2:$B$151,A148,'Block Log'!$M$2:$M$151,"Open")+COUNTIFS('Block Log'!$B$2:$B$151,A148,'Block Log'!$M$2:$M$151,"In Progress")+COUNTIFS('Block Log'!$B$2:$B$151,A148,'Block Log'!$M$2:$M$151,"On Hold")&gt;0,IF(OR(K148="Out of Order",K148="Out of Service"),"Aligned","Mismatch"),IF(OR(K148="Out of Order",K148="Out of Service"),"Mismatch","Aligned"))),"")</f>
        <v/>
      </c>
      <c r="W148" s="25">
        <f>IFERROR(IF(A148="","",IF(OR(K148&lt;&gt;"In Service",I148="Vacant Dirty",I148="Inspection Failed",AND(P148&lt;&gt;"",'Dashboard'!$B$4-P148&gt;'Dashboard'!$B$5),V148="Mismatch"),"Yes","No")),"")</f>
        <v/>
      </c>
      <c r="X148" s="22" t="n"/>
    </row>
    <row r="149">
      <c r="A149" s="22" t="n"/>
      <c r="B149" s="22" t="n"/>
      <c r="C149" s="22" t="n"/>
      <c r="D149" s="22" t="n"/>
      <c r="E149" s="22" t="n"/>
      <c r="F149" s="22" t="n"/>
      <c r="G149" s="22" t="n"/>
      <c r="H149" s="22" t="n"/>
      <c r="I149" s="22" t="n"/>
      <c r="J149" s="22" t="n"/>
      <c r="K149" s="22" t="n"/>
      <c r="L149" s="22" t="n"/>
      <c r="M149" s="38" t="n"/>
      <c r="N149" s="38" t="n"/>
      <c r="O149" s="38" t="n"/>
      <c r="P149" s="38" t="n"/>
      <c r="Q149" s="22" t="n"/>
      <c r="R149" s="22" t="n"/>
      <c r="S149" s="22" t="n"/>
      <c r="T149" s="39" t="n"/>
      <c r="U149" s="25">
        <f>IFERROR(IF(A149="","",IF(AND(K149="In Service",J149="Available",I149="Vacant Clean"),"Yes","No")),"")</f>
        <v/>
      </c>
      <c r="V149" s="25">
        <f>IFERROR(IF(A149="","",IF(COUNTIFS('Block Log'!$B$2:$B$151,A149,'Block Log'!$M$2:$M$151,"Open")+COUNTIFS('Block Log'!$B$2:$B$151,A149,'Block Log'!$M$2:$M$151,"In Progress")+COUNTIFS('Block Log'!$B$2:$B$151,A149,'Block Log'!$M$2:$M$151,"On Hold")&gt;0,IF(OR(K149="Out of Order",K149="Out of Service"),"Aligned","Mismatch"),IF(OR(K149="Out of Order",K149="Out of Service"),"Mismatch","Aligned"))),"")</f>
        <v/>
      </c>
      <c r="W149" s="25">
        <f>IFERROR(IF(A149="","",IF(OR(K149&lt;&gt;"In Service",I149="Vacant Dirty",I149="Inspection Failed",AND(P149&lt;&gt;"",'Dashboard'!$B$4-P149&gt;'Dashboard'!$B$5),V149="Mismatch"),"Yes","No")),"")</f>
        <v/>
      </c>
      <c r="X149" s="22" t="n"/>
    </row>
    <row r="150">
      <c r="A150" s="22" t="n"/>
      <c r="B150" s="22" t="n"/>
      <c r="C150" s="22" t="n"/>
      <c r="D150" s="22" t="n"/>
      <c r="E150" s="22" t="n"/>
      <c r="F150" s="22" t="n"/>
      <c r="G150" s="22" t="n"/>
      <c r="H150" s="22" t="n"/>
      <c r="I150" s="22" t="n"/>
      <c r="J150" s="22" t="n"/>
      <c r="K150" s="22" t="n"/>
      <c r="L150" s="22" t="n"/>
      <c r="M150" s="38" t="n"/>
      <c r="N150" s="38" t="n"/>
      <c r="O150" s="38" t="n"/>
      <c r="P150" s="38" t="n"/>
      <c r="Q150" s="22" t="n"/>
      <c r="R150" s="22" t="n"/>
      <c r="S150" s="22" t="n"/>
      <c r="T150" s="39" t="n"/>
      <c r="U150" s="25">
        <f>IFERROR(IF(A150="","",IF(AND(K150="In Service",J150="Available",I150="Vacant Clean"),"Yes","No")),"")</f>
        <v/>
      </c>
      <c r="V150" s="25">
        <f>IFERROR(IF(A150="","",IF(COUNTIFS('Block Log'!$B$2:$B$151,A150,'Block Log'!$M$2:$M$151,"Open")+COUNTIFS('Block Log'!$B$2:$B$151,A150,'Block Log'!$M$2:$M$151,"In Progress")+COUNTIFS('Block Log'!$B$2:$B$151,A150,'Block Log'!$M$2:$M$151,"On Hold")&gt;0,IF(OR(K150="Out of Order",K150="Out of Service"),"Aligned","Mismatch"),IF(OR(K150="Out of Order",K150="Out of Service"),"Mismatch","Aligned"))),"")</f>
        <v/>
      </c>
      <c r="W150" s="25">
        <f>IFERROR(IF(A150="","",IF(OR(K150&lt;&gt;"In Service",I150="Vacant Dirty",I150="Inspection Failed",AND(P150&lt;&gt;"",'Dashboard'!$B$4-P150&gt;'Dashboard'!$B$5),V150="Mismatch"),"Yes","No")),"")</f>
        <v/>
      </c>
      <c r="X150" s="22" t="n"/>
    </row>
    <row r="151">
      <c r="A151" s="22" t="n"/>
      <c r="B151" s="22" t="n"/>
      <c r="C151" s="22" t="n"/>
      <c r="D151" s="22" t="n"/>
      <c r="E151" s="22" t="n"/>
      <c r="F151" s="22" t="n"/>
      <c r="G151" s="22" t="n"/>
      <c r="H151" s="22" t="n"/>
      <c r="I151" s="22" t="n"/>
      <c r="J151" s="22" t="n"/>
      <c r="K151" s="22" t="n"/>
      <c r="L151" s="22" t="n"/>
      <c r="M151" s="38" t="n"/>
      <c r="N151" s="38" t="n"/>
      <c r="O151" s="38" t="n"/>
      <c r="P151" s="38" t="n"/>
      <c r="Q151" s="22" t="n"/>
      <c r="R151" s="22" t="n"/>
      <c r="S151" s="22" t="n"/>
      <c r="T151" s="39" t="n"/>
      <c r="U151" s="25">
        <f>IFERROR(IF(A151="","",IF(AND(K151="In Service",J151="Available",I151="Vacant Clean"),"Yes","No")),"")</f>
        <v/>
      </c>
      <c r="V151" s="25">
        <f>IFERROR(IF(A151="","",IF(COUNTIFS('Block Log'!$B$2:$B$151,A151,'Block Log'!$M$2:$M$151,"Open")+COUNTIFS('Block Log'!$B$2:$B$151,A151,'Block Log'!$M$2:$M$151,"In Progress")+COUNTIFS('Block Log'!$B$2:$B$151,A151,'Block Log'!$M$2:$M$151,"On Hold")&gt;0,IF(OR(K151="Out of Order",K151="Out of Service"),"Aligned","Mismatch"),IF(OR(K151="Out of Order",K151="Out of Service"),"Mismatch","Aligned"))),"")</f>
        <v/>
      </c>
      <c r="W151" s="25">
        <f>IFERROR(IF(A151="","",IF(OR(K151&lt;&gt;"In Service",I151="Vacant Dirty",I151="Inspection Failed",AND(P151&lt;&gt;"",'Dashboard'!$B$4-P151&gt;'Dashboard'!$B$5),V151="Mismatch"),"Yes","No")),"")</f>
        <v/>
      </c>
      <c r="X151" s="22" t="n"/>
    </row>
  </sheetData>
  <autoFilter ref="A1:X151"/>
  <conditionalFormatting sqref="A2:A151">
    <cfRule type="expression" priority="1" dxfId="1">
      <formula>AND($A2&lt;&gt;"",COUNTIF($A$2:$A$151,$A2)&gt;1)</formula>
    </cfRule>
  </conditionalFormatting>
  <conditionalFormatting sqref="B2:B151">
    <cfRule type="expression" priority="2" dxfId="1">
      <formula>AND($B2&lt;&gt;"",COUNTIF($B$2:$B$151,$B2)&gt;1)</formula>
    </cfRule>
  </conditionalFormatting>
  <conditionalFormatting sqref="S2:S151">
    <cfRule type="expression" priority="3" dxfId="1">
      <formula>AND($S2&lt;&gt;"",COUNTIF('Block Log'!$A$2:$A$151,$S2)=0)</formula>
    </cfRule>
  </conditionalFormatting>
  <conditionalFormatting sqref="U2:U151">
    <cfRule type="cellIs" priority="4" operator="equal" dxfId="2">
      <formula>"Yes"</formula>
    </cfRule>
  </conditionalFormatting>
  <conditionalFormatting sqref="V2:V151">
    <cfRule type="cellIs" priority="5" operator="equal" dxfId="1">
      <formula>"Mismatch"</formula>
    </cfRule>
  </conditionalFormatting>
  <conditionalFormatting sqref="W2:W151">
    <cfRule type="cellIs" priority="6" operator="equal" dxfId="1">
      <formula>"Yes"</formula>
    </cfRule>
  </conditionalFormatting>
  <conditionalFormatting sqref="K2:K151">
    <cfRule type="cellIs" priority="7" operator="equal" dxfId="3">
      <formula>"Out of Order"</formula>
    </cfRule>
    <cfRule type="cellIs" priority="8" operator="equal" dxfId="4">
      <formula>"Out of Service"</formula>
    </cfRule>
  </conditionalFormatting>
  <conditionalFormatting sqref="I2:I151">
    <cfRule type="cellIs" priority="9" operator="equal" dxfId="5">
      <formula>"Vacant Dirty"</formula>
    </cfRule>
    <cfRule type="cellIs" priority="10" operator="equal" dxfId="1">
      <formula>"Inspection Failed"</formula>
    </cfRule>
  </conditionalFormatting>
  <conditionalFormatting sqref="N2:N151">
    <cfRule type="expression" priority="11" dxfId="6">
      <formula>AND($A2&lt;&gt;"",$N2=Dashboard!$B$4)</formula>
    </cfRule>
  </conditionalFormatting>
  <conditionalFormatting sqref="M2:M151">
    <cfRule type="expression" priority="12" dxfId="7">
      <formula>AND($A2&lt;&gt;"",$M2=Dashboard!$B$4)</formula>
    </cfRule>
  </conditionalFormatting>
  <conditionalFormatting sqref="I2:K151">
    <cfRule type="expression" priority="13" dxfId="1">
      <formula>AND($A2&lt;&gt;"",OR($I2="",$J2="",$K2=""))</formula>
    </cfRule>
  </conditionalFormatting>
  <dataValidations count="12">
    <dataValidation sqref="D2:D151" showDropDown="0" showInputMessage="0" showErrorMessage="0" allowBlank="0" type="list">
      <formula1>'Instructions'!$J$2:$J$7</formula1>
    </dataValidation>
    <dataValidation sqref="E2:E151" showDropDown="0" showInputMessage="0" showErrorMessage="0" allowBlank="0" type="list">
      <formula1>'Instructions'!$K$2:$K$6</formula1>
    </dataValidation>
    <dataValidation sqref="G2:G151" showDropDown="0" showInputMessage="0" showErrorMessage="0" allowBlank="0" type="list">
      <formula1>'Instructions'!$L$2:$L$5</formula1>
    </dataValidation>
    <dataValidation sqref="H2:H151" showDropDown="0" showInputMessage="0" showErrorMessage="0" allowBlank="0" type="list">
      <formula1>'Instructions'!$M$2:$M$3</formula1>
    </dataValidation>
    <dataValidation sqref="I2:I151" showDropDown="0" showInputMessage="0" showErrorMessage="0" allowBlank="0" type="list">
      <formula1>'Instructions'!$N$2:$N$8</formula1>
    </dataValidation>
    <dataValidation sqref="J2:J151" showDropDown="0" showInputMessage="0" showErrorMessage="0" allowBlank="0" type="list">
      <formula1>'Instructions'!$O$2:$O$8</formula1>
    </dataValidation>
    <dataValidation sqref="K2:K151" showDropDown="0" showInputMessage="0" showErrorMessage="0" allowBlank="0" type="list">
      <formula1>'Instructions'!$P$2:$P$4</formula1>
    </dataValidation>
    <dataValidation sqref="Q2:Q151" showDropDown="0" showInputMessage="0" showErrorMessage="0" allowBlank="0" type="list">
      <formula1>'Instructions'!$Q$2:$Q$5</formula1>
    </dataValidation>
    <dataValidation sqref="C2:C151" showDropDown="0" showInputMessage="0" showErrorMessage="0" allowBlank="0" type="whole" operator="between">
      <formula1>1</formula1>
      <formula2>99</formula2>
    </dataValidation>
    <dataValidation sqref="F2:F151" showDropDown="0" showInputMessage="0" showErrorMessage="0" allowBlank="0" type="whole" operator="between">
      <formula1>1</formula1>
      <formula2>12</formula2>
    </dataValidation>
    <dataValidation sqref="M2:P151" showDropDown="0" showInputMessage="0" showErrorMessage="0" allowBlank="0" type="date" operator="between">
      <formula1>1</formula1>
      <formula2>2958465</formula2>
    </dataValidation>
    <dataValidation sqref="T2:T151" showDropDown="0" showInputMessage="0" showErrorMessage="0" allowBlank="0" type="decimal" operator="greaterThanOrEqual">
      <formula1>0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S151"/>
  <sheetViews>
    <sheetView showGridLines="0" zoomScale="70" zoomScaleNormal="7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8" customWidth="1" min="4" max="4"/>
    <col width="22" customWidth="1" min="5" max="5"/>
    <col width="34" customWidth="1" min="6" max="6"/>
    <col width="14" customWidth="1" min="7" max="7"/>
    <col width="19" customWidth="1" min="8" max="8"/>
    <col width="17" customWidth="1" min="9" max="9"/>
    <col width="22" customWidth="1" min="10" max="10"/>
    <col width="22" customWidth="1" min="11" max="11"/>
    <col width="29" customWidth="1" min="12" max="12"/>
    <col width="16" customWidth="1" min="13" max="13"/>
    <col width="20" customWidth="1" min="14" max="14"/>
    <col width="12" customWidth="1" min="15" max="15"/>
    <col width="24" customWidth="1" min="16" max="16"/>
    <col width="12" customWidth="1" min="17" max="17"/>
    <col width="16" customWidth="1" min="18" max="18"/>
    <col width="34" customWidth="1" min="19" max="19"/>
  </cols>
  <sheetData>
    <row r="1" ht="44" customHeight="1">
      <c r="A1" s="18" t="inlineStr">
        <is>
          <t>Block ID</t>
        </is>
      </c>
      <c r="B1" s="18" t="inlineStr">
        <is>
          <t>Room ID</t>
        </is>
      </c>
      <c r="C1" s="18" t="inlineStr">
        <is>
          <t>Room Number</t>
        </is>
      </c>
      <c r="D1" s="18" t="inlineStr">
        <is>
          <t>Block Type</t>
        </is>
      </c>
      <c r="E1" s="18" t="inlineStr">
        <is>
          <t>Reason Category</t>
        </is>
      </c>
      <c r="F1" s="18" t="inlineStr">
        <is>
          <t>Issue Description</t>
        </is>
      </c>
      <c r="G1" s="18" t="inlineStr">
        <is>
          <t>Start Date</t>
        </is>
      </c>
      <c r="H1" s="18" t="inlineStr">
        <is>
          <t>Expected Return Date</t>
        </is>
      </c>
      <c r="I1" s="18" t="inlineStr">
        <is>
          <t>Actual Return Date</t>
        </is>
      </c>
      <c r="J1" s="18" t="inlineStr">
        <is>
          <t>Assigned Department</t>
        </is>
      </c>
      <c r="K1" s="18" t="inlineStr">
        <is>
          <t>Responsible Person</t>
        </is>
      </c>
      <c r="L1" s="18" t="inlineStr">
        <is>
          <t>Vendor or Work Order Reference</t>
        </is>
      </c>
      <c r="M1" s="18" t="inlineStr">
        <is>
          <t>Status</t>
        </is>
      </c>
      <c r="N1" s="18" t="inlineStr">
        <is>
          <t>Revenue Impact per Night</t>
        </is>
      </c>
      <c r="O1" s="18" t="inlineStr">
        <is>
          <t>Days Open</t>
        </is>
      </c>
      <c r="P1" s="18" t="inlineStr">
        <is>
          <t>Estimated Lost Room Revenue</t>
        </is>
      </c>
      <c r="Q1" s="18" t="inlineStr">
        <is>
          <t>Overdue</t>
        </is>
      </c>
      <c r="R1" s="18" t="inlineStr">
        <is>
          <t>Extended Block</t>
        </is>
      </c>
      <c r="S1" s="18" t="inlineStr">
        <is>
          <t>Follow-Up Notes</t>
        </is>
      </c>
    </row>
    <row r="2">
      <c r="A2" s="22" t="inlineStr">
        <is>
          <t>BLK-2606-001</t>
        </is>
      </c>
      <c r="B2" s="22" t="inlineStr">
        <is>
          <t>RM-201</t>
        </is>
      </c>
      <c r="C2" s="25">
        <f>IFERROR(IF(A2="","",IFERROR(VLOOKUP(B2,'Room Inventory'!$A$2:$B$151,2,0),"Room not found")),"")</f>
        <v/>
      </c>
      <c r="D2" s="22" t="inlineStr">
        <is>
          <t>Out of Order</t>
        </is>
      </c>
      <c r="E2" s="22" t="inlineStr">
        <is>
          <t>Plumbing</t>
        </is>
      </c>
      <c r="F2" s="22" t="inlineStr">
        <is>
          <t>Bathroom plumbing repair</t>
        </is>
      </c>
      <c r="G2" s="38" t="n">
        <v>46187</v>
      </c>
      <c r="H2" s="38" t="n">
        <v>46189</v>
      </c>
      <c r="I2" s="38" t="inlineStr"/>
      <c r="J2" s="22" t="inlineStr">
        <is>
          <t>Engineering</t>
        </is>
      </c>
      <c r="K2" s="22" t="inlineStr">
        <is>
          <t>Engineering Lead</t>
        </is>
      </c>
      <c r="L2" s="22" t="inlineStr">
        <is>
          <t>WO-2606-118</t>
        </is>
      </c>
      <c r="M2" s="22" t="inlineStr">
        <is>
          <t>In Progress</t>
        </is>
      </c>
      <c r="N2" s="39" t="n">
        <v>289</v>
      </c>
      <c r="O2" s="26">
        <f>IFERROR(IF(A2="","",MAX(0,IF(I2&lt;&gt;"",I2-G2,'Dashboard'!$B$4-G2))),"")</f>
        <v/>
      </c>
      <c r="P2" s="40">
        <f>IFERROR(IF(A2="","",MAX(1,IF(I2&lt;&gt;"",I2,H2)-G2)*N2),"")</f>
        <v/>
      </c>
      <c r="Q2" s="25">
        <f>IFERROR(IF(A2="","",IF(AND(OR(M2="Open",M2="In Progress",M2="On Hold"),H2&lt;&gt;"",H2&lt;'Dashboard'!$B$4),"Yes","No")),"")</f>
        <v/>
      </c>
      <c r="R2" s="25">
        <f>IFERROR(IF(A2="","",IF(O2&gt;'Dashboard'!$B$7,"Yes","No")),"")</f>
        <v/>
      </c>
      <c r="S2" s="22" t="inlineStr">
        <is>
          <t>Parts received; repair underway</t>
        </is>
      </c>
    </row>
    <row r="3">
      <c r="A3" s="22" t="inlineStr">
        <is>
          <t>BLK-2606-002</t>
        </is>
      </c>
      <c r="B3" s="22" t="inlineStr">
        <is>
          <t>RM-202</t>
        </is>
      </c>
      <c r="C3" s="25">
        <f>IFERROR(IF(A3="","",IFERROR(VLOOKUP(B3,'Room Inventory'!$A$2:$B$151,2,0),"Room not found")),"")</f>
        <v/>
      </c>
      <c r="D3" s="22" t="inlineStr">
        <is>
          <t>Out of Service</t>
        </is>
      </c>
      <c r="E3" s="22" t="inlineStr">
        <is>
          <t>Flooring</t>
        </is>
      </c>
      <c r="F3" s="22" t="inlineStr">
        <is>
          <t>Scheduled flooring replacement</t>
        </is>
      </c>
      <c r="G3" s="38" t="n">
        <v>46183</v>
      </c>
      <c r="H3" s="38" t="n">
        <v>46193</v>
      </c>
      <c r="I3" s="38" t="inlineStr"/>
      <c r="J3" s="22" t="inlineStr">
        <is>
          <t>Outside Vendor</t>
        </is>
      </c>
      <c r="K3" s="22" t="inlineStr">
        <is>
          <t>Project Coordinator</t>
        </is>
      </c>
      <c r="L3" s="22" t="inlineStr">
        <is>
          <t>VND-FLR-2048</t>
        </is>
      </c>
      <c r="M3" s="22" t="inlineStr">
        <is>
          <t>In Progress</t>
        </is>
      </c>
      <c r="N3" s="39" t="n">
        <v>209</v>
      </c>
      <c r="O3" s="26">
        <f>IFERROR(IF(A3="","",MAX(0,IF(I3&lt;&gt;"",I3-G3,'Dashboard'!$B$4-G3))),"")</f>
        <v/>
      </c>
      <c r="P3" s="40">
        <f>IFERROR(IF(A3="","",MAX(1,IF(I3&lt;&gt;"",I3,H3)-G3)*N3),"")</f>
        <v/>
      </c>
      <c r="Q3" s="25">
        <f>IFERROR(IF(A3="","",IF(AND(OR(M3="Open",M3="In Progress",M3="On Hold"),H3&lt;&gt;"",H3&lt;'Dashboard'!$B$4),"Yes","No")),"")</f>
        <v/>
      </c>
      <c r="R3" s="25">
        <f>IFERROR(IF(A3="","",IF(O3&gt;'Dashboard'!$B$7,"Yes","No")),"")</f>
        <v/>
      </c>
      <c r="S3" s="22" t="inlineStr">
        <is>
          <t>Vendor work in progress</t>
        </is>
      </c>
    </row>
    <row r="4">
      <c r="A4" s="22" t="inlineStr">
        <is>
          <t>BLK-2606-003</t>
        </is>
      </c>
      <c r="B4" s="22" t="inlineStr">
        <is>
          <t>RM-101</t>
        </is>
      </c>
      <c r="C4" s="25">
        <f>IFERROR(IF(A4="","",IFERROR(VLOOKUP(B4,'Room Inventory'!$A$2:$B$151,2,0),"Room not found")),"")</f>
        <v/>
      </c>
      <c r="D4" s="22" t="inlineStr">
        <is>
          <t>Out of Order</t>
        </is>
      </c>
      <c r="E4" s="22" t="inlineStr">
        <is>
          <t>HVAC</t>
        </is>
      </c>
      <c r="F4" s="22" t="inlineStr">
        <is>
          <t>Fan coil inspection and repair</t>
        </is>
      </c>
      <c r="G4" s="38" t="n">
        <v>46184</v>
      </c>
      <c r="H4" s="38" t="n">
        <v>46185</v>
      </c>
      <c r="I4" s="38" t="n">
        <v>46185</v>
      </c>
      <c r="J4" s="22" t="inlineStr">
        <is>
          <t>Engineering</t>
        </is>
      </c>
      <c r="K4" s="22" t="inlineStr">
        <is>
          <t>Engineering Lead</t>
        </is>
      </c>
      <c r="L4" s="22" t="inlineStr">
        <is>
          <t>WO-2606-101</t>
        </is>
      </c>
      <c r="M4" s="22" t="inlineStr">
        <is>
          <t>Closed</t>
        </is>
      </c>
      <c r="N4" s="39" t="n">
        <v>189</v>
      </c>
      <c r="O4" s="26">
        <f>IFERROR(IF(A4="","",MAX(0,IF(I4&lt;&gt;"",I4-G4,'Dashboard'!$B$4-G4))),"")</f>
        <v/>
      </c>
      <c r="P4" s="40">
        <f>IFERROR(IF(A4="","",MAX(1,IF(I4&lt;&gt;"",I4,H4)-G4)*N4),"")</f>
        <v/>
      </c>
      <c r="Q4" s="25">
        <f>IFERROR(IF(A4="","",IF(AND(OR(M4="Open",M4="In Progress",M4="On Hold"),H4&lt;&gt;"",H4&lt;'Dashboard'!$B$4),"Yes","No")),"")</f>
        <v/>
      </c>
      <c r="R4" s="25">
        <f>IFERROR(IF(A4="","",IF(O4&gt;'Dashboard'!$B$7,"Yes","No")),"")</f>
        <v/>
      </c>
      <c r="S4" s="22" t="inlineStr">
        <is>
          <t>Room tested and returned</t>
        </is>
      </c>
    </row>
    <row r="5">
      <c r="A5" s="22" t="inlineStr">
        <is>
          <t>BLK-2606-004</t>
        </is>
      </c>
      <c r="B5" s="22" t="inlineStr">
        <is>
          <t>RM-203</t>
        </is>
      </c>
      <c r="C5" s="25">
        <f>IFERROR(IF(A5="","",IFERROR(VLOOKUP(B5,'Room Inventory'!$A$2:$B$151,2,0),"Room not found")),"")</f>
        <v/>
      </c>
      <c r="D5" s="22" t="inlineStr">
        <is>
          <t>Out of Order</t>
        </is>
      </c>
      <c r="E5" s="22" t="inlineStr">
        <is>
          <t>Housekeeping</t>
        </is>
      </c>
      <c r="F5" s="22" t="inlineStr">
        <is>
          <t>Deep-clean follow-up</t>
        </is>
      </c>
      <c r="G5" s="38" t="n">
        <v>46185</v>
      </c>
      <c r="H5" s="38" t="n">
        <v>46186</v>
      </c>
      <c r="I5" s="38" t="n">
        <v>46186</v>
      </c>
      <c r="J5" s="22" t="inlineStr">
        <is>
          <t>Housekeeping</t>
        </is>
      </c>
      <c r="K5" s="22" t="inlineStr">
        <is>
          <t>Housekeeping Supervisor</t>
        </is>
      </c>
      <c r="L5" s="22" t="inlineStr">
        <is>
          <t>HK-2606-044</t>
        </is>
      </c>
      <c r="M5" s="22" t="inlineStr">
        <is>
          <t>Closed</t>
        </is>
      </c>
      <c r="N5" s="39" t="n">
        <v>159</v>
      </c>
      <c r="O5" s="26">
        <f>IFERROR(IF(A5="","",MAX(0,IF(I5&lt;&gt;"",I5-G5,'Dashboard'!$B$4-G5))),"")</f>
        <v/>
      </c>
      <c r="P5" s="40">
        <f>IFERROR(IF(A5="","",MAX(1,IF(I5&lt;&gt;"",I5,H5)-G5)*N5),"")</f>
        <v/>
      </c>
      <c r="Q5" s="25">
        <f>IFERROR(IF(A5="","",IF(AND(OR(M5="Open",M5="In Progress",M5="On Hold"),H5&lt;&gt;"",H5&lt;'Dashboard'!$B$4),"Yes","No")),"")</f>
        <v/>
      </c>
      <c r="R5" s="25">
        <f>IFERROR(IF(A5="","",IF(O5&gt;'Dashboard'!$B$7,"Yes","No")),"")</f>
        <v/>
      </c>
      <c r="S5" s="22" t="inlineStr">
        <is>
          <t>Historical housekeeping block</t>
        </is>
      </c>
    </row>
    <row r="6">
      <c r="A6" s="22" t="inlineStr">
        <is>
          <t>BLK-2606-005</t>
        </is>
      </c>
      <c r="B6" s="22" t="inlineStr">
        <is>
          <t>RM-201</t>
        </is>
      </c>
      <c r="C6" s="25">
        <f>IFERROR(IF(A6="","",IFERROR(VLOOKUP(B6,'Room Inventory'!$A$2:$B$151,2,0),"Room not found")),"")</f>
        <v/>
      </c>
      <c r="D6" s="22" t="inlineStr">
        <is>
          <t>Out of Order</t>
        </is>
      </c>
      <c r="E6" s="22" t="inlineStr">
        <is>
          <t>Electrical</t>
        </is>
      </c>
      <c r="F6" s="22" t="inlineStr">
        <is>
          <t>Bathroom lighting circuit review</t>
        </is>
      </c>
      <c r="G6" s="38" t="n">
        <v>46183</v>
      </c>
      <c r="H6" s="38" t="n">
        <v>46186</v>
      </c>
      <c r="I6" s="38" t="inlineStr"/>
      <c r="J6" s="22" t="inlineStr">
        <is>
          <t>Engineering</t>
        </is>
      </c>
      <c r="K6" s="22" t="inlineStr">
        <is>
          <t>Engineering Lead</t>
        </is>
      </c>
      <c r="L6" s="22" t="inlineStr">
        <is>
          <t>WO-2606-109</t>
        </is>
      </c>
      <c r="M6" s="22" t="inlineStr">
        <is>
          <t>Open</t>
        </is>
      </c>
      <c r="N6" s="39" t="n">
        <v>289</v>
      </c>
      <c r="O6" s="26">
        <f>IFERROR(IF(A6="","",MAX(0,IF(I6&lt;&gt;"",I6-G6,'Dashboard'!$B$4-G6))),"")</f>
        <v/>
      </c>
      <c r="P6" s="40">
        <f>IFERROR(IF(A6="","",MAX(1,IF(I6&lt;&gt;"",I6,H6)-G6)*N6),"")</f>
        <v/>
      </c>
      <c r="Q6" s="25">
        <f>IFERROR(IF(A6="","",IF(AND(OR(M6="Open",M6="In Progress",M6="On Hold"),H6&lt;&gt;"",H6&lt;'Dashboard'!$B$4),"Yes","No")),"")</f>
        <v/>
      </c>
      <c r="R6" s="25">
        <f>IFERROR(IF(A6="","",IF(O6&gt;'Dashboard'!$B$7,"Yes","No")),"")</f>
        <v/>
      </c>
      <c r="S6" s="22" t="inlineStr">
        <is>
          <t>Overdue electrical follow-up</t>
        </is>
      </c>
    </row>
    <row r="7">
      <c r="A7" s="22" t="inlineStr">
        <is>
          <t>BLK-2606-006</t>
        </is>
      </c>
      <c r="B7" s="22" t="inlineStr">
        <is>
          <t>RM-201</t>
        </is>
      </c>
      <c r="C7" s="25">
        <f>IFERROR(IF(A7="","",IFERROR(VLOOKUP(B7,'Room Inventory'!$A$2:$B$151,2,0),"Room not found")),"")</f>
        <v/>
      </c>
      <c r="D7" s="22" t="inlineStr">
        <is>
          <t>Out of Order</t>
        </is>
      </c>
      <c r="E7" s="22" t="inlineStr">
        <is>
          <t>Furniture or Fixtures</t>
        </is>
      </c>
      <c r="F7" s="22" t="inlineStr">
        <is>
          <t>Vanity fixture replacement</t>
        </is>
      </c>
      <c r="G7" s="38" t="n">
        <v>46188</v>
      </c>
      <c r="H7" s="38" t="n">
        <v>46190</v>
      </c>
      <c r="I7" s="38" t="inlineStr"/>
      <c r="J7" s="22" t="inlineStr">
        <is>
          <t>Engineering</t>
        </is>
      </c>
      <c r="K7" s="22" t="inlineStr">
        <is>
          <t>Engineering Technician</t>
        </is>
      </c>
      <c r="L7" s="22" t="inlineStr">
        <is>
          <t>WO-2606-121</t>
        </is>
      </c>
      <c r="M7" s="22" t="inlineStr">
        <is>
          <t>Open</t>
        </is>
      </c>
      <c r="N7" s="39" t="n">
        <v>289</v>
      </c>
      <c r="O7" s="26">
        <f>IFERROR(IF(A7="","",MAX(0,IF(I7&lt;&gt;"",I7-G7,'Dashboard'!$B$4-G7))),"")</f>
        <v/>
      </c>
      <c r="P7" s="40">
        <f>IFERROR(IF(A7="","",MAX(1,IF(I7&lt;&gt;"",I7,H7)-G7)*N7),"")</f>
        <v/>
      </c>
      <c r="Q7" s="25">
        <f>IFERROR(IF(A7="","",IF(AND(OR(M7="Open",M7="In Progress",M7="On Hold"),H7&lt;&gt;"",H7&lt;'Dashboard'!$B$4),"Yes","No")),"")</f>
        <v/>
      </c>
      <c r="R7" s="25">
        <f>IFERROR(IF(A7="","",IF(O7&gt;'Dashboard'!$B$7,"Yes","No")),"")</f>
        <v/>
      </c>
      <c r="S7" s="22" t="inlineStr">
        <is>
          <t>Coordinated with plumbing work</t>
        </is>
      </c>
    </row>
    <row r="8">
      <c r="A8" s="22" t="inlineStr">
        <is>
          <t>BLK-2606-007</t>
        </is>
      </c>
      <c r="B8" s="22" t="inlineStr">
        <is>
          <t>RM-202</t>
        </is>
      </c>
      <c r="C8" s="25">
        <f>IFERROR(IF(A8="","",IFERROR(VLOOKUP(B8,'Room Inventory'!$A$2:$B$151,2,0),"Room not found")),"")</f>
        <v/>
      </c>
      <c r="D8" s="22" t="inlineStr">
        <is>
          <t>Out of Service</t>
        </is>
      </c>
      <c r="E8" s="22" t="inlineStr">
        <is>
          <t>Flooring</t>
        </is>
      </c>
      <c r="F8" s="22" t="inlineStr">
        <is>
          <t>Vendor material delivery delay</t>
        </is>
      </c>
      <c r="G8" s="38" t="n">
        <v>46183</v>
      </c>
      <c r="H8" s="38" t="n">
        <v>46193</v>
      </c>
      <c r="I8" s="38" t="inlineStr"/>
      <c r="J8" s="22" t="inlineStr">
        <is>
          <t>Outside Vendor</t>
        </is>
      </c>
      <c r="K8" s="22" t="inlineStr">
        <is>
          <t>Project Coordinator</t>
        </is>
      </c>
      <c r="L8" s="22" t="inlineStr">
        <is>
          <t>VND-FLR-2051</t>
        </is>
      </c>
      <c r="M8" s="22" t="inlineStr">
        <is>
          <t>On Hold</t>
        </is>
      </c>
      <c r="N8" s="39" t="n">
        <v>209</v>
      </c>
      <c r="O8" s="26">
        <f>IFERROR(IF(A8="","",MAX(0,IF(I8&lt;&gt;"",I8-G8,'Dashboard'!$B$4-G8))),"")</f>
        <v/>
      </c>
      <c r="P8" s="40">
        <f>IFERROR(IF(A8="","",MAX(1,IF(I8&lt;&gt;"",I8,H8)-G8)*N8),"")</f>
        <v/>
      </c>
      <c r="Q8" s="25">
        <f>IFERROR(IF(A8="","",IF(AND(OR(M8="Open",M8="In Progress",M8="On Hold"),H8&lt;&gt;"",H8&lt;'Dashboard'!$B$4),"Yes","No")),"")</f>
        <v/>
      </c>
      <c r="R8" s="25">
        <f>IFERROR(IF(A8="","",IF(O8&gt;'Dashboard'!$B$7,"Yes","No")),"")</f>
        <v/>
      </c>
      <c r="S8" s="22" t="inlineStr">
        <is>
          <t>Awaiting replacement material</t>
        </is>
      </c>
    </row>
    <row r="9">
      <c r="A9" s="22" t="inlineStr">
        <is>
          <t>BLK-2606-008</t>
        </is>
      </c>
      <c r="B9" s="22" t="inlineStr">
        <is>
          <t>RM-104</t>
        </is>
      </c>
      <c r="C9" s="25">
        <f>IFERROR(IF(A9="","",IFERROR(VLOOKUP(B9,'Room Inventory'!$A$2:$B$151,2,0),"Room not found")),"")</f>
        <v/>
      </c>
      <c r="D9" s="22" t="inlineStr">
        <is>
          <t>Out of Order</t>
        </is>
      </c>
      <c r="E9" s="22" t="inlineStr">
        <is>
          <t>Plumbing</t>
        </is>
      </c>
      <c r="F9" s="22" t="inlineStr">
        <is>
          <t>Sink drain adjustment</t>
        </is>
      </c>
      <c r="G9" s="38" t="n">
        <v>46182</v>
      </c>
      <c r="H9" s="38" t="n">
        <v>46183</v>
      </c>
      <c r="I9" s="38" t="n">
        <v>46183</v>
      </c>
      <c r="J9" s="22" t="inlineStr">
        <is>
          <t>Engineering</t>
        </is>
      </c>
      <c r="K9" s="22" t="inlineStr">
        <is>
          <t>Engineering Technician</t>
        </is>
      </c>
      <c r="L9" s="22" t="inlineStr">
        <is>
          <t>WO-2606-095</t>
        </is>
      </c>
      <c r="M9" s="22" t="inlineStr">
        <is>
          <t>Closed</t>
        </is>
      </c>
      <c r="N9" s="39" t="n">
        <v>189</v>
      </c>
      <c r="O9" s="26">
        <f>IFERROR(IF(A9="","",MAX(0,IF(I9&lt;&gt;"",I9-G9,'Dashboard'!$B$4-G9))),"")</f>
        <v/>
      </c>
      <c r="P9" s="40">
        <f>IFERROR(IF(A9="","",MAX(1,IF(I9&lt;&gt;"",I9,H9)-G9)*N9),"")</f>
        <v/>
      </c>
      <c r="Q9" s="25">
        <f>IFERROR(IF(A9="","",IF(AND(OR(M9="Open",M9="In Progress",M9="On Hold"),H9&lt;&gt;"",H9&lt;'Dashboard'!$B$4),"Yes","No")),"")</f>
        <v/>
      </c>
      <c r="R9" s="25">
        <f>IFERROR(IF(A9="","",IF(O9&gt;'Dashboard'!$B$7,"Yes","No")),"")</f>
        <v/>
      </c>
      <c r="S9" s="22" t="inlineStr">
        <is>
          <t>Short repair completed</t>
        </is>
      </c>
    </row>
    <row r="10">
      <c r="A10" s="22" t="inlineStr">
        <is>
          <t>BLK-2606-009</t>
        </is>
      </c>
      <c r="B10" s="22" t="inlineStr">
        <is>
          <t>RM-301</t>
        </is>
      </c>
      <c r="C10" s="25">
        <f>IFERROR(IF(A10="","",IFERROR(VLOOKUP(B10,'Room Inventory'!$A$2:$B$151,2,0),"Room not found")),"")</f>
        <v/>
      </c>
      <c r="D10" s="22" t="inlineStr">
        <is>
          <t>Out of Service</t>
        </is>
      </c>
      <c r="E10" s="22" t="inlineStr">
        <is>
          <t>Renovation</t>
        </is>
      </c>
      <c r="F10" s="22" t="inlineStr">
        <is>
          <t>Proposed case-good replacement</t>
        </is>
      </c>
      <c r="G10" s="38" t="n">
        <v>46181</v>
      </c>
      <c r="H10" s="38" t="n">
        <v>46195</v>
      </c>
      <c r="I10" s="38" t="inlineStr"/>
      <c r="J10" s="22" t="inlineStr">
        <is>
          <t>Management</t>
        </is>
      </c>
      <c r="K10" s="22" t="inlineStr">
        <is>
          <t>Rooms Director</t>
        </is>
      </c>
      <c r="L10" s="22" t="inlineStr">
        <is>
          <t>CAP-2606-03</t>
        </is>
      </c>
      <c r="M10" s="22" t="inlineStr">
        <is>
          <t>Canceled</t>
        </is>
      </c>
      <c r="N10" s="39" t="n">
        <v>219</v>
      </c>
      <c r="O10" s="26">
        <f>IFERROR(IF(A10="","",MAX(0,IF(I10&lt;&gt;"",I10-G10,'Dashboard'!$B$4-G10))),"")</f>
        <v/>
      </c>
      <c r="P10" s="40">
        <f>IFERROR(IF(A10="","",MAX(1,IF(I10&lt;&gt;"",I10,H10)-G10)*N10),"")</f>
        <v/>
      </c>
      <c r="Q10" s="25">
        <f>IFERROR(IF(A10="","",IF(AND(OR(M10="Open",M10="In Progress",M10="On Hold"),H10&lt;&gt;"",H10&lt;'Dashboard'!$B$4),"Yes","No")),"")</f>
        <v/>
      </c>
      <c r="R10" s="25">
        <f>IFERROR(IF(A10="","",IF(O10&gt;'Dashboard'!$B$7,"Yes","No")),"")</f>
        <v/>
      </c>
      <c r="S10" s="22" t="inlineStr">
        <is>
          <t>Project deferred</t>
        </is>
      </c>
    </row>
    <row r="11">
      <c r="A11" s="22" t="inlineStr">
        <is>
          <t>BLK-2606-010</t>
        </is>
      </c>
      <c r="B11" s="22" t="inlineStr">
        <is>
          <t>RM-302</t>
        </is>
      </c>
      <c r="C11" s="25">
        <f>IFERROR(IF(A11="","",IFERROR(VLOOKUP(B11,'Room Inventory'!$A$2:$B$151,2,0),"Room not found")),"")</f>
        <v/>
      </c>
      <c r="D11" s="22" t="inlineStr">
        <is>
          <t>Out of Order</t>
        </is>
      </c>
      <c r="E11" s="22" t="inlineStr">
        <is>
          <t>Pest Treatment</t>
        </is>
      </c>
      <c r="F11" s="22" t="inlineStr">
        <is>
          <t>Preventive treatment follow-up</t>
        </is>
      </c>
      <c r="G11" s="38" t="n">
        <v>46179</v>
      </c>
      <c r="H11" s="38" t="n">
        <v>46180</v>
      </c>
      <c r="I11" s="38" t="n">
        <v>46180</v>
      </c>
      <c r="J11" s="22" t="inlineStr">
        <is>
          <t>Outside Vendor</t>
        </is>
      </c>
      <c r="K11" s="22" t="inlineStr">
        <is>
          <t>Executive Housekeeper</t>
        </is>
      </c>
      <c r="L11" s="22" t="inlineStr">
        <is>
          <t>VND-PST-883</t>
        </is>
      </c>
      <c r="M11" s="22" t="inlineStr">
        <is>
          <t>Closed</t>
        </is>
      </c>
      <c r="N11" s="39" t="n">
        <v>299</v>
      </c>
      <c r="O11" s="26">
        <f>IFERROR(IF(A11="","",MAX(0,IF(I11&lt;&gt;"",I11-G11,'Dashboard'!$B$4-G11))),"")</f>
        <v/>
      </c>
      <c r="P11" s="40">
        <f>IFERROR(IF(A11="","",MAX(1,IF(I11&lt;&gt;"",I11,H11)-G11)*N11),"")</f>
        <v/>
      </c>
      <c r="Q11" s="25">
        <f>IFERROR(IF(A11="","",IF(AND(OR(M11="Open",M11="In Progress",M11="On Hold"),H11&lt;&gt;"",H11&lt;'Dashboard'!$B$4),"Yes","No")),"")</f>
        <v/>
      </c>
      <c r="R11" s="25">
        <f>IFERROR(IF(A11="","",IF(O11&gt;'Dashboard'!$B$7,"Yes","No")),"")</f>
        <v/>
      </c>
      <c r="S11" s="22" t="inlineStr">
        <is>
          <t>Treatment completed and inspected</t>
        </is>
      </c>
    </row>
    <row r="12">
      <c r="A12" s="22" t="n"/>
      <c r="B12" s="22" t="n"/>
      <c r="C12" s="25">
        <f>IFERROR(IF(A12="","",IFERROR(VLOOKUP(B12,'Room Inventory'!$A$2:$B$151,2,0),"Room not found")),"")</f>
        <v/>
      </c>
      <c r="D12" s="22" t="n"/>
      <c r="E12" s="22" t="n"/>
      <c r="F12" s="22" t="n"/>
      <c r="G12" s="38" t="n"/>
      <c r="H12" s="38" t="n"/>
      <c r="I12" s="38" t="n"/>
      <c r="J12" s="22" t="n"/>
      <c r="K12" s="22" t="n"/>
      <c r="L12" s="22" t="n"/>
      <c r="M12" s="22" t="n"/>
      <c r="N12" s="39" t="n"/>
      <c r="O12" s="26">
        <f>IFERROR(IF(A12="","",MAX(0,IF(I12&lt;&gt;"",I12-G12,'Dashboard'!$B$4-G12))),"")</f>
        <v/>
      </c>
      <c r="P12" s="40">
        <f>IFERROR(IF(A12="","",MAX(1,IF(I12&lt;&gt;"",I12,H12)-G12)*N12),"")</f>
        <v/>
      </c>
      <c r="Q12" s="25">
        <f>IFERROR(IF(A12="","",IF(AND(OR(M12="Open",M12="In Progress",M12="On Hold"),H12&lt;&gt;"",H12&lt;'Dashboard'!$B$4),"Yes","No")),"")</f>
        <v/>
      </c>
      <c r="R12" s="25">
        <f>IFERROR(IF(A12="","",IF(O12&gt;'Dashboard'!$B$7,"Yes","No")),"")</f>
        <v/>
      </c>
      <c r="S12" s="22" t="n"/>
    </row>
    <row r="13">
      <c r="A13" s="22" t="n"/>
      <c r="B13" s="22" t="n"/>
      <c r="C13" s="25">
        <f>IFERROR(IF(A13="","",IFERROR(VLOOKUP(B13,'Room Inventory'!$A$2:$B$151,2,0),"Room not found")),"")</f>
        <v/>
      </c>
      <c r="D13" s="22" t="n"/>
      <c r="E13" s="22" t="n"/>
      <c r="F13" s="22" t="n"/>
      <c r="G13" s="38" t="n"/>
      <c r="H13" s="38" t="n"/>
      <c r="I13" s="38" t="n"/>
      <c r="J13" s="22" t="n"/>
      <c r="K13" s="22" t="n"/>
      <c r="L13" s="22" t="n"/>
      <c r="M13" s="22" t="n"/>
      <c r="N13" s="39" t="n"/>
      <c r="O13" s="26">
        <f>IFERROR(IF(A13="","",MAX(0,IF(I13&lt;&gt;"",I13-G13,'Dashboard'!$B$4-G13))),"")</f>
        <v/>
      </c>
      <c r="P13" s="40">
        <f>IFERROR(IF(A13="","",MAX(1,IF(I13&lt;&gt;"",I13,H13)-G13)*N13),"")</f>
        <v/>
      </c>
      <c r="Q13" s="25">
        <f>IFERROR(IF(A13="","",IF(AND(OR(M13="Open",M13="In Progress",M13="On Hold"),H13&lt;&gt;"",H13&lt;'Dashboard'!$B$4),"Yes","No")),"")</f>
        <v/>
      </c>
      <c r="R13" s="25">
        <f>IFERROR(IF(A13="","",IF(O13&gt;'Dashboard'!$B$7,"Yes","No")),"")</f>
        <v/>
      </c>
      <c r="S13" s="22" t="n"/>
    </row>
    <row r="14">
      <c r="A14" s="22" t="n"/>
      <c r="B14" s="22" t="n"/>
      <c r="C14" s="25">
        <f>IFERROR(IF(A14="","",IFERROR(VLOOKUP(B14,'Room Inventory'!$A$2:$B$151,2,0),"Room not found")),"")</f>
        <v/>
      </c>
      <c r="D14" s="22" t="n"/>
      <c r="E14" s="22" t="n"/>
      <c r="F14" s="22" t="n"/>
      <c r="G14" s="38" t="n"/>
      <c r="H14" s="38" t="n"/>
      <c r="I14" s="38" t="n"/>
      <c r="J14" s="22" t="n"/>
      <c r="K14" s="22" t="n"/>
      <c r="L14" s="22" t="n"/>
      <c r="M14" s="22" t="n"/>
      <c r="N14" s="39" t="n"/>
      <c r="O14" s="26">
        <f>IFERROR(IF(A14="","",MAX(0,IF(I14&lt;&gt;"",I14-G14,'Dashboard'!$B$4-G14))),"")</f>
        <v/>
      </c>
      <c r="P14" s="40">
        <f>IFERROR(IF(A14="","",MAX(1,IF(I14&lt;&gt;"",I14,H14)-G14)*N14),"")</f>
        <v/>
      </c>
      <c r="Q14" s="25">
        <f>IFERROR(IF(A14="","",IF(AND(OR(M14="Open",M14="In Progress",M14="On Hold"),H14&lt;&gt;"",H14&lt;'Dashboard'!$B$4),"Yes","No")),"")</f>
        <v/>
      </c>
      <c r="R14" s="25">
        <f>IFERROR(IF(A14="","",IF(O14&gt;'Dashboard'!$B$7,"Yes","No")),"")</f>
        <v/>
      </c>
      <c r="S14" s="22" t="n"/>
    </row>
    <row r="15">
      <c r="A15" s="22" t="n"/>
      <c r="B15" s="22" t="n"/>
      <c r="C15" s="25">
        <f>IFERROR(IF(A15="","",IFERROR(VLOOKUP(B15,'Room Inventory'!$A$2:$B$151,2,0),"Room not found")),"")</f>
        <v/>
      </c>
      <c r="D15" s="22" t="n"/>
      <c r="E15" s="22" t="n"/>
      <c r="F15" s="22" t="n"/>
      <c r="G15" s="38" t="n"/>
      <c r="H15" s="38" t="n"/>
      <c r="I15" s="38" t="n"/>
      <c r="J15" s="22" t="n"/>
      <c r="K15" s="22" t="n"/>
      <c r="L15" s="22" t="n"/>
      <c r="M15" s="22" t="n"/>
      <c r="N15" s="39" t="n"/>
      <c r="O15" s="26">
        <f>IFERROR(IF(A15="","",MAX(0,IF(I15&lt;&gt;"",I15-G15,'Dashboard'!$B$4-G15))),"")</f>
        <v/>
      </c>
      <c r="P15" s="40">
        <f>IFERROR(IF(A15="","",MAX(1,IF(I15&lt;&gt;"",I15,H15)-G15)*N15),"")</f>
        <v/>
      </c>
      <c r="Q15" s="25">
        <f>IFERROR(IF(A15="","",IF(AND(OR(M15="Open",M15="In Progress",M15="On Hold"),H15&lt;&gt;"",H15&lt;'Dashboard'!$B$4),"Yes","No")),"")</f>
        <v/>
      </c>
      <c r="R15" s="25">
        <f>IFERROR(IF(A15="","",IF(O15&gt;'Dashboard'!$B$7,"Yes","No")),"")</f>
        <v/>
      </c>
      <c r="S15" s="22" t="n"/>
    </row>
    <row r="16">
      <c r="A16" s="22" t="n"/>
      <c r="B16" s="22" t="n"/>
      <c r="C16" s="25">
        <f>IFERROR(IF(A16="","",IFERROR(VLOOKUP(B16,'Room Inventory'!$A$2:$B$151,2,0),"Room not found")),"")</f>
        <v/>
      </c>
      <c r="D16" s="22" t="n"/>
      <c r="E16" s="22" t="n"/>
      <c r="F16" s="22" t="n"/>
      <c r="G16" s="38" t="n"/>
      <c r="H16" s="38" t="n"/>
      <c r="I16" s="38" t="n"/>
      <c r="J16" s="22" t="n"/>
      <c r="K16" s="22" t="n"/>
      <c r="L16" s="22" t="n"/>
      <c r="M16" s="22" t="n"/>
      <c r="N16" s="39" t="n"/>
      <c r="O16" s="26">
        <f>IFERROR(IF(A16="","",MAX(0,IF(I16&lt;&gt;"",I16-G16,'Dashboard'!$B$4-G16))),"")</f>
        <v/>
      </c>
      <c r="P16" s="40">
        <f>IFERROR(IF(A16="","",MAX(1,IF(I16&lt;&gt;"",I16,H16)-G16)*N16),"")</f>
        <v/>
      </c>
      <c r="Q16" s="25">
        <f>IFERROR(IF(A16="","",IF(AND(OR(M16="Open",M16="In Progress",M16="On Hold"),H16&lt;&gt;"",H16&lt;'Dashboard'!$B$4),"Yes","No")),"")</f>
        <v/>
      </c>
      <c r="R16" s="25">
        <f>IFERROR(IF(A16="","",IF(O16&gt;'Dashboard'!$B$7,"Yes","No")),"")</f>
        <v/>
      </c>
      <c r="S16" s="22" t="n"/>
    </row>
    <row r="17">
      <c r="A17" s="22" t="n"/>
      <c r="B17" s="22" t="n"/>
      <c r="C17" s="25">
        <f>IFERROR(IF(A17="","",IFERROR(VLOOKUP(B17,'Room Inventory'!$A$2:$B$151,2,0),"Room not found")),"")</f>
        <v/>
      </c>
      <c r="D17" s="22" t="n"/>
      <c r="E17" s="22" t="n"/>
      <c r="F17" s="22" t="n"/>
      <c r="G17" s="38" t="n"/>
      <c r="H17" s="38" t="n"/>
      <c r="I17" s="38" t="n"/>
      <c r="J17" s="22" t="n"/>
      <c r="K17" s="22" t="n"/>
      <c r="L17" s="22" t="n"/>
      <c r="M17" s="22" t="n"/>
      <c r="N17" s="39" t="n"/>
      <c r="O17" s="26">
        <f>IFERROR(IF(A17="","",MAX(0,IF(I17&lt;&gt;"",I17-G17,'Dashboard'!$B$4-G17))),"")</f>
        <v/>
      </c>
      <c r="P17" s="40">
        <f>IFERROR(IF(A17="","",MAX(1,IF(I17&lt;&gt;"",I17,H17)-G17)*N17),"")</f>
        <v/>
      </c>
      <c r="Q17" s="25">
        <f>IFERROR(IF(A17="","",IF(AND(OR(M17="Open",M17="In Progress",M17="On Hold"),H17&lt;&gt;"",H17&lt;'Dashboard'!$B$4),"Yes","No")),"")</f>
        <v/>
      </c>
      <c r="R17" s="25">
        <f>IFERROR(IF(A17="","",IF(O17&gt;'Dashboard'!$B$7,"Yes","No")),"")</f>
        <v/>
      </c>
      <c r="S17" s="22" t="n"/>
    </row>
    <row r="18">
      <c r="A18" s="22" t="n"/>
      <c r="B18" s="22" t="n"/>
      <c r="C18" s="25">
        <f>IFERROR(IF(A18="","",IFERROR(VLOOKUP(B18,'Room Inventory'!$A$2:$B$151,2,0),"Room not found")),"")</f>
        <v/>
      </c>
      <c r="D18" s="22" t="n"/>
      <c r="E18" s="22" t="n"/>
      <c r="F18" s="22" t="n"/>
      <c r="G18" s="38" t="n"/>
      <c r="H18" s="38" t="n"/>
      <c r="I18" s="38" t="n"/>
      <c r="J18" s="22" t="n"/>
      <c r="K18" s="22" t="n"/>
      <c r="L18" s="22" t="n"/>
      <c r="M18" s="22" t="n"/>
      <c r="N18" s="39" t="n"/>
      <c r="O18" s="26">
        <f>IFERROR(IF(A18="","",MAX(0,IF(I18&lt;&gt;"",I18-G18,'Dashboard'!$B$4-G18))),"")</f>
        <v/>
      </c>
      <c r="P18" s="40">
        <f>IFERROR(IF(A18="","",MAX(1,IF(I18&lt;&gt;"",I18,H18)-G18)*N18),"")</f>
        <v/>
      </c>
      <c r="Q18" s="25">
        <f>IFERROR(IF(A18="","",IF(AND(OR(M18="Open",M18="In Progress",M18="On Hold"),H18&lt;&gt;"",H18&lt;'Dashboard'!$B$4),"Yes","No")),"")</f>
        <v/>
      </c>
      <c r="R18" s="25">
        <f>IFERROR(IF(A18="","",IF(O18&gt;'Dashboard'!$B$7,"Yes","No")),"")</f>
        <v/>
      </c>
      <c r="S18" s="22" t="n"/>
    </row>
    <row r="19">
      <c r="A19" s="22" t="n"/>
      <c r="B19" s="22" t="n"/>
      <c r="C19" s="25">
        <f>IFERROR(IF(A19="","",IFERROR(VLOOKUP(B19,'Room Inventory'!$A$2:$B$151,2,0),"Room not found")),"")</f>
        <v/>
      </c>
      <c r="D19" s="22" t="n"/>
      <c r="E19" s="22" t="n"/>
      <c r="F19" s="22" t="n"/>
      <c r="G19" s="38" t="n"/>
      <c r="H19" s="38" t="n"/>
      <c r="I19" s="38" t="n"/>
      <c r="J19" s="22" t="n"/>
      <c r="K19" s="22" t="n"/>
      <c r="L19" s="22" t="n"/>
      <c r="M19" s="22" t="n"/>
      <c r="N19" s="39" t="n"/>
      <c r="O19" s="26">
        <f>IFERROR(IF(A19="","",MAX(0,IF(I19&lt;&gt;"",I19-G19,'Dashboard'!$B$4-G19))),"")</f>
        <v/>
      </c>
      <c r="P19" s="40">
        <f>IFERROR(IF(A19="","",MAX(1,IF(I19&lt;&gt;"",I19,H19)-G19)*N19),"")</f>
        <v/>
      </c>
      <c r="Q19" s="25">
        <f>IFERROR(IF(A19="","",IF(AND(OR(M19="Open",M19="In Progress",M19="On Hold"),H19&lt;&gt;"",H19&lt;'Dashboard'!$B$4),"Yes","No")),"")</f>
        <v/>
      </c>
      <c r="R19" s="25">
        <f>IFERROR(IF(A19="","",IF(O19&gt;'Dashboard'!$B$7,"Yes","No")),"")</f>
        <v/>
      </c>
      <c r="S19" s="22" t="n"/>
    </row>
    <row r="20">
      <c r="A20" s="22" t="n"/>
      <c r="B20" s="22" t="n"/>
      <c r="C20" s="25">
        <f>IFERROR(IF(A20="","",IFERROR(VLOOKUP(B20,'Room Inventory'!$A$2:$B$151,2,0),"Room not found")),"")</f>
        <v/>
      </c>
      <c r="D20" s="22" t="n"/>
      <c r="E20" s="22" t="n"/>
      <c r="F20" s="22" t="n"/>
      <c r="G20" s="38" t="n"/>
      <c r="H20" s="38" t="n"/>
      <c r="I20" s="38" t="n"/>
      <c r="J20" s="22" t="n"/>
      <c r="K20" s="22" t="n"/>
      <c r="L20" s="22" t="n"/>
      <c r="M20" s="22" t="n"/>
      <c r="N20" s="39" t="n"/>
      <c r="O20" s="26">
        <f>IFERROR(IF(A20="","",MAX(0,IF(I20&lt;&gt;"",I20-G20,'Dashboard'!$B$4-G20))),"")</f>
        <v/>
      </c>
      <c r="P20" s="40">
        <f>IFERROR(IF(A20="","",MAX(1,IF(I20&lt;&gt;"",I20,H20)-G20)*N20),"")</f>
        <v/>
      </c>
      <c r="Q20" s="25">
        <f>IFERROR(IF(A20="","",IF(AND(OR(M20="Open",M20="In Progress",M20="On Hold"),H20&lt;&gt;"",H20&lt;'Dashboard'!$B$4),"Yes","No")),"")</f>
        <v/>
      </c>
      <c r="R20" s="25">
        <f>IFERROR(IF(A20="","",IF(O20&gt;'Dashboard'!$B$7,"Yes","No")),"")</f>
        <v/>
      </c>
      <c r="S20" s="22" t="n"/>
    </row>
    <row r="21">
      <c r="A21" s="22" t="n"/>
      <c r="B21" s="22" t="n"/>
      <c r="C21" s="25">
        <f>IFERROR(IF(A21="","",IFERROR(VLOOKUP(B21,'Room Inventory'!$A$2:$B$151,2,0),"Room not found")),"")</f>
        <v/>
      </c>
      <c r="D21" s="22" t="n"/>
      <c r="E21" s="22" t="n"/>
      <c r="F21" s="22" t="n"/>
      <c r="G21" s="38" t="n"/>
      <c r="H21" s="38" t="n"/>
      <c r="I21" s="38" t="n"/>
      <c r="J21" s="22" t="n"/>
      <c r="K21" s="22" t="n"/>
      <c r="L21" s="22" t="n"/>
      <c r="M21" s="22" t="n"/>
      <c r="N21" s="39" t="n"/>
      <c r="O21" s="26">
        <f>IFERROR(IF(A21="","",MAX(0,IF(I21&lt;&gt;"",I21-G21,'Dashboard'!$B$4-G21))),"")</f>
        <v/>
      </c>
      <c r="P21" s="40">
        <f>IFERROR(IF(A21="","",MAX(1,IF(I21&lt;&gt;"",I21,H21)-G21)*N21),"")</f>
        <v/>
      </c>
      <c r="Q21" s="25">
        <f>IFERROR(IF(A21="","",IF(AND(OR(M21="Open",M21="In Progress",M21="On Hold"),H21&lt;&gt;"",H21&lt;'Dashboard'!$B$4),"Yes","No")),"")</f>
        <v/>
      </c>
      <c r="R21" s="25">
        <f>IFERROR(IF(A21="","",IF(O21&gt;'Dashboard'!$B$7,"Yes","No")),"")</f>
        <v/>
      </c>
      <c r="S21" s="22" t="n"/>
    </row>
    <row r="22">
      <c r="A22" s="22" t="n"/>
      <c r="B22" s="22" t="n"/>
      <c r="C22" s="25">
        <f>IFERROR(IF(A22="","",IFERROR(VLOOKUP(B22,'Room Inventory'!$A$2:$B$151,2,0),"Room not found")),"")</f>
        <v/>
      </c>
      <c r="D22" s="22" t="n"/>
      <c r="E22" s="22" t="n"/>
      <c r="F22" s="22" t="n"/>
      <c r="G22" s="38" t="n"/>
      <c r="H22" s="38" t="n"/>
      <c r="I22" s="38" t="n"/>
      <c r="J22" s="22" t="n"/>
      <c r="K22" s="22" t="n"/>
      <c r="L22" s="22" t="n"/>
      <c r="M22" s="22" t="n"/>
      <c r="N22" s="39" t="n"/>
      <c r="O22" s="26">
        <f>IFERROR(IF(A22="","",MAX(0,IF(I22&lt;&gt;"",I22-G22,'Dashboard'!$B$4-G22))),"")</f>
        <v/>
      </c>
      <c r="P22" s="40">
        <f>IFERROR(IF(A22="","",MAX(1,IF(I22&lt;&gt;"",I22,H22)-G22)*N22),"")</f>
        <v/>
      </c>
      <c r="Q22" s="25">
        <f>IFERROR(IF(A22="","",IF(AND(OR(M22="Open",M22="In Progress",M22="On Hold"),H22&lt;&gt;"",H22&lt;'Dashboard'!$B$4),"Yes","No")),"")</f>
        <v/>
      </c>
      <c r="R22" s="25">
        <f>IFERROR(IF(A22="","",IF(O22&gt;'Dashboard'!$B$7,"Yes","No")),"")</f>
        <v/>
      </c>
      <c r="S22" s="22" t="n"/>
    </row>
    <row r="23">
      <c r="A23" s="22" t="n"/>
      <c r="B23" s="22" t="n"/>
      <c r="C23" s="25">
        <f>IFERROR(IF(A23="","",IFERROR(VLOOKUP(B23,'Room Inventory'!$A$2:$B$151,2,0),"Room not found")),"")</f>
        <v/>
      </c>
      <c r="D23" s="22" t="n"/>
      <c r="E23" s="22" t="n"/>
      <c r="F23" s="22" t="n"/>
      <c r="G23" s="38" t="n"/>
      <c r="H23" s="38" t="n"/>
      <c r="I23" s="38" t="n"/>
      <c r="J23" s="22" t="n"/>
      <c r="K23" s="22" t="n"/>
      <c r="L23" s="22" t="n"/>
      <c r="M23" s="22" t="n"/>
      <c r="N23" s="39" t="n"/>
      <c r="O23" s="26">
        <f>IFERROR(IF(A23="","",MAX(0,IF(I23&lt;&gt;"",I23-G23,'Dashboard'!$B$4-G23))),"")</f>
        <v/>
      </c>
      <c r="P23" s="40">
        <f>IFERROR(IF(A23="","",MAX(1,IF(I23&lt;&gt;"",I23,H23)-G23)*N23),"")</f>
        <v/>
      </c>
      <c r="Q23" s="25">
        <f>IFERROR(IF(A23="","",IF(AND(OR(M23="Open",M23="In Progress",M23="On Hold"),H23&lt;&gt;"",H23&lt;'Dashboard'!$B$4),"Yes","No")),"")</f>
        <v/>
      </c>
      <c r="R23" s="25">
        <f>IFERROR(IF(A23="","",IF(O23&gt;'Dashboard'!$B$7,"Yes","No")),"")</f>
        <v/>
      </c>
      <c r="S23" s="22" t="n"/>
    </row>
    <row r="24">
      <c r="A24" s="22" t="n"/>
      <c r="B24" s="22" t="n"/>
      <c r="C24" s="25">
        <f>IFERROR(IF(A24="","",IFERROR(VLOOKUP(B24,'Room Inventory'!$A$2:$B$151,2,0),"Room not found")),"")</f>
        <v/>
      </c>
      <c r="D24" s="22" t="n"/>
      <c r="E24" s="22" t="n"/>
      <c r="F24" s="22" t="n"/>
      <c r="G24" s="38" t="n"/>
      <c r="H24" s="38" t="n"/>
      <c r="I24" s="38" t="n"/>
      <c r="J24" s="22" t="n"/>
      <c r="K24" s="22" t="n"/>
      <c r="L24" s="22" t="n"/>
      <c r="M24" s="22" t="n"/>
      <c r="N24" s="39" t="n"/>
      <c r="O24" s="26">
        <f>IFERROR(IF(A24="","",MAX(0,IF(I24&lt;&gt;"",I24-G24,'Dashboard'!$B$4-G24))),"")</f>
        <v/>
      </c>
      <c r="P24" s="40">
        <f>IFERROR(IF(A24="","",MAX(1,IF(I24&lt;&gt;"",I24,H24)-G24)*N24),"")</f>
        <v/>
      </c>
      <c r="Q24" s="25">
        <f>IFERROR(IF(A24="","",IF(AND(OR(M24="Open",M24="In Progress",M24="On Hold"),H24&lt;&gt;"",H24&lt;'Dashboard'!$B$4),"Yes","No")),"")</f>
        <v/>
      </c>
      <c r="R24" s="25">
        <f>IFERROR(IF(A24="","",IF(O24&gt;'Dashboard'!$B$7,"Yes","No")),"")</f>
        <v/>
      </c>
      <c r="S24" s="22" t="n"/>
    </row>
    <row r="25">
      <c r="A25" s="22" t="n"/>
      <c r="B25" s="22" t="n"/>
      <c r="C25" s="25">
        <f>IFERROR(IF(A25="","",IFERROR(VLOOKUP(B25,'Room Inventory'!$A$2:$B$151,2,0),"Room not found")),"")</f>
        <v/>
      </c>
      <c r="D25" s="22" t="n"/>
      <c r="E25" s="22" t="n"/>
      <c r="F25" s="22" t="n"/>
      <c r="G25" s="38" t="n"/>
      <c r="H25" s="38" t="n"/>
      <c r="I25" s="38" t="n"/>
      <c r="J25" s="22" t="n"/>
      <c r="K25" s="22" t="n"/>
      <c r="L25" s="22" t="n"/>
      <c r="M25" s="22" t="n"/>
      <c r="N25" s="39" t="n"/>
      <c r="O25" s="26">
        <f>IFERROR(IF(A25="","",MAX(0,IF(I25&lt;&gt;"",I25-G25,'Dashboard'!$B$4-G25))),"")</f>
        <v/>
      </c>
      <c r="P25" s="40">
        <f>IFERROR(IF(A25="","",MAX(1,IF(I25&lt;&gt;"",I25,H25)-G25)*N25),"")</f>
        <v/>
      </c>
      <c r="Q25" s="25">
        <f>IFERROR(IF(A25="","",IF(AND(OR(M25="Open",M25="In Progress",M25="On Hold"),H25&lt;&gt;"",H25&lt;'Dashboard'!$B$4),"Yes","No")),"")</f>
        <v/>
      </c>
      <c r="R25" s="25">
        <f>IFERROR(IF(A25="","",IF(O25&gt;'Dashboard'!$B$7,"Yes","No")),"")</f>
        <v/>
      </c>
      <c r="S25" s="22" t="n"/>
    </row>
    <row r="26">
      <c r="A26" s="22" t="n"/>
      <c r="B26" s="22" t="n"/>
      <c r="C26" s="25">
        <f>IFERROR(IF(A26="","",IFERROR(VLOOKUP(B26,'Room Inventory'!$A$2:$B$151,2,0),"Room not found")),"")</f>
        <v/>
      </c>
      <c r="D26" s="22" t="n"/>
      <c r="E26" s="22" t="n"/>
      <c r="F26" s="22" t="n"/>
      <c r="G26" s="38" t="n"/>
      <c r="H26" s="38" t="n"/>
      <c r="I26" s="38" t="n"/>
      <c r="J26" s="22" t="n"/>
      <c r="K26" s="22" t="n"/>
      <c r="L26" s="22" t="n"/>
      <c r="M26" s="22" t="n"/>
      <c r="N26" s="39" t="n"/>
      <c r="O26" s="26">
        <f>IFERROR(IF(A26="","",MAX(0,IF(I26&lt;&gt;"",I26-G26,'Dashboard'!$B$4-G26))),"")</f>
        <v/>
      </c>
      <c r="P26" s="40">
        <f>IFERROR(IF(A26="","",MAX(1,IF(I26&lt;&gt;"",I26,H26)-G26)*N26),"")</f>
        <v/>
      </c>
      <c r="Q26" s="25">
        <f>IFERROR(IF(A26="","",IF(AND(OR(M26="Open",M26="In Progress",M26="On Hold"),H26&lt;&gt;"",H26&lt;'Dashboard'!$B$4),"Yes","No")),"")</f>
        <v/>
      </c>
      <c r="R26" s="25">
        <f>IFERROR(IF(A26="","",IF(O26&gt;'Dashboard'!$B$7,"Yes","No")),"")</f>
        <v/>
      </c>
      <c r="S26" s="22" t="n"/>
    </row>
    <row r="27">
      <c r="A27" s="22" t="n"/>
      <c r="B27" s="22" t="n"/>
      <c r="C27" s="25">
        <f>IFERROR(IF(A27="","",IFERROR(VLOOKUP(B27,'Room Inventory'!$A$2:$B$151,2,0),"Room not found")),"")</f>
        <v/>
      </c>
      <c r="D27" s="22" t="n"/>
      <c r="E27" s="22" t="n"/>
      <c r="F27" s="22" t="n"/>
      <c r="G27" s="38" t="n"/>
      <c r="H27" s="38" t="n"/>
      <c r="I27" s="38" t="n"/>
      <c r="J27" s="22" t="n"/>
      <c r="K27" s="22" t="n"/>
      <c r="L27" s="22" t="n"/>
      <c r="M27" s="22" t="n"/>
      <c r="N27" s="39" t="n"/>
      <c r="O27" s="26">
        <f>IFERROR(IF(A27="","",MAX(0,IF(I27&lt;&gt;"",I27-G27,'Dashboard'!$B$4-G27))),"")</f>
        <v/>
      </c>
      <c r="P27" s="40">
        <f>IFERROR(IF(A27="","",MAX(1,IF(I27&lt;&gt;"",I27,H27)-G27)*N27),"")</f>
        <v/>
      </c>
      <c r="Q27" s="25">
        <f>IFERROR(IF(A27="","",IF(AND(OR(M27="Open",M27="In Progress",M27="On Hold"),H27&lt;&gt;"",H27&lt;'Dashboard'!$B$4),"Yes","No")),"")</f>
        <v/>
      </c>
      <c r="R27" s="25">
        <f>IFERROR(IF(A27="","",IF(O27&gt;'Dashboard'!$B$7,"Yes","No")),"")</f>
        <v/>
      </c>
      <c r="S27" s="22" t="n"/>
    </row>
    <row r="28">
      <c r="A28" s="22" t="n"/>
      <c r="B28" s="22" t="n"/>
      <c r="C28" s="25">
        <f>IFERROR(IF(A28="","",IFERROR(VLOOKUP(B28,'Room Inventory'!$A$2:$B$151,2,0),"Room not found")),"")</f>
        <v/>
      </c>
      <c r="D28" s="22" t="n"/>
      <c r="E28" s="22" t="n"/>
      <c r="F28" s="22" t="n"/>
      <c r="G28" s="38" t="n"/>
      <c r="H28" s="38" t="n"/>
      <c r="I28" s="38" t="n"/>
      <c r="J28" s="22" t="n"/>
      <c r="K28" s="22" t="n"/>
      <c r="L28" s="22" t="n"/>
      <c r="M28" s="22" t="n"/>
      <c r="N28" s="39" t="n"/>
      <c r="O28" s="26">
        <f>IFERROR(IF(A28="","",MAX(0,IF(I28&lt;&gt;"",I28-G28,'Dashboard'!$B$4-G28))),"")</f>
        <v/>
      </c>
      <c r="P28" s="40">
        <f>IFERROR(IF(A28="","",MAX(1,IF(I28&lt;&gt;"",I28,H28)-G28)*N28),"")</f>
        <v/>
      </c>
      <c r="Q28" s="25">
        <f>IFERROR(IF(A28="","",IF(AND(OR(M28="Open",M28="In Progress",M28="On Hold"),H28&lt;&gt;"",H28&lt;'Dashboard'!$B$4),"Yes","No")),"")</f>
        <v/>
      </c>
      <c r="R28" s="25">
        <f>IFERROR(IF(A28="","",IF(O28&gt;'Dashboard'!$B$7,"Yes","No")),"")</f>
        <v/>
      </c>
      <c r="S28" s="22" t="n"/>
    </row>
    <row r="29">
      <c r="A29" s="22" t="n"/>
      <c r="B29" s="22" t="n"/>
      <c r="C29" s="25">
        <f>IFERROR(IF(A29="","",IFERROR(VLOOKUP(B29,'Room Inventory'!$A$2:$B$151,2,0),"Room not found")),"")</f>
        <v/>
      </c>
      <c r="D29" s="22" t="n"/>
      <c r="E29" s="22" t="n"/>
      <c r="F29" s="22" t="n"/>
      <c r="G29" s="38" t="n"/>
      <c r="H29" s="38" t="n"/>
      <c r="I29" s="38" t="n"/>
      <c r="J29" s="22" t="n"/>
      <c r="K29" s="22" t="n"/>
      <c r="L29" s="22" t="n"/>
      <c r="M29" s="22" t="n"/>
      <c r="N29" s="39" t="n"/>
      <c r="O29" s="26">
        <f>IFERROR(IF(A29="","",MAX(0,IF(I29&lt;&gt;"",I29-G29,'Dashboard'!$B$4-G29))),"")</f>
        <v/>
      </c>
      <c r="P29" s="40">
        <f>IFERROR(IF(A29="","",MAX(1,IF(I29&lt;&gt;"",I29,H29)-G29)*N29),"")</f>
        <v/>
      </c>
      <c r="Q29" s="25">
        <f>IFERROR(IF(A29="","",IF(AND(OR(M29="Open",M29="In Progress",M29="On Hold"),H29&lt;&gt;"",H29&lt;'Dashboard'!$B$4),"Yes","No")),"")</f>
        <v/>
      </c>
      <c r="R29" s="25">
        <f>IFERROR(IF(A29="","",IF(O29&gt;'Dashboard'!$B$7,"Yes","No")),"")</f>
        <v/>
      </c>
      <c r="S29" s="22" t="n"/>
    </row>
    <row r="30">
      <c r="A30" s="22" t="n"/>
      <c r="B30" s="22" t="n"/>
      <c r="C30" s="25">
        <f>IFERROR(IF(A30="","",IFERROR(VLOOKUP(B30,'Room Inventory'!$A$2:$B$151,2,0),"Room not found")),"")</f>
        <v/>
      </c>
      <c r="D30" s="22" t="n"/>
      <c r="E30" s="22" t="n"/>
      <c r="F30" s="22" t="n"/>
      <c r="G30" s="38" t="n"/>
      <c r="H30" s="38" t="n"/>
      <c r="I30" s="38" t="n"/>
      <c r="J30" s="22" t="n"/>
      <c r="K30" s="22" t="n"/>
      <c r="L30" s="22" t="n"/>
      <c r="M30" s="22" t="n"/>
      <c r="N30" s="39" t="n"/>
      <c r="O30" s="26">
        <f>IFERROR(IF(A30="","",MAX(0,IF(I30&lt;&gt;"",I30-G30,'Dashboard'!$B$4-G30))),"")</f>
        <v/>
      </c>
      <c r="P30" s="40">
        <f>IFERROR(IF(A30="","",MAX(1,IF(I30&lt;&gt;"",I30,H30)-G30)*N30),"")</f>
        <v/>
      </c>
      <c r="Q30" s="25">
        <f>IFERROR(IF(A30="","",IF(AND(OR(M30="Open",M30="In Progress",M30="On Hold"),H30&lt;&gt;"",H30&lt;'Dashboard'!$B$4),"Yes","No")),"")</f>
        <v/>
      </c>
      <c r="R30" s="25">
        <f>IFERROR(IF(A30="","",IF(O30&gt;'Dashboard'!$B$7,"Yes","No")),"")</f>
        <v/>
      </c>
      <c r="S30" s="22" t="n"/>
    </row>
    <row r="31">
      <c r="A31" s="22" t="n"/>
      <c r="B31" s="22" t="n"/>
      <c r="C31" s="25">
        <f>IFERROR(IF(A31="","",IFERROR(VLOOKUP(B31,'Room Inventory'!$A$2:$B$151,2,0),"Room not found")),"")</f>
        <v/>
      </c>
      <c r="D31" s="22" t="n"/>
      <c r="E31" s="22" t="n"/>
      <c r="F31" s="22" t="n"/>
      <c r="G31" s="38" t="n"/>
      <c r="H31" s="38" t="n"/>
      <c r="I31" s="38" t="n"/>
      <c r="J31" s="22" t="n"/>
      <c r="K31" s="22" t="n"/>
      <c r="L31" s="22" t="n"/>
      <c r="M31" s="22" t="n"/>
      <c r="N31" s="39" t="n"/>
      <c r="O31" s="26">
        <f>IFERROR(IF(A31="","",MAX(0,IF(I31&lt;&gt;"",I31-G31,'Dashboard'!$B$4-G31))),"")</f>
        <v/>
      </c>
      <c r="P31" s="40">
        <f>IFERROR(IF(A31="","",MAX(1,IF(I31&lt;&gt;"",I31,H31)-G31)*N31),"")</f>
        <v/>
      </c>
      <c r="Q31" s="25">
        <f>IFERROR(IF(A31="","",IF(AND(OR(M31="Open",M31="In Progress",M31="On Hold"),H31&lt;&gt;"",H31&lt;'Dashboard'!$B$4),"Yes","No")),"")</f>
        <v/>
      </c>
      <c r="R31" s="25">
        <f>IFERROR(IF(A31="","",IF(O31&gt;'Dashboard'!$B$7,"Yes","No")),"")</f>
        <v/>
      </c>
      <c r="S31" s="22" t="n"/>
    </row>
    <row r="32">
      <c r="A32" s="22" t="n"/>
      <c r="B32" s="22" t="n"/>
      <c r="C32" s="25">
        <f>IFERROR(IF(A32="","",IFERROR(VLOOKUP(B32,'Room Inventory'!$A$2:$B$151,2,0),"Room not found")),"")</f>
        <v/>
      </c>
      <c r="D32" s="22" t="n"/>
      <c r="E32" s="22" t="n"/>
      <c r="F32" s="22" t="n"/>
      <c r="G32" s="38" t="n"/>
      <c r="H32" s="38" t="n"/>
      <c r="I32" s="38" t="n"/>
      <c r="J32" s="22" t="n"/>
      <c r="K32" s="22" t="n"/>
      <c r="L32" s="22" t="n"/>
      <c r="M32" s="22" t="n"/>
      <c r="N32" s="39" t="n"/>
      <c r="O32" s="26">
        <f>IFERROR(IF(A32="","",MAX(0,IF(I32&lt;&gt;"",I32-G32,'Dashboard'!$B$4-G32))),"")</f>
        <v/>
      </c>
      <c r="P32" s="40">
        <f>IFERROR(IF(A32="","",MAX(1,IF(I32&lt;&gt;"",I32,H32)-G32)*N32),"")</f>
        <v/>
      </c>
      <c r="Q32" s="25">
        <f>IFERROR(IF(A32="","",IF(AND(OR(M32="Open",M32="In Progress",M32="On Hold"),H32&lt;&gt;"",H32&lt;'Dashboard'!$B$4),"Yes","No")),"")</f>
        <v/>
      </c>
      <c r="R32" s="25">
        <f>IFERROR(IF(A32="","",IF(O32&gt;'Dashboard'!$B$7,"Yes","No")),"")</f>
        <v/>
      </c>
      <c r="S32" s="22" t="n"/>
    </row>
    <row r="33">
      <c r="A33" s="22" t="n"/>
      <c r="B33" s="22" t="n"/>
      <c r="C33" s="25">
        <f>IFERROR(IF(A33="","",IFERROR(VLOOKUP(B33,'Room Inventory'!$A$2:$B$151,2,0),"Room not found")),"")</f>
        <v/>
      </c>
      <c r="D33" s="22" t="n"/>
      <c r="E33" s="22" t="n"/>
      <c r="F33" s="22" t="n"/>
      <c r="G33" s="38" t="n"/>
      <c r="H33" s="38" t="n"/>
      <c r="I33" s="38" t="n"/>
      <c r="J33" s="22" t="n"/>
      <c r="K33" s="22" t="n"/>
      <c r="L33" s="22" t="n"/>
      <c r="M33" s="22" t="n"/>
      <c r="N33" s="39" t="n"/>
      <c r="O33" s="26">
        <f>IFERROR(IF(A33="","",MAX(0,IF(I33&lt;&gt;"",I33-G33,'Dashboard'!$B$4-G33))),"")</f>
        <v/>
      </c>
      <c r="P33" s="40">
        <f>IFERROR(IF(A33="","",MAX(1,IF(I33&lt;&gt;"",I33,H33)-G33)*N33),"")</f>
        <v/>
      </c>
      <c r="Q33" s="25">
        <f>IFERROR(IF(A33="","",IF(AND(OR(M33="Open",M33="In Progress",M33="On Hold"),H33&lt;&gt;"",H33&lt;'Dashboard'!$B$4),"Yes","No")),"")</f>
        <v/>
      </c>
      <c r="R33" s="25">
        <f>IFERROR(IF(A33="","",IF(O33&gt;'Dashboard'!$B$7,"Yes","No")),"")</f>
        <v/>
      </c>
      <c r="S33" s="22" t="n"/>
    </row>
    <row r="34">
      <c r="A34" s="22" t="n"/>
      <c r="B34" s="22" t="n"/>
      <c r="C34" s="25">
        <f>IFERROR(IF(A34="","",IFERROR(VLOOKUP(B34,'Room Inventory'!$A$2:$B$151,2,0),"Room not found")),"")</f>
        <v/>
      </c>
      <c r="D34" s="22" t="n"/>
      <c r="E34" s="22" t="n"/>
      <c r="F34" s="22" t="n"/>
      <c r="G34" s="38" t="n"/>
      <c r="H34" s="38" t="n"/>
      <c r="I34" s="38" t="n"/>
      <c r="J34" s="22" t="n"/>
      <c r="K34" s="22" t="n"/>
      <c r="L34" s="22" t="n"/>
      <c r="M34" s="22" t="n"/>
      <c r="N34" s="39" t="n"/>
      <c r="O34" s="26">
        <f>IFERROR(IF(A34="","",MAX(0,IF(I34&lt;&gt;"",I34-G34,'Dashboard'!$B$4-G34))),"")</f>
        <v/>
      </c>
      <c r="P34" s="40">
        <f>IFERROR(IF(A34="","",MAX(1,IF(I34&lt;&gt;"",I34,H34)-G34)*N34),"")</f>
        <v/>
      </c>
      <c r="Q34" s="25">
        <f>IFERROR(IF(A34="","",IF(AND(OR(M34="Open",M34="In Progress",M34="On Hold"),H34&lt;&gt;"",H34&lt;'Dashboard'!$B$4),"Yes","No")),"")</f>
        <v/>
      </c>
      <c r="R34" s="25">
        <f>IFERROR(IF(A34="","",IF(O34&gt;'Dashboard'!$B$7,"Yes","No")),"")</f>
        <v/>
      </c>
      <c r="S34" s="22" t="n"/>
    </row>
    <row r="35">
      <c r="A35" s="22" t="n"/>
      <c r="B35" s="22" t="n"/>
      <c r="C35" s="25">
        <f>IFERROR(IF(A35="","",IFERROR(VLOOKUP(B35,'Room Inventory'!$A$2:$B$151,2,0),"Room not found")),"")</f>
        <v/>
      </c>
      <c r="D35" s="22" t="n"/>
      <c r="E35" s="22" t="n"/>
      <c r="F35" s="22" t="n"/>
      <c r="G35" s="38" t="n"/>
      <c r="H35" s="38" t="n"/>
      <c r="I35" s="38" t="n"/>
      <c r="J35" s="22" t="n"/>
      <c r="K35" s="22" t="n"/>
      <c r="L35" s="22" t="n"/>
      <c r="M35" s="22" t="n"/>
      <c r="N35" s="39" t="n"/>
      <c r="O35" s="26">
        <f>IFERROR(IF(A35="","",MAX(0,IF(I35&lt;&gt;"",I35-G35,'Dashboard'!$B$4-G35))),"")</f>
        <v/>
      </c>
      <c r="P35" s="40">
        <f>IFERROR(IF(A35="","",MAX(1,IF(I35&lt;&gt;"",I35,H35)-G35)*N35),"")</f>
        <v/>
      </c>
      <c r="Q35" s="25">
        <f>IFERROR(IF(A35="","",IF(AND(OR(M35="Open",M35="In Progress",M35="On Hold"),H35&lt;&gt;"",H35&lt;'Dashboard'!$B$4),"Yes","No")),"")</f>
        <v/>
      </c>
      <c r="R35" s="25">
        <f>IFERROR(IF(A35="","",IF(O35&gt;'Dashboard'!$B$7,"Yes","No")),"")</f>
        <v/>
      </c>
      <c r="S35" s="22" t="n"/>
    </row>
    <row r="36">
      <c r="A36" s="22" t="n"/>
      <c r="B36" s="22" t="n"/>
      <c r="C36" s="25">
        <f>IFERROR(IF(A36="","",IFERROR(VLOOKUP(B36,'Room Inventory'!$A$2:$B$151,2,0),"Room not found")),"")</f>
        <v/>
      </c>
      <c r="D36" s="22" t="n"/>
      <c r="E36" s="22" t="n"/>
      <c r="F36" s="22" t="n"/>
      <c r="G36" s="38" t="n"/>
      <c r="H36" s="38" t="n"/>
      <c r="I36" s="38" t="n"/>
      <c r="J36" s="22" t="n"/>
      <c r="K36" s="22" t="n"/>
      <c r="L36" s="22" t="n"/>
      <c r="M36" s="22" t="n"/>
      <c r="N36" s="39" t="n"/>
      <c r="O36" s="26">
        <f>IFERROR(IF(A36="","",MAX(0,IF(I36&lt;&gt;"",I36-G36,'Dashboard'!$B$4-G36))),"")</f>
        <v/>
      </c>
      <c r="P36" s="40">
        <f>IFERROR(IF(A36="","",MAX(1,IF(I36&lt;&gt;"",I36,H36)-G36)*N36),"")</f>
        <v/>
      </c>
      <c r="Q36" s="25">
        <f>IFERROR(IF(A36="","",IF(AND(OR(M36="Open",M36="In Progress",M36="On Hold"),H36&lt;&gt;"",H36&lt;'Dashboard'!$B$4),"Yes","No")),"")</f>
        <v/>
      </c>
      <c r="R36" s="25">
        <f>IFERROR(IF(A36="","",IF(O36&gt;'Dashboard'!$B$7,"Yes","No")),"")</f>
        <v/>
      </c>
      <c r="S36" s="22" t="n"/>
    </row>
    <row r="37">
      <c r="A37" s="22" t="n"/>
      <c r="B37" s="22" t="n"/>
      <c r="C37" s="25">
        <f>IFERROR(IF(A37="","",IFERROR(VLOOKUP(B37,'Room Inventory'!$A$2:$B$151,2,0),"Room not found")),"")</f>
        <v/>
      </c>
      <c r="D37" s="22" t="n"/>
      <c r="E37" s="22" t="n"/>
      <c r="F37" s="22" t="n"/>
      <c r="G37" s="38" t="n"/>
      <c r="H37" s="38" t="n"/>
      <c r="I37" s="38" t="n"/>
      <c r="J37" s="22" t="n"/>
      <c r="K37" s="22" t="n"/>
      <c r="L37" s="22" t="n"/>
      <c r="M37" s="22" t="n"/>
      <c r="N37" s="39" t="n"/>
      <c r="O37" s="26">
        <f>IFERROR(IF(A37="","",MAX(0,IF(I37&lt;&gt;"",I37-G37,'Dashboard'!$B$4-G37))),"")</f>
        <v/>
      </c>
      <c r="P37" s="40">
        <f>IFERROR(IF(A37="","",MAX(1,IF(I37&lt;&gt;"",I37,H37)-G37)*N37),"")</f>
        <v/>
      </c>
      <c r="Q37" s="25">
        <f>IFERROR(IF(A37="","",IF(AND(OR(M37="Open",M37="In Progress",M37="On Hold"),H37&lt;&gt;"",H37&lt;'Dashboard'!$B$4),"Yes","No")),"")</f>
        <v/>
      </c>
      <c r="R37" s="25">
        <f>IFERROR(IF(A37="","",IF(O37&gt;'Dashboard'!$B$7,"Yes","No")),"")</f>
        <v/>
      </c>
      <c r="S37" s="22" t="n"/>
    </row>
    <row r="38">
      <c r="A38" s="22" t="n"/>
      <c r="B38" s="22" t="n"/>
      <c r="C38" s="25">
        <f>IFERROR(IF(A38="","",IFERROR(VLOOKUP(B38,'Room Inventory'!$A$2:$B$151,2,0),"Room not found")),"")</f>
        <v/>
      </c>
      <c r="D38" s="22" t="n"/>
      <c r="E38" s="22" t="n"/>
      <c r="F38" s="22" t="n"/>
      <c r="G38" s="38" t="n"/>
      <c r="H38" s="38" t="n"/>
      <c r="I38" s="38" t="n"/>
      <c r="J38" s="22" t="n"/>
      <c r="K38" s="22" t="n"/>
      <c r="L38" s="22" t="n"/>
      <c r="M38" s="22" t="n"/>
      <c r="N38" s="39" t="n"/>
      <c r="O38" s="26">
        <f>IFERROR(IF(A38="","",MAX(0,IF(I38&lt;&gt;"",I38-G38,'Dashboard'!$B$4-G38))),"")</f>
        <v/>
      </c>
      <c r="P38" s="40">
        <f>IFERROR(IF(A38="","",MAX(1,IF(I38&lt;&gt;"",I38,H38)-G38)*N38),"")</f>
        <v/>
      </c>
      <c r="Q38" s="25">
        <f>IFERROR(IF(A38="","",IF(AND(OR(M38="Open",M38="In Progress",M38="On Hold"),H38&lt;&gt;"",H38&lt;'Dashboard'!$B$4),"Yes","No")),"")</f>
        <v/>
      </c>
      <c r="R38" s="25">
        <f>IFERROR(IF(A38="","",IF(O38&gt;'Dashboard'!$B$7,"Yes","No")),"")</f>
        <v/>
      </c>
      <c r="S38" s="22" t="n"/>
    </row>
    <row r="39">
      <c r="A39" s="22" t="n"/>
      <c r="B39" s="22" t="n"/>
      <c r="C39" s="25">
        <f>IFERROR(IF(A39="","",IFERROR(VLOOKUP(B39,'Room Inventory'!$A$2:$B$151,2,0),"Room not found")),"")</f>
        <v/>
      </c>
      <c r="D39" s="22" t="n"/>
      <c r="E39" s="22" t="n"/>
      <c r="F39" s="22" t="n"/>
      <c r="G39" s="38" t="n"/>
      <c r="H39" s="38" t="n"/>
      <c r="I39" s="38" t="n"/>
      <c r="J39" s="22" t="n"/>
      <c r="K39" s="22" t="n"/>
      <c r="L39" s="22" t="n"/>
      <c r="M39" s="22" t="n"/>
      <c r="N39" s="39" t="n"/>
      <c r="O39" s="26">
        <f>IFERROR(IF(A39="","",MAX(0,IF(I39&lt;&gt;"",I39-G39,'Dashboard'!$B$4-G39))),"")</f>
        <v/>
      </c>
      <c r="P39" s="40">
        <f>IFERROR(IF(A39="","",MAX(1,IF(I39&lt;&gt;"",I39,H39)-G39)*N39),"")</f>
        <v/>
      </c>
      <c r="Q39" s="25">
        <f>IFERROR(IF(A39="","",IF(AND(OR(M39="Open",M39="In Progress",M39="On Hold"),H39&lt;&gt;"",H39&lt;'Dashboard'!$B$4),"Yes","No")),"")</f>
        <v/>
      </c>
      <c r="R39" s="25">
        <f>IFERROR(IF(A39="","",IF(O39&gt;'Dashboard'!$B$7,"Yes","No")),"")</f>
        <v/>
      </c>
      <c r="S39" s="22" t="n"/>
    </row>
    <row r="40">
      <c r="A40" s="22" t="n"/>
      <c r="B40" s="22" t="n"/>
      <c r="C40" s="25">
        <f>IFERROR(IF(A40="","",IFERROR(VLOOKUP(B40,'Room Inventory'!$A$2:$B$151,2,0),"Room not found")),"")</f>
        <v/>
      </c>
      <c r="D40" s="22" t="n"/>
      <c r="E40" s="22" t="n"/>
      <c r="F40" s="22" t="n"/>
      <c r="G40" s="38" t="n"/>
      <c r="H40" s="38" t="n"/>
      <c r="I40" s="38" t="n"/>
      <c r="J40" s="22" t="n"/>
      <c r="K40" s="22" t="n"/>
      <c r="L40" s="22" t="n"/>
      <c r="M40" s="22" t="n"/>
      <c r="N40" s="39" t="n"/>
      <c r="O40" s="26">
        <f>IFERROR(IF(A40="","",MAX(0,IF(I40&lt;&gt;"",I40-G40,'Dashboard'!$B$4-G40))),"")</f>
        <v/>
      </c>
      <c r="P40" s="40">
        <f>IFERROR(IF(A40="","",MAX(1,IF(I40&lt;&gt;"",I40,H40)-G40)*N40),"")</f>
        <v/>
      </c>
      <c r="Q40" s="25">
        <f>IFERROR(IF(A40="","",IF(AND(OR(M40="Open",M40="In Progress",M40="On Hold"),H40&lt;&gt;"",H40&lt;'Dashboard'!$B$4),"Yes","No")),"")</f>
        <v/>
      </c>
      <c r="R40" s="25">
        <f>IFERROR(IF(A40="","",IF(O40&gt;'Dashboard'!$B$7,"Yes","No")),"")</f>
        <v/>
      </c>
      <c r="S40" s="22" t="n"/>
    </row>
    <row r="41">
      <c r="A41" s="22" t="n"/>
      <c r="B41" s="22" t="n"/>
      <c r="C41" s="25">
        <f>IFERROR(IF(A41="","",IFERROR(VLOOKUP(B41,'Room Inventory'!$A$2:$B$151,2,0),"Room not found")),"")</f>
        <v/>
      </c>
      <c r="D41" s="22" t="n"/>
      <c r="E41" s="22" t="n"/>
      <c r="F41" s="22" t="n"/>
      <c r="G41" s="38" t="n"/>
      <c r="H41" s="38" t="n"/>
      <c r="I41" s="38" t="n"/>
      <c r="J41" s="22" t="n"/>
      <c r="K41" s="22" t="n"/>
      <c r="L41" s="22" t="n"/>
      <c r="M41" s="22" t="n"/>
      <c r="N41" s="39" t="n"/>
      <c r="O41" s="26">
        <f>IFERROR(IF(A41="","",MAX(0,IF(I41&lt;&gt;"",I41-G41,'Dashboard'!$B$4-G41))),"")</f>
        <v/>
      </c>
      <c r="P41" s="40">
        <f>IFERROR(IF(A41="","",MAX(1,IF(I41&lt;&gt;"",I41,H41)-G41)*N41),"")</f>
        <v/>
      </c>
      <c r="Q41" s="25">
        <f>IFERROR(IF(A41="","",IF(AND(OR(M41="Open",M41="In Progress",M41="On Hold"),H41&lt;&gt;"",H41&lt;'Dashboard'!$B$4),"Yes","No")),"")</f>
        <v/>
      </c>
      <c r="R41" s="25">
        <f>IFERROR(IF(A41="","",IF(O41&gt;'Dashboard'!$B$7,"Yes","No")),"")</f>
        <v/>
      </c>
      <c r="S41" s="22" t="n"/>
    </row>
    <row r="42">
      <c r="A42" s="22" t="n"/>
      <c r="B42" s="22" t="n"/>
      <c r="C42" s="25">
        <f>IFERROR(IF(A42="","",IFERROR(VLOOKUP(B42,'Room Inventory'!$A$2:$B$151,2,0),"Room not found")),"")</f>
        <v/>
      </c>
      <c r="D42" s="22" t="n"/>
      <c r="E42" s="22" t="n"/>
      <c r="F42" s="22" t="n"/>
      <c r="G42" s="38" t="n"/>
      <c r="H42" s="38" t="n"/>
      <c r="I42" s="38" t="n"/>
      <c r="J42" s="22" t="n"/>
      <c r="K42" s="22" t="n"/>
      <c r="L42" s="22" t="n"/>
      <c r="M42" s="22" t="n"/>
      <c r="N42" s="39" t="n"/>
      <c r="O42" s="26">
        <f>IFERROR(IF(A42="","",MAX(0,IF(I42&lt;&gt;"",I42-G42,'Dashboard'!$B$4-G42))),"")</f>
        <v/>
      </c>
      <c r="P42" s="40">
        <f>IFERROR(IF(A42="","",MAX(1,IF(I42&lt;&gt;"",I42,H42)-G42)*N42),"")</f>
        <v/>
      </c>
      <c r="Q42" s="25">
        <f>IFERROR(IF(A42="","",IF(AND(OR(M42="Open",M42="In Progress",M42="On Hold"),H42&lt;&gt;"",H42&lt;'Dashboard'!$B$4),"Yes","No")),"")</f>
        <v/>
      </c>
      <c r="R42" s="25">
        <f>IFERROR(IF(A42="","",IF(O42&gt;'Dashboard'!$B$7,"Yes","No")),"")</f>
        <v/>
      </c>
      <c r="S42" s="22" t="n"/>
    </row>
    <row r="43">
      <c r="A43" s="22" t="n"/>
      <c r="B43" s="22" t="n"/>
      <c r="C43" s="25">
        <f>IFERROR(IF(A43="","",IFERROR(VLOOKUP(B43,'Room Inventory'!$A$2:$B$151,2,0),"Room not found")),"")</f>
        <v/>
      </c>
      <c r="D43" s="22" t="n"/>
      <c r="E43" s="22" t="n"/>
      <c r="F43" s="22" t="n"/>
      <c r="G43" s="38" t="n"/>
      <c r="H43" s="38" t="n"/>
      <c r="I43" s="38" t="n"/>
      <c r="J43" s="22" t="n"/>
      <c r="K43" s="22" t="n"/>
      <c r="L43" s="22" t="n"/>
      <c r="M43" s="22" t="n"/>
      <c r="N43" s="39" t="n"/>
      <c r="O43" s="26">
        <f>IFERROR(IF(A43="","",MAX(0,IF(I43&lt;&gt;"",I43-G43,'Dashboard'!$B$4-G43))),"")</f>
        <v/>
      </c>
      <c r="P43" s="40">
        <f>IFERROR(IF(A43="","",MAX(1,IF(I43&lt;&gt;"",I43,H43)-G43)*N43),"")</f>
        <v/>
      </c>
      <c r="Q43" s="25">
        <f>IFERROR(IF(A43="","",IF(AND(OR(M43="Open",M43="In Progress",M43="On Hold"),H43&lt;&gt;"",H43&lt;'Dashboard'!$B$4),"Yes","No")),"")</f>
        <v/>
      </c>
      <c r="R43" s="25">
        <f>IFERROR(IF(A43="","",IF(O43&gt;'Dashboard'!$B$7,"Yes","No")),"")</f>
        <v/>
      </c>
      <c r="S43" s="22" t="n"/>
    </row>
    <row r="44">
      <c r="A44" s="22" t="n"/>
      <c r="B44" s="22" t="n"/>
      <c r="C44" s="25">
        <f>IFERROR(IF(A44="","",IFERROR(VLOOKUP(B44,'Room Inventory'!$A$2:$B$151,2,0),"Room not found")),"")</f>
        <v/>
      </c>
      <c r="D44" s="22" t="n"/>
      <c r="E44" s="22" t="n"/>
      <c r="F44" s="22" t="n"/>
      <c r="G44" s="38" t="n"/>
      <c r="H44" s="38" t="n"/>
      <c r="I44" s="38" t="n"/>
      <c r="J44" s="22" t="n"/>
      <c r="K44" s="22" t="n"/>
      <c r="L44" s="22" t="n"/>
      <c r="M44" s="22" t="n"/>
      <c r="N44" s="39" t="n"/>
      <c r="O44" s="26">
        <f>IFERROR(IF(A44="","",MAX(0,IF(I44&lt;&gt;"",I44-G44,'Dashboard'!$B$4-G44))),"")</f>
        <v/>
      </c>
      <c r="P44" s="40">
        <f>IFERROR(IF(A44="","",MAX(1,IF(I44&lt;&gt;"",I44,H44)-G44)*N44),"")</f>
        <v/>
      </c>
      <c r="Q44" s="25">
        <f>IFERROR(IF(A44="","",IF(AND(OR(M44="Open",M44="In Progress",M44="On Hold"),H44&lt;&gt;"",H44&lt;'Dashboard'!$B$4),"Yes","No")),"")</f>
        <v/>
      </c>
      <c r="R44" s="25">
        <f>IFERROR(IF(A44="","",IF(O44&gt;'Dashboard'!$B$7,"Yes","No")),"")</f>
        <v/>
      </c>
      <c r="S44" s="22" t="n"/>
    </row>
    <row r="45">
      <c r="A45" s="22" t="n"/>
      <c r="B45" s="22" t="n"/>
      <c r="C45" s="25">
        <f>IFERROR(IF(A45="","",IFERROR(VLOOKUP(B45,'Room Inventory'!$A$2:$B$151,2,0),"Room not found")),"")</f>
        <v/>
      </c>
      <c r="D45" s="22" t="n"/>
      <c r="E45" s="22" t="n"/>
      <c r="F45" s="22" t="n"/>
      <c r="G45" s="38" t="n"/>
      <c r="H45" s="38" t="n"/>
      <c r="I45" s="38" t="n"/>
      <c r="J45" s="22" t="n"/>
      <c r="K45" s="22" t="n"/>
      <c r="L45" s="22" t="n"/>
      <c r="M45" s="22" t="n"/>
      <c r="N45" s="39" t="n"/>
      <c r="O45" s="26">
        <f>IFERROR(IF(A45="","",MAX(0,IF(I45&lt;&gt;"",I45-G45,'Dashboard'!$B$4-G45))),"")</f>
        <v/>
      </c>
      <c r="P45" s="40">
        <f>IFERROR(IF(A45="","",MAX(1,IF(I45&lt;&gt;"",I45,H45)-G45)*N45),"")</f>
        <v/>
      </c>
      <c r="Q45" s="25">
        <f>IFERROR(IF(A45="","",IF(AND(OR(M45="Open",M45="In Progress",M45="On Hold"),H45&lt;&gt;"",H45&lt;'Dashboard'!$B$4),"Yes","No")),"")</f>
        <v/>
      </c>
      <c r="R45" s="25">
        <f>IFERROR(IF(A45="","",IF(O45&gt;'Dashboard'!$B$7,"Yes","No")),"")</f>
        <v/>
      </c>
      <c r="S45" s="22" t="n"/>
    </row>
    <row r="46">
      <c r="A46" s="22" t="n"/>
      <c r="B46" s="22" t="n"/>
      <c r="C46" s="25">
        <f>IFERROR(IF(A46="","",IFERROR(VLOOKUP(B46,'Room Inventory'!$A$2:$B$151,2,0),"Room not found")),"")</f>
        <v/>
      </c>
      <c r="D46" s="22" t="n"/>
      <c r="E46" s="22" t="n"/>
      <c r="F46" s="22" t="n"/>
      <c r="G46" s="38" t="n"/>
      <c r="H46" s="38" t="n"/>
      <c r="I46" s="38" t="n"/>
      <c r="J46" s="22" t="n"/>
      <c r="K46" s="22" t="n"/>
      <c r="L46" s="22" t="n"/>
      <c r="M46" s="22" t="n"/>
      <c r="N46" s="39" t="n"/>
      <c r="O46" s="26">
        <f>IFERROR(IF(A46="","",MAX(0,IF(I46&lt;&gt;"",I46-G46,'Dashboard'!$B$4-G46))),"")</f>
        <v/>
      </c>
      <c r="P46" s="40">
        <f>IFERROR(IF(A46="","",MAX(1,IF(I46&lt;&gt;"",I46,H46)-G46)*N46),"")</f>
        <v/>
      </c>
      <c r="Q46" s="25">
        <f>IFERROR(IF(A46="","",IF(AND(OR(M46="Open",M46="In Progress",M46="On Hold"),H46&lt;&gt;"",H46&lt;'Dashboard'!$B$4),"Yes","No")),"")</f>
        <v/>
      </c>
      <c r="R46" s="25">
        <f>IFERROR(IF(A46="","",IF(O46&gt;'Dashboard'!$B$7,"Yes","No")),"")</f>
        <v/>
      </c>
      <c r="S46" s="22" t="n"/>
    </row>
    <row r="47">
      <c r="A47" s="22" t="n"/>
      <c r="B47" s="22" t="n"/>
      <c r="C47" s="25">
        <f>IFERROR(IF(A47="","",IFERROR(VLOOKUP(B47,'Room Inventory'!$A$2:$B$151,2,0),"Room not found")),"")</f>
        <v/>
      </c>
      <c r="D47" s="22" t="n"/>
      <c r="E47" s="22" t="n"/>
      <c r="F47" s="22" t="n"/>
      <c r="G47" s="38" t="n"/>
      <c r="H47" s="38" t="n"/>
      <c r="I47" s="38" t="n"/>
      <c r="J47" s="22" t="n"/>
      <c r="K47" s="22" t="n"/>
      <c r="L47" s="22" t="n"/>
      <c r="M47" s="22" t="n"/>
      <c r="N47" s="39" t="n"/>
      <c r="O47" s="26">
        <f>IFERROR(IF(A47="","",MAX(0,IF(I47&lt;&gt;"",I47-G47,'Dashboard'!$B$4-G47))),"")</f>
        <v/>
      </c>
      <c r="P47" s="40">
        <f>IFERROR(IF(A47="","",MAX(1,IF(I47&lt;&gt;"",I47,H47)-G47)*N47),"")</f>
        <v/>
      </c>
      <c r="Q47" s="25">
        <f>IFERROR(IF(A47="","",IF(AND(OR(M47="Open",M47="In Progress",M47="On Hold"),H47&lt;&gt;"",H47&lt;'Dashboard'!$B$4),"Yes","No")),"")</f>
        <v/>
      </c>
      <c r="R47" s="25">
        <f>IFERROR(IF(A47="","",IF(O47&gt;'Dashboard'!$B$7,"Yes","No")),"")</f>
        <v/>
      </c>
      <c r="S47" s="22" t="n"/>
    </row>
    <row r="48">
      <c r="A48" s="22" t="n"/>
      <c r="B48" s="22" t="n"/>
      <c r="C48" s="25">
        <f>IFERROR(IF(A48="","",IFERROR(VLOOKUP(B48,'Room Inventory'!$A$2:$B$151,2,0),"Room not found")),"")</f>
        <v/>
      </c>
      <c r="D48" s="22" t="n"/>
      <c r="E48" s="22" t="n"/>
      <c r="F48" s="22" t="n"/>
      <c r="G48" s="38" t="n"/>
      <c r="H48" s="38" t="n"/>
      <c r="I48" s="38" t="n"/>
      <c r="J48" s="22" t="n"/>
      <c r="K48" s="22" t="n"/>
      <c r="L48" s="22" t="n"/>
      <c r="M48" s="22" t="n"/>
      <c r="N48" s="39" t="n"/>
      <c r="O48" s="26">
        <f>IFERROR(IF(A48="","",MAX(0,IF(I48&lt;&gt;"",I48-G48,'Dashboard'!$B$4-G48))),"")</f>
        <v/>
      </c>
      <c r="P48" s="40">
        <f>IFERROR(IF(A48="","",MAX(1,IF(I48&lt;&gt;"",I48,H48)-G48)*N48),"")</f>
        <v/>
      </c>
      <c r="Q48" s="25">
        <f>IFERROR(IF(A48="","",IF(AND(OR(M48="Open",M48="In Progress",M48="On Hold"),H48&lt;&gt;"",H48&lt;'Dashboard'!$B$4),"Yes","No")),"")</f>
        <v/>
      </c>
      <c r="R48" s="25">
        <f>IFERROR(IF(A48="","",IF(O48&gt;'Dashboard'!$B$7,"Yes","No")),"")</f>
        <v/>
      </c>
      <c r="S48" s="22" t="n"/>
    </row>
    <row r="49">
      <c r="A49" s="22" t="n"/>
      <c r="B49" s="22" t="n"/>
      <c r="C49" s="25">
        <f>IFERROR(IF(A49="","",IFERROR(VLOOKUP(B49,'Room Inventory'!$A$2:$B$151,2,0),"Room not found")),"")</f>
        <v/>
      </c>
      <c r="D49" s="22" t="n"/>
      <c r="E49" s="22" t="n"/>
      <c r="F49" s="22" t="n"/>
      <c r="G49" s="38" t="n"/>
      <c r="H49" s="38" t="n"/>
      <c r="I49" s="38" t="n"/>
      <c r="J49" s="22" t="n"/>
      <c r="K49" s="22" t="n"/>
      <c r="L49" s="22" t="n"/>
      <c r="M49" s="22" t="n"/>
      <c r="N49" s="39" t="n"/>
      <c r="O49" s="26">
        <f>IFERROR(IF(A49="","",MAX(0,IF(I49&lt;&gt;"",I49-G49,'Dashboard'!$B$4-G49))),"")</f>
        <v/>
      </c>
      <c r="P49" s="40">
        <f>IFERROR(IF(A49="","",MAX(1,IF(I49&lt;&gt;"",I49,H49)-G49)*N49),"")</f>
        <v/>
      </c>
      <c r="Q49" s="25">
        <f>IFERROR(IF(A49="","",IF(AND(OR(M49="Open",M49="In Progress",M49="On Hold"),H49&lt;&gt;"",H49&lt;'Dashboard'!$B$4),"Yes","No")),"")</f>
        <v/>
      </c>
      <c r="R49" s="25">
        <f>IFERROR(IF(A49="","",IF(O49&gt;'Dashboard'!$B$7,"Yes","No")),"")</f>
        <v/>
      </c>
      <c r="S49" s="22" t="n"/>
    </row>
    <row r="50">
      <c r="A50" s="22" t="n"/>
      <c r="B50" s="22" t="n"/>
      <c r="C50" s="25">
        <f>IFERROR(IF(A50="","",IFERROR(VLOOKUP(B50,'Room Inventory'!$A$2:$B$151,2,0),"Room not found")),"")</f>
        <v/>
      </c>
      <c r="D50" s="22" t="n"/>
      <c r="E50" s="22" t="n"/>
      <c r="F50" s="22" t="n"/>
      <c r="G50" s="38" t="n"/>
      <c r="H50" s="38" t="n"/>
      <c r="I50" s="38" t="n"/>
      <c r="J50" s="22" t="n"/>
      <c r="K50" s="22" t="n"/>
      <c r="L50" s="22" t="n"/>
      <c r="M50" s="22" t="n"/>
      <c r="N50" s="39" t="n"/>
      <c r="O50" s="26">
        <f>IFERROR(IF(A50="","",MAX(0,IF(I50&lt;&gt;"",I50-G50,'Dashboard'!$B$4-G50))),"")</f>
        <v/>
      </c>
      <c r="P50" s="40">
        <f>IFERROR(IF(A50="","",MAX(1,IF(I50&lt;&gt;"",I50,H50)-G50)*N50),"")</f>
        <v/>
      </c>
      <c r="Q50" s="25">
        <f>IFERROR(IF(A50="","",IF(AND(OR(M50="Open",M50="In Progress",M50="On Hold"),H50&lt;&gt;"",H50&lt;'Dashboard'!$B$4),"Yes","No")),"")</f>
        <v/>
      </c>
      <c r="R50" s="25">
        <f>IFERROR(IF(A50="","",IF(O50&gt;'Dashboard'!$B$7,"Yes","No")),"")</f>
        <v/>
      </c>
      <c r="S50" s="22" t="n"/>
    </row>
    <row r="51">
      <c r="A51" s="22" t="n"/>
      <c r="B51" s="22" t="n"/>
      <c r="C51" s="25">
        <f>IFERROR(IF(A51="","",IFERROR(VLOOKUP(B51,'Room Inventory'!$A$2:$B$151,2,0),"Room not found")),"")</f>
        <v/>
      </c>
      <c r="D51" s="22" t="n"/>
      <c r="E51" s="22" t="n"/>
      <c r="F51" s="22" t="n"/>
      <c r="G51" s="38" t="n"/>
      <c r="H51" s="38" t="n"/>
      <c r="I51" s="38" t="n"/>
      <c r="J51" s="22" t="n"/>
      <c r="K51" s="22" t="n"/>
      <c r="L51" s="22" t="n"/>
      <c r="M51" s="22" t="n"/>
      <c r="N51" s="39" t="n"/>
      <c r="O51" s="26">
        <f>IFERROR(IF(A51="","",MAX(0,IF(I51&lt;&gt;"",I51-G51,'Dashboard'!$B$4-G51))),"")</f>
        <v/>
      </c>
      <c r="P51" s="40">
        <f>IFERROR(IF(A51="","",MAX(1,IF(I51&lt;&gt;"",I51,H51)-G51)*N51),"")</f>
        <v/>
      </c>
      <c r="Q51" s="25">
        <f>IFERROR(IF(A51="","",IF(AND(OR(M51="Open",M51="In Progress",M51="On Hold"),H51&lt;&gt;"",H51&lt;'Dashboard'!$B$4),"Yes","No")),"")</f>
        <v/>
      </c>
      <c r="R51" s="25">
        <f>IFERROR(IF(A51="","",IF(O51&gt;'Dashboard'!$B$7,"Yes","No")),"")</f>
        <v/>
      </c>
      <c r="S51" s="22" t="n"/>
    </row>
    <row r="52">
      <c r="A52" s="22" t="n"/>
      <c r="B52" s="22" t="n"/>
      <c r="C52" s="25">
        <f>IFERROR(IF(A52="","",IFERROR(VLOOKUP(B52,'Room Inventory'!$A$2:$B$151,2,0),"Room not found")),"")</f>
        <v/>
      </c>
      <c r="D52" s="22" t="n"/>
      <c r="E52" s="22" t="n"/>
      <c r="F52" s="22" t="n"/>
      <c r="G52" s="38" t="n"/>
      <c r="H52" s="38" t="n"/>
      <c r="I52" s="38" t="n"/>
      <c r="J52" s="22" t="n"/>
      <c r="K52" s="22" t="n"/>
      <c r="L52" s="22" t="n"/>
      <c r="M52" s="22" t="n"/>
      <c r="N52" s="39" t="n"/>
      <c r="O52" s="26">
        <f>IFERROR(IF(A52="","",MAX(0,IF(I52&lt;&gt;"",I52-G52,'Dashboard'!$B$4-G52))),"")</f>
        <v/>
      </c>
      <c r="P52" s="40">
        <f>IFERROR(IF(A52="","",MAX(1,IF(I52&lt;&gt;"",I52,H52)-G52)*N52),"")</f>
        <v/>
      </c>
      <c r="Q52" s="25">
        <f>IFERROR(IF(A52="","",IF(AND(OR(M52="Open",M52="In Progress",M52="On Hold"),H52&lt;&gt;"",H52&lt;'Dashboard'!$B$4),"Yes","No")),"")</f>
        <v/>
      </c>
      <c r="R52" s="25">
        <f>IFERROR(IF(A52="","",IF(O52&gt;'Dashboard'!$B$7,"Yes","No")),"")</f>
        <v/>
      </c>
      <c r="S52" s="22" t="n"/>
    </row>
    <row r="53">
      <c r="A53" s="22" t="n"/>
      <c r="B53" s="22" t="n"/>
      <c r="C53" s="25">
        <f>IFERROR(IF(A53="","",IFERROR(VLOOKUP(B53,'Room Inventory'!$A$2:$B$151,2,0),"Room not found")),"")</f>
        <v/>
      </c>
      <c r="D53" s="22" t="n"/>
      <c r="E53" s="22" t="n"/>
      <c r="F53" s="22" t="n"/>
      <c r="G53" s="38" t="n"/>
      <c r="H53" s="38" t="n"/>
      <c r="I53" s="38" t="n"/>
      <c r="J53" s="22" t="n"/>
      <c r="K53" s="22" t="n"/>
      <c r="L53" s="22" t="n"/>
      <c r="M53" s="22" t="n"/>
      <c r="N53" s="39" t="n"/>
      <c r="O53" s="26">
        <f>IFERROR(IF(A53="","",MAX(0,IF(I53&lt;&gt;"",I53-G53,'Dashboard'!$B$4-G53))),"")</f>
        <v/>
      </c>
      <c r="P53" s="40">
        <f>IFERROR(IF(A53="","",MAX(1,IF(I53&lt;&gt;"",I53,H53)-G53)*N53),"")</f>
        <v/>
      </c>
      <c r="Q53" s="25">
        <f>IFERROR(IF(A53="","",IF(AND(OR(M53="Open",M53="In Progress",M53="On Hold"),H53&lt;&gt;"",H53&lt;'Dashboard'!$B$4),"Yes","No")),"")</f>
        <v/>
      </c>
      <c r="R53" s="25">
        <f>IFERROR(IF(A53="","",IF(O53&gt;'Dashboard'!$B$7,"Yes","No")),"")</f>
        <v/>
      </c>
      <c r="S53" s="22" t="n"/>
    </row>
    <row r="54">
      <c r="A54" s="22" t="n"/>
      <c r="B54" s="22" t="n"/>
      <c r="C54" s="25">
        <f>IFERROR(IF(A54="","",IFERROR(VLOOKUP(B54,'Room Inventory'!$A$2:$B$151,2,0),"Room not found")),"")</f>
        <v/>
      </c>
      <c r="D54" s="22" t="n"/>
      <c r="E54" s="22" t="n"/>
      <c r="F54" s="22" t="n"/>
      <c r="G54" s="38" t="n"/>
      <c r="H54" s="38" t="n"/>
      <c r="I54" s="38" t="n"/>
      <c r="J54" s="22" t="n"/>
      <c r="K54" s="22" t="n"/>
      <c r="L54" s="22" t="n"/>
      <c r="M54" s="22" t="n"/>
      <c r="N54" s="39" t="n"/>
      <c r="O54" s="26">
        <f>IFERROR(IF(A54="","",MAX(0,IF(I54&lt;&gt;"",I54-G54,'Dashboard'!$B$4-G54))),"")</f>
        <v/>
      </c>
      <c r="P54" s="40">
        <f>IFERROR(IF(A54="","",MAX(1,IF(I54&lt;&gt;"",I54,H54)-G54)*N54),"")</f>
        <v/>
      </c>
      <c r="Q54" s="25">
        <f>IFERROR(IF(A54="","",IF(AND(OR(M54="Open",M54="In Progress",M54="On Hold"),H54&lt;&gt;"",H54&lt;'Dashboard'!$B$4),"Yes","No")),"")</f>
        <v/>
      </c>
      <c r="R54" s="25">
        <f>IFERROR(IF(A54="","",IF(O54&gt;'Dashboard'!$B$7,"Yes","No")),"")</f>
        <v/>
      </c>
      <c r="S54" s="22" t="n"/>
    </row>
    <row r="55">
      <c r="A55" s="22" t="n"/>
      <c r="B55" s="22" t="n"/>
      <c r="C55" s="25">
        <f>IFERROR(IF(A55="","",IFERROR(VLOOKUP(B55,'Room Inventory'!$A$2:$B$151,2,0),"Room not found")),"")</f>
        <v/>
      </c>
      <c r="D55" s="22" t="n"/>
      <c r="E55" s="22" t="n"/>
      <c r="F55" s="22" t="n"/>
      <c r="G55" s="38" t="n"/>
      <c r="H55" s="38" t="n"/>
      <c r="I55" s="38" t="n"/>
      <c r="J55" s="22" t="n"/>
      <c r="K55" s="22" t="n"/>
      <c r="L55" s="22" t="n"/>
      <c r="M55" s="22" t="n"/>
      <c r="N55" s="39" t="n"/>
      <c r="O55" s="26">
        <f>IFERROR(IF(A55="","",MAX(0,IF(I55&lt;&gt;"",I55-G55,'Dashboard'!$B$4-G55))),"")</f>
        <v/>
      </c>
      <c r="P55" s="40">
        <f>IFERROR(IF(A55="","",MAX(1,IF(I55&lt;&gt;"",I55,H55)-G55)*N55),"")</f>
        <v/>
      </c>
      <c r="Q55" s="25">
        <f>IFERROR(IF(A55="","",IF(AND(OR(M55="Open",M55="In Progress",M55="On Hold"),H55&lt;&gt;"",H55&lt;'Dashboard'!$B$4),"Yes","No")),"")</f>
        <v/>
      </c>
      <c r="R55" s="25">
        <f>IFERROR(IF(A55="","",IF(O55&gt;'Dashboard'!$B$7,"Yes","No")),"")</f>
        <v/>
      </c>
      <c r="S55" s="22" t="n"/>
    </row>
    <row r="56">
      <c r="A56" s="22" t="n"/>
      <c r="B56" s="22" t="n"/>
      <c r="C56" s="25">
        <f>IFERROR(IF(A56="","",IFERROR(VLOOKUP(B56,'Room Inventory'!$A$2:$B$151,2,0),"Room not found")),"")</f>
        <v/>
      </c>
      <c r="D56" s="22" t="n"/>
      <c r="E56" s="22" t="n"/>
      <c r="F56" s="22" t="n"/>
      <c r="G56" s="38" t="n"/>
      <c r="H56" s="38" t="n"/>
      <c r="I56" s="38" t="n"/>
      <c r="J56" s="22" t="n"/>
      <c r="K56" s="22" t="n"/>
      <c r="L56" s="22" t="n"/>
      <c r="M56" s="22" t="n"/>
      <c r="N56" s="39" t="n"/>
      <c r="O56" s="26">
        <f>IFERROR(IF(A56="","",MAX(0,IF(I56&lt;&gt;"",I56-G56,'Dashboard'!$B$4-G56))),"")</f>
        <v/>
      </c>
      <c r="P56" s="40">
        <f>IFERROR(IF(A56="","",MAX(1,IF(I56&lt;&gt;"",I56,H56)-G56)*N56),"")</f>
        <v/>
      </c>
      <c r="Q56" s="25">
        <f>IFERROR(IF(A56="","",IF(AND(OR(M56="Open",M56="In Progress",M56="On Hold"),H56&lt;&gt;"",H56&lt;'Dashboard'!$B$4),"Yes","No")),"")</f>
        <v/>
      </c>
      <c r="R56" s="25">
        <f>IFERROR(IF(A56="","",IF(O56&gt;'Dashboard'!$B$7,"Yes","No")),"")</f>
        <v/>
      </c>
      <c r="S56" s="22" t="n"/>
    </row>
    <row r="57">
      <c r="A57" s="22" t="n"/>
      <c r="B57" s="22" t="n"/>
      <c r="C57" s="25">
        <f>IFERROR(IF(A57="","",IFERROR(VLOOKUP(B57,'Room Inventory'!$A$2:$B$151,2,0),"Room not found")),"")</f>
        <v/>
      </c>
      <c r="D57" s="22" t="n"/>
      <c r="E57" s="22" t="n"/>
      <c r="F57" s="22" t="n"/>
      <c r="G57" s="38" t="n"/>
      <c r="H57" s="38" t="n"/>
      <c r="I57" s="38" t="n"/>
      <c r="J57" s="22" t="n"/>
      <c r="K57" s="22" t="n"/>
      <c r="L57" s="22" t="n"/>
      <c r="M57" s="22" t="n"/>
      <c r="N57" s="39" t="n"/>
      <c r="O57" s="26">
        <f>IFERROR(IF(A57="","",MAX(0,IF(I57&lt;&gt;"",I57-G57,'Dashboard'!$B$4-G57))),"")</f>
        <v/>
      </c>
      <c r="P57" s="40">
        <f>IFERROR(IF(A57="","",MAX(1,IF(I57&lt;&gt;"",I57,H57)-G57)*N57),"")</f>
        <v/>
      </c>
      <c r="Q57" s="25">
        <f>IFERROR(IF(A57="","",IF(AND(OR(M57="Open",M57="In Progress",M57="On Hold"),H57&lt;&gt;"",H57&lt;'Dashboard'!$B$4),"Yes","No")),"")</f>
        <v/>
      </c>
      <c r="R57" s="25">
        <f>IFERROR(IF(A57="","",IF(O57&gt;'Dashboard'!$B$7,"Yes","No")),"")</f>
        <v/>
      </c>
      <c r="S57" s="22" t="n"/>
    </row>
    <row r="58">
      <c r="A58" s="22" t="n"/>
      <c r="B58" s="22" t="n"/>
      <c r="C58" s="25">
        <f>IFERROR(IF(A58="","",IFERROR(VLOOKUP(B58,'Room Inventory'!$A$2:$B$151,2,0),"Room not found")),"")</f>
        <v/>
      </c>
      <c r="D58" s="22" t="n"/>
      <c r="E58" s="22" t="n"/>
      <c r="F58" s="22" t="n"/>
      <c r="G58" s="38" t="n"/>
      <c r="H58" s="38" t="n"/>
      <c r="I58" s="38" t="n"/>
      <c r="J58" s="22" t="n"/>
      <c r="K58" s="22" t="n"/>
      <c r="L58" s="22" t="n"/>
      <c r="M58" s="22" t="n"/>
      <c r="N58" s="39" t="n"/>
      <c r="O58" s="26">
        <f>IFERROR(IF(A58="","",MAX(0,IF(I58&lt;&gt;"",I58-G58,'Dashboard'!$B$4-G58))),"")</f>
        <v/>
      </c>
      <c r="P58" s="40">
        <f>IFERROR(IF(A58="","",MAX(1,IF(I58&lt;&gt;"",I58,H58)-G58)*N58),"")</f>
        <v/>
      </c>
      <c r="Q58" s="25">
        <f>IFERROR(IF(A58="","",IF(AND(OR(M58="Open",M58="In Progress",M58="On Hold"),H58&lt;&gt;"",H58&lt;'Dashboard'!$B$4),"Yes","No")),"")</f>
        <v/>
      </c>
      <c r="R58" s="25">
        <f>IFERROR(IF(A58="","",IF(O58&gt;'Dashboard'!$B$7,"Yes","No")),"")</f>
        <v/>
      </c>
      <c r="S58" s="22" t="n"/>
    </row>
    <row r="59">
      <c r="A59" s="22" t="n"/>
      <c r="B59" s="22" t="n"/>
      <c r="C59" s="25">
        <f>IFERROR(IF(A59="","",IFERROR(VLOOKUP(B59,'Room Inventory'!$A$2:$B$151,2,0),"Room not found")),"")</f>
        <v/>
      </c>
      <c r="D59" s="22" t="n"/>
      <c r="E59" s="22" t="n"/>
      <c r="F59" s="22" t="n"/>
      <c r="G59" s="38" t="n"/>
      <c r="H59" s="38" t="n"/>
      <c r="I59" s="38" t="n"/>
      <c r="J59" s="22" t="n"/>
      <c r="K59" s="22" t="n"/>
      <c r="L59" s="22" t="n"/>
      <c r="M59" s="22" t="n"/>
      <c r="N59" s="39" t="n"/>
      <c r="O59" s="26">
        <f>IFERROR(IF(A59="","",MAX(0,IF(I59&lt;&gt;"",I59-G59,'Dashboard'!$B$4-G59))),"")</f>
        <v/>
      </c>
      <c r="P59" s="40">
        <f>IFERROR(IF(A59="","",MAX(1,IF(I59&lt;&gt;"",I59,H59)-G59)*N59),"")</f>
        <v/>
      </c>
      <c r="Q59" s="25">
        <f>IFERROR(IF(A59="","",IF(AND(OR(M59="Open",M59="In Progress",M59="On Hold"),H59&lt;&gt;"",H59&lt;'Dashboard'!$B$4),"Yes","No")),"")</f>
        <v/>
      </c>
      <c r="R59" s="25">
        <f>IFERROR(IF(A59="","",IF(O59&gt;'Dashboard'!$B$7,"Yes","No")),"")</f>
        <v/>
      </c>
      <c r="S59" s="22" t="n"/>
    </row>
    <row r="60">
      <c r="A60" s="22" t="n"/>
      <c r="B60" s="22" t="n"/>
      <c r="C60" s="25">
        <f>IFERROR(IF(A60="","",IFERROR(VLOOKUP(B60,'Room Inventory'!$A$2:$B$151,2,0),"Room not found")),"")</f>
        <v/>
      </c>
      <c r="D60" s="22" t="n"/>
      <c r="E60" s="22" t="n"/>
      <c r="F60" s="22" t="n"/>
      <c r="G60" s="38" t="n"/>
      <c r="H60" s="38" t="n"/>
      <c r="I60" s="38" t="n"/>
      <c r="J60" s="22" t="n"/>
      <c r="K60" s="22" t="n"/>
      <c r="L60" s="22" t="n"/>
      <c r="M60" s="22" t="n"/>
      <c r="N60" s="39" t="n"/>
      <c r="O60" s="26">
        <f>IFERROR(IF(A60="","",MAX(0,IF(I60&lt;&gt;"",I60-G60,'Dashboard'!$B$4-G60))),"")</f>
        <v/>
      </c>
      <c r="P60" s="40">
        <f>IFERROR(IF(A60="","",MAX(1,IF(I60&lt;&gt;"",I60,H60)-G60)*N60),"")</f>
        <v/>
      </c>
      <c r="Q60" s="25">
        <f>IFERROR(IF(A60="","",IF(AND(OR(M60="Open",M60="In Progress",M60="On Hold"),H60&lt;&gt;"",H60&lt;'Dashboard'!$B$4),"Yes","No")),"")</f>
        <v/>
      </c>
      <c r="R60" s="25">
        <f>IFERROR(IF(A60="","",IF(O60&gt;'Dashboard'!$B$7,"Yes","No")),"")</f>
        <v/>
      </c>
      <c r="S60" s="22" t="n"/>
    </row>
    <row r="61">
      <c r="A61" s="22" t="n"/>
      <c r="B61" s="22" t="n"/>
      <c r="C61" s="25">
        <f>IFERROR(IF(A61="","",IFERROR(VLOOKUP(B61,'Room Inventory'!$A$2:$B$151,2,0),"Room not found")),"")</f>
        <v/>
      </c>
      <c r="D61" s="22" t="n"/>
      <c r="E61" s="22" t="n"/>
      <c r="F61" s="22" t="n"/>
      <c r="G61" s="38" t="n"/>
      <c r="H61" s="38" t="n"/>
      <c r="I61" s="38" t="n"/>
      <c r="J61" s="22" t="n"/>
      <c r="K61" s="22" t="n"/>
      <c r="L61" s="22" t="n"/>
      <c r="M61" s="22" t="n"/>
      <c r="N61" s="39" t="n"/>
      <c r="O61" s="26">
        <f>IFERROR(IF(A61="","",MAX(0,IF(I61&lt;&gt;"",I61-G61,'Dashboard'!$B$4-G61))),"")</f>
        <v/>
      </c>
      <c r="P61" s="40">
        <f>IFERROR(IF(A61="","",MAX(1,IF(I61&lt;&gt;"",I61,H61)-G61)*N61),"")</f>
        <v/>
      </c>
      <c r="Q61" s="25">
        <f>IFERROR(IF(A61="","",IF(AND(OR(M61="Open",M61="In Progress",M61="On Hold"),H61&lt;&gt;"",H61&lt;'Dashboard'!$B$4),"Yes","No")),"")</f>
        <v/>
      </c>
      <c r="R61" s="25">
        <f>IFERROR(IF(A61="","",IF(O61&gt;'Dashboard'!$B$7,"Yes","No")),"")</f>
        <v/>
      </c>
      <c r="S61" s="22" t="n"/>
    </row>
    <row r="62">
      <c r="A62" s="22" t="n"/>
      <c r="B62" s="22" t="n"/>
      <c r="C62" s="25">
        <f>IFERROR(IF(A62="","",IFERROR(VLOOKUP(B62,'Room Inventory'!$A$2:$B$151,2,0),"Room not found")),"")</f>
        <v/>
      </c>
      <c r="D62" s="22" t="n"/>
      <c r="E62" s="22" t="n"/>
      <c r="F62" s="22" t="n"/>
      <c r="G62" s="38" t="n"/>
      <c r="H62" s="38" t="n"/>
      <c r="I62" s="38" t="n"/>
      <c r="J62" s="22" t="n"/>
      <c r="K62" s="22" t="n"/>
      <c r="L62" s="22" t="n"/>
      <c r="M62" s="22" t="n"/>
      <c r="N62" s="39" t="n"/>
      <c r="O62" s="26">
        <f>IFERROR(IF(A62="","",MAX(0,IF(I62&lt;&gt;"",I62-G62,'Dashboard'!$B$4-G62))),"")</f>
        <v/>
      </c>
      <c r="P62" s="40">
        <f>IFERROR(IF(A62="","",MAX(1,IF(I62&lt;&gt;"",I62,H62)-G62)*N62),"")</f>
        <v/>
      </c>
      <c r="Q62" s="25">
        <f>IFERROR(IF(A62="","",IF(AND(OR(M62="Open",M62="In Progress",M62="On Hold"),H62&lt;&gt;"",H62&lt;'Dashboard'!$B$4),"Yes","No")),"")</f>
        <v/>
      </c>
      <c r="R62" s="25">
        <f>IFERROR(IF(A62="","",IF(O62&gt;'Dashboard'!$B$7,"Yes","No")),"")</f>
        <v/>
      </c>
      <c r="S62" s="22" t="n"/>
    </row>
    <row r="63">
      <c r="A63" s="22" t="n"/>
      <c r="B63" s="22" t="n"/>
      <c r="C63" s="25">
        <f>IFERROR(IF(A63="","",IFERROR(VLOOKUP(B63,'Room Inventory'!$A$2:$B$151,2,0),"Room not found")),"")</f>
        <v/>
      </c>
      <c r="D63" s="22" t="n"/>
      <c r="E63" s="22" t="n"/>
      <c r="F63" s="22" t="n"/>
      <c r="G63" s="38" t="n"/>
      <c r="H63" s="38" t="n"/>
      <c r="I63" s="38" t="n"/>
      <c r="J63" s="22" t="n"/>
      <c r="K63" s="22" t="n"/>
      <c r="L63" s="22" t="n"/>
      <c r="M63" s="22" t="n"/>
      <c r="N63" s="39" t="n"/>
      <c r="O63" s="26">
        <f>IFERROR(IF(A63="","",MAX(0,IF(I63&lt;&gt;"",I63-G63,'Dashboard'!$B$4-G63))),"")</f>
        <v/>
      </c>
      <c r="P63" s="40">
        <f>IFERROR(IF(A63="","",MAX(1,IF(I63&lt;&gt;"",I63,H63)-G63)*N63),"")</f>
        <v/>
      </c>
      <c r="Q63" s="25">
        <f>IFERROR(IF(A63="","",IF(AND(OR(M63="Open",M63="In Progress",M63="On Hold"),H63&lt;&gt;"",H63&lt;'Dashboard'!$B$4),"Yes","No")),"")</f>
        <v/>
      </c>
      <c r="R63" s="25">
        <f>IFERROR(IF(A63="","",IF(O63&gt;'Dashboard'!$B$7,"Yes","No")),"")</f>
        <v/>
      </c>
      <c r="S63" s="22" t="n"/>
    </row>
    <row r="64">
      <c r="A64" s="22" t="n"/>
      <c r="B64" s="22" t="n"/>
      <c r="C64" s="25">
        <f>IFERROR(IF(A64="","",IFERROR(VLOOKUP(B64,'Room Inventory'!$A$2:$B$151,2,0),"Room not found")),"")</f>
        <v/>
      </c>
      <c r="D64" s="22" t="n"/>
      <c r="E64" s="22" t="n"/>
      <c r="F64" s="22" t="n"/>
      <c r="G64" s="38" t="n"/>
      <c r="H64" s="38" t="n"/>
      <c r="I64" s="38" t="n"/>
      <c r="J64" s="22" t="n"/>
      <c r="K64" s="22" t="n"/>
      <c r="L64" s="22" t="n"/>
      <c r="M64" s="22" t="n"/>
      <c r="N64" s="39" t="n"/>
      <c r="O64" s="26">
        <f>IFERROR(IF(A64="","",MAX(0,IF(I64&lt;&gt;"",I64-G64,'Dashboard'!$B$4-G64))),"")</f>
        <v/>
      </c>
      <c r="P64" s="40">
        <f>IFERROR(IF(A64="","",MAX(1,IF(I64&lt;&gt;"",I64,H64)-G64)*N64),"")</f>
        <v/>
      </c>
      <c r="Q64" s="25">
        <f>IFERROR(IF(A64="","",IF(AND(OR(M64="Open",M64="In Progress",M64="On Hold"),H64&lt;&gt;"",H64&lt;'Dashboard'!$B$4),"Yes","No")),"")</f>
        <v/>
      </c>
      <c r="R64" s="25">
        <f>IFERROR(IF(A64="","",IF(O64&gt;'Dashboard'!$B$7,"Yes","No")),"")</f>
        <v/>
      </c>
      <c r="S64" s="22" t="n"/>
    </row>
    <row r="65">
      <c r="A65" s="22" t="n"/>
      <c r="B65" s="22" t="n"/>
      <c r="C65" s="25">
        <f>IFERROR(IF(A65="","",IFERROR(VLOOKUP(B65,'Room Inventory'!$A$2:$B$151,2,0),"Room not found")),"")</f>
        <v/>
      </c>
      <c r="D65" s="22" t="n"/>
      <c r="E65" s="22" t="n"/>
      <c r="F65" s="22" t="n"/>
      <c r="G65" s="38" t="n"/>
      <c r="H65" s="38" t="n"/>
      <c r="I65" s="38" t="n"/>
      <c r="J65" s="22" t="n"/>
      <c r="K65" s="22" t="n"/>
      <c r="L65" s="22" t="n"/>
      <c r="M65" s="22" t="n"/>
      <c r="N65" s="39" t="n"/>
      <c r="O65" s="26">
        <f>IFERROR(IF(A65="","",MAX(0,IF(I65&lt;&gt;"",I65-G65,'Dashboard'!$B$4-G65))),"")</f>
        <v/>
      </c>
      <c r="P65" s="40">
        <f>IFERROR(IF(A65="","",MAX(1,IF(I65&lt;&gt;"",I65,H65)-G65)*N65),"")</f>
        <v/>
      </c>
      <c r="Q65" s="25">
        <f>IFERROR(IF(A65="","",IF(AND(OR(M65="Open",M65="In Progress",M65="On Hold"),H65&lt;&gt;"",H65&lt;'Dashboard'!$B$4),"Yes","No")),"")</f>
        <v/>
      </c>
      <c r="R65" s="25">
        <f>IFERROR(IF(A65="","",IF(O65&gt;'Dashboard'!$B$7,"Yes","No")),"")</f>
        <v/>
      </c>
      <c r="S65" s="22" t="n"/>
    </row>
    <row r="66">
      <c r="A66" s="22" t="n"/>
      <c r="B66" s="22" t="n"/>
      <c r="C66" s="25">
        <f>IFERROR(IF(A66="","",IFERROR(VLOOKUP(B66,'Room Inventory'!$A$2:$B$151,2,0),"Room not found")),"")</f>
        <v/>
      </c>
      <c r="D66" s="22" t="n"/>
      <c r="E66" s="22" t="n"/>
      <c r="F66" s="22" t="n"/>
      <c r="G66" s="38" t="n"/>
      <c r="H66" s="38" t="n"/>
      <c r="I66" s="38" t="n"/>
      <c r="J66" s="22" t="n"/>
      <c r="K66" s="22" t="n"/>
      <c r="L66" s="22" t="n"/>
      <c r="M66" s="22" t="n"/>
      <c r="N66" s="39" t="n"/>
      <c r="O66" s="26">
        <f>IFERROR(IF(A66="","",MAX(0,IF(I66&lt;&gt;"",I66-G66,'Dashboard'!$B$4-G66))),"")</f>
        <v/>
      </c>
      <c r="P66" s="40">
        <f>IFERROR(IF(A66="","",MAX(1,IF(I66&lt;&gt;"",I66,H66)-G66)*N66),"")</f>
        <v/>
      </c>
      <c r="Q66" s="25">
        <f>IFERROR(IF(A66="","",IF(AND(OR(M66="Open",M66="In Progress",M66="On Hold"),H66&lt;&gt;"",H66&lt;'Dashboard'!$B$4),"Yes","No")),"")</f>
        <v/>
      </c>
      <c r="R66" s="25">
        <f>IFERROR(IF(A66="","",IF(O66&gt;'Dashboard'!$B$7,"Yes","No")),"")</f>
        <v/>
      </c>
      <c r="S66" s="22" t="n"/>
    </row>
    <row r="67">
      <c r="A67" s="22" t="n"/>
      <c r="B67" s="22" t="n"/>
      <c r="C67" s="25">
        <f>IFERROR(IF(A67="","",IFERROR(VLOOKUP(B67,'Room Inventory'!$A$2:$B$151,2,0),"Room not found")),"")</f>
        <v/>
      </c>
      <c r="D67" s="22" t="n"/>
      <c r="E67" s="22" t="n"/>
      <c r="F67" s="22" t="n"/>
      <c r="G67" s="38" t="n"/>
      <c r="H67" s="38" t="n"/>
      <c r="I67" s="38" t="n"/>
      <c r="J67" s="22" t="n"/>
      <c r="K67" s="22" t="n"/>
      <c r="L67" s="22" t="n"/>
      <c r="M67" s="22" t="n"/>
      <c r="N67" s="39" t="n"/>
      <c r="O67" s="26">
        <f>IFERROR(IF(A67="","",MAX(0,IF(I67&lt;&gt;"",I67-G67,'Dashboard'!$B$4-G67))),"")</f>
        <v/>
      </c>
      <c r="P67" s="40">
        <f>IFERROR(IF(A67="","",MAX(1,IF(I67&lt;&gt;"",I67,H67)-G67)*N67),"")</f>
        <v/>
      </c>
      <c r="Q67" s="25">
        <f>IFERROR(IF(A67="","",IF(AND(OR(M67="Open",M67="In Progress",M67="On Hold"),H67&lt;&gt;"",H67&lt;'Dashboard'!$B$4),"Yes","No")),"")</f>
        <v/>
      </c>
      <c r="R67" s="25">
        <f>IFERROR(IF(A67="","",IF(O67&gt;'Dashboard'!$B$7,"Yes","No")),"")</f>
        <v/>
      </c>
      <c r="S67" s="22" t="n"/>
    </row>
    <row r="68">
      <c r="A68" s="22" t="n"/>
      <c r="B68" s="22" t="n"/>
      <c r="C68" s="25">
        <f>IFERROR(IF(A68="","",IFERROR(VLOOKUP(B68,'Room Inventory'!$A$2:$B$151,2,0),"Room not found")),"")</f>
        <v/>
      </c>
      <c r="D68" s="22" t="n"/>
      <c r="E68" s="22" t="n"/>
      <c r="F68" s="22" t="n"/>
      <c r="G68" s="38" t="n"/>
      <c r="H68" s="38" t="n"/>
      <c r="I68" s="38" t="n"/>
      <c r="J68" s="22" t="n"/>
      <c r="K68" s="22" t="n"/>
      <c r="L68" s="22" t="n"/>
      <c r="M68" s="22" t="n"/>
      <c r="N68" s="39" t="n"/>
      <c r="O68" s="26">
        <f>IFERROR(IF(A68="","",MAX(0,IF(I68&lt;&gt;"",I68-G68,'Dashboard'!$B$4-G68))),"")</f>
        <v/>
      </c>
      <c r="P68" s="40">
        <f>IFERROR(IF(A68="","",MAX(1,IF(I68&lt;&gt;"",I68,H68)-G68)*N68),"")</f>
        <v/>
      </c>
      <c r="Q68" s="25">
        <f>IFERROR(IF(A68="","",IF(AND(OR(M68="Open",M68="In Progress",M68="On Hold"),H68&lt;&gt;"",H68&lt;'Dashboard'!$B$4),"Yes","No")),"")</f>
        <v/>
      </c>
      <c r="R68" s="25">
        <f>IFERROR(IF(A68="","",IF(O68&gt;'Dashboard'!$B$7,"Yes","No")),"")</f>
        <v/>
      </c>
      <c r="S68" s="22" t="n"/>
    </row>
    <row r="69">
      <c r="A69" s="22" t="n"/>
      <c r="B69" s="22" t="n"/>
      <c r="C69" s="25">
        <f>IFERROR(IF(A69="","",IFERROR(VLOOKUP(B69,'Room Inventory'!$A$2:$B$151,2,0),"Room not found")),"")</f>
        <v/>
      </c>
      <c r="D69" s="22" t="n"/>
      <c r="E69" s="22" t="n"/>
      <c r="F69" s="22" t="n"/>
      <c r="G69" s="38" t="n"/>
      <c r="H69" s="38" t="n"/>
      <c r="I69" s="38" t="n"/>
      <c r="J69" s="22" t="n"/>
      <c r="K69" s="22" t="n"/>
      <c r="L69" s="22" t="n"/>
      <c r="M69" s="22" t="n"/>
      <c r="N69" s="39" t="n"/>
      <c r="O69" s="26">
        <f>IFERROR(IF(A69="","",MAX(0,IF(I69&lt;&gt;"",I69-G69,'Dashboard'!$B$4-G69))),"")</f>
        <v/>
      </c>
      <c r="P69" s="40">
        <f>IFERROR(IF(A69="","",MAX(1,IF(I69&lt;&gt;"",I69,H69)-G69)*N69),"")</f>
        <v/>
      </c>
      <c r="Q69" s="25">
        <f>IFERROR(IF(A69="","",IF(AND(OR(M69="Open",M69="In Progress",M69="On Hold"),H69&lt;&gt;"",H69&lt;'Dashboard'!$B$4),"Yes","No")),"")</f>
        <v/>
      </c>
      <c r="R69" s="25">
        <f>IFERROR(IF(A69="","",IF(O69&gt;'Dashboard'!$B$7,"Yes","No")),"")</f>
        <v/>
      </c>
      <c r="S69" s="22" t="n"/>
    </row>
    <row r="70">
      <c r="A70" s="22" t="n"/>
      <c r="B70" s="22" t="n"/>
      <c r="C70" s="25">
        <f>IFERROR(IF(A70="","",IFERROR(VLOOKUP(B70,'Room Inventory'!$A$2:$B$151,2,0),"Room not found")),"")</f>
        <v/>
      </c>
      <c r="D70" s="22" t="n"/>
      <c r="E70" s="22" t="n"/>
      <c r="F70" s="22" t="n"/>
      <c r="G70" s="38" t="n"/>
      <c r="H70" s="38" t="n"/>
      <c r="I70" s="38" t="n"/>
      <c r="J70" s="22" t="n"/>
      <c r="K70" s="22" t="n"/>
      <c r="L70" s="22" t="n"/>
      <c r="M70" s="22" t="n"/>
      <c r="N70" s="39" t="n"/>
      <c r="O70" s="26">
        <f>IFERROR(IF(A70="","",MAX(0,IF(I70&lt;&gt;"",I70-G70,'Dashboard'!$B$4-G70))),"")</f>
        <v/>
      </c>
      <c r="P70" s="40">
        <f>IFERROR(IF(A70="","",MAX(1,IF(I70&lt;&gt;"",I70,H70)-G70)*N70),"")</f>
        <v/>
      </c>
      <c r="Q70" s="25">
        <f>IFERROR(IF(A70="","",IF(AND(OR(M70="Open",M70="In Progress",M70="On Hold"),H70&lt;&gt;"",H70&lt;'Dashboard'!$B$4),"Yes","No")),"")</f>
        <v/>
      </c>
      <c r="R70" s="25">
        <f>IFERROR(IF(A70="","",IF(O70&gt;'Dashboard'!$B$7,"Yes","No")),"")</f>
        <v/>
      </c>
      <c r="S70" s="22" t="n"/>
    </row>
    <row r="71">
      <c r="A71" s="22" t="n"/>
      <c r="B71" s="22" t="n"/>
      <c r="C71" s="25">
        <f>IFERROR(IF(A71="","",IFERROR(VLOOKUP(B71,'Room Inventory'!$A$2:$B$151,2,0),"Room not found")),"")</f>
        <v/>
      </c>
      <c r="D71" s="22" t="n"/>
      <c r="E71" s="22" t="n"/>
      <c r="F71" s="22" t="n"/>
      <c r="G71" s="38" t="n"/>
      <c r="H71" s="38" t="n"/>
      <c r="I71" s="38" t="n"/>
      <c r="J71" s="22" t="n"/>
      <c r="K71" s="22" t="n"/>
      <c r="L71" s="22" t="n"/>
      <c r="M71" s="22" t="n"/>
      <c r="N71" s="39" t="n"/>
      <c r="O71" s="26">
        <f>IFERROR(IF(A71="","",MAX(0,IF(I71&lt;&gt;"",I71-G71,'Dashboard'!$B$4-G71))),"")</f>
        <v/>
      </c>
      <c r="P71" s="40">
        <f>IFERROR(IF(A71="","",MAX(1,IF(I71&lt;&gt;"",I71,H71)-G71)*N71),"")</f>
        <v/>
      </c>
      <c r="Q71" s="25">
        <f>IFERROR(IF(A71="","",IF(AND(OR(M71="Open",M71="In Progress",M71="On Hold"),H71&lt;&gt;"",H71&lt;'Dashboard'!$B$4),"Yes","No")),"")</f>
        <v/>
      </c>
      <c r="R71" s="25">
        <f>IFERROR(IF(A71="","",IF(O71&gt;'Dashboard'!$B$7,"Yes","No")),"")</f>
        <v/>
      </c>
      <c r="S71" s="22" t="n"/>
    </row>
    <row r="72">
      <c r="A72" s="22" t="n"/>
      <c r="B72" s="22" t="n"/>
      <c r="C72" s="25">
        <f>IFERROR(IF(A72="","",IFERROR(VLOOKUP(B72,'Room Inventory'!$A$2:$B$151,2,0),"Room not found")),"")</f>
        <v/>
      </c>
      <c r="D72" s="22" t="n"/>
      <c r="E72" s="22" t="n"/>
      <c r="F72" s="22" t="n"/>
      <c r="G72" s="38" t="n"/>
      <c r="H72" s="38" t="n"/>
      <c r="I72" s="38" t="n"/>
      <c r="J72" s="22" t="n"/>
      <c r="K72" s="22" t="n"/>
      <c r="L72" s="22" t="n"/>
      <c r="M72" s="22" t="n"/>
      <c r="N72" s="39" t="n"/>
      <c r="O72" s="26">
        <f>IFERROR(IF(A72="","",MAX(0,IF(I72&lt;&gt;"",I72-G72,'Dashboard'!$B$4-G72))),"")</f>
        <v/>
      </c>
      <c r="P72" s="40">
        <f>IFERROR(IF(A72="","",MAX(1,IF(I72&lt;&gt;"",I72,H72)-G72)*N72),"")</f>
        <v/>
      </c>
      <c r="Q72" s="25">
        <f>IFERROR(IF(A72="","",IF(AND(OR(M72="Open",M72="In Progress",M72="On Hold"),H72&lt;&gt;"",H72&lt;'Dashboard'!$B$4),"Yes","No")),"")</f>
        <v/>
      </c>
      <c r="R72" s="25">
        <f>IFERROR(IF(A72="","",IF(O72&gt;'Dashboard'!$B$7,"Yes","No")),"")</f>
        <v/>
      </c>
      <c r="S72" s="22" t="n"/>
    </row>
    <row r="73">
      <c r="A73" s="22" t="n"/>
      <c r="B73" s="22" t="n"/>
      <c r="C73" s="25">
        <f>IFERROR(IF(A73="","",IFERROR(VLOOKUP(B73,'Room Inventory'!$A$2:$B$151,2,0),"Room not found")),"")</f>
        <v/>
      </c>
      <c r="D73" s="22" t="n"/>
      <c r="E73" s="22" t="n"/>
      <c r="F73" s="22" t="n"/>
      <c r="G73" s="38" t="n"/>
      <c r="H73" s="38" t="n"/>
      <c r="I73" s="38" t="n"/>
      <c r="J73" s="22" t="n"/>
      <c r="K73" s="22" t="n"/>
      <c r="L73" s="22" t="n"/>
      <c r="M73" s="22" t="n"/>
      <c r="N73" s="39" t="n"/>
      <c r="O73" s="26">
        <f>IFERROR(IF(A73="","",MAX(0,IF(I73&lt;&gt;"",I73-G73,'Dashboard'!$B$4-G73))),"")</f>
        <v/>
      </c>
      <c r="P73" s="40">
        <f>IFERROR(IF(A73="","",MAX(1,IF(I73&lt;&gt;"",I73,H73)-G73)*N73),"")</f>
        <v/>
      </c>
      <c r="Q73" s="25">
        <f>IFERROR(IF(A73="","",IF(AND(OR(M73="Open",M73="In Progress",M73="On Hold"),H73&lt;&gt;"",H73&lt;'Dashboard'!$B$4),"Yes","No")),"")</f>
        <v/>
      </c>
      <c r="R73" s="25">
        <f>IFERROR(IF(A73="","",IF(O73&gt;'Dashboard'!$B$7,"Yes","No")),"")</f>
        <v/>
      </c>
      <c r="S73" s="22" t="n"/>
    </row>
    <row r="74">
      <c r="A74" s="22" t="n"/>
      <c r="B74" s="22" t="n"/>
      <c r="C74" s="25">
        <f>IFERROR(IF(A74="","",IFERROR(VLOOKUP(B74,'Room Inventory'!$A$2:$B$151,2,0),"Room not found")),"")</f>
        <v/>
      </c>
      <c r="D74" s="22" t="n"/>
      <c r="E74" s="22" t="n"/>
      <c r="F74" s="22" t="n"/>
      <c r="G74" s="38" t="n"/>
      <c r="H74" s="38" t="n"/>
      <c r="I74" s="38" t="n"/>
      <c r="J74" s="22" t="n"/>
      <c r="K74" s="22" t="n"/>
      <c r="L74" s="22" t="n"/>
      <c r="M74" s="22" t="n"/>
      <c r="N74" s="39" t="n"/>
      <c r="O74" s="26">
        <f>IFERROR(IF(A74="","",MAX(0,IF(I74&lt;&gt;"",I74-G74,'Dashboard'!$B$4-G74))),"")</f>
        <v/>
      </c>
      <c r="P74" s="40">
        <f>IFERROR(IF(A74="","",MAX(1,IF(I74&lt;&gt;"",I74,H74)-G74)*N74),"")</f>
        <v/>
      </c>
      <c r="Q74" s="25">
        <f>IFERROR(IF(A74="","",IF(AND(OR(M74="Open",M74="In Progress",M74="On Hold"),H74&lt;&gt;"",H74&lt;'Dashboard'!$B$4),"Yes","No")),"")</f>
        <v/>
      </c>
      <c r="R74" s="25">
        <f>IFERROR(IF(A74="","",IF(O74&gt;'Dashboard'!$B$7,"Yes","No")),"")</f>
        <v/>
      </c>
      <c r="S74" s="22" t="n"/>
    </row>
    <row r="75">
      <c r="A75" s="22" t="n"/>
      <c r="B75" s="22" t="n"/>
      <c r="C75" s="25">
        <f>IFERROR(IF(A75="","",IFERROR(VLOOKUP(B75,'Room Inventory'!$A$2:$B$151,2,0),"Room not found")),"")</f>
        <v/>
      </c>
      <c r="D75" s="22" t="n"/>
      <c r="E75" s="22" t="n"/>
      <c r="F75" s="22" t="n"/>
      <c r="G75" s="38" t="n"/>
      <c r="H75" s="38" t="n"/>
      <c r="I75" s="38" t="n"/>
      <c r="J75" s="22" t="n"/>
      <c r="K75" s="22" t="n"/>
      <c r="L75" s="22" t="n"/>
      <c r="M75" s="22" t="n"/>
      <c r="N75" s="39" t="n"/>
      <c r="O75" s="26">
        <f>IFERROR(IF(A75="","",MAX(0,IF(I75&lt;&gt;"",I75-G75,'Dashboard'!$B$4-G75))),"")</f>
        <v/>
      </c>
      <c r="P75" s="40">
        <f>IFERROR(IF(A75="","",MAX(1,IF(I75&lt;&gt;"",I75,H75)-G75)*N75),"")</f>
        <v/>
      </c>
      <c r="Q75" s="25">
        <f>IFERROR(IF(A75="","",IF(AND(OR(M75="Open",M75="In Progress",M75="On Hold"),H75&lt;&gt;"",H75&lt;'Dashboard'!$B$4),"Yes","No")),"")</f>
        <v/>
      </c>
      <c r="R75" s="25">
        <f>IFERROR(IF(A75="","",IF(O75&gt;'Dashboard'!$B$7,"Yes","No")),"")</f>
        <v/>
      </c>
      <c r="S75" s="22" t="n"/>
    </row>
    <row r="76">
      <c r="A76" s="22" t="n"/>
      <c r="B76" s="22" t="n"/>
      <c r="C76" s="25">
        <f>IFERROR(IF(A76="","",IFERROR(VLOOKUP(B76,'Room Inventory'!$A$2:$B$151,2,0),"Room not found")),"")</f>
        <v/>
      </c>
      <c r="D76" s="22" t="n"/>
      <c r="E76" s="22" t="n"/>
      <c r="F76" s="22" t="n"/>
      <c r="G76" s="38" t="n"/>
      <c r="H76" s="38" t="n"/>
      <c r="I76" s="38" t="n"/>
      <c r="J76" s="22" t="n"/>
      <c r="K76" s="22" t="n"/>
      <c r="L76" s="22" t="n"/>
      <c r="M76" s="22" t="n"/>
      <c r="N76" s="39" t="n"/>
      <c r="O76" s="26">
        <f>IFERROR(IF(A76="","",MAX(0,IF(I76&lt;&gt;"",I76-G76,'Dashboard'!$B$4-G76))),"")</f>
        <v/>
      </c>
      <c r="P76" s="40">
        <f>IFERROR(IF(A76="","",MAX(1,IF(I76&lt;&gt;"",I76,H76)-G76)*N76),"")</f>
        <v/>
      </c>
      <c r="Q76" s="25">
        <f>IFERROR(IF(A76="","",IF(AND(OR(M76="Open",M76="In Progress",M76="On Hold"),H76&lt;&gt;"",H76&lt;'Dashboard'!$B$4),"Yes","No")),"")</f>
        <v/>
      </c>
      <c r="R76" s="25">
        <f>IFERROR(IF(A76="","",IF(O76&gt;'Dashboard'!$B$7,"Yes","No")),"")</f>
        <v/>
      </c>
      <c r="S76" s="22" t="n"/>
    </row>
    <row r="77">
      <c r="A77" s="22" t="n"/>
      <c r="B77" s="22" t="n"/>
      <c r="C77" s="25">
        <f>IFERROR(IF(A77="","",IFERROR(VLOOKUP(B77,'Room Inventory'!$A$2:$B$151,2,0),"Room not found")),"")</f>
        <v/>
      </c>
      <c r="D77" s="22" t="n"/>
      <c r="E77" s="22" t="n"/>
      <c r="F77" s="22" t="n"/>
      <c r="G77" s="38" t="n"/>
      <c r="H77" s="38" t="n"/>
      <c r="I77" s="38" t="n"/>
      <c r="J77" s="22" t="n"/>
      <c r="K77" s="22" t="n"/>
      <c r="L77" s="22" t="n"/>
      <c r="M77" s="22" t="n"/>
      <c r="N77" s="39" t="n"/>
      <c r="O77" s="26">
        <f>IFERROR(IF(A77="","",MAX(0,IF(I77&lt;&gt;"",I77-G77,'Dashboard'!$B$4-G77))),"")</f>
        <v/>
      </c>
      <c r="P77" s="40">
        <f>IFERROR(IF(A77="","",MAX(1,IF(I77&lt;&gt;"",I77,H77)-G77)*N77),"")</f>
        <v/>
      </c>
      <c r="Q77" s="25">
        <f>IFERROR(IF(A77="","",IF(AND(OR(M77="Open",M77="In Progress",M77="On Hold"),H77&lt;&gt;"",H77&lt;'Dashboard'!$B$4),"Yes","No")),"")</f>
        <v/>
      </c>
      <c r="R77" s="25">
        <f>IFERROR(IF(A77="","",IF(O77&gt;'Dashboard'!$B$7,"Yes","No")),"")</f>
        <v/>
      </c>
      <c r="S77" s="22" t="n"/>
    </row>
    <row r="78">
      <c r="A78" s="22" t="n"/>
      <c r="B78" s="22" t="n"/>
      <c r="C78" s="25">
        <f>IFERROR(IF(A78="","",IFERROR(VLOOKUP(B78,'Room Inventory'!$A$2:$B$151,2,0),"Room not found")),"")</f>
        <v/>
      </c>
      <c r="D78" s="22" t="n"/>
      <c r="E78" s="22" t="n"/>
      <c r="F78" s="22" t="n"/>
      <c r="G78" s="38" t="n"/>
      <c r="H78" s="38" t="n"/>
      <c r="I78" s="38" t="n"/>
      <c r="J78" s="22" t="n"/>
      <c r="K78" s="22" t="n"/>
      <c r="L78" s="22" t="n"/>
      <c r="M78" s="22" t="n"/>
      <c r="N78" s="39" t="n"/>
      <c r="O78" s="26">
        <f>IFERROR(IF(A78="","",MAX(0,IF(I78&lt;&gt;"",I78-G78,'Dashboard'!$B$4-G78))),"")</f>
        <v/>
      </c>
      <c r="P78" s="40">
        <f>IFERROR(IF(A78="","",MAX(1,IF(I78&lt;&gt;"",I78,H78)-G78)*N78),"")</f>
        <v/>
      </c>
      <c r="Q78" s="25">
        <f>IFERROR(IF(A78="","",IF(AND(OR(M78="Open",M78="In Progress",M78="On Hold"),H78&lt;&gt;"",H78&lt;'Dashboard'!$B$4),"Yes","No")),"")</f>
        <v/>
      </c>
      <c r="R78" s="25">
        <f>IFERROR(IF(A78="","",IF(O78&gt;'Dashboard'!$B$7,"Yes","No")),"")</f>
        <v/>
      </c>
      <c r="S78" s="22" t="n"/>
    </row>
    <row r="79">
      <c r="A79" s="22" t="n"/>
      <c r="B79" s="22" t="n"/>
      <c r="C79" s="25">
        <f>IFERROR(IF(A79="","",IFERROR(VLOOKUP(B79,'Room Inventory'!$A$2:$B$151,2,0),"Room not found")),"")</f>
        <v/>
      </c>
      <c r="D79" s="22" t="n"/>
      <c r="E79" s="22" t="n"/>
      <c r="F79" s="22" t="n"/>
      <c r="G79" s="38" t="n"/>
      <c r="H79" s="38" t="n"/>
      <c r="I79" s="38" t="n"/>
      <c r="J79" s="22" t="n"/>
      <c r="K79" s="22" t="n"/>
      <c r="L79" s="22" t="n"/>
      <c r="M79" s="22" t="n"/>
      <c r="N79" s="39" t="n"/>
      <c r="O79" s="26">
        <f>IFERROR(IF(A79="","",MAX(0,IF(I79&lt;&gt;"",I79-G79,'Dashboard'!$B$4-G79))),"")</f>
        <v/>
      </c>
      <c r="P79" s="40">
        <f>IFERROR(IF(A79="","",MAX(1,IF(I79&lt;&gt;"",I79,H79)-G79)*N79),"")</f>
        <v/>
      </c>
      <c r="Q79" s="25">
        <f>IFERROR(IF(A79="","",IF(AND(OR(M79="Open",M79="In Progress",M79="On Hold"),H79&lt;&gt;"",H79&lt;'Dashboard'!$B$4),"Yes","No")),"")</f>
        <v/>
      </c>
      <c r="R79" s="25">
        <f>IFERROR(IF(A79="","",IF(O79&gt;'Dashboard'!$B$7,"Yes","No")),"")</f>
        <v/>
      </c>
      <c r="S79" s="22" t="n"/>
    </row>
    <row r="80">
      <c r="A80" s="22" t="n"/>
      <c r="B80" s="22" t="n"/>
      <c r="C80" s="25">
        <f>IFERROR(IF(A80="","",IFERROR(VLOOKUP(B80,'Room Inventory'!$A$2:$B$151,2,0),"Room not found")),"")</f>
        <v/>
      </c>
      <c r="D80" s="22" t="n"/>
      <c r="E80" s="22" t="n"/>
      <c r="F80" s="22" t="n"/>
      <c r="G80" s="38" t="n"/>
      <c r="H80" s="38" t="n"/>
      <c r="I80" s="38" t="n"/>
      <c r="J80" s="22" t="n"/>
      <c r="K80" s="22" t="n"/>
      <c r="L80" s="22" t="n"/>
      <c r="M80" s="22" t="n"/>
      <c r="N80" s="39" t="n"/>
      <c r="O80" s="26">
        <f>IFERROR(IF(A80="","",MAX(0,IF(I80&lt;&gt;"",I80-G80,'Dashboard'!$B$4-G80))),"")</f>
        <v/>
      </c>
      <c r="P80" s="40">
        <f>IFERROR(IF(A80="","",MAX(1,IF(I80&lt;&gt;"",I80,H80)-G80)*N80),"")</f>
        <v/>
      </c>
      <c r="Q80" s="25">
        <f>IFERROR(IF(A80="","",IF(AND(OR(M80="Open",M80="In Progress",M80="On Hold"),H80&lt;&gt;"",H80&lt;'Dashboard'!$B$4),"Yes","No")),"")</f>
        <v/>
      </c>
      <c r="R80" s="25">
        <f>IFERROR(IF(A80="","",IF(O80&gt;'Dashboard'!$B$7,"Yes","No")),"")</f>
        <v/>
      </c>
      <c r="S80" s="22" t="n"/>
    </row>
    <row r="81">
      <c r="A81" s="22" t="n"/>
      <c r="B81" s="22" t="n"/>
      <c r="C81" s="25">
        <f>IFERROR(IF(A81="","",IFERROR(VLOOKUP(B81,'Room Inventory'!$A$2:$B$151,2,0),"Room not found")),"")</f>
        <v/>
      </c>
      <c r="D81" s="22" t="n"/>
      <c r="E81" s="22" t="n"/>
      <c r="F81" s="22" t="n"/>
      <c r="G81" s="38" t="n"/>
      <c r="H81" s="38" t="n"/>
      <c r="I81" s="38" t="n"/>
      <c r="J81" s="22" t="n"/>
      <c r="K81" s="22" t="n"/>
      <c r="L81" s="22" t="n"/>
      <c r="M81" s="22" t="n"/>
      <c r="N81" s="39" t="n"/>
      <c r="O81" s="26">
        <f>IFERROR(IF(A81="","",MAX(0,IF(I81&lt;&gt;"",I81-G81,'Dashboard'!$B$4-G81))),"")</f>
        <v/>
      </c>
      <c r="P81" s="40">
        <f>IFERROR(IF(A81="","",MAX(1,IF(I81&lt;&gt;"",I81,H81)-G81)*N81),"")</f>
        <v/>
      </c>
      <c r="Q81" s="25">
        <f>IFERROR(IF(A81="","",IF(AND(OR(M81="Open",M81="In Progress",M81="On Hold"),H81&lt;&gt;"",H81&lt;'Dashboard'!$B$4),"Yes","No")),"")</f>
        <v/>
      </c>
      <c r="R81" s="25">
        <f>IFERROR(IF(A81="","",IF(O81&gt;'Dashboard'!$B$7,"Yes","No")),"")</f>
        <v/>
      </c>
      <c r="S81" s="22" t="n"/>
    </row>
    <row r="82">
      <c r="A82" s="22" t="n"/>
      <c r="B82" s="22" t="n"/>
      <c r="C82" s="25">
        <f>IFERROR(IF(A82="","",IFERROR(VLOOKUP(B82,'Room Inventory'!$A$2:$B$151,2,0),"Room not found")),"")</f>
        <v/>
      </c>
      <c r="D82" s="22" t="n"/>
      <c r="E82" s="22" t="n"/>
      <c r="F82" s="22" t="n"/>
      <c r="G82" s="38" t="n"/>
      <c r="H82" s="38" t="n"/>
      <c r="I82" s="38" t="n"/>
      <c r="J82" s="22" t="n"/>
      <c r="K82" s="22" t="n"/>
      <c r="L82" s="22" t="n"/>
      <c r="M82" s="22" t="n"/>
      <c r="N82" s="39" t="n"/>
      <c r="O82" s="26">
        <f>IFERROR(IF(A82="","",MAX(0,IF(I82&lt;&gt;"",I82-G82,'Dashboard'!$B$4-G82))),"")</f>
        <v/>
      </c>
      <c r="P82" s="40">
        <f>IFERROR(IF(A82="","",MAX(1,IF(I82&lt;&gt;"",I82,H82)-G82)*N82),"")</f>
        <v/>
      </c>
      <c r="Q82" s="25">
        <f>IFERROR(IF(A82="","",IF(AND(OR(M82="Open",M82="In Progress",M82="On Hold"),H82&lt;&gt;"",H82&lt;'Dashboard'!$B$4),"Yes","No")),"")</f>
        <v/>
      </c>
      <c r="R82" s="25">
        <f>IFERROR(IF(A82="","",IF(O82&gt;'Dashboard'!$B$7,"Yes","No")),"")</f>
        <v/>
      </c>
      <c r="S82" s="22" t="n"/>
    </row>
    <row r="83">
      <c r="A83" s="22" t="n"/>
      <c r="B83" s="22" t="n"/>
      <c r="C83" s="25">
        <f>IFERROR(IF(A83="","",IFERROR(VLOOKUP(B83,'Room Inventory'!$A$2:$B$151,2,0),"Room not found")),"")</f>
        <v/>
      </c>
      <c r="D83" s="22" t="n"/>
      <c r="E83" s="22" t="n"/>
      <c r="F83" s="22" t="n"/>
      <c r="G83" s="38" t="n"/>
      <c r="H83" s="38" t="n"/>
      <c r="I83" s="38" t="n"/>
      <c r="J83" s="22" t="n"/>
      <c r="K83" s="22" t="n"/>
      <c r="L83" s="22" t="n"/>
      <c r="M83" s="22" t="n"/>
      <c r="N83" s="39" t="n"/>
      <c r="O83" s="26">
        <f>IFERROR(IF(A83="","",MAX(0,IF(I83&lt;&gt;"",I83-G83,'Dashboard'!$B$4-G83))),"")</f>
        <v/>
      </c>
      <c r="P83" s="40">
        <f>IFERROR(IF(A83="","",MAX(1,IF(I83&lt;&gt;"",I83,H83)-G83)*N83),"")</f>
        <v/>
      </c>
      <c r="Q83" s="25">
        <f>IFERROR(IF(A83="","",IF(AND(OR(M83="Open",M83="In Progress",M83="On Hold"),H83&lt;&gt;"",H83&lt;'Dashboard'!$B$4),"Yes","No")),"")</f>
        <v/>
      </c>
      <c r="R83" s="25">
        <f>IFERROR(IF(A83="","",IF(O83&gt;'Dashboard'!$B$7,"Yes","No")),"")</f>
        <v/>
      </c>
      <c r="S83" s="22" t="n"/>
    </row>
    <row r="84">
      <c r="A84" s="22" t="n"/>
      <c r="B84" s="22" t="n"/>
      <c r="C84" s="25">
        <f>IFERROR(IF(A84="","",IFERROR(VLOOKUP(B84,'Room Inventory'!$A$2:$B$151,2,0),"Room not found")),"")</f>
        <v/>
      </c>
      <c r="D84" s="22" t="n"/>
      <c r="E84" s="22" t="n"/>
      <c r="F84" s="22" t="n"/>
      <c r="G84" s="38" t="n"/>
      <c r="H84" s="38" t="n"/>
      <c r="I84" s="38" t="n"/>
      <c r="J84" s="22" t="n"/>
      <c r="K84" s="22" t="n"/>
      <c r="L84" s="22" t="n"/>
      <c r="M84" s="22" t="n"/>
      <c r="N84" s="39" t="n"/>
      <c r="O84" s="26">
        <f>IFERROR(IF(A84="","",MAX(0,IF(I84&lt;&gt;"",I84-G84,'Dashboard'!$B$4-G84))),"")</f>
        <v/>
      </c>
      <c r="P84" s="40">
        <f>IFERROR(IF(A84="","",MAX(1,IF(I84&lt;&gt;"",I84,H84)-G84)*N84),"")</f>
        <v/>
      </c>
      <c r="Q84" s="25">
        <f>IFERROR(IF(A84="","",IF(AND(OR(M84="Open",M84="In Progress",M84="On Hold"),H84&lt;&gt;"",H84&lt;'Dashboard'!$B$4),"Yes","No")),"")</f>
        <v/>
      </c>
      <c r="R84" s="25">
        <f>IFERROR(IF(A84="","",IF(O84&gt;'Dashboard'!$B$7,"Yes","No")),"")</f>
        <v/>
      </c>
      <c r="S84" s="22" t="n"/>
    </row>
    <row r="85">
      <c r="A85" s="22" t="n"/>
      <c r="B85" s="22" t="n"/>
      <c r="C85" s="25">
        <f>IFERROR(IF(A85="","",IFERROR(VLOOKUP(B85,'Room Inventory'!$A$2:$B$151,2,0),"Room not found")),"")</f>
        <v/>
      </c>
      <c r="D85" s="22" t="n"/>
      <c r="E85" s="22" t="n"/>
      <c r="F85" s="22" t="n"/>
      <c r="G85" s="38" t="n"/>
      <c r="H85" s="38" t="n"/>
      <c r="I85" s="38" t="n"/>
      <c r="J85" s="22" t="n"/>
      <c r="K85" s="22" t="n"/>
      <c r="L85" s="22" t="n"/>
      <c r="M85" s="22" t="n"/>
      <c r="N85" s="39" t="n"/>
      <c r="O85" s="26">
        <f>IFERROR(IF(A85="","",MAX(0,IF(I85&lt;&gt;"",I85-G85,'Dashboard'!$B$4-G85))),"")</f>
        <v/>
      </c>
      <c r="P85" s="40">
        <f>IFERROR(IF(A85="","",MAX(1,IF(I85&lt;&gt;"",I85,H85)-G85)*N85),"")</f>
        <v/>
      </c>
      <c r="Q85" s="25">
        <f>IFERROR(IF(A85="","",IF(AND(OR(M85="Open",M85="In Progress",M85="On Hold"),H85&lt;&gt;"",H85&lt;'Dashboard'!$B$4),"Yes","No")),"")</f>
        <v/>
      </c>
      <c r="R85" s="25">
        <f>IFERROR(IF(A85="","",IF(O85&gt;'Dashboard'!$B$7,"Yes","No")),"")</f>
        <v/>
      </c>
      <c r="S85" s="22" t="n"/>
    </row>
    <row r="86">
      <c r="A86" s="22" t="n"/>
      <c r="B86" s="22" t="n"/>
      <c r="C86" s="25">
        <f>IFERROR(IF(A86="","",IFERROR(VLOOKUP(B86,'Room Inventory'!$A$2:$B$151,2,0),"Room not found")),"")</f>
        <v/>
      </c>
      <c r="D86" s="22" t="n"/>
      <c r="E86" s="22" t="n"/>
      <c r="F86" s="22" t="n"/>
      <c r="G86" s="38" t="n"/>
      <c r="H86" s="38" t="n"/>
      <c r="I86" s="38" t="n"/>
      <c r="J86" s="22" t="n"/>
      <c r="K86" s="22" t="n"/>
      <c r="L86" s="22" t="n"/>
      <c r="M86" s="22" t="n"/>
      <c r="N86" s="39" t="n"/>
      <c r="O86" s="26">
        <f>IFERROR(IF(A86="","",MAX(0,IF(I86&lt;&gt;"",I86-G86,'Dashboard'!$B$4-G86))),"")</f>
        <v/>
      </c>
      <c r="P86" s="40">
        <f>IFERROR(IF(A86="","",MAX(1,IF(I86&lt;&gt;"",I86,H86)-G86)*N86),"")</f>
        <v/>
      </c>
      <c r="Q86" s="25">
        <f>IFERROR(IF(A86="","",IF(AND(OR(M86="Open",M86="In Progress",M86="On Hold"),H86&lt;&gt;"",H86&lt;'Dashboard'!$B$4),"Yes","No")),"")</f>
        <v/>
      </c>
      <c r="R86" s="25">
        <f>IFERROR(IF(A86="","",IF(O86&gt;'Dashboard'!$B$7,"Yes","No")),"")</f>
        <v/>
      </c>
      <c r="S86" s="22" t="n"/>
    </row>
    <row r="87">
      <c r="A87" s="22" t="n"/>
      <c r="B87" s="22" t="n"/>
      <c r="C87" s="25">
        <f>IFERROR(IF(A87="","",IFERROR(VLOOKUP(B87,'Room Inventory'!$A$2:$B$151,2,0),"Room not found")),"")</f>
        <v/>
      </c>
      <c r="D87" s="22" t="n"/>
      <c r="E87" s="22" t="n"/>
      <c r="F87" s="22" t="n"/>
      <c r="G87" s="38" t="n"/>
      <c r="H87" s="38" t="n"/>
      <c r="I87" s="38" t="n"/>
      <c r="J87" s="22" t="n"/>
      <c r="K87" s="22" t="n"/>
      <c r="L87" s="22" t="n"/>
      <c r="M87" s="22" t="n"/>
      <c r="N87" s="39" t="n"/>
      <c r="O87" s="26">
        <f>IFERROR(IF(A87="","",MAX(0,IF(I87&lt;&gt;"",I87-G87,'Dashboard'!$B$4-G87))),"")</f>
        <v/>
      </c>
      <c r="P87" s="40">
        <f>IFERROR(IF(A87="","",MAX(1,IF(I87&lt;&gt;"",I87,H87)-G87)*N87),"")</f>
        <v/>
      </c>
      <c r="Q87" s="25">
        <f>IFERROR(IF(A87="","",IF(AND(OR(M87="Open",M87="In Progress",M87="On Hold"),H87&lt;&gt;"",H87&lt;'Dashboard'!$B$4),"Yes","No")),"")</f>
        <v/>
      </c>
      <c r="R87" s="25">
        <f>IFERROR(IF(A87="","",IF(O87&gt;'Dashboard'!$B$7,"Yes","No")),"")</f>
        <v/>
      </c>
      <c r="S87" s="22" t="n"/>
    </row>
    <row r="88">
      <c r="A88" s="22" t="n"/>
      <c r="B88" s="22" t="n"/>
      <c r="C88" s="25">
        <f>IFERROR(IF(A88="","",IFERROR(VLOOKUP(B88,'Room Inventory'!$A$2:$B$151,2,0),"Room not found")),"")</f>
        <v/>
      </c>
      <c r="D88" s="22" t="n"/>
      <c r="E88" s="22" t="n"/>
      <c r="F88" s="22" t="n"/>
      <c r="G88" s="38" t="n"/>
      <c r="H88" s="38" t="n"/>
      <c r="I88" s="38" t="n"/>
      <c r="J88" s="22" t="n"/>
      <c r="K88" s="22" t="n"/>
      <c r="L88" s="22" t="n"/>
      <c r="M88" s="22" t="n"/>
      <c r="N88" s="39" t="n"/>
      <c r="O88" s="26">
        <f>IFERROR(IF(A88="","",MAX(0,IF(I88&lt;&gt;"",I88-G88,'Dashboard'!$B$4-G88))),"")</f>
        <v/>
      </c>
      <c r="P88" s="40">
        <f>IFERROR(IF(A88="","",MAX(1,IF(I88&lt;&gt;"",I88,H88)-G88)*N88),"")</f>
        <v/>
      </c>
      <c r="Q88" s="25">
        <f>IFERROR(IF(A88="","",IF(AND(OR(M88="Open",M88="In Progress",M88="On Hold"),H88&lt;&gt;"",H88&lt;'Dashboard'!$B$4),"Yes","No")),"")</f>
        <v/>
      </c>
      <c r="R88" s="25">
        <f>IFERROR(IF(A88="","",IF(O88&gt;'Dashboard'!$B$7,"Yes","No")),"")</f>
        <v/>
      </c>
      <c r="S88" s="22" t="n"/>
    </row>
    <row r="89">
      <c r="A89" s="22" t="n"/>
      <c r="B89" s="22" t="n"/>
      <c r="C89" s="25">
        <f>IFERROR(IF(A89="","",IFERROR(VLOOKUP(B89,'Room Inventory'!$A$2:$B$151,2,0),"Room not found")),"")</f>
        <v/>
      </c>
      <c r="D89" s="22" t="n"/>
      <c r="E89" s="22" t="n"/>
      <c r="F89" s="22" t="n"/>
      <c r="G89" s="38" t="n"/>
      <c r="H89" s="38" t="n"/>
      <c r="I89" s="38" t="n"/>
      <c r="J89" s="22" t="n"/>
      <c r="K89" s="22" t="n"/>
      <c r="L89" s="22" t="n"/>
      <c r="M89" s="22" t="n"/>
      <c r="N89" s="39" t="n"/>
      <c r="O89" s="26">
        <f>IFERROR(IF(A89="","",MAX(0,IF(I89&lt;&gt;"",I89-G89,'Dashboard'!$B$4-G89))),"")</f>
        <v/>
      </c>
      <c r="P89" s="40">
        <f>IFERROR(IF(A89="","",MAX(1,IF(I89&lt;&gt;"",I89,H89)-G89)*N89),"")</f>
        <v/>
      </c>
      <c r="Q89" s="25">
        <f>IFERROR(IF(A89="","",IF(AND(OR(M89="Open",M89="In Progress",M89="On Hold"),H89&lt;&gt;"",H89&lt;'Dashboard'!$B$4),"Yes","No")),"")</f>
        <v/>
      </c>
      <c r="R89" s="25">
        <f>IFERROR(IF(A89="","",IF(O89&gt;'Dashboard'!$B$7,"Yes","No")),"")</f>
        <v/>
      </c>
      <c r="S89" s="22" t="n"/>
    </row>
    <row r="90">
      <c r="A90" s="22" t="n"/>
      <c r="B90" s="22" t="n"/>
      <c r="C90" s="25">
        <f>IFERROR(IF(A90="","",IFERROR(VLOOKUP(B90,'Room Inventory'!$A$2:$B$151,2,0),"Room not found")),"")</f>
        <v/>
      </c>
      <c r="D90" s="22" t="n"/>
      <c r="E90" s="22" t="n"/>
      <c r="F90" s="22" t="n"/>
      <c r="G90" s="38" t="n"/>
      <c r="H90" s="38" t="n"/>
      <c r="I90" s="38" t="n"/>
      <c r="J90" s="22" t="n"/>
      <c r="K90" s="22" t="n"/>
      <c r="L90" s="22" t="n"/>
      <c r="M90" s="22" t="n"/>
      <c r="N90" s="39" t="n"/>
      <c r="O90" s="26">
        <f>IFERROR(IF(A90="","",MAX(0,IF(I90&lt;&gt;"",I90-G90,'Dashboard'!$B$4-G90))),"")</f>
        <v/>
      </c>
      <c r="P90" s="40">
        <f>IFERROR(IF(A90="","",MAX(1,IF(I90&lt;&gt;"",I90,H90)-G90)*N90),"")</f>
        <v/>
      </c>
      <c r="Q90" s="25">
        <f>IFERROR(IF(A90="","",IF(AND(OR(M90="Open",M90="In Progress",M90="On Hold"),H90&lt;&gt;"",H90&lt;'Dashboard'!$B$4),"Yes","No")),"")</f>
        <v/>
      </c>
      <c r="R90" s="25">
        <f>IFERROR(IF(A90="","",IF(O90&gt;'Dashboard'!$B$7,"Yes","No")),"")</f>
        <v/>
      </c>
      <c r="S90" s="22" t="n"/>
    </row>
    <row r="91">
      <c r="A91" s="22" t="n"/>
      <c r="B91" s="22" t="n"/>
      <c r="C91" s="25">
        <f>IFERROR(IF(A91="","",IFERROR(VLOOKUP(B91,'Room Inventory'!$A$2:$B$151,2,0),"Room not found")),"")</f>
        <v/>
      </c>
      <c r="D91" s="22" t="n"/>
      <c r="E91" s="22" t="n"/>
      <c r="F91" s="22" t="n"/>
      <c r="G91" s="38" t="n"/>
      <c r="H91" s="38" t="n"/>
      <c r="I91" s="38" t="n"/>
      <c r="J91" s="22" t="n"/>
      <c r="K91" s="22" t="n"/>
      <c r="L91" s="22" t="n"/>
      <c r="M91" s="22" t="n"/>
      <c r="N91" s="39" t="n"/>
      <c r="O91" s="26">
        <f>IFERROR(IF(A91="","",MAX(0,IF(I91&lt;&gt;"",I91-G91,'Dashboard'!$B$4-G91))),"")</f>
        <v/>
      </c>
      <c r="P91" s="40">
        <f>IFERROR(IF(A91="","",MAX(1,IF(I91&lt;&gt;"",I91,H91)-G91)*N91),"")</f>
        <v/>
      </c>
      <c r="Q91" s="25">
        <f>IFERROR(IF(A91="","",IF(AND(OR(M91="Open",M91="In Progress",M91="On Hold"),H91&lt;&gt;"",H91&lt;'Dashboard'!$B$4),"Yes","No")),"")</f>
        <v/>
      </c>
      <c r="R91" s="25">
        <f>IFERROR(IF(A91="","",IF(O91&gt;'Dashboard'!$B$7,"Yes","No")),"")</f>
        <v/>
      </c>
      <c r="S91" s="22" t="n"/>
    </row>
    <row r="92">
      <c r="A92" s="22" t="n"/>
      <c r="B92" s="22" t="n"/>
      <c r="C92" s="25">
        <f>IFERROR(IF(A92="","",IFERROR(VLOOKUP(B92,'Room Inventory'!$A$2:$B$151,2,0),"Room not found")),"")</f>
        <v/>
      </c>
      <c r="D92" s="22" t="n"/>
      <c r="E92" s="22" t="n"/>
      <c r="F92" s="22" t="n"/>
      <c r="G92" s="38" t="n"/>
      <c r="H92" s="38" t="n"/>
      <c r="I92" s="38" t="n"/>
      <c r="J92" s="22" t="n"/>
      <c r="K92" s="22" t="n"/>
      <c r="L92" s="22" t="n"/>
      <c r="M92" s="22" t="n"/>
      <c r="N92" s="39" t="n"/>
      <c r="O92" s="26">
        <f>IFERROR(IF(A92="","",MAX(0,IF(I92&lt;&gt;"",I92-G92,'Dashboard'!$B$4-G92))),"")</f>
        <v/>
      </c>
      <c r="P92" s="40">
        <f>IFERROR(IF(A92="","",MAX(1,IF(I92&lt;&gt;"",I92,H92)-G92)*N92),"")</f>
        <v/>
      </c>
      <c r="Q92" s="25">
        <f>IFERROR(IF(A92="","",IF(AND(OR(M92="Open",M92="In Progress",M92="On Hold"),H92&lt;&gt;"",H92&lt;'Dashboard'!$B$4),"Yes","No")),"")</f>
        <v/>
      </c>
      <c r="R92" s="25">
        <f>IFERROR(IF(A92="","",IF(O92&gt;'Dashboard'!$B$7,"Yes","No")),"")</f>
        <v/>
      </c>
      <c r="S92" s="22" t="n"/>
    </row>
    <row r="93">
      <c r="A93" s="22" t="n"/>
      <c r="B93" s="22" t="n"/>
      <c r="C93" s="25">
        <f>IFERROR(IF(A93="","",IFERROR(VLOOKUP(B93,'Room Inventory'!$A$2:$B$151,2,0),"Room not found")),"")</f>
        <v/>
      </c>
      <c r="D93" s="22" t="n"/>
      <c r="E93" s="22" t="n"/>
      <c r="F93" s="22" t="n"/>
      <c r="G93" s="38" t="n"/>
      <c r="H93" s="38" t="n"/>
      <c r="I93" s="38" t="n"/>
      <c r="J93" s="22" t="n"/>
      <c r="K93" s="22" t="n"/>
      <c r="L93" s="22" t="n"/>
      <c r="M93" s="22" t="n"/>
      <c r="N93" s="39" t="n"/>
      <c r="O93" s="26">
        <f>IFERROR(IF(A93="","",MAX(0,IF(I93&lt;&gt;"",I93-G93,'Dashboard'!$B$4-G93))),"")</f>
        <v/>
      </c>
      <c r="P93" s="40">
        <f>IFERROR(IF(A93="","",MAX(1,IF(I93&lt;&gt;"",I93,H93)-G93)*N93),"")</f>
        <v/>
      </c>
      <c r="Q93" s="25">
        <f>IFERROR(IF(A93="","",IF(AND(OR(M93="Open",M93="In Progress",M93="On Hold"),H93&lt;&gt;"",H93&lt;'Dashboard'!$B$4),"Yes","No")),"")</f>
        <v/>
      </c>
      <c r="R93" s="25">
        <f>IFERROR(IF(A93="","",IF(O93&gt;'Dashboard'!$B$7,"Yes","No")),"")</f>
        <v/>
      </c>
      <c r="S93" s="22" t="n"/>
    </row>
    <row r="94">
      <c r="A94" s="22" t="n"/>
      <c r="B94" s="22" t="n"/>
      <c r="C94" s="25">
        <f>IFERROR(IF(A94="","",IFERROR(VLOOKUP(B94,'Room Inventory'!$A$2:$B$151,2,0),"Room not found")),"")</f>
        <v/>
      </c>
      <c r="D94" s="22" t="n"/>
      <c r="E94" s="22" t="n"/>
      <c r="F94" s="22" t="n"/>
      <c r="G94" s="38" t="n"/>
      <c r="H94" s="38" t="n"/>
      <c r="I94" s="38" t="n"/>
      <c r="J94" s="22" t="n"/>
      <c r="K94" s="22" t="n"/>
      <c r="L94" s="22" t="n"/>
      <c r="M94" s="22" t="n"/>
      <c r="N94" s="39" t="n"/>
      <c r="O94" s="26">
        <f>IFERROR(IF(A94="","",MAX(0,IF(I94&lt;&gt;"",I94-G94,'Dashboard'!$B$4-G94))),"")</f>
        <v/>
      </c>
      <c r="P94" s="40">
        <f>IFERROR(IF(A94="","",MAX(1,IF(I94&lt;&gt;"",I94,H94)-G94)*N94),"")</f>
        <v/>
      </c>
      <c r="Q94" s="25">
        <f>IFERROR(IF(A94="","",IF(AND(OR(M94="Open",M94="In Progress",M94="On Hold"),H94&lt;&gt;"",H94&lt;'Dashboard'!$B$4),"Yes","No")),"")</f>
        <v/>
      </c>
      <c r="R94" s="25">
        <f>IFERROR(IF(A94="","",IF(O94&gt;'Dashboard'!$B$7,"Yes","No")),"")</f>
        <v/>
      </c>
      <c r="S94" s="22" t="n"/>
    </row>
    <row r="95">
      <c r="A95" s="22" t="n"/>
      <c r="B95" s="22" t="n"/>
      <c r="C95" s="25">
        <f>IFERROR(IF(A95="","",IFERROR(VLOOKUP(B95,'Room Inventory'!$A$2:$B$151,2,0),"Room not found")),"")</f>
        <v/>
      </c>
      <c r="D95" s="22" t="n"/>
      <c r="E95" s="22" t="n"/>
      <c r="F95" s="22" t="n"/>
      <c r="G95" s="38" t="n"/>
      <c r="H95" s="38" t="n"/>
      <c r="I95" s="38" t="n"/>
      <c r="J95" s="22" t="n"/>
      <c r="K95" s="22" t="n"/>
      <c r="L95" s="22" t="n"/>
      <c r="M95" s="22" t="n"/>
      <c r="N95" s="39" t="n"/>
      <c r="O95" s="26">
        <f>IFERROR(IF(A95="","",MAX(0,IF(I95&lt;&gt;"",I95-G95,'Dashboard'!$B$4-G95))),"")</f>
        <v/>
      </c>
      <c r="P95" s="40">
        <f>IFERROR(IF(A95="","",MAX(1,IF(I95&lt;&gt;"",I95,H95)-G95)*N95),"")</f>
        <v/>
      </c>
      <c r="Q95" s="25">
        <f>IFERROR(IF(A95="","",IF(AND(OR(M95="Open",M95="In Progress",M95="On Hold"),H95&lt;&gt;"",H95&lt;'Dashboard'!$B$4),"Yes","No")),"")</f>
        <v/>
      </c>
      <c r="R95" s="25">
        <f>IFERROR(IF(A95="","",IF(O95&gt;'Dashboard'!$B$7,"Yes","No")),"")</f>
        <v/>
      </c>
      <c r="S95" s="22" t="n"/>
    </row>
    <row r="96">
      <c r="A96" s="22" t="n"/>
      <c r="B96" s="22" t="n"/>
      <c r="C96" s="25">
        <f>IFERROR(IF(A96="","",IFERROR(VLOOKUP(B96,'Room Inventory'!$A$2:$B$151,2,0),"Room not found")),"")</f>
        <v/>
      </c>
      <c r="D96" s="22" t="n"/>
      <c r="E96" s="22" t="n"/>
      <c r="F96" s="22" t="n"/>
      <c r="G96" s="38" t="n"/>
      <c r="H96" s="38" t="n"/>
      <c r="I96" s="38" t="n"/>
      <c r="J96" s="22" t="n"/>
      <c r="K96" s="22" t="n"/>
      <c r="L96" s="22" t="n"/>
      <c r="M96" s="22" t="n"/>
      <c r="N96" s="39" t="n"/>
      <c r="O96" s="26">
        <f>IFERROR(IF(A96="","",MAX(0,IF(I96&lt;&gt;"",I96-G96,'Dashboard'!$B$4-G96))),"")</f>
        <v/>
      </c>
      <c r="P96" s="40">
        <f>IFERROR(IF(A96="","",MAX(1,IF(I96&lt;&gt;"",I96,H96)-G96)*N96),"")</f>
        <v/>
      </c>
      <c r="Q96" s="25">
        <f>IFERROR(IF(A96="","",IF(AND(OR(M96="Open",M96="In Progress",M96="On Hold"),H96&lt;&gt;"",H96&lt;'Dashboard'!$B$4),"Yes","No")),"")</f>
        <v/>
      </c>
      <c r="R96" s="25">
        <f>IFERROR(IF(A96="","",IF(O96&gt;'Dashboard'!$B$7,"Yes","No")),"")</f>
        <v/>
      </c>
      <c r="S96" s="22" t="n"/>
    </row>
    <row r="97">
      <c r="A97" s="22" t="n"/>
      <c r="B97" s="22" t="n"/>
      <c r="C97" s="25">
        <f>IFERROR(IF(A97="","",IFERROR(VLOOKUP(B97,'Room Inventory'!$A$2:$B$151,2,0),"Room not found")),"")</f>
        <v/>
      </c>
      <c r="D97" s="22" t="n"/>
      <c r="E97" s="22" t="n"/>
      <c r="F97" s="22" t="n"/>
      <c r="G97" s="38" t="n"/>
      <c r="H97" s="38" t="n"/>
      <c r="I97" s="38" t="n"/>
      <c r="J97" s="22" t="n"/>
      <c r="K97" s="22" t="n"/>
      <c r="L97" s="22" t="n"/>
      <c r="M97" s="22" t="n"/>
      <c r="N97" s="39" t="n"/>
      <c r="O97" s="26">
        <f>IFERROR(IF(A97="","",MAX(0,IF(I97&lt;&gt;"",I97-G97,'Dashboard'!$B$4-G97))),"")</f>
        <v/>
      </c>
      <c r="P97" s="40">
        <f>IFERROR(IF(A97="","",MAX(1,IF(I97&lt;&gt;"",I97,H97)-G97)*N97),"")</f>
        <v/>
      </c>
      <c r="Q97" s="25">
        <f>IFERROR(IF(A97="","",IF(AND(OR(M97="Open",M97="In Progress",M97="On Hold"),H97&lt;&gt;"",H97&lt;'Dashboard'!$B$4),"Yes","No")),"")</f>
        <v/>
      </c>
      <c r="R97" s="25">
        <f>IFERROR(IF(A97="","",IF(O97&gt;'Dashboard'!$B$7,"Yes","No")),"")</f>
        <v/>
      </c>
      <c r="S97" s="22" t="n"/>
    </row>
    <row r="98">
      <c r="A98" s="22" t="n"/>
      <c r="B98" s="22" t="n"/>
      <c r="C98" s="25">
        <f>IFERROR(IF(A98="","",IFERROR(VLOOKUP(B98,'Room Inventory'!$A$2:$B$151,2,0),"Room not found")),"")</f>
        <v/>
      </c>
      <c r="D98" s="22" t="n"/>
      <c r="E98" s="22" t="n"/>
      <c r="F98" s="22" t="n"/>
      <c r="G98" s="38" t="n"/>
      <c r="H98" s="38" t="n"/>
      <c r="I98" s="38" t="n"/>
      <c r="J98" s="22" t="n"/>
      <c r="K98" s="22" t="n"/>
      <c r="L98" s="22" t="n"/>
      <c r="M98" s="22" t="n"/>
      <c r="N98" s="39" t="n"/>
      <c r="O98" s="26">
        <f>IFERROR(IF(A98="","",MAX(0,IF(I98&lt;&gt;"",I98-G98,'Dashboard'!$B$4-G98))),"")</f>
        <v/>
      </c>
      <c r="P98" s="40">
        <f>IFERROR(IF(A98="","",MAX(1,IF(I98&lt;&gt;"",I98,H98)-G98)*N98),"")</f>
        <v/>
      </c>
      <c r="Q98" s="25">
        <f>IFERROR(IF(A98="","",IF(AND(OR(M98="Open",M98="In Progress",M98="On Hold"),H98&lt;&gt;"",H98&lt;'Dashboard'!$B$4),"Yes","No")),"")</f>
        <v/>
      </c>
      <c r="R98" s="25">
        <f>IFERROR(IF(A98="","",IF(O98&gt;'Dashboard'!$B$7,"Yes","No")),"")</f>
        <v/>
      </c>
      <c r="S98" s="22" t="n"/>
    </row>
    <row r="99">
      <c r="A99" s="22" t="n"/>
      <c r="B99" s="22" t="n"/>
      <c r="C99" s="25">
        <f>IFERROR(IF(A99="","",IFERROR(VLOOKUP(B99,'Room Inventory'!$A$2:$B$151,2,0),"Room not found")),"")</f>
        <v/>
      </c>
      <c r="D99" s="22" t="n"/>
      <c r="E99" s="22" t="n"/>
      <c r="F99" s="22" t="n"/>
      <c r="G99" s="38" t="n"/>
      <c r="H99" s="38" t="n"/>
      <c r="I99" s="38" t="n"/>
      <c r="J99" s="22" t="n"/>
      <c r="K99" s="22" t="n"/>
      <c r="L99" s="22" t="n"/>
      <c r="M99" s="22" t="n"/>
      <c r="N99" s="39" t="n"/>
      <c r="O99" s="26">
        <f>IFERROR(IF(A99="","",MAX(0,IF(I99&lt;&gt;"",I99-G99,'Dashboard'!$B$4-G99))),"")</f>
        <v/>
      </c>
      <c r="P99" s="40">
        <f>IFERROR(IF(A99="","",MAX(1,IF(I99&lt;&gt;"",I99,H99)-G99)*N99),"")</f>
        <v/>
      </c>
      <c r="Q99" s="25">
        <f>IFERROR(IF(A99="","",IF(AND(OR(M99="Open",M99="In Progress",M99="On Hold"),H99&lt;&gt;"",H99&lt;'Dashboard'!$B$4),"Yes","No")),"")</f>
        <v/>
      </c>
      <c r="R99" s="25">
        <f>IFERROR(IF(A99="","",IF(O99&gt;'Dashboard'!$B$7,"Yes","No")),"")</f>
        <v/>
      </c>
      <c r="S99" s="22" t="n"/>
    </row>
    <row r="100">
      <c r="A100" s="22" t="n"/>
      <c r="B100" s="22" t="n"/>
      <c r="C100" s="25">
        <f>IFERROR(IF(A100="","",IFERROR(VLOOKUP(B100,'Room Inventory'!$A$2:$B$151,2,0),"Room not found")),"")</f>
        <v/>
      </c>
      <c r="D100" s="22" t="n"/>
      <c r="E100" s="22" t="n"/>
      <c r="F100" s="22" t="n"/>
      <c r="G100" s="38" t="n"/>
      <c r="H100" s="38" t="n"/>
      <c r="I100" s="38" t="n"/>
      <c r="J100" s="22" t="n"/>
      <c r="K100" s="22" t="n"/>
      <c r="L100" s="22" t="n"/>
      <c r="M100" s="22" t="n"/>
      <c r="N100" s="39" t="n"/>
      <c r="O100" s="26">
        <f>IFERROR(IF(A100="","",MAX(0,IF(I100&lt;&gt;"",I100-G100,'Dashboard'!$B$4-G100))),"")</f>
        <v/>
      </c>
      <c r="P100" s="40">
        <f>IFERROR(IF(A100="","",MAX(1,IF(I100&lt;&gt;"",I100,H100)-G100)*N100),"")</f>
        <v/>
      </c>
      <c r="Q100" s="25">
        <f>IFERROR(IF(A100="","",IF(AND(OR(M100="Open",M100="In Progress",M100="On Hold"),H100&lt;&gt;"",H100&lt;'Dashboard'!$B$4),"Yes","No")),"")</f>
        <v/>
      </c>
      <c r="R100" s="25">
        <f>IFERROR(IF(A100="","",IF(O100&gt;'Dashboard'!$B$7,"Yes","No")),"")</f>
        <v/>
      </c>
      <c r="S100" s="22" t="n"/>
    </row>
    <row r="101">
      <c r="A101" s="22" t="n"/>
      <c r="B101" s="22" t="n"/>
      <c r="C101" s="25">
        <f>IFERROR(IF(A101="","",IFERROR(VLOOKUP(B101,'Room Inventory'!$A$2:$B$151,2,0),"Room not found")),"")</f>
        <v/>
      </c>
      <c r="D101" s="22" t="n"/>
      <c r="E101" s="22" t="n"/>
      <c r="F101" s="22" t="n"/>
      <c r="G101" s="38" t="n"/>
      <c r="H101" s="38" t="n"/>
      <c r="I101" s="38" t="n"/>
      <c r="J101" s="22" t="n"/>
      <c r="K101" s="22" t="n"/>
      <c r="L101" s="22" t="n"/>
      <c r="M101" s="22" t="n"/>
      <c r="N101" s="39" t="n"/>
      <c r="O101" s="26">
        <f>IFERROR(IF(A101="","",MAX(0,IF(I101&lt;&gt;"",I101-G101,'Dashboard'!$B$4-G101))),"")</f>
        <v/>
      </c>
      <c r="P101" s="40">
        <f>IFERROR(IF(A101="","",MAX(1,IF(I101&lt;&gt;"",I101,H101)-G101)*N101),"")</f>
        <v/>
      </c>
      <c r="Q101" s="25">
        <f>IFERROR(IF(A101="","",IF(AND(OR(M101="Open",M101="In Progress",M101="On Hold"),H101&lt;&gt;"",H101&lt;'Dashboard'!$B$4),"Yes","No")),"")</f>
        <v/>
      </c>
      <c r="R101" s="25">
        <f>IFERROR(IF(A101="","",IF(O101&gt;'Dashboard'!$B$7,"Yes","No")),"")</f>
        <v/>
      </c>
      <c r="S101" s="22" t="n"/>
    </row>
    <row r="102">
      <c r="A102" s="22" t="n"/>
      <c r="B102" s="22" t="n"/>
      <c r="C102" s="25">
        <f>IFERROR(IF(A102="","",IFERROR(VLOOKUP(B102,'Room Inventory'!$A$2:$B$151,2,0),"Room not found")),"")</f>
        <v/>
      </c>
      <c r="D102" s="22" t="n"/>
      <c r="E102" s="22" t="n"/>
      <c r="F102" s="22" t="n"/>
      <c r="G102" s="38" t="n"/>
      <c r="H102" s="38" t="n"/>
      <c r="I102" s="38" t="n"/>
      <c r="J102" s="22" t="n"/>
      <c r="K102" s="22" t="n"/>
      <c r="L102" s="22" t="n"/>
      <c r="M102" s="22" t="n"/>
      <c r="N102" s="39" t="n"/>
      <c r="O102" s="26">
        <f>IFERROR(IF(A102="","",MAX(0,IF(I102&lt;&gt;"",I102-G102,'Dashboard'!$B$4-G102))),"")</f>
        <v/>
      </c>
      <c r="P102" s="40">
        <f>IFERROR(IF(A102="","",MAX(1,IF(I102&lt;&gt;"",I102,H102)-G102)*N102),"")</f>
        <v/>
      </c>
      <c r="Q102" s="25">
        <f>IFERROR(IF(A102="","",IF(AND(OR(M102="Open",M102="In Progress",M102="On Hold"),H102&lt;&gt;"",H102&lt;'Dashboard'!$B$4),"Yes","No")),"")</f>
        <v/>
      </c>
      <c r="R102" s="25">
        <f>IFERROR(IF(A102="","",IF(O102&gt;'Dashboard'!$B$7,"Yes","No")),"")</f>
        <v/>
      </c>
      <c r="S102" s="22" t="n"/>
    </row>
    <row r="103">
      <c r="A103" s="22" t="n"/>
      <c r="B103" s="22" t="n"/>
      <c r="C103" s="25">
        <f>IFERROR(IF(A103="","",IFERROR(VLOOKUP(B103,'Room Inventory'!$A$2:$B$151,2,0),"Room not found")),"")</f>
        <v/>
      </c>
      <c r="D103" s="22" t="n"/>
      <c r="E103" s="22" t="n"/>
      <c r="F103" s="22" t="n"/>
      <c r="G103" s="38" t="n"/>
      <c r="H103" s="38" t="n"/>
      <c r="I103" s="38" t="n"/>
      <c r="J103" s="22" t="n"/>
      <c r="K103" s="22" t="n"/>
      <c r="L103" s="22" t="n"/>
      <c r="M103" s="22" t="n"/>
      <c r="N103" s="39" t="n"/>
      <c r="O103" s="26">
        <f>IFERROR(IF(A103="","",MAX(0,IF(I103&lt;&gt;"",I103-G103,'Dashboard'!$B$4-G103))),"")</f>
        <v/>
      </c>
      <c r="P103" s="40">
        <f>IFERROR(IF(A103="","",MAX(1,IF(I103&lt;&gt;"",I103,H103)-G103)*N103),"")</f>
        <v/>
      </c>
      <c r="Q103" s="25">
        <f>IFERROR(IF(A103="","",IF(AND(OR(M103="Open",M103="In Progress",M103="On Hold"),H103&lt;&gt;"",H103&lt;'Dashboard'!$B$4),"Yes","No")),"")</f>
        <v/>
      </c>
      <c r="R103" s="25">
        <f>IFERROR(IF(A103="","",IF(O103&gt;'Dashboard'!$B$7,"Yes","No")),"")</f>
        <v/>
      </c>
      <c r="S103" s="22" t="n"/>
    </row>
    <row r="104">
      <c r="A104" s="22" t="n"/>
      <c r="B104" s="22" t="n"/>
      <c r="C104" s="25">
        <f>IFERROR(IF(A104="","",IFERROR(VLOOKUP(B104,'Room Inventory'!$A$2:$B$151,2,0),"Room not found")),"")</f>
        <v/>
      </c>
      <c r="D104" s="22" t="n"/>
      <c r="E104" s="22" t="n"/>
      <c r="F104" s="22" t="n"/>
      <c r="G104" s="38" t="n"/>
      <c r="H104" s="38" t="n"/>
      <c r="I104" s="38" t="n"/>
      <c r="J104" s="22" t="n"/>
      <c r="K104" s="22" t="n"/>
      <c r="L104" s="22" t="n"/>
      <c r="M104" s="22" t="n"/>
      <c r="N104" s="39" t="n"/>
      <c r="O104" s="26">
        <f>IFERROR(IF(A104="","",MAX(0,IF(I104&lt;&gt;"",I104-G104,'Dashboard'!$B$4-G104))),"")</f>
        <v/>
      </c>
      <c r="P104" s="40">
        <f>IFERROR(IF(A104="","",MAX(1,IF(I104&lt;&gt;"",I104,H104)-G104)*N104),"")</f>
        <v/>
      </c>
      <c r="Q104" s="25">
        <f>IFERROR(IF(A104="","",IF(AND(OR(M104="Open",M104="In Progress",M104="On Hold"),H104&lt;&gt;"",H104&lt;'Dashboard'!$B$4),"Yes","No")),"")</f>
        <v/>
      </c>
      <c r="R104" s="25">
        <f>IFERROR(IF(A104="","",IF(O104&gt;'Dashboard'!$B$7,"Yes","No")),"")</f>
        <v/>
      </c>
      <c r="S104" s="22" t="n"/>
    </row>
    <row r="105">
      <c r="A105" s="22" t="n"/>
      <c r="B105" s="22" t="n"/>
      <c r="C105" s="25">
        <f>IFERROR(IF(A105="","",IFERROR(VLOOKUP(B105,'Room Inventory'!$A$2:$B$151,2,0),"Room not found")),"")</f>
        <v/>
      </c>
      <c r="D105" s="22" t="n"/>
      <c r="E105" s="22" t="n"/>
      <c r="F105" s="22" t="n"/>
      <c r="G105" s="38" t="n"/>
      <c r="H105" s="38" t="n"/>
      <c r="I105" s="38" t="n"/>
      <c r="J105" s="22" t="n"/>
      <c r="K105" s="22" t="n"/>
      <c r="L105" s="22" t="n"/>
      <c r="M105" s="22" t="n"/>
      <c r="N105" s="39" t="n"/>
      <c r="O105" s="26">
        <f>IFERROR(IF(A105="","",MAX(0,IF(I105&lt;&gt;"",I105-G105,'Dashboard'!$B$4-G105))),"")</f>
        <v/>
      </c>
      <c r="P105" s="40">
        <f>IFERROR(IF(A105="","",MAX(1,IF(I105&lt;&gt;"",I105,H105)-G105)*N105),"")</f>
        <v/>
      </c>
      <c r="Q105" s="25">
        <f>IFERROR(IF(A105="","",IF(AND(OR(M105="Open",M105="In Progress",M105="On Hold"),H105&lt;&gt;"",H105&lt;'Dashboard'!$B$4),"Yes","No")),"")</f>
        <v/>
      </c>
      <c r="R105" s="25">
        <f>IFERROR(IF(A105="","",IF(O105&gt;'Dashboard'!$B$7,"Yes","No")),"")</f>
        <v/>
      </c>
      <c r="S105" s="22" t="n"/>
    </row>
    <row r="106">
      <c r="A106" s="22" t="n"/>
      <c r="B106" s="22" t="n"/>
      <c r="C106" s="25">
        <f>IFERROR(IF(A106="","",IFERROR(VLOOKUP(B106,'Room Inventory'!$A$2:$B$151,2,0),"Room not found")),"")</f>
        <v/>
      </c>
      <c r="D106" s="22" t="n"/>
      <c r="E106" s="22" t="n"/>
      <c r="F106" s="22" t="n"/>
      <c r="G106" s="38" t="n"/>
      <c r="H106" s="38" t="n"/>
      <c r="I106" s="38" t="n"/>
      <c r="J106" s="22" t="n"/>
      <c r="K106" s="22" t="n"/>
      <c r="L106" s="22" t="n"/>
      <c r="M106" s="22" t="n"/>
      <c r="N106" s="39" t="n"/>
      <c r="O106" s="26">
        <f>IFERROR(IF(A106="","",MAX(0,IF(I106&lt;&gt;"",I106-G106,'Dashboard'!$B$4-G106))),"")</f>
        <v/>
      </c>
      <c r="P106" s="40">
        <f>IFERROR(IF(A106="","",MAX(1,IF(I106&lt;&gt;"",I106,H106)-G106)*N106),"")</f>
        <v/>
      </c>
      <c r="Q106" s="25">
        <f>IFERROR(IF(A106="","",IF(AND(OR(M106="Open",M106="In Progress",M106="On Hold"),H106&lt;&gt;"",H106&lt;'Dashboard'!$B$4),"Yes","No")),"")</f>
        <v/>
      </c>
      <c r="R106" s="25">
        <f>IFERROR(IF(A106="","",IF(O106&gt;'Dashboard'!$B$7,"Yes","No")),"")</f>
        <v/>
      </c>
      <c r="S106" s="22" t="n"/>
    </row>
    <row r="107">
      <c r="A107" s="22" t="n"/>
      <c r="B107" s="22" t="n"/>
      <c r="C107" s="25">
        <f>IFERROR(IF(A107="","",IFERROR(VLOOKUP(B107,'Room Inventory'!$A$2:$B$151,2,0),"Room not found")),"")</f>
        <v/>
      </c>
      <c r="D107" s="22" t="n"/>
      <c r="E107" s="22" t="n"/>
      <c r="F107" s="22" t="n"/>
      <c r="G107" s="38" t="n"/>
      <c r="H107" s="38" t="n"/>
      <c r="I107" s="38" t="n"/>
      <c r="J107" s="22" t="n"/>
      <c r="K107" s="22" t="n"/>
      <c r="L107" s="22" t="n"/>
      <c r="M107" s="22" t="n"/>
      <c r="N107" s="39" t="n"/>
      <c r="O107" s="26">
        <f>IFERROR(IF(A107="","",MAX(0,IF(I107&lt;&gt;"",I107-G107,'Dashboard'!$B$4-G107))),"")</f>
        <v/>
      </c>
      <c r="P107" s="40">
        <f>IFERROR(IF(A107="","",MAX(1,IF(I107&lt;&gt;"",I107,H107)-G107)*N107),"")</f>
        <v/>
      </c>
      <c r="Q107" s="25">
        <f>IFERROR(IF(A107="","",IF(AND(OR(M107="Open",M107="In Progress",M107="On Hold"),H107&lt;&gt;"",H107&lt;'Dashboard'!$B$4),"Yes","No")),"")</f>
        <v/>
      </c>
      <c r="R107" s="25">
        <f>IFERROR(IF(A107="","",IF(O107&gt;'Dashboard'!$B$7,"Yes","No")),"")</f>
        <v/>
      </c>
      <c r="S107" s="22" t="n"/>
    </row>
    <row r="108">
      <c r="A108" s="22" t="n"/>
      <c r="B108" s="22" t="n"/>
      <c r="C108" s="25">
        <f>IFERROR(IF(A108="","",IFERROR(VLOOKUP(B108,'Room Inventory'!$A$2:$B$151,2,0),"Room not found")),"")</f>
        <v/>
      </c>
      <c r="D108" s="22" t="n"/>
      <c r="E108" s="22" t="n"/>
      <c r="F108" s="22" t="n"/>
      <c r="G108" s="38" t="n"/>
      <c r="H108" s="38" t="n"/>
      <c r="I108" s="38" t="n"/>
      <c r="J108" s="22" t="n"/>
      <c r="K108" s="22" t="n"/>
      <c r="L108" s="22" t="n"/>
      <c r="M108" s="22" t="n"/>
      <c r="N108" s="39" t="n"/>
      <c r="O108" s="26">
        <f>IFERROR(IF(A108="","",MAX(0,IF(I108&lt;&gt;"",I108-G108,'Dashboard'!$B$4-G108))),"")</f>
        <v/>
      </c>
      <c r="P108" s="40">
        <f>IFERROR(IF(A108="","",MAX(1,IF(I108&lt;&gt;"",I108,H108)-G108)*N108),"")</f>
        <v/>
      </c>
      <c r="Q108" s="25">
        <f>IFERROR(IF(A108="","",IF(AND(OR(M108="Open",M108="In Progress",M108="On Hold"),H108&lt;&gt;"",H108&lt;'Dashboard'!$B$4),"Yes","No")),"")</f>
        <v/>
      </c>
      <c r="R108" s="25">
        <f>IFERROR(IF(A108="","",IF(O108&gt;'Dashboard'!$B$7,"Yes","No")),"")</f>
        <v/>
      </c>
      <c r="S108" s="22" t="n"/>
    </row>
    <row r="109">
      <c r="A109" s="22" t="n"/>
      <c r="B109" s="22" t="n"/>
      <c r="C109" s="25">
        <f>IFERROR(IF(A109="","",IFERROR(VLOOKUP(B109,'Room Inventory'!$A$2:$B$151,2,0),"Room not found")),"")</f>
        <v/>
      </c>
      <c r="D109" s="22" t="n"/>
      <c r="E109" s="22" t="n"/>
      <c r="F109" s="22" t="n"/>
      <c r="G109" s="38" t="n"/>
      <c r="H109" s="38" t="n"/>
      <c r="I109" s="38" t="n"/>
      <c r="J109" s="22" t="n"/>
      <c r="K109" s="22" t="n"/>
      <c r="L109" s="22" t="n"/>
      <c r="M109" s="22" t="n"/>
      <c r="N109" s="39" t="n"/>
      <c r="O109" s="26">
        <f>IFERROR(IF(A109="","",MAX(0,IF(I109&lt;&gt;"",I109-G109,'Dashboard'!$B$4-G109))),"")</f>
        <v/>
      </c>
      <c r="P109" s="40">
        <f>IFERROR(IF(A109="","",MAX(1,IF(I109&lt;&gt;"",I109,H109)-G109)*N109),"")</f>
        <v/>
      </c>
      <c r="Q109" s="25">
        <f>IFERROR(IF(A109="","",IF(AND(OR(M109="Open",M109="In Progress",M109="On Hold"),H109&lt;&gt;"",H109&lt;'Dashboard'!$B$4),"Yes","No")),"")</f>
        <v/>
      </c>
      <c r="R109" s="25">
        <f>IFERROR(IF(A109="","",IF(O109&gt;'Dashboard'!$B$7,"Yes","No")),"")</f>
        <v/>
      </c>
      <c r="S109" s="22" t="n"/>
    </row>
    <row r="110">
      <c r="A110" s="22" t="n"/>
      <c r="B110" s="22" t="n"/>
      <c r="C110" s="25">
        <f>IFERROR(IF(A110="","",IFERROR(VLOOKUP(B110,'Room Inventory'!$A$2:$B$151,2,0),"Room not found")),"")</f>
        <v/>
      </c>
      <c r="D110" s="22" t="n"/>
      <c r="E110" s="22" t="n"/>
      <c r="F110" s="22" t="n"/>
      <c r="G110" s="38" t="n"/>
      <c r="H110" s="38" t="n"/>
      <c r="I110" s="38" t="n"/>
      <c r="J110" s="22" t="n"/>
      <c r="K110" s="22" t="n"/>
      <c r="L110" s="22" t="n"/>
      <c r="M110" s="22" t="n"/>
      <c r="N110" s="39" t="n"/>
      <c r="O110" s="26">
        <f>IFERROR(IF(A110="","",MAX(0,IF(I110&lt;&gt;"",I110-G110,'Dashboard'!$B$4-G110))),"")</f>
        <v/>
      </c>
      <c r="P110" s="40">
        <f>IFERROR(IF(A110="","",MAX(1,IF(I110&lt;&gt;"",I110,H110)-G110)*N110),"")</f>
        <v/>
      </c>
      <c r="Q110" s="25">
        <f>IFERROR(IF(A110="","",IF(AND(OR(M110="Open",M110="In Progress",M110="On Hold"),H110&lt;&gt;"",H110&lt;'Dashboard'!$B$4),"Yes","No")),"")</f>
        <v/>
      </c>
      <c r="R110" s="25">
        <f>IFERROR(IF(A110="","",IF(O110&gt;'Dashboard'!$B$7,"Yes","No")),"")</f>
        <v/>
      </c>
      <c r="S110" s="22" t="n"/>
    </row>
    <row r="111">
      <c r="A111" s="22" t="n"/>
      <c r="B111" s="22" t="n"/>
      <c r="C111" s="25">
        <f>IFERROR(IF(A111="","",IFERROR(VLOOKUP(B111,'Room Inventory'!$A$2:$B$151,2,0),"Room not found")),"")</f>
        <v/>
      </c>
      <c r="D111" s="22" t="n"/>
      <c r="E111" s="22" t="n"/>
      <c r="F111" s="22" t="n"/>
      <c r="G111" s="38" t="n"/>
      <c r="H111" s="38" t="n"/>
      <c r="I111" s="38" t="n"/>
      <c r="J111" s="22" t="n"/>
      <c r="K111" s="22" t="n"/>
      <c r="L111" s="22" t="n"/>
      <c r="M111" s="22" t="n"/>
      <c r="N111" s="39" t="n"/>
      <c r="O111" s="26">
        <f>IFERROR(IF(A111="","",MAX(0,IF(I111&lt;&gt;"",I111-G111,'Dashboard'!$B$4-G111))),"")</f>
        <v/>
      </c>
      <c r="P111" s="40">
        <f>IFERROR(IF(A111="","",MAX(1,IF(I111&lt;&gt;"",I111,H111)-G111)*N111),"")</f>
        <v/>
      </c>
      <c r="Q111" s="25">
        <f>IFERROR(IF(A111="","",IF(AND(OR(M111="Open",M111="In Progress",M111="On Hold"),H111&lt;&gt;"",H111&lt;'Dashboard'!$B$4),"Yes","No")),"")</f>
        <v/>
      </c>
      <c r="R111" s="25">
        <f>IFERROR(IF(A111="","",IF(O111&gt;'Dashboard'!$B$7,"Yes","No")),"")</f>
        <v/>
      </c>
      <c r="S111" s="22" t="n"/>
    </row>
    <row r="112">
      <c r="A112" s="22" t="n"/>
      <c r="B112" s="22" t="n"/>
      <c r="C112" s="25">
        <f>IFERROR(IF(A112="","",IFERROR(VLOOKUP(B112,'Room Inventory'!$A$2:$B$151,2,0),"Room not found")),"")</f>
        <v/>
      </c>
      <c r="D112" s="22" t="n"/>
      <c r="E112" s="22" t="n"/>
      <c r="F112" s="22" t="n"/>
      <c r="G112" s="38" t="n"/>
      <c r="H112" s="38" t="n"/>
      <c r="I112" s="38" t="n"/>
      <c r="J112" s="22" t="n"/>
      <c r="K112" s="22" t="n"/>
      <c r="L112" s="22" t="n"/>
      <c r="M112" s="22" t="n"/>
      <c r="N112" s="39" t="n"/>
      <c r="O112" s="26">
        <f>IFERROR(IF(A112="","",MAX(0,IF(I112&lt;&gt;"",I112-G112,'Dashboard'!$B$4-G112))),"")</f>
        <v/>
      </c>
      <c r="P112" s="40">
        <f>IFERROR(IF(A112="","",MAX(1,IF(I112&lt;&gt;"",I112,H112)-G112)*N112),"")</f>
        <v/>
      </c>
      <c r="Q112" s="25">
        <f>IFERROR(IF(A112="","",IF(AND(OR(M112="Open",M112="In Progress",M112="On Hold"),H112&lt;&gt;"",H112&lt;'Dashboard'!$B$4),"Yes","No")),"")</f>
        <v/>
      </c>
      <c r="R112" s="25">
        <f>IFERROR(IF(A112="","",IF(O112&gt;'Dashboard'!$B$7,"Yes","No")),"")</f>
        <v/>
      </c>
      <c r="S112" s="22" t="n"/>
    </row>
    <row r="113">
      <c r="A113" s="22" t="n"/>
      <c r="B113" s="22" t="n"/>
      <c r="C113" s="25">
        <f>IFERROR(IF(A113="","",IFERROR(VLOOKUP(B113,'Room Inventory'!$A$2:$B$151,2,0),"Room not found")),"")</f>
        <v/>
      </c>
      <c r="D113" s="22" t="n"/>
      <c r="E113" s="22" t="n"/>
      <c r="F113" s="22" t="n"/>
      <c r="G113" s="38" t="n"/>
      <c r="H113" s="38" t="n"/>
      <c r="I113" s="38" t="n"/>
      <c r="J113" s="22" t="n"/>
      <c r="K113" s="22" t="n"/>
      <c r="L113" s="22" t="n"/>
      <c r="M113" s="22" t="n"/>
      <c r="N113" s="39" t="n"/>
      <c r="O113" s="26">
        <f>IFERROR(IF(A113="","",MAX(0,IF(I113&lt;&gt;"",I113-G113,'Dashboard'!$B$4-G113))),"")</f>
        <v/>
      </c>
      <c r="P113" s="40">
        <f>IFERROR(IF(A113="","",MAX(1,IF(I113&lt;&gt;"",I113,H113)-G113)*N113),"")</f>
        <v/>
      </c>
      <c r="Q113" s="25">
        <f>IFERROR(IF(A113="","",IF(AND(OR(M113="Open",M113="In Progress",M113="On Hold"),H113&lt;&gt;"",H113&lt;'Dashboard'!$B$4),"Yes","No")),"")</f>
        <v/>
      </c>
      <c r="R113" s="25">
        <f>IFERROR(IF(A113="","",IF(O113&gt;'Dashboard'!$B$7,"Yes","No")),"")</f>
        <v/>
      </c>
      <c r="S113" s="22" t="n"/>
    </row>
    <row r="114">
      <c r="A114" s="22" t="n"/>
      <c r="B114" s="22" t="n"/>
      <c r="C114" s="25">
        <f>IFERROR(IF(A114="","",IFERROR(VLOOKUP(B114,'Room Inventory'!$A$2:$B$151,2,0),"Room not found")),"")</f>
        <v/>
      </c>
      <c r="D114" s="22" t="n"/>
      <c r="E114" s="22" t="n"/>
      <c r="F114" s="22" t="n"/>
      <c r="G114" s="38" t="n"/>
      <c r="H114" s="38" t="n"/>
      <c r="I114" s="38" t="n"/>
      <c r="J114" s="22" t="n"/>
      <c r="K114" s="22" t="n"/>
      <c r="L114" s="22" t="n"/>
      <c r="M114" s="22" t="n"/>
      <c r="N114" s="39" t="n"/>
      <c r="O114" s="26">
        <f>IFERROR(IF(A114="","",MAX(0,IF(I114&lt;&gt;"",I114-G114,'Dashboard'!$B$4-G114))),"")</f>
        <v/>
      </c>
      <c r="P114" s="40">
        <f>IFERROR(IF(A114="","",MAX(1,IF(I114&lt;&gt;"",I114,H114)-G114)*N114),"")</f>
        <v/>
      </c>
      <c r="Q114" s="25">
        <f>IFERROR(IF(A114="","",IF(AND(OR(M114="Open",M114="In Progress",M114="On Hold"),H114&lt;&gt;"",H114&lt;'Dashboard'!$B$4),"Yes","No")),"")</f>
        <v/>
      </c>
      <c r="R114" s="25">
        <f>IFERROR(IF(A114="","",IF(O114&gt;'Dashboard'!$B$7,"Yes","No")),"")</f>
        <v/>
      </c>
      <c r="S114" s="22" t="n"/>
    </row>
    <row r="115">
      <c r="A115" s="22" t="n"/>
      <c r="B115" s="22" t="n"/>
      <c r="C115" s="25">
        <f>IFERROR(IF(A115="","",IFERROR(VLOOKUP(B115,'Room Inventory'!$A$2:$B$151,2,0),"Room not found")),"")</f>
        <v/>
      </c>
      <c r="D115" s="22" t="n"/>
      <c r="E115" s="22" t="n"/>
      <c r="F115" s="22" t="n"/>
      <c r="G115" s="38" t="n"/>
      <c r="H115" s="38" t="n"/>
      <c r="I115" s="38" t="n"/>
      <c r="J115" s="22" t="n"/>
      <c r="K115" s="22" t="n"/>
      <c r="L115" s="22" t="n"/>
      <c r="M115" s="22" t="n"/>
      <c r="N115" s="39" t="n"/>
      <c r="O115" s="26">
        <f>IFERROR(IF(A115="","",MAX(0,IF(I115&lt;&gt;"",I115-G115,'Dashboard'!$B$4-G115))),"")</f>
        <v/>
      </c>
      <c r="P115" s="40">
        <f>IFERROR(IF(A115="","",MAX(1,IF(I115&lt;&gt;"",I115,H115)-G115)*N115),"")</f>
        <v/>
      </c>
      <c r="Q115" s="25">
        <f>IFERROR(IF(A115="","",IF(AND(OR(M115="Open",M115="In Progress",M115="On Hold"),H115&lt;&gt;"",H115&lt;'Dashboard'!$B$4),"Yes","No")),"")</f>
        <v/>
      </c>
      <c r="R115" s="25">
        <f>IFERROR(IF(A115="","",IF(O115&gt;'Dashboard'!$B$7,"Yes","No")),"")</f>
        <v/>
      </c>
      <c r="S115" s="22" t="n"/>
    </row>
    <row r="116">
      <c r="A116" s="22" t="n"/>
      <c r="B116" s="22" t="n"/>
      <c r="C116" s="25">
        <f>IFERROR(IF(A116="","",IFERROR(VLOOKUP(B116,'Room Inventory'!$A$2:$B$151,2,0),"Room not found")),"")</f>
        <v/>
      </c>
      <c r="D116" s="22" t="n"/>
      <c r="E116" s="22" t="n"/>
      <c r="F116" s="22" t="n"/>
      <c r="G116" s="38" t="n"/>
      <c r="H116" s="38" t="n"/>
      <c r="I116" s="38" t="n"/>
      <c r="J116" s="22" t="n"/>
      <c r="K116" s="22" t="n"/>
      <c r="L116" s="22" t="n"/>
      <c r="M116" s="22" t="n"/>
      <c r="N116" s="39" t="n"/>
      <c r="O116" s="26">
        <f>IFERROR(IF(A116="","",MAX(0,IF(I116&lt;&gt;"",I116-G116,'Dashboard'!$B$4-G116))),"")</f>
        <v/>
      </c>
      <c r="P116" s="40">
        <f>IFERROR(IF(A116="","",MAX(1,IF(I116&lt;&gt;"",I116,H116)-G116)*N116),"")</f>
        <v/>
      </c>
      <c r="Q116" s="25">
        <f>IFERROR(IF(A116="","",IF(AND(OR(M116="Open",M116="In Progress",M116="On Hold"),H116&lt;&gt;"",H116&lt;'Dashboard'!$B$4),"Yes","No")),"")</f>
        <v/>
      </c>
      <c r="R116" s="25">
        <f>IFERROR(IF(A116="","",IF(O116&gt;'Dashboard'!$B$7,"Yes","No")),"")</f>
        <v/>
      </c>
      <c r="S116" s="22" t="n"/>
    </row>
    <row r="117">
      <c r="A117" s="22" t="n"/>
      <c r="B117" s="22" t="n"/>
      <c r="C117" s="25">
        <f>IFERROR(IF(A117="","",IFERROR(VLOOKUP(B117,'Room Inventory'!$A$2:$B$151,2,0),"Room not found")),"")</f>
        <v/>
      </c>
      <c r="D117" s="22" t="n"/>
      <c r="E117" s="22" t="n"/>
      <c r="F117" s="22" t="n"/>
      <c r="G117" s="38" t="n"/>
      <c r="H117" s="38" t="n"/>
      <c r="I117" s="38" t="n"/>
      <c r="J117" s="22" t="n"/>
      <c r="K117" s="22" t="n"/>
      <c r="L117" s="22" t="n"/>
      <c r="M117" s="22" t="n"/>
      <c r="N117" s="39" t="n"/>
      <c r="O117" s="26">
        <f>IFERROR(IF(A117="","",MAX(0,IF(I117&lt;&gt;"",I117-G117,'Dashboard'!$B$4-G117))),"")</f>
        <v/>
      </c>
      <c r="P117" s="40">
        <f>IFERROR(IF(A117="","",MAX(1,IF(I117&lt;&gt;"",I117,H117)-G117)*N117),"")</f>
        <v/>
      </c>
      <c r="Q117" s="25">
        <f>IFERROR(IF(A117="","",IF(AND(OR(M117="Open",M117="In Progress",M117="On Hold"),H117&lt;&gt;"",H117&lt;'Dashboard'!$B$4),"Yes","No")),"")</f>
        <v/>
      </c>
      <c r="R117" s="25">
        <f>IFERROR(IF(A117="","",IF(O117&gt;'Dashboard'!$B$7,"Yes","No")),"")</f>
        <v/>
      </c>
      <c r="S117" s="22" t="n"/>
    </row>
    <row r="118">
      <c r="A118" s="22" t="n"/>
      <c r="B118" s="22" t="n"/>
      <c r="C118" s="25">
        <f>IFERROR(IF(A118="","",IFERROR(VLOOKUP(B118,'Room Inventory'!$A$2:$B$151,2,0),"Room not found")),"")</f>
        <v/>
      </c>
      <c r="D118" s="22" t="n"/>
      <c r="E118" s="22" t="n"/>
      <c r="F118" s="22" t="n"/>
      <c r="G118" s="38" t="n"/>
      <c r="H118" s="38" t="n"/>
      <c r="I118" s="38" t="n"/>
      <c r="J118" s="22" t="n"/>
      <c r="K118" s="22" t="n"/>
      <c r="L118" s="22" t="n"/>
      <c r="M118" s="22" t="n"/>
      <c r="N118" s="39" t="n"/>
      <c r="O118" s="26">
        <f>IFERROR(IF(A118="","",MAX(0,IF(I118&lt;&gt;"",I118-G118,'Dashboard'!$B$4-G118))),"")</f>
        <v/>
      </c>
      <c r="P118" s="40">
        <f>IFERROR(IF(A118="","",MAX(1,IF(I118&lt;&gt;"",I118,H118)-G118)*N118),"")</f>
        <v/>
      </c>
      <c r="Q118" s="25">
        <f>IFERROR(IF(A118="","",IF(AND(OR(M118="Open",M118="In Progress",M118="On Hold"),H118&lt;&gt;"",H118&lt;'Dashboard'!$B$4),"Yes","No")),"")</f>
        <v/>
      </c>
      <c r="R118" s="25">
        <f>IFERROR(IF(A118="","",IF(O118&gt;'Dashboard'!$B$7,"Yes","No")),"")</f>
        <v/>
      </c>
      <c r="S118" s="22" t="n"/>
    </row>
    <row r="119">
      <c r="A119" s="22" t="n"/>
      <c r="B119" s="22" t="n"/>
      <c r="C119" s="25">
        <f>IFERROR(IF(A119="","",IFERROR(VLOOKUP(B119,'Room Inventory'!$A$2:$B$151,2,0),"Room not found")),"")</f>
        <v/>
      </c>
      <c r="D119" s="22" t="n"/>
      <c r="E119" s="22" t="n"/>
      <c r="F119" s="22" t="n"/>
      <c r="G119" s="38" t="n"/>
      <c r="H119" s="38" t="n"/>
      <c r="I119" s="38" t="n"/>
      <c r="J119" s="22" t="n"/>
      <c r="K119" s="22" t="n"/>
      <c r="L119" s="22" t="n"/>
      <c r="M119" s="22" t="n"/>
      <c r="N119" s="39" t="n"/>
      <c r="O119" s="26">
        <f>IFERROR(IF(A119="","",MAX(0,IF(I119&lt;&gt;"",I119-G119,'Dashboard'!$B$4-G119))),"")</f>
        <v/>
      </c>
      <c r="P119" s="40">
        <f>IFERROR(IF(A119="","",MAX(1,IF(I119&lt;&gt;"",I119,H119)-G119)*N119),"")</f>
        <v/>
      </c>
      <c r="Q119" s="25">
        <f>IFERROR(IF(A119="","",IF(AND(OR(M119="Open",M119="In Progress",M119="On Hold"),H119&lt;&gt;"",H119&lt;'Dashboard'!$B$4),"Yes","No")),"")</f>
        <v/>
      </c>
      <c r="R119" s="25">
        <f>IFERROR(IF(A119="","",IF(O119&gt;'Dashboard'!$B$7,"Yes","No")),"")</f>
        <v/>
      </c>
      <c r="S119" s="22" t="n"/>
    </row>
    <row r="120">
      <c r="A120" s="22" t="n"/>
      <c r="B120" s="22" t="n"/>
      <c r="C120" s="25">
        <f>IFERROR(IF(A120="","",IFERROR(VLOOKUP(B120,'Room Inventory'!$A$2:$B$151,2,0),"Room not found")),"")</f>
        <v/>
      </c>
      <c r="D120" s="22" t="n"/>
      <c r="E120" s="22" t="n"/>
      <c r="F120" s="22" t="n"/>
      <c r="G120" s="38" t="n"/>
      <c r="H120" s="38" t="n"/>
      <c r="I120" s="38" t="n"/>
      <c r="J120" s="22" t="n"/>
      <c r="K120" s="22" t="n"/>
      <c r="L120" s="22" t="n"/>
      <c r="M120" s="22" t="n"/>
      <c r="N120" s="39" t="n"/>
      <c r="O120" s="26">
        <f>IFERROR(IF(A120="","",MAX(0,IF(I120&lt;&gt;"",I120-G120,'Dashboard'!$B$4-G120))),"")</f>
        <v/>
      </c>
      <c r="P120" s="40">
        <f>IFERROR(IF(A120="","",MAX(1,IF(I120&lt;&gt;"",I120,H120)-G120)*N120),"")</f>
        <v/>
      </c>
      <c r="Q120" s="25">
        <f>IFERROR(IF(A120="","",IF(AND(OR(M120="Open",M120="In Progress",M120="On Hold"),H120&lt;&gt;"",H120&lt;'Dashboard'!$B$4),"Yes","No")),"")</f>
        <v/>
      </c>
      <c r="R120" s="25">
        <f>IFERROR(IF(A120="","",IF(O120&gt;'Dashboard'!$B$7,"Yes","No")),"")</f>
        <v/>
      </c>
      <c r="S120" s="22" t="n"/>
    </row>
    <row r="121">
      <c r="A121" s="22" t="n"/>
      <c r="B121" s="22" t="n"/>
      <c r="C121" s="25">
        <f>IFERROR(IF(A121="","",IFERROR(VLOOKUP(B121,'Room Inventory'!$A$2:$B$151,2,0),"Room not found")),"")</f>
        <v/>
      </c>
      <c r="D121" s="22" t="n"/>
      <c r="E121" s="22" t="n"/>
      <c r="F121" s="22" t="n"/>
      <c r="G121" s="38" t="n"/>
      <c r="H121" s="38" t="n"/>
      <c r="I121" s="38" t="n"/>
      <c r="J121" s="22" t="n"/>
      <c r="K121" s="22" t="n"/>
      <c r="L121" s="22" t="n"/>
      <c r="M121" s="22" t="n"/>
      <c r="N121" s="39" t="n"/>
      <c r="O121" s="26">
        <f>IFERROR(IF(A121="","",MAX(0,IF(I121&lt;&gt;"",I121-G121,'Dashboard'!$B$4-G121))),"")</f>
        <v/>
      </c>
      <c r="P121" s="40">
        <f>IFERROR(IF(A121="","",MAX(1,IF(I121&lt;&gt;"",I121,H121)-G121)*N121),"")</f>
        <v/>
      </c>
      <c r="Q121" s="25">
        <f>IFERROR(IF(A121="","",IF(AND(OR(M121="Open",M121="In Progress",M121="On Hold"),H121&lt;&gt;"",H121&lt;'Dashboard'!$B$4),"Yes","No")),"")</f>
        <v/>
      </c>
      <c r="R121" s="25">
        <f>IFERROR(IF(A121="","",IF(O121&gt;'Dashboard'!$B$7,"Yes","No")),"")</f>
        <v/>
      </c>
      <c r="S121" s="22" t="n"/>
    </row>
    <row r="122">
      <c r="A122" s="22" t="n"/>
      <c r="B122" s="22" t="n"/>
      <c r="C122" s="25">
        <f>IFERROR(IF(A122="","",IFERROR(VLOOKUP(B122,'Room Inventory'!$A$2:$B$151,2,0),"Room not found")),"")</f>
        <v/>
      </c>
      <c r="D122" s="22" t="n"/>
      <c r="E122" s="22" t="n"/>
      <c r="F122" s="22" t="n"/>
      <c r="G122" s="38" t="n"/>
      <c r="H122" s="38" t="n"/>
      <c r="I122" s="38" t="n"/>
      <c r="J122" s="22" t="n"/>
      <c r="K122" s="22" t="n"/>
      <c r="L122" s="22" t="n"/>
      <c r="M122" s="22" t="n"/>
      <c r="N122" s="39" t="n"/>
      <c r="O122" s="26">
        <f>IFERROR(IF(A122="","",MAX(0,IF(I122&lt;&gt;"",I122-G122,'Dashboard'!$B$4-G122))),"")</f>
        <v/>
      </c>
      <c r="P122" s="40">
        <f>IFERROR(IF(A122="","",MAX(1,IF(I122&lt;&gt;"",I122,H122)-G122)*N122),"")</f>
        <v/>
      </c>
      <c r="Q122" s="25">
        <f>IFERROR(IF(A122="","",IF(AND(OR(M122="Open",M122="In Progress",M122="On Hold"),H122&lt;&gt;"",H122&lt;'Dashboard'!$B$4),"Yes","No")),"")</f>
        <v/>
      </c>
      <c r="R122" s="25">
        <f>IFERROR(IF(A122="","",IF(O122&gt;'Dashboard'!$B$7,"Yes","No")),"")</f>
        <v/>
      </c>
      <c r="S122" s="22" t="n"/>
    </row>
    <row r="123">
      <c r="A123" s="22" t="n"/>
      <c r="B123" s="22" t="n"/>
      <c r="C123" s="25">
        <f>IFERROR(IF(A123="","",IFERROR(VLOOKUP(B123,'Room Inventory'!$A$2:$B$151,2,0),"Room not found")),"")</f>
        <v/>
      </c>
      <c r="D123" s="22" t="n"/>
      <c r="E123" s="22" t="n"/>
      <c r="F123" s="22" t="n"/>
      <c r="G123" s="38" t="n"/>
      <c r="H123" s="38" t="n"/>
      <c r="I123" s="38" t="n"/>
      <c r="J123" s="22" t="n"/>
      <c r="K123" s="22" t="n"/>
      <c r="L123" s="22" t="n"/>
      <c r="M123" s="22" t="n"/>
      <c r="N123" s="39" t="n"/>
      <c r="O123" s="26">
        <f>IFERROR(IF(A123="","",MAX(0,IF(I123&lt;&gt;"",I123-G123,'Dashboard'!$B$4-G123))),"")</f>
        <v/>
      </c>
      <c r="P123" s="40">
        <f>IFERROR(IF(A123="","",MAX(1,IF(I123&lt;&gt;"",I123,H123)-G123)*N123),"")</f>
        <v/>
      </c>
      <c r="Q123" s="25">
        <f>IFERROR(IF(A123="","",IF(AND(OR(M123="Open",M123="In Progress",M123="On Hold"),H123&lt;&gt;"",H123&lt;'Dashboard'!$B$4),"Yes","No")),"")</f>
        <v/>
      </c>
      <c r="R123" s="25">
        <f>IFERROR(IF(A123="","",IF(O123&gt;'Dashboard'!$B$7,"Yes","No")),"")</f>
        <v/>
      </c>
      <c r="S123" s="22" t="n"/>
    </row>
    <row r="124">
      <c r="A124" s="22" t="n"/>
      <c r="B124" s="22" t="n"/>
      <c r="C124" s="25">
        <f>IFERROR(IF(A124="","",IFERROR(VLOOKUP(B124,'Room Inventory'!$A$2:$B$151,2,0),"Room not found")),"")</f>
        <v/>
      </c>
      <c r="D124" s="22" t="n"/>
      <c r="E124" s="22" t="n"/>
      <c r="F124" s="22" t="n"/>
      <c r="G124" s="38" t="n"/>
      <c r="H124" s="38" t="n"/>
      <c r="I124" s="38" t="n"/>
      <c r="J124" s="22" t="n"/>
      <c r="K124" s="22" t="n"/>
      <c r="L124" s="22" t="n"/>
      <c r="M124" s="22" t="n"/>
      <c r="N124" s="39" t="n"/>
      <c r="O124" s="26">
        <f>IFERROR(IF(A124="","",MAX(0,IF(I124&lt;&gt;"",I124-G124,'Dashboard'!$B$4-G124))),"")</f>
        <v/>
      </c>
      <c r="P124" s="40">
        <f>IFERROR(IF(A124="","",MAX(1,IF(I124&lt;&gt;"",I124,H124)-G124)*N124),"")</f>
        <v/>
      </c>
      <c r="Q124" s="25">
        <f>IFERROR(IF(A124="","",IF(AND(OR(M124="Open",M124="In Progress",M124="On Hold"),H124&lt;&gt;"",H124&lt;'Dashboard'!$B$4),"Yes","No")),"")</f>
        <v/>
      </c>
      <c r="R124" s="25">
        <f>IFERROR(IF(A124="","",IF(O124&gt;'Dashboard'!$B$7,"Yes","No")),"")</f>
        <v/>
      </c>
      <c r="S124" s="22" t="n"/>
    </row>
    <row r="125">
      <c r="A125" s="22" t="n"/>
      <c r="B125" s="22" t="n"/>
      <c r="C125" s="25">
        <f>IFERROR(IF(A125="","",IFERROR(VLOOKUP(B125,'Room Inventory'!$A$2:$B$151,2,0),"Room not found")),"")</f>
        <v/>
      </c>
      <c r="D125" s="22" t="n"/>
      <c r="E125" s="22" t="n"/>
      <c r="F125" s="22" t="n"/>
      <c r="G125" s="38" t="n"/>
      <c r="H125" s="38" t="n"/>
      <c r="I125" s="38" t="n"/>
      <c r="J125" s="22" t="n"/>
      <c r="K125" s="22" t="n"/>
      <c r="L125" s="22" t="n"/>
      <c r="M125" s="22" t="n"/>
      <c r="N125" s="39" t="n"/>
      <c r="O125" s="26">
        <f>IFERROR(IF(A125="","",MAX(0,IF(I125&lt;&gt;"",I125-G125,'Dashboard'!$B$4-G125))),"")</f>
        <v/>
      </c>
      <c r="P125" s="40">
        <f>IFERROR(IF(A125="","",MAX(1,IF(I125&lt;&gt;"",I125,H125)-G125)*N125),"")</f>
        <v/>
      </c>
      <c r="Q125" s="25">
        <f>IFERROR(IF(A125="","",IF(AND(OR(M125="Open",M125="In Progress",M125="On Hold"),H125&lt;&gt;"",H125&lt;'Dashboard'!$B$4),"Yes","No")),"")</f>
        <v/>
      </c>
      <c r="R125" s="25">
        <f>IFERROR(IF(A125="","",IF(O125&gt;'Dashboard'!$B$7,"Yes","No")),"")</f>
        <v/>
      </c>
      <c r="S125" s="22" t="n"/>
    </row>
    <row r="126">
      <c r="A126" s="22" t="n"/>
      <c r="B126" s="22" t="n"/>
      <c r="C126" s="25">
        <f>IFERROR(IF(A126="","",IFERROR(VLOOKUP(B126,'Room Inventory'!$A$2:$B$151,2,0),"Room not found")),"")</f>
        <v/>
      </c>
      <c r="D126" s="22" t="n"/>
      <c r="E126" s="22" t="n"/>
      <c r="F126" s="22" t="n"/>
      <c r="G126" s="38" t="n"/>
      <c r="H126" s="38" t="n"/>
      <c r="I126" s="38" t="n"/>
      <c r="J126" s="22" t="n"/>
      <c r="K126" s="22" t="n"/>
      <c r="L126" s="22" t="n"/>
      <c r="M126" s="22" t="n"/>
      <c r="N126" s="39" t="n"/>
      <c r="O126" s="26">
        <f>IFERROR(IF(A126="","",MAX(0,IF(I126&lt;&gt;"",I126-G126,'Dashboard'!$B$4-G126))),"")</f>
        <v/>
      </c>
      <c r="P126" s="40">
        <f>IFERROR(IF(A126="","",MAX(1,IF(I126&lt;&gt;"",I126,H126)-G126)*N126),"")</f>
        <v/>
      </c>
      <c r="Q126" s="25">
        <f>IFERROR(IF(A126="","",IF(AND(OR(M126="Open",M126="In Progress",M126="On Hold"),H126&lt;&gt;"",H126&lt;'Dashboard'!$B$4),"Yes","No")),"")</f>
        <v/>
      </c>
      <c r="R126" s="25">
        <f>IFERROR(IF(A126="","",IF(O126&gt;'Dashboard'!$B$7,"Yes","No")),"")</f>
        <v/>
      </c>
      <c r="S126" s="22" t="n"/>
    </row>
    <row r="127">
      <c r="A127" s="22" t="n"/>
      <c r="B127" s="22" t="n"/>
      <c r="C127" s="25">
        <f>IFERROR(IF(A127="","",IFERROR(VLOOKUP(B127,'Room Inventory'!$A$2:$B$151,2,0),"Room not found")),"")</f>
        <v/>
      </c>
      <c r="D127" s="22" t="n"/>
      <c r="E127" s="22" t="n"/>
      <c r="F127" s="22" t="n"/>
      <c r="G127" s="38" t="n"/>
      <c r="H127" s="38" t="n"/>
      <c r="I127" s="38" t="n"/>
      <c r="J127" s="22" t="n"/>
      <c r="K127" s="22" t="n"/>
      <c r="L127" s="22" t="n"/>
      <c r="M127" s="22" t="n"/>
      <c r="N127" s="39" t="n"/>
      <c r="O127" s="26">
        <f>IFERROR(IF(A127="","",MAX(0,IF(I127&lt;&gt;"",I127-G127,'Dashboard'!$B$4-G127))),"")</f>
        <v/>
      </c>
      <c r="P127" s="40">
        <f>IFERROR(IF(A127="","",MAX(1,IF(I127&lt;&gt;"",I127,H127)-G127)*N127),"")</f>
        <v/>
      </c>
      <c r="Q127" s="25">
        <f>IFERROR(IF(A127="","",IF(AND(OR(M127="Open",M127="In Progress",M127="On Hold"),H127&lt;&gt;"",H127&lt;'Dashboard'!$B$4),"Yes","No")),"")</f>
        <v/>
      </c>
      <c r="R127" s="25">
        <f>IFERROR(IF(A127="","",IF(O127&gt;'Dashboard'!$B$7,"Yes","No")),"")</f>
        <v/>
      </c>
      <c r="S127" s="22" t="n"/>
    </row>
    <row r="128">
      <c r="A128" s="22" t="n"/>
      <c r="B128" s="22" t="n"/>
      <c r="C128" s="25">
        <f>IFERROR(IF(A128="","",IFERROR(VLOOKUP(B128,'Room Inventory'!$A$2:$B$151,2,0),"Room not found")),"")</f>
        <v/>
      </c>
      <c r="D128" s="22" t="n"/>
      <c r="E128" s="22" t="n"/>
      <c r="F128" s="22" t="n"/>
      <c r="G128" s="38" t="n"/>
      <c r="H128" s="38" t="n"/>
      <c r="I128" s="38" t="n"/>
      <c r="J128" s="22" t="n"/>
      <c r="K128" s="22" t="n"/>
      <c r="L128" s="22" t="n"/>
      <c r="M128" s="22" t="n"/>
      <c r="N128" s="39" t="n"/>
      <c r="O128" s="26">
        <f>IFERROR(IF(A128="","",MAX(0,IF(I128&lt;&gt;"",I128-G128,'Dashboard'!$B$4-G128))),"")</f>
        <v/>
      </c>
      <c r="P128" s="40">
        <f>IFERROR(IF(A128="","",MAX(1,IF(I128&lt;&gt;"",I128,H128)-G128)*N128),"")</f>
        <v/>
      </c>
      <c r="Q128" s="25">
        <f>IFERROR(IF(A128="","",IF(AND(OR(M128="Open",M128="In Progress",M128="On Hold"),H128&lt;&gt;"",H128&lt;'Dashboard'!$B$4),"Yes","No")),"")</f>
        <v/>
      </c>
      <c r="R128" s="25">
        <f>IFERROR(IF(A128="","",IF(O128&gt;'Dashboard'!$B$7,"Yes","No")),"")</f>
        <v/>
      </c>
      <c r="S128" s="22" t="n"/>
    </row>
    <row r="129">
      <c r="A129" s="22" t="n"/>
      <c r="B129" s="22" t="n"/>
      <c r="C129" s="25">
        <f>IFERROR(IF(A129="","",IFERROR(VLOOKUP(B129,'Room Inventory'!$A$2:$B$151,2,0),"Room not found")),"")</f>
        <v/>
      </c>
      <c r="D129" s="22" t="n"/>
      <c r="E129" s="22" t="n"/>
      <c r="F129" s="22" t="n"/>
      <c r="G129" s="38" t="n"/>
      <c r="H129" s="38" t="n"/>
      <c r="I129" s="38" t="n"/>
      <c r="J129" s="22" t="n"/>
      <c r="K129" s="22" t="n"/>
      <c r="L129" s="22" t="n"/>
      <c r="M129" s="22" t="n"/>
      <c r="N129" s="39" t="n"/>
      <c r="O129" s="26">
        <f>IFERROR(IF(A129="","",MAX(0,IF(I129&lt;&gt;"",I129-G129,'Dashboard'!$B$4-G129))),"")</f>
        <v/>
      </c>
      <c r="P129" s="40">
        <f>IFERROR(IF(A129="","",MAX(1,IF(I129&lt;&gt;"",I129,H129)-G129)*N129),"")</f>
        <v/>
      </c>
      <c r="Q129" s="25">
        <f>IFERROR(IF(A129="","",IF(AND(OR(M129="Open",M129="In Progress",M129="On Hold"),H129&lt;&gt;"",H129&lt;'Dashboard'!$B$4),"Yes","No")),"")</f>
        <v/>
      </c>
      <c r="R129" s="25">
        <f>IFERROR(IF(A129="","",IF(O129&gt;'Dashboard'!$B$7,"Yes","No")),"")</f>
        <v/>
      </c>
      <c r="S129" s="22" t="n"/>
    </row>
    <row r="130">
      <c r="A130" s="22" t="n"/>
      <c r="B130" s="22" t="n"/>
      <c r="C130" s="25">
        <f>IFERROR(IF(A130="","",IFERROR(VLOOKUP(B130,'Room Inventory'!$A$2:$B$151,2,0),"Room not found")),"")</f>
        <v/>
      </c>
      <c r="D130" s="22" t="n"/>
      <c r="E130" s="22" t="n"/>
      <c r="F130" s="22" t="n"/>
      <c r="G130" s="38" t="n"/>
      <c r="H130" s="38" t="n"/>
      <c r="I130" s="38" t="n"/>
      <c r="J130" s="22" t="n"/>
      <c r="K130" s="22" t="n"/>
      <c r="L130" s="22" t="n"/>
      <c r="M130" s="22" t="n"/>
      <c r="N130" s="39" t="n"/>
      <c r="O130" s="26">
        <f>IFERROR(IF(A130="","",MAX(0,IF(I130&lt;&gt;"",I130-G130,'Dashboard'!$B$4-G130))),"")</f>
        <v/>
      </c>
      <c r="P130" s="40">
        <f>IFERROR(IF(A130="","",MAX(1,IF(I130&lt;&gt;"",I130,H130)-G130)*N130),"")</f>
        <v/>
      </c>
      <c r="Q130" s="25">
        <f>IFERROR(IF(A130="","",IF(AND(OR(M130="Open",M130="In Progress",M130="On Hold"),H130&lt;&gt;"",H130&lt;'Dashboard'!$B$4),"Yes","No")),"")</f>
        <v/>
      </c>
      <c r="R130" s="25">
        <f>IFERROR(IF(A130="","",IF(O130&gt;'Dashboard'!$B$7,"Yes","No")),"")</f>
        <v/>
      </c>
      <c r="S130" s="22" t="n"/>
    </row>
    <row r="131">
      <c r="A131" s="22" t="n"/>
      <c r="B131" s="22" t="n"/>
      <c r="C131" s="25">
        <f>IFERROR(IF(A131="","",IFERROR(VLOOKUP(B131,'Room Inventory'!$A$2:$B$151,2,0),"Room not found")),"")</f>
        <v/>
      </c>
      <c r="D131" s="22" t="n"/>
      <c r="E131" s="22" t="n"/>
      <c r="F131" s="22" t="n"/>
      <c r="G131" s="38" t="n"/>
      <c r="H131" s="38" t="n"/>
      <c r="I131" s="38" t="n"/>
      <c r="J131" s="22" t="n"/>
      <c r="K131" s="22" t="n"/>
      <c r="L131" s="22" t="n"/>
      <c r="M131" s="22" t="n"/>
      <c r="N131" s="39" t="n"/>
      <c r="O131" s="26">
        <f>IFERROR(IF(A131="","",MAX(0,IF(I131&lt;&gt;"",I131-G131,'Dashboard'!$B$4-G131))),"")</f>
        <v/>
      </c>
      <c r="P131" s="40">
        <f>IFERROR(IF(A131="","",MAX(1,IF(I131&lt;&gt;"",I131,H131)-G131)*N131),"")</f>
        <v/>
      </c>
      <c r="Q131" s="25">
        <f>IFERROR(IF(A131="","",IF(AND(OR(M131="Open",M131="In Progress",M131="On Hold"),H131&lt;&gt;"",H131&lt;'Dashboard'!$B$4),"Yes","No")),"")</f>
        <v/>
      </c>
      <c r="R131" s="25">
        <f>IFERROR(IF(A131="","",IF(O131&gt;'Dashboard'!$B$7,"Yes","No")),"")</f>
        <v/>
      </c>
      <c r="S131" s="22" t="n"/>
    </row>
    <row r="132">
      <c r="A132" s="22" t="n"/>
      <c r="B132" s="22" t="n"/>
      <c r="C132" s="25">
        <f>IFERROR(IF(A132="","",IFERROR(VLOOKUP(B132,'Room Inventory'!$A$2:$B$151,2,0),"Room not found")),"")</f>
        <v/>
      </c>
      <c r="D132" s="22" t="n"/>
      <c r="E132" s="22" t="n"/>
      <c r="F132" s="22" t="n"/>
      <c r="G132" s="38" t="n"/>
      <c r="H132" s="38" t="n"/>
      <c r="I132" s="38" t="n"/>
      <c r="J132" s="22" t="n"/>
      <c r="K132" s="22" t="n"/>
      <c r="L132" s="22" t="n"/>
      <c r="M132" s="22" t="n"/>
      <c r="N132" s="39" t="n"/>
      <c r="O132" s="26">
        <f>IFERROR(IF(A132="","",MAX(0,IF(I132&lt;&gt;"",I132-G132,'Dashboard'!$B$4-G132))),"")</f>
        <v/>
      </c>
      <c r="P132" s="40">
        <f>IFERROR(IF(A132="","",MAX(1,IF(I132&lt;&gt;"",I132,H132)-G132)*N132),"")</f>
        <v/>
      </c>
      <c r="Q132" s="25">
        <f>IFERROR(IF(A132="","",IF(AND(OR(M132="Open",M132="In Progress",M132="On Hold"),H132&lt;&gt;"",H132&lt;'Dashboard'!$B$4),"Yes","No")),"")</f>
        <v/>
      </c>
      <c r="R132" s="25">
        <f>IFERROR(IF(A132="","",IF(O132&gt;'Dashboard'!$B$7,"Yes","No")),"")</f>
        <v/>
      </c>
      <c r="S132" s="22" t="n"/>
    </row>
    <row r="133">
      <c r="A133" s="22" t="n"/>
      <c r="B133" s="22" t="n"/>
      <c r="C133" s="25">
        <f>IFERROR(IF(A133="","",IFERROR(VLOOKUP(B133,'Room Inventory'!$A$2:$B$151,2,0),"Room not found")),"")</f>
        <v/>
      </c>
      <c r="D133" s="22" t="n"/>
      <c r="E133" s="22" t="n"/>
      <c r="F133" s="22" t="n"/>
      <c r="G133" s="38" t="n"/>
      <c r="H133" s="38" t="n"/>
      <c r="I133" s="38" t="n"/>
      <c r="J133" s="22" t="n"/>
      <c r="K133" s="22" t="n"/>
      <c r="L133" s="22" t="n"/>
      <c r="M133" s="22" t="n"/>
      <c r="N133" s="39" t="n"/>
      <c r="O133" s="26">
        <f>IFERROR(IF(A133="","",MAX(0,IF(I133&lt;&gt;"",I133-G133,'Dashboard'!$B$4-G133))),"")</f>
        <v/>
      </c>
      <c r="P133" s="40">
        <f>IFERROR(IF(A133="","",MAX(1,IF(I133&lt;&gt;"",I133,H133)-G133)*N133),"")</f>
        <v/>
      </c>
      <c r="Q133" s="25">
        <f>IFERROR(IF(A133="","",IF(AND(OR(M133="Open",M133="In Progress",M133="On Hold"),H133&lt;&gt;"",H133&lt;'Dashboard'!$B$4),"Yes","No")),"")</f>
        <v/>
      </c>
      <c r="R133" s="25">
        <f>IFERROR(IF(A133="","",IF(O133&gt;'Dashboard'!$B$7,"Yes","No")),"")</f>
        <v/>
      </c>
      <c r="S133" s="22" t="n"/>
    </row>
    <row r="134">
      <c r="A134" s="22" t="n"/>
      <c r="B134" s="22" t="n"/>
      <c r="C134" s="25">
        <f>IFERROR(IF(A134="","",IFERROR(VLOOKUP(B134,'Room Inventory'!$A$2:$B$151,2,0),"Room not found")),"")</f>
        <v/>
      </c>
      <c r="D134" s="22" t="n"/>
      <c r="E134" s="22" t="n"/>
      <c r="F134" s="22" t="n"/>
      <c r="G134" s="38" t="n"/>
      <c r="H134" s="38" t="n"/>
      <c r="I134" s="38" t="n"/>
      <c r="J134" s="22" t="n"/>
      <c r="K134" s="22" t="n"/>
      <c r="L134" s="22" t="n"/>
      <c r="M134" s="22" t="n"/>
      <c r="N134" s="39" t="n"/>
      <c r="O134" s="26">
        <f>IFERROR(IF(A134="","",MAX(0,IF(I134&lt;&gt;"",I134-G134,'Dashboard'!$B$4-G134))),"")</f>
        <v/>
      </c>
      <c r="P134" s="40">
        <f>IFERROR(IF(A134="","",MAX(1,IF(I134&lt;&gt;"",I134,H134)-G134)*N134),"")</f>
        <v/>
      </c>
      <c r="Q134" s="25">
        <f>IFERROR(IF(A134="","",IF(AND(OR(M134="Open",M134="In Progress",M134="On Hold"),H134&lt;&gt;"",H134&lt;'Dashboard'!$B$4),"Yes","No")),"")</f>
        <v/>
      </c>
      <c r="R134" s="25">
        <f>IFERROR(IF(A134="","",IF(O134&gt;'Dashboard'!$B$7,"Yes","No")),"")</f>
        <v/>
      </c>
      <c r="S134" s="22" t="n"/>
    </row>
    <row r="135">
      <c r="A135" s="22" t="n"/>
      <c r="B135" s="22" t="n"/>
      <c r="C135" s="25">
        <f>IFERROR(IF(A135="","",IFERROR(VLOOKUP(B135,'Room Inventory'!$A$2:$B$151,2,0),"Room not found")),"")</f>
        <v/>
      </c>
      <c r="D135" s="22" t="n"/>
      <c r="E135" s="22" t="n"/>
      <c r="F135" s="22" t="n"/>
      <c r="G135" s="38" t="n"/>
      <c r="H135" s="38" t="n"/>
      <c r="I135" s="38" t="n"/>
      <c r="J135" s="22" t="n"/>
      <c r="K135" s="22" t="n"/>
      <c r="L135" s="22" t="n"/>
      <c r="M135" s="22" t="n"/>
      <c r="N135" s="39" t="n"/>
      <c r="O135" s="26">
        <f>IFERROR(IF(A135="","",MAX(0,IF(I135&lt;&gt;"",I135-G135,'Dashboard'!$B$4-G135))),"")</f>
        <v/>
      </c>
      <c r="P135" s="40">
        <f>IFERROR(IF(A135="","",MAX(1,IF(I135&lt;&gt;"",I135,H135)-G135)*N135),"")</f>
        <v/>
      </c>
      <c r="Q135" s="25">
        <f>IFERROR(IF(A135="","",IF(AND(OR(M135="Open",M135="In Progress",M135="On Hold"),H135&lt;&gt;"",H135&lt;'Dashboard'!$B$4),"Yes","No")),"")</f>
        <v/>
      </c>
      <c r="R135" s="25">
        <f>IFERROR(IF(A135="","",IF(O135&gt;'Dashboard'!$B$7,"Yes","No")),"")</f>
        <v/>
      </c>
      <c r="S135" s="22" t="n"/>
    </row>
    <row r="136">
      <c r="A136" s="22" t="n"/>
      <c r="B136" s="22" t="n"/>
      <c r="C136" s="25">
        <f>IFERROR(IF(A136="","",IFERROR(VLOOKUP(B136,'Room Inventory'!$A$2:$B$151,2,0),"Room not found")),"")</f>
        <v/>
      </c>
      <c r="D136" s="22" t="n"/>
      <c r="E136" s="22" t="n"/>
      <c r="F136" s="22" t="n"/>
      <c r="G136" s="38" t="n"/>
      <c r="H136" s="38" t="n"/>
      <c r="I136" s="38" t="n"/>
      <c r="J136" s="22" t="n"/>
      <c r="K136" s="22" t="n"/>
      <c r="L136" s="22" t="n"/>
      <c r="M136" s="22" t="n"/>
      <c r="N136" s="39" t="n"/>
      <c r="O136" s="26">
        <f>IFERROR(IF(A136="","",MAX(0,IF(I136&lt;&gt;"",I136-G136,'Dashboard'!$B$4-G136))),"")</f>
        <v/>
      </c>
      <c r="P136" s="40">
        <f>IFERROR(IF(A136="","",MAX(1,IF(I136&lt;&gt;"",I136,H136)-G136)*N136),"")</f>
        <v/>
      </c>
      <c r="Q136" s="25">
        <f>IFERROR(IF(A136="","",IF(AND(OR(M136="Open",M136="In Progress",M136="On Hold"),H136&lt;&gt;"",H136&lt;'Dashboard'!$B$4),"Yes","No")),"")</f>
        <v/>
      </c>
      <c r="R136" s="25">
        <f>IFERROR(IF(A136="","",IF(O136&gt;'Dashboard'!$B$7,"Yes","No")),"")</f>
        <v/>
      </c>
      <c r="S136" s="22" t="n"/>
    </row>
    <row r="137">
      <c r="A137" s="22" t="n"/>
      <c r="B137" s="22" t="n"/>
      <c r="C137" s="25">
        <f>IFERROR(IF(A137="","",IFERROR(VLOOKUP(B137,'Room Inventory'!$A$2:$B$151,2,0),"Room not found")),"")</f>
        <v/>
      </c>
      <c r="D137" s="22" t="n"/>
      <c r="E137" s="22" t="n"/>
      <c r="F137" s="22" t="n"/>
      <c r="G137" s="38" t="n"/>
      <c r="H137" s="38" t="n"/>
      <c r="I137" s="38" t="n"/>
      <c r="J137" s="22" t="n"/>
      <c r="K137" s="22" t="n"/>
      <c r="L137" s="22" t="n"/>
      <c r="M137" s="22" t="n"/>
      <c r="N137" s="39" t="n"/>
      <c r="O137" s="26">
        <f>IFERROR(IF(A137="","",MAX(0,IF(I137&lt;&gt;"",I137-G137,'Dashboard'!$B$4-G137))),"")</f>
        <v/>
      </c>
      <c r="P137" s="40">
        <f>IFERROR(IF(A137="","",MAX(1,IF(I137&lt;&gt;"",I137,H137)-G137)*N137),"")</f>
        <v/>
      </c>
      <c r="Q137" s="25">
        <f>IFERROR(IF(A137="","",IF(AND(OR(M137="Open",M137="In Progress",M137="On Hold"),H137&lt;&gt;"",H137&lt;'Dashboard'!$B$4),"Yes","No")),"")</f>
        <v/>
      </c>
      <c r="R137" s="25">
        <f>IFERROR(IF(A137="","",IF(O137&gt;'Dashboard'!$B$7,"Yes","No")),"")</f>
        <v/>
      </c>
      <c r="S137" s="22" t="n"/>
    </row>
    <row r="138">
      <c r="A138" s="22" t="n"/>
      <c r="B138" s="22" t="n"/>
      <c r="C138" s="25">
        <f>IFERROR(IF(A138="","",IFERROR(VLOOKUP(B138,'Room Inventory'!$A$2:$B$151,2,0),"Room not found")),"")</f>
        <v/>
      </c>
      <c r="D138" s="22" t="n"/>
      <c r="E138" s="22" t="n"/>
      <c r="F138" s="22" t="n"/>
      <c r="G138" s="38" t="n"/>
      <c r="H138" s="38" t="n"/>
      <c r="I138" s="38" t="n"/>
      <c r="J138" s="22" t="n"/>
      <c r="K138" s="22" t="n"/>
      <c r="L138" s="22" t="n"/>
      <c r="M138" s="22" t="n"/>
      <c r="N138" s="39" t="n"/>
      <c r="O138" s="26">
        <f>IFERROR(IF(A138="","",MAX(0,IF(I138&lt;&gt;"",I138-G138,'Dashboard'!$B$4-G138))),"")</f>
        <v/>
      </c>
      <c r="P138" s="40">
        <f>IFERROR(IF(A138="","",MAX(1,IF(I138&lt;&gt;"",I138,H138)-G138)*N138),"")</f>
        <v/>
      </c>
      <c r="Q138" s="25">
        <f>IFERROR(IF(A138="","",IF(AND(OR(M138="Open",M138="In Progress",M138="On Hold"),H138&lt;&gt;"",H138&lt;'Dashboard'!$B$4),"Yes","No")),"")</f>
        <v/>
      </c>
      <c r="R138" s="25">
        <f>IFERROR(IF(A138="","",IF(O138&gt;'Dashboard'!$B$7,"Yes","No")),"")</f>
        <v/>
      </c>
      <c r="S138" s="22" t="n"/>
    </row>
    <row r="139">
      <c r="A139" s="22" t="n"/>
      <c r="B139" s="22" t="n"/>
      <c r="C139" s="25">
        <f>IFERROR(IF(A139="","",IFERROR(VLOOKUP(B139,'Room Inventory'!$A$2:$B$151,2,0),"Room not found")),"")</f>
        <v/>
      </c>
      <c r="D139" s="22" t="n"/>
      <c r="E139" s="22" t="n"/>
      <c r="F139" s="22" t="n"/>
      <c r="G139" s="38" t="n"/>
      <c r="H139" s="38" t="n"/>
      <c r="I139" s="38" t="n"/>
      <c r="J139" s="22" t="n"/>
      <c r="K139" s="22" t="n"/>
      <c r="L139" s="22" t="n"/>
      <c r="M139" s="22" t="n"/>
      <c r="N139" s="39" t="n"/>
      <c r="O139" s="26">
        <f>IFERROR(IF(A139="","",MAX(0,IF(I139&lt;&gt;"",I139-G139,'Dashboard'!$B$4-G139))),"")</f>
        <v/>
      </c>
      <c r="P139" s="40">
        <f>IFERROR(IF(A139="","",MAX(1,IF(I139&lt;&gt;"",I139,H139)-G139)*N139),"")</f>
        <v/>
      </c>
      <c r="Q139" s="25">
        <f>IFERROR(IF(A139="","",IF(AND(OR(M139="Open",M139="In Progress",M139="On Hold"),H139&lt;&gt;"",H139&lt;'Dashboard'!$B$4),"Yes","No")),"")</f>
        <v/>
      </c>
      <c r="R139" s="25">
        <f>IFERROR(IF(A139="","",IF(O139&gt;'Dashboard'!$B$7,"Yes","No")),"")</f>
        <v/>
      </c>
      <c r="S139" s="22" t="n"/>
    </row>
    <row r="140">
      <c r="A140" s="22" t="n"/>
      <c r="B140" s="22" t="n"/>
      <c r="C140" s="25">
        <f>IFERROR(IF(A140="","",IFERROR(VLOOKUP(B140,'Room Inventory'!$A$2:$B$151,2,0),"Room not found")),"")</f>
        <v/>
      </c>
      <c r="D140" s="22" t="n"/>
      <c r="E140" s="22" t="n"/>
      <c r="F140" s="22" t="n"/>
      <c r="G140" s="38" t="n"/>
      <c r="H140" s="38" t="n"/>
      <c r="I140" s="38" t="n"/>
      <c r="J140" s="22" t="n"/>
      <c r="K140" s="22" t="n"/>
      <c r="L140" s="22" t="n"/>
      <c r="M140" s="22" t="n"/>
      <c r="N140" s="39" t="n"/>
      <c r="O140" s="26">
        <f>IFERROR(IF(A140="","",MAX(0,IF(I140&lt;&gt;"",I140-G140,'Dashboard'!$B$4-G140))),"")</f>
        <v/>
      </c>
      <c r="P140" s="40">
        <f>IFERROR(IF(A140="","",MAX(1,IF(I140&lt;&gt;"",I140,H140)-G140)*N140),"")</f>
        <v/>
      </c>
      <c r="Q140" s="25">
        <f>IFERROR(IF(A140="","",IF(AND(OR(M140="Open",M140="In Progress",M140="On Hold"),H140&lt;&gt;"",H140&lt;'Dashboard'!$B$4),"Yes","No")),"")</f>
        <v/>
      </c>
      <c r="R140" s="25">
        <f>IFERROR(IF(A140="","",IF(O140&gt;'Dashboard'!$B$7,"Yes","No")),"")</f>
        <v/>
      </c>
      <c r="S140" s="22" t="n"/>
    </row>
    <row r="141">
      <c r="A141" s="22" t="n"/>
      <c r="B141" s="22" t="n"/>
      <c r="C141" s="25">
        <f>IFERROR(IF(A141="","",IFERROR(VLOOKUP(B141,'Room Inventory'!$A$2:$B$151,2,0),"Room not found")),"")</f>
        <v/>
      </c>
      <c r="D141" s="22" t="n"/>
      <c r="E141" s="22" t="n"/>
      <c r="F141" s="22" t="n"/>
      <c r="G141" s="38" t="n"/>
      <c r="H141" s="38" t="n"/>
      <c r="I141" s="38" t="n"/>
      <c r="J141" s="22" t="n"/>
      <c r="K141" s="22" t="n"/>
      <c r="L141" s="22" t="n"/>
      <c r="M141" s="22" t="n"/>
      <c r="N141" s="39" t="n"/>
      <c r="O141" s="26">
        <f>IFERROR(IF(A141="","",MAX(0,IF(I141&lt;&gt;"",I141-G141,'Dashboard'!$B$4-G141))),"")</f>
        <v/>
      </c>
      <c r="P141" s="40">
        <f>IFERROR(IF(A141="","",MAX(1,IF(I141&lt;&gt;"",I141,H141)-G141)*N141),"")</f>
        <v/>
      </c>
      <c r="Q141" s="25">
        <f>IFERROR(IF(A141="","",IF(AND(OR(M141="Open",M141="In Progress",M141="On Hold"),H141&lt;&gt;"",H141&lt;'Dashboard'!$B$4),"Yes","No")),"")</f>
        <v/>
      </c>
      <c r="R141" s="25">
        <f>IFERROR(IF(A141="","",IF(O141&gt;'Dashboard'!$B$7,"Yes","No")),"")</f>
        <v/>
      </c>
      <c r="S141" s="22" t="n"/>
    </row>
    <row r="142">
      <c r="A142" s="22" t="n"/>
      <c r="B142" s="22" t="n"/>
      <c r="C142" s="25">
        <f>IFERROR(IF(A142="","",IFERROR(VLOOKUP(B142,'Room Inventory'!$A$2:$B$151,2,0),"Room not found")),"")</f>
        <v/>
      </c>
      <c r="D142" s="22" t="n"/>
      <c r="E142" s="22" t="n"/>
      <c r="F142" s="22" t="n"/>
      <c r="G142" s="38" t="n"/>
      <c r="H142" s="38" t="n"/>
      <c r="I142" s="38" t="n"/>
      <c r="J142" s="22" t="n"/>
      <c r="K142" s="22" t="n"/>
      <c r="L142" s="22" t="n"/>
      <c r="M142" s="22" t="n"/>
      <c r="N142" s="39" t="n"/>
      <c r="O142" s="26">
        <f>IFERROR(IF(A142="","",MAX(0,IF(I142&lt;&gt;"",I142-G142,'Dashboard'!$B$4-G142))),"")</f>
        <v/>
      </c>
      <c r="P142" s="40">
        <f>IFERROR(IF(A142="","",MAX(1,IF(I142&lt;&gt;"",I142,H142)-G142)*N142),"")</f>
        <v/>
      </c>
      <c r="Q142" s="25">
        <f>IFERROR(IF(A142="","",IF(AND(OR(M142="Open",M142="In Progress",M142="On Hold"),H142&lt;&gt;"",H142&lt;'Dashboard'!$B$4),"Yes","No")),"")</f>
        <v/>
      </c>
      <c r="R142" s="25">
        <f>IFERROR(IF(A142="","",IF(O142&gt;'Dashboard'!$B$7,"Yes","No")),"")</f>
        <v/>
      </c>
      <c r="S142" s="22" t="n"/>
    </row>
    <row r="143">
      <c r="A143" s="22" t="n"/>
      <c r="B143" s="22" t="n"/>
      <c r="C143" s="25">
        <f>IFERROR(IF(A143="","",IFERROR(VLOOKUP(B143,'Room Inventory'!$A$2:$B$151,2,0),"Room not found")),"")</f>
        <v/>
      </c>
      <c r="D143" s="22" t="n"/>
      <c r="E143" s="22" t="n"/>
      <c r="F143" s="22" t="n"/>
      <c r="G143" s="38" t="n"/>
      <c r="H143" s="38" t="n"/>
      <c r="I143" s="38" t="n"/>
      <c r="J143" s="22" t="n"/>
      <c r="K143" s="22" t="n"/>
      <c r="L143" s="22" t="n"/>
      <c r="M143" s="22" t="n"/>
      <c r="N143" s="39" t="n"/>
      <c r="O143" s="26">
        <f>IFERROR(IF(A143="","",MAX(0,IF(I143&lt;&gt;"",I143-G143,'Dashboard'!$B$4-G143))),"")</f>
        <v/>
      </c>
      <c r="P143" s="40">
        <f>IFERROR(IF(A143="","",MAX(1,IF(I143&lt;&gt;"",I143,H143)-G143)*N143),"")</f>
        <v/>
      </c>
      <c r="Q143" s="25">
        <f>IFERROR(IF(A143="","",IF(AND(OR(M143="Open",M143="In Progress",M143="On Hold"),H143&lt;&gt;"",H143&lt;'Dashboard'!$B$4),"Yes","No")),"")</f>
        <v/>
      </c>
      <c r="R143" s="25">
        <f>IFERROR(IF(A143="","",IF(O143&gt;'Dashboard'!$B$7,"Yes","No")),"")</f>
        <v/>
      </c>
      <c r="S143" s="22" t="n"/>
    </row>
    <row r="144">
      <c r="A144" s="22" t="n"/>
      <c r="B144" s="22" t="n"/>
      <c r="C144" s="25">
        <f>IFERROR(IF(A144="","",IFERROR(VLOOKUP(B144,'Room Inventory'!$A$2:$B$151,2,0),"Room not found")),"")</f>
        <v/>
      </c>
      <c r="D144" s="22" t="n"/>
      <c r="E144" s="22" t="n"/>
      <c r="F144" s="22" t="n"/>
      <c r="G144" s="38" t="n"/>
      <c r="H144" s="38" t="n"/>
      <c r="I144" s="38" t="n"/>
      <c r="J144" s="22" t="n"/>
      <c r="K144" s="22" t="n"/>
      <c r="L144" s="22" t="n"/>
      <c r="M144" s="22" t="n"/>
      <c r="N144" s="39" t="n"/>
      <c r="O144" s="26">
        <f>IFERROR(IF(A144="","",MAX(0,IF(I144&lt;&gt;"",I144-G144,'Dashboard'!$B$4-G144))),"")</f>
        <v/>
      </c>
      <c r="P144" s="40">
        <f>IFERROR(IF(A144="","",MAX(1,IF(I144&lt;&gt;"",I144,H144)-G144)*N144),"")</f>
        <v/>
      </c>
      <c r="Q144" s="25">
        <f>IFERROR(IF(A144="","",IF(AND(OR(M144="Open",M144="In Progress",M144="On Hold"),H144&lt;&gt;"",H144&lt;'Dashboard'!$B$4),"Yes","No")),"")</f>
        <v/>
      </c>
      <c r="R144" s="25">
        <f>IFERROR(IF(A144="","",IF(O144&gt;'Dashboard'!$B$7,"Yes","No")),"")</f>
        <v/>
      </c>
      <c r="S144" s="22" t="n"/>
    </row>
    <row r="145">
      <c r="A145" s="22" t="n"/>
      <c r="B145" s="22" t="n"/>
      <c r="C145" s="25">
        <f>IFERROR(IF(A145="","",IFERROR(VLOOKUP(B145,'Room Inventory'!$A$2:$B$151,2,0),"Room not found")),"")</f>
        <v/>
      </c>
      <c r="D145" s="22" t="n"/>
      <c r="E145" s="22" t="n"/>
      <c r="F145" s="22" t="n"/>
      <c r="G145" s="38" t="n"/>
      <c r="H145" s="38" t="n"/>
      <c r="I145" s="38" t="n"/>
      <c r="J145" s="22" t="n"/>
      <c r="K145" s="22" t="n"/>
      <c r="L145" s="22" t="n"/>
      <c r="M145" s="22" t="n"/>
      <c r="N145" s="39" t="n"/>
      <c r="O145" s="26">
        <f>IFERROR(IF(A145="","",MAX(0,IF(I145&lt;&gt;"",I145-G145,'Dashboard'!$B$4-G145))),"")</f>
        <v/>
      </c>
      <c r="P145" s="40">
        <f>IFERROR(IF(A145="","",MAX(1,IF(I145&lt;&gt;"",I145,H145)-G145)*N145),"")</f>
        <v/>
      </c>
      <c r="Q145" s="25">
        <f>IFERROR(IF(A145="","",IF(AND(OR(M145="Open",M145="In Progress",M145="On Hold"),H145&lt;&gt;"",H145&lt;'Dashboard'!$B$4),"Yes","No")),"")</f>
        <v/>
      </c>
      <c r="R145" s="25">
        <f>IFERROR(IF(A145="","",IF(O145&gt;'Dashboard'!$B$7,"Yes","No")),"")</f>
        <v/>
      </c>
      <c r="S145" s="22" t="n"/>
    </row>
    <row r="146">
      <c r="A146" s="22" t="n"/>
      <c r="B146" s="22" t="n"/>
      <c r="C146" s="25">
        <f>IFERROR(IF(A146="","",IFERROR(VLOOKUP(B146,'Room Inventory'!$A$2:$B$151,2,0),"Room not found")),"")</f>
        <v/>
      </c>
      <c r="D146" s="22" t="n"/>
      <c r="E146" s="22" t="n"/>
      <c r="F146" s="22" t="n"/>
      <c r="G146" s="38" t="n"/>
      <c r="H146" s="38" t="n"/>
      <c r="I146" s="38" t="n"/>
      <c r="J146" s="22" t="n"/>
      <c r="K146" s="22" t="n"/>
      <c r="L146" s="22" t="n"/>
      <c r="M146" s="22" t="n"/>
      <c r="N146" s="39" t="n"/>
      <c r="O146" s="26">
        <f>IFERROR(IF(A146="","",MAX(0,IF(I146&lt;&gt;"",I146-G146,'Dashboard'!$B$4-G146))),"")</f>
        <v/>
      </c>
      <c r="P146" s="40">
        <f>IFERROR(IF(A146="","",MAX(1,IF(I146&lt;&gt;"",I146,H146)-G146)*N146),"")</f>
        <v/>
      </c>
      <c r="Q146" s="25">
        <f>IFERROR(IF(A146="","",IF(AND(OR(M146="Open",M146="In Progress",M146="On Hold"),H146&lt;&gt;"",H146&lt;'Dashboard'!$B$4),"Yes","No")),"")</f>
        <v/>
      </c>
      <c r="R146" s="25">
        <f>IFERROR(IF(A146="","",IF(O146&gt;'Dashboard'!$B$7,"Yes","No")),"")</f>
        <v/>
      </c>
      <c r="S146" s="22" t="n"/>
    </row>
    <row r="147">
      <c r="A147" s="22" t="n"/>
      <c r="B147" s="22" t="n"/>
      <c r="C147" s="25">
        <f>IFERROR(IF(A147="","",IFERROR(VLOOKUP(B147,'Room Inventory'!$A$2:$B$151,2,0),"Room not found")),"")</f>
        <v/>
      </c>
      <c r="D147" s="22" t="n"/>
      <c r="E147" s="22" t="n"/>
      <c r="F147" s="22" t="n"/>
      <c r="G147" s="38" t="n"/>
      <c r="H147" s="38" t="n"/>
      <c r="I147" s="38" t="n"/>
      <c r="J147" s="22" t="n"/>
      <c r="K147" s="22" t="n"/>
      <c r="L147" s="22" t="n"/>
      <c r="M147" s="22" t="n"/>
      <c r="N147" s="39" t="n"/>
      <c r="O147" s="26">
        <f>IFERROR(IF(A147="","",MAX(0,IF(I147&lt;&gt;"",I147-G147,'Dashboard'!$B$4-G147))),"")</f>
        <v/>
      </c>
      <c r="P147" s="40">
        <f>IFERROR(IF(A147="","",MAX(1,IF(I147&lt;&gt;"",I147,H147)-G147)*N147),"")</f>
        <v/>
      </c>
      <c r="Q147" s="25">
        <f>IFERROR(IF(A147="","",IF(AND(OR(M147="Open",M147="In Progress",M147="On Hold"),H147&lt;&gt;"",H147&lt;'Dashboard'!$B$4),"Yes","No")),"")</f>
        <v/>
      </c>
      <c r="R147" s="25">
        <f>IFERROR(IF(A147="","",IF(O147&gt;'Dashboard'!$B$7,"Yes","No")),"")</f>
        <v/>
      </c>
      <c r="S147" s="22" t="n"/>
    </row>
    <row r="148">
      <c r="A148" s="22" t="n"/>
      <c r="B148" s="22" t="n"/>
      <c r="C148" s="25">
        <f>IFERROR(IF(A148="","",IFERROR(VLOOKUP(B148,'Room Inventory'!$A$2:$B$151,2,0),"Room not found")),"")</f>
        <v/>
      </c>
      <c r="D148" s="22" t="n"/>
      <c r="E148" s="22" t="n"/>
      <c r="F148" s="22" t="n"/>
      <c r="G148" s="38" t="n"/>
      <c r="H148" s="38" t="n"/>
      <c r="I148" s="38" t="n"/>
      <c r="J148" s="22" t="n"/>
      <c r="K148" s="22" t="n"/>
      <c r="L148" s="22" t="n"/>
      <c r="M148" s="22" t="n"/>
      <c r="N148" s="39" t="n"/>
      <c r="O148" s="26">
        <f>IFERROR(IF(A148="","",MAX(0,IF(I148&lt;&gt;"",I148-G148,'Dashboard'!$B$4-G148))),"")</f>
        <v/>
      </c>
      <c r="P148" s="40">
        <f>IFERROR(IF(A148="","",MAX(1,IF(I148&lt;&gt;"",I148,H148)-G148)*N148),"")</f>
        <v/>
      </c>
      <c r="Q148" s="25">
        <f>IFERROR(IF(A148="","",IF(AND(OR(M148="Open",M148="In Progress",M148="On Hold"),H148&lt;&gt;"",H148&lt;'Dashboard'!$B$4),"Yes","No")),"")</f>
        <v/>
      </c>
      <c r="R148" s="25">
        <f>IFERROR(IF(A148="","",IF(O148&gt;'Dashboard'!$B$7,"Yes","No")),"")</f>
        <v/>
      </c>
      <c r="S148" s="22" t="n"/>
    </row>
    <row r="149">
      <c r="A149" s="22" t="n"/>
      <c r="B149" s="22" t="n"/>
      <c r="C149" s="25">
        <f>IFERROR(IF(A149="","",IFERROR(VLOOKUP(B149,'Room Inventory'!$A$2:$B$151,2,0),"Room not found")),"")</f>
        <v/>
      </c>
      <c r="D149" s="22" t="n"/>
      <c r="E149" s="22" t="n"/>
      <c r="F149" s="22" t="n"/>
      <c r="G149" s="38" t="n"/>
      <c r="H149" s="38" t="n"/>
      <c r="I149" s="38" t="n"/>
      <c r="J149" s="22" t="n"/>
      <c r="K149" s="22" t="n"/>
      <c r="L149" s="22" t="n"/>
      <c r="M149" s="22" t="n"/>
      <c r="N149" s="39" t="n"/>
      <c r="O149" s="26">
        <f>IFERROR(IF(A149="","",MAX(0,IF(I149&lt;&gt;"",I149-G149,'Dashboard'!$B$4-G149))),"")</f>
        <v/>
      </c>
      <c r="P149" s="40">
        <f>IFERROR(IF(A149="","",MAX(1,IF(I149&lt;&gt;"",I149,H149)-G149)*N149),"")</f>
        <v/>
      </c>
      <c r="Q149" s="25">
        <f>IFERROR(IF(A149="","",IF(AND(OR(M149="Open",M149="In Progress",M149="On Hold"),H149&lt;&gt;"",H149&lt;'Dashboard'!$B$4),"Yes","No")),"")</f>
        <v/>
      </c>
      <c r="R149" s="25">
        <f>IFERROR(IF(A149="","",IF(O149&gt;'Dashboard'!$B$7,"Yes","No")),"")</f>
        <v/>
      </c>
      <c r="S149" s="22" t="n"/>
    </row>
    <row r="150">
      <c r="A150" s="22" t="n"/>
      <c r="B150" s="22" t="n"/>
      <c r="C150" s="25">
        <f>IFERROR(IF(A150="","",IFERROR(VLOOKUP(B150,'Room Inventory'!$A$2:$B$151,2,0),"Room not found")),"")</f>
        <v/>
      </c>
      <c r="D150" s="22" t="n"/>
      <c r="E150" s="22" t="n"/>
      <c r="F150" s="22" t="n"/>
      <c r="G150" s="38" t="n"/>
      <c r="H150" s="38" t="n"/>
      <c r="I150" s="38" t="n"/>
      <c r="J150" s="22" t="n"/>
      <c r="K150" s="22" t="n"/>
      <c r="L150" s="22" t="n"/>
      <c r="M150" s="22" t="n"/>
      <c r="N150" s="39" t="n"/>
      <c r="O150" s="26">
        <f>IFERROR(IF(A150="","",MAX(0,IF(I150&lt;&gt;"",I150-G150,'Dashboard'!$B$4-G150))),"")</f>
        <v/>
      </c>
      <c r="P150" s="40">
        <f>IFERROR(IF(A150="","",MAX(1,IF(I150&lt;&gt;"",I150,H150)-G150)*N150),"")</f>
        <v/>
      </c>
      <c r="Q150" s="25">
        <f>IFERROR(IF(A150="","",IF(AND(OR(M150="Open",M150="In Progress",M150="On Hold"),H150&lt;&gt;"",H150&lt;'Dashboard'!$B$4),"Yes","No")),"")</f>
        <v/>
      </c>
      <c r="R150" s="25">
        <f>IFERROR(IF(A150="","",IF(O150&gt;'Dashboard'!$B$7,"Yes","No")),"")</f>
        <v/>
      </c>
      <c r="S150" s="22" t="n"/>
    </row>
    <row r="151">
      <c r="A151" s="22" t="n"/>
      <c r="B151" s="22" t="n"/>
      <c r="C151" s="25">
        <f>IFERROR(IF(A151="","",IFERROR(VLOOKUP(B151,'Room Inventory'!$A$2:$B$151,2,0),"Room not found")),"")</f>
        <v/>
      </c>
      <c r="D151" s="22" t="n"/>
      <c r="E151" s="22" t="n"/>
      <c r="F151" s="22" t="n"/>
      <c r="G151" s="38" t="n"/>
      <c r="H151" s="38" t="n"/>
      <c r="I151" s="38" t="n"/>
      <c r="J151" s="22" t="n"/>
      <c r="K151" s="22" t="n"/>
      <c r="L151" s="22" t="n"/>
      <c r="M151" s="22" t="n"/>
      <c r="N151" s="39" t="n"/>
      <c r="O151" s="26">
        <f>IFERROR(IF(A151="","",MAX(0,IF(I151&lt;&gt;"",I151-G151,'Dashboard'!$B$4-G151))),"")</f>
        <v/>
      </c>
      <c r="P151" s="40">
        <f>IFERROR(IF(A151="","",MAX(1,IF(I151&lt;&gt;"",I151,H151)-G151)*N151),"")</f>
        <v/>
      </c>
      <c r="Q151" s="25">
        <f>IFERROR(IF(A151="","",IF(AND(OR(M151="Open",M151="In Progress",M151="On Hold"),H151&lt;&gt;"",H151&lt;'Dashboard'!$B$4),"Yes","No")),"")</f>
        <v/>
      </c>
      <c r="R151" s="25">
        <f>IFERROR(IF(A151="","",IF(O151&gt;'Dashboard'!$B$7,"Yes","No")),"")</f>
        <v/>
      </c>
      <c r="S151" s="22" t="n"/>
    </row>
  </sheetData>
  <autoFilter ref="A1:S151"/>
  <conditionalFormatting sqref="A2:A151">
    <cfRule type="expression" priority="1" dxfId="1">
      <formula>AND($A2&lt;&gt;"",COUNTIF($A$2:$A$151,$A2)&gt;1)</formula>
    </cfRule>
  </conditionalFormatting>
  <conditionalFormatting sqref="C2:C151">
    <cfRule type="cellIs" priority="2" operator="equal" dxfId="1">
      <formula>"Room not found"</formula>
    </cfRule>
  </conditionalFormatting>
  <conditionalFormatting sqref="Q2:Q151">
    <cfRule type="cellIs" priority="3" operator="equal" dxfId="1">
      <formula>"Yes"</formula>
    </cfRule>
  </conditionalFormatting>
  <conditionalFormatting sqref="R2:R151">
    <cfRule type="cellIs" priority="4" operator="equal" dxfId="3">
      <formula>"Yes"</formula>
    </cfRule>
  </conditionalFormatting>
  <conditionalFormatting sqref="M2:M151">
    <cfRule type="cellIs" priority="5" operator="equal" dxfId="2">
      <formula>"Closed"</formula>
    </cfRule>
    <cfRule type="cellIs" priority="6" operator="equal" dxfId="5">
      <formula>"On Hold"</formula>
    </cfRule>
  </conditionalFormatting>
  <conditionalFormatting sqref="H2:H151">
    <cfRule type="expression" priority="7" dxfId="1">
      <formula>AND($A2&lt;&gt;"",$H2&lt;&gt;"",$G2&lt;&gt;"",$H2&lt;$G2)</formula>
    </cfRule>
    <cfRule type="expression" priority="8" dxfId="5">
      <formula>AND($A2&lt;&gt;"",OR($M2="Open",$M2="In Progress",$M2="On Hold"),$H2="")</formula>
    </cfRule>
  </conditionalFormatting>
  <conditionalFormatting sqref="I2:I151">
    <cfRule type="expression" priority="9" dxfId="5">
      <formula>AND($A2&lt;&gt;"",$M2="Closed",$I2="")</formula>
    </cfRule>
  </conditionalFormatting>
  <dataValidations count="9">
    <dataValidation sqref="B2:B151" showDropDown="0" showInputMessage="0" showErrorMessage="0" allowBlank="0" type="list">
      <formula1>'Room Inventory'!$A$2:$A$151</formula1>
    </dataValidation>
    <dataValidation sqref="D2:D151" showDropDown="0" showInputMessage="0" showErrorMessage="0" allowBlank="0" type="list">
      <formula1>'Instructions'!$R$2:$R$3</formula1>
    </dataValidation>
    <dataValidation sqref="E2:E151" showDropDown="0" showInputMessage="0" showErrorMessage="0" allowBlank="0" type="list">
      <formula1>'Instructions'!$S$2:$S$11</formula1>
    </dataValidation>
    <dataValidation sqref="J2:J151" showDropDown="0" showInputMessage="0" showErrorMessage="0" allowBlank="0" type="list">
      <formula1>'Instructions'!$T$2:$T$7</formula1>
    </dataValidation>
    <dataValidation sqref="M2:M151" showDropDown="0" showInputMessage="0" showErrorMessage="0" allowBlank="0" type="list">
      <formula1>'Instructions'!$U$2:$U$6</formula1>
    </dataValidation>
    <dataValidation sqref="G2:G151" showDropDown="0" showInputMessage="0" showErrorMessage="0" allowBlank="0" type="date" operator="between">
      <formula1>1</formula1>
      <formula2>2958465</formula2>
    </dataValidation>
    <dataValidation sqref="H2:H151" showDropDown="0" showInputMessage="0" showErrorMessage="0" allowBlank="0" type="custom">
      <formula1>=OR($H2="",$G2="",$H2&gt;=$G2)</formula1>
    </dataValidation>
    <dataValidation sqref="I2:I151" showDropDown="0" showInputMessage="0" showErrorMessage="0" allowBlank="0" type="custom">
      <formula1>=OR($I2="",$G2="",$I2&gt;=$G2)</formula1>
    </dataValidation>
    <dataValidation sqref="N2:N151" showDropDown="0" showInputMessage="0" showErrorMessage="0" allowBlank="0" type="decimal" operator="greaterThanOrEqual">
      <formula1>0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U30"/>
  <sheetViews>
    <sheetView showGridLines="0" zoomScale="70" zoomScaleNormal="7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88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  <col width="25" customWidth="1" min="10" max="10"/>
    <col width="25" customWidth="1" min="11" max="11"/>
    <col width="25" customWidth="1" min="12" max="12"/>
    <col width="25" customWidth="1" min="13" max="13"/>
    <col width="25" customWidth="1" min="14" max="14"/>
    <col width="25" customWidth="1" min="15" max="15"/>
    <col width="25" customWidth="1" min="16" max="16"/>
    <col width="25" customWidth="1" min="17" max="17"/>
    <col width="25" customWidth="1" min="18" max="18"/>
    <col width="25" customWidth="1" min="19" max="19"/>
    <col width="25" customWidth="1" min="20" max="20"/>
    <col width="25" customWidth="1" min="21" max="21"/>
  </cols>
  <sheetData>
    <row r="1" ht="28" customHeight="1">
      <c r="A1" s="1" t="inlineStr">
        <is>
          <t>Hotel Room Inventory Workbook Instructions</t>
        </is>
      </c>
      <c r="J1" s="18" t="inlineStr">
        <is>
          <t>Room Types</t>
        </is>
      </c>
      <c r="K1" s="18" t="inlineStr">
        <is>
          <t>Bed Types</t>
        </is>
      </c>
      <c r="L1" s="18" t="inlineStr">
        <is>
          <t>Accessible Features</t>
        </is>
      </c>
      <c r="M1" s="18" t="inlineStr">
        <is>
          <t>Yes/No Values</t>
        </is>
      </c>
      <c r="N1" s="18" t="inlineStr">
        <is>
          <t>Housekeeping Statuses</t>
        </is>
      </c>
      <c r="O1" s="18" t="inlineStr">
        <is>
          <t>Occupancy Statuses</t>
        </is>
      </c>
      <c r="P1" s="18" t="inlineStr">
        <is>
          <t>Inventory Statuses</t>
        </is>
      </c>
      <c r="Q1" s="18" t="inlineStr">
        <is>
          <t>Inspection Results</t>
        </is>
      </c>
      <c r="R1" s="18" t="inlineStr">
        <is>
          <t>Block Types</t>
        </is>
      </c>
      <c r="S1" s="18" t="inlineStr">
        <is>
          <t>Reason Categories</t>
        </is>
      </c>
      <c r="T1" s="18" t="inlineStr">
        <is>
          <t>Departments</t>
        </is>
      </c>
      <c r="U1" s="18" t="inlineStr">
        <is>
          <t>Block Statuses</t>
        </is>
      </c>
    </row>
    <row r="2">
      <c r="J2" s="25" t="inlineStr">
        <is>
          <t>King</t>
        </is>
      </c>
      <c r="K2" s="25" t="inlineStr">
        <is>
          <t>One King</t>
        </is>
      </c>
      <c r="L2" s="25" t="inlineStr">
        <is>
          <t>None Listed</t>
        </is>
      </c>
      <c r="M2" s="25" t="inlineStr">
        <is>
          <t>Yes</t>
        </is>
      </c>
      <c r="N2" s="25" t="inlineStr">
        <is>
          <t>Vacant Clean</t>
        </is>
      </c>
      <c r="O2" s="25" t="inlineStr">
        <is>
          <t>Available</t>
        </is>
      </c>
      <c r="P2" s="25" t="inlineStr">
        <is>
          <t>In Service</t>
        </is>
      </c>
      <c r="Q2" s="25" t="inlineStr">
        <is>
          <t>Passed</t>
        </is>
      </c>
      <c r="R2" s="25" t="inlineStr">
        <is>
          <t>Out of Order</t>
        </is>
      </c>
      <c r="S2" s="25" t="inlineStr">
        <is>
          <t>Plumbing</t>
        </is>
      </c>
      <c r="T2" s="25" t="inlineStr">
        <is>
          <t>Engineering</t>
        </is>
      </c>
      <c r="U2" s="25" t="inlineStr">
        <is>
          <t>Open</t>
        </is>
      </c>
    </row>
    <row r="3">
      <c r="A3" s="28" t="inlineStr">
        <is>
          <t>Workbook Use</t>
        </is>
      </c>
      <c r="J3" s="25" t="inlineStr">
        <is>
          <t>Double Queen</t>
        </is>
      </c>
      <c r="K3" s="25" t="inlineStr">
        <is>
          <t>Two Queen</t>
        </is>
      </c>
      <c r="L3" s="25" t="inlineStr">
        <is>
          <t>Mobility Features</t>
        </is>
      </c>
      <c r="M3" s="25" t="inlineStr">
        <is>
          <t>No</t>
        </is>
      </c>
      <c r="N3" s="25" t="inlineStr">
        <is>
          <t>Vacant Dirty</t>
        </is>
      </c>
      <c r="O3" s="25" t="inlineStr">
        <is>
          <t>Occupied</t>
        </is>
      </c>
      <c r="P3" s="25" t="inlineStr">
        <is>
          <t>Out of Order</t>
        </is>
      </c>
      <c r="Q3" s="25" t="inlineStr">
        <is>
          <t>Failed</t>
        </is>
      </c>
      <c r="R3" s="25" t="inlineStr">
        <is>
          <t>Out of Service</t>
        </is>
      </c>
      <c r="S3" s="25" t="inlineStr">
        <is>
          <t>Electrical</t>
        </is>
      </c>
      <c r="T3" s="25" t="inlineStr">
        <is>
          <t>Housekeeping</t>
        </is>
      </c>
      <c r="U3" s="25" t="inlineStr">
        <is>
          <t>In Progress</t>
        </is>
      </c>
    </row>
    <row r="4">
      <c r="A4" s="29" t="inlineStr">
        <is>
          <t>1. Update the Operating Date and editable policy thresholds on the Dashboard.</t>
        </is>
      </c>
      <c r="J4" s="25" t="inlineStr">
        <is>
          <t>Queen</t>
        </is>
      </c>
      <c r="K4" s="25" t="inlineStr">
        <is>
          <t>One Queen</t>
        </is>
      </c>
      <c r="L4" s="25" t="inlineStr">
        <is>
          <t>Hearing Features</t>
        </is>
      </c>
      <c r="N4" s="25" t="inlineStr">
        <is>
          <t>Occupied Clean</t>
        </is>
      </c>
      <c r="O4" s="25" t="inlineStr">
        <is>
          <t>Arrival Due</t>
        </is>
      </c>
      <c r="P4" s="25" t="inlineStr">
        <is>
          <t>Out of Service</t>
        </is>
      </c>
      <c r="Q4" s="25" t="inlineStr">
        <is>
          <t>Pending</t>
        </is>
      </c>
      <c r="S4" s="25" t="inlineStr">
        <is>
          <t>HVAC</t>
        </is>
      </c>
      <c r="T4" s="25" t="inlineStr">
        <is>
          <t>Front Office</t>
        </is>
      </c>
      <c r="U4" s="25" t="inlineStr">
        <is>
          <t>On Hold</t>
        </is>
      </c>
    </row>
    <row r="5">
      <c r="A5" s="29" t="inlineStr">
        <is>
          <t>2. Maintain one row per physical guest room on Room Inventory.</t>
        </is>
      </c>
      <c r="J5" s="25" t="inlineStr">
        <is>
          <t>King Suite</t>
        </is>
      </c>
      <c r="K5" s="25" t="inlineStr">
        <is>
          <t>King and Sofa Bed</t>
        </is>
      </c>
      <c r="L5" s="25" t="inlineStr">
        <is>
          <t>Mobility and Hearing Features</t>
        </is>
      </c>
      <c r="N5" s="25" t="inlineStr">
        <is>
          <t>Occupied Service Due</t>
        </is>
      </c>
      <c r="O5" s="25" t="inlineStr">
        <is>
          <t>Departure Due</t>
        </is>
      </c>
      <c r="Q5" s="25" t="inlineStr">
        <is>
          <t>Not Required</t>
        </is>
      </c>
      <c r="S5" s="25" t="inlineStr">
        <is>
          <t>Housekeeping</t>
        </is>
      </c>
      <c r="T5" s="25" t="inlineStr">
        <is>
          <t>Management</t>
        </is>
      </c>
      <c r="U5" s="25" t="inlineStr">
        <is>
          <t>Closed</t>
        </is>
      </c>
    </row>
    <row r="6">
      <c r="A6" s="29" t="inlineStr">
        <is>
          <t>3. Update housekeeping, occupancy, and inventory statuses during daily operations.</t>
        </is>
      </c>
      <c r="J6" s="25" t="inlineStr">
        <is>
          <t>Accessible King</t>
        </is>
      </c>
      <c r="K6" s="25" t="inlineStr">
        <is>
          <t>Other</t>
        </is>
      </c>
      <c r="N6" s="25" t="inlineStr">
        <is>
          <t>Inspected</t>
        </is>
      </c>
      <c r="O6" s="25" t="inlineStr">
        <is>
          <t>Stayover</t>
        </is>
      </c>
      <c r="S6" s="25" t="inlineStr">
        <is>
          <t>Furniture or Fixtures</t>
        </is>
      </c>
      <c r="T6" s="25" t="inlineStr">
        <is>
          <t>Outside Vendor</t>
        </is>
      </c>
      <c r="U6" s="25" t="inlineStr">
        <is>
          <t>Canceled</t>
        </is>
      </c>
    </row>
    <row r="7">
      <c r="A7" s="29" t="inlineStr">
        <is>
          <t>4. Add a Block Log record when a room is placed out of order or out of service.</t>
        </is>
      </c>
      <c r="J7" s="25" t="inlineStr">
        <is>
          <t>Other</t>
        </is>
      </c>
      <c r="N7" s="25" t="inlineStr">
        <is>
          <t>Inspection Failed</t>
        </is>
      </c>
      <c r="O7" s="25" t="inlineStr">
        <is>
          <t>Do Not Disturb</t>
        </is>
      </c>
      <c r="S7" s="25" t="inlineStr">
        <is>
          <t>Flooring</t>
        </is>
      </c>
      <c r="T7" s="25" t="inlineStr">
        <is>
          <t>Other</t>
        </is>
      </c>
    </row>
    <row r="8">
      <c r="A8" s="29" t="inlineStr">
        <is>
          <t>5. Enter the related Block ID in Room Inventory and keep the room’s inventory status aligned with the active block.</t>
        </is>
      </c>
      <c r="N8" s="25" t="inlineStr">
        <is>
          <t>Not Applicable</t>
        </is>
      </c>
      <c r="O8" s="25" t="inlineStr">
        <is>
          <t>Not Assigned</t>
        </is>
      </c>
      <c r="S8" s="25" t="inlineStr">
        <is>
          <t>Pest Treatment</t>
        </is>
      </c>
    </row>
    <row r="9">
      <c r="A9" s="29" t="inlineStr">
        <is>
          <t>6. Close the block and enter an Actual Return Date when the room is returned to service.</t>
        </is>
      </c>
      <c r="S9" s="25" t="inlineStr">
        <is>
          <t>Safety Review</t>
        </is>
      </c>
    </row>
    <row r="10">
      <c r="A10" s="29" t="inlineStr">
        <is>
          <t>7. Review Dashboard alerts during front office, housekeeping, engineering, or daily operations meetings.</t>
        </is>
      </c>
      <c r="S10" s="25" t="inlineStr">
        <is>
          <t>Renovation</t>
        </is>
      </c>
    </row>
    <row r="11">
      <c r="A11" s="29" t="inlineStr">
        <is>
          <t>8. Clear the sample records before using the workbook for a live property, while preserving table formulas and validation.</t>
        </is>
      </c>
      <c r="S11" s="25" t="inlineStr">
        <is>
          <t>Other</t>
        </is>
      </c>
    </row>
    <row r="13">
      <c r="A13" s="28" t="inlineStr">
        <is>
          <t>Definitions</t>
        </is>
      </c>
    </row>
    <row r="14">
      <c r="A14" s="30" t="inlineStr">
        <is>
          <t>In Service</t>
        </is>
      </c>
      <c r="B14" s="31" t="inlineStr">
        <is>
          <t>Room is part of the active physical inventory.</t>
        </is>
      </c>
    </row>
    <row r="15">
      <c r="A15" s="30" t="inlineStr">
        <is>
          <t>Out of Order</t>
        </is>
      </c>
      <c r="B15" s="31" t="inlineStr">
        <is>
          <t>Room is temporarily unavailable due to a repair or operational issue.</t>
        </is>
      </c>
    </row>
    <row r="16">
      <c r="A16" s="30" t="inlineStr">
        <is>
          <t>Out of Service</t>
        </is>
      </c>
      <c r="B16" s="31" t="inlineStr">
        <is>
          <t>Room is unavailable for a longer-term project or management decision.</t>
        </is>
      </c>
    </row>
    <row r="17">
      <c r="A17" s="30" t="inlineStr">
        <is>
          <t>Sellable Tonight</t>
        </is>
      </c>
      <c r="B17" s="31" t="inlineStr">
        <is>
          <t>In service, available, and vacant clean under this workbook’s conservative operational rule.</t>
        </is>
      </c>
    </row>
    <row r="18">
      <c r="A18" s="30" t="inlineStr">
        <is>
          <t>Revenue Impact per Night</t>
        </is>
      </c>
      <c r="B18" s="31" t="inlineStr">
        <is>
          <t>User-entered estimate of potential room revenue affected by an unavailable room.</t>
        </is>
      </c>
    </row>
    <row r="19">
      <c r="A19" s="30" t="inlineStr">
        <is>
          <t>Estimated Lost Room Revenue</t>
        </is>
      </c>
      <c r="B19" s="31" t="inlineStr">
        <is>
          <t>Operational estimate based on block dates and nightly impact; not an accounting result.</t>
        </is>
      </c>
    </row>
    <row r="20">
      <c r="A20" s="30" t="inlineStr">
        <is>
          <t>Active Block</t>
        </is>
      </c>
      <c r="B20" s="31" t="inlineStr">
        <is>
          <t>A block with a status of Open, In Progress, or On Hold.</t>
        </is>
      </c>
    </row>
    <row r="22">
      <c r="A22" s="32" t="inlineStr">
        <is>
          <t>Properties may use “Out of Order” and “Out of Service” differently and should adapt the workflow to their documented procedures.</t>
        </is>
      </c>
    </row>
    <row r="24">
      <c r="A24" s="28" t="inlineStr">
        <is>
          <t>Data Handling Notice</t>
        </is>
      </c>
    </row>
    <row r="25" ht="60" customHeight="1">
      <c r="A25" s="29" t="inlineStr">
        <is>
          <t>Use reservation or work order references rather than guest names, payment information, or other sensitive personal data. This workbook does not connect directly to a property management system, maintenance platform, channel manager, payroll system, or accounting system.</t>
        </is>
      </c>
    </row>
    <row r="27">
      <c r="A27" s="28" t="inlineStr">
        <is>
          <t>Operational Notes</t>
        </is>
      </c>
    </row>
    <row r="28" ht="48" customHeight="1">
      <c r="A28" s="29" t="inlineStr">
        <is>
          <t>Reservation references, Block IDs, vendor references, and work order references are manual fields. Accessible Features is an operational descriptor and does not represent a legal compliance determination. Safety Review is an operational reason category only.</t>
        </is>
      </c>
    </row>
    <row r="29" ht="48" customHeight="1">
      <c r="A29" s="29" t="inlineStr">
        <is>
          <t>Formula fields extend through all prepared rows. Keep formulas in Sellable Tonight, Active Block Check, Needs Attention, Room Number, Days Open, Estimated Lost Room Revenue, Overdue, and Extended Block.</t>
        </is>
      </c>
    </row>
    <row r="30" ht="38" customHeight="1">
      <c r="A30" s="29" t="inlineStr">
        <is>
          <t>Dashboard exception metrics and charts refresh from the prepared Room Inventory and Block Log ranges when Excel recalculates the workbook.</t>
        </is>
      </c>
    </row>
  </sheetData>
  <mergeCells count="1">
    <mergeCell ref="A1:H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2026-09-05T19:53:30Z</dcterms:created>
  <dcterms:modified xmlns:dcterms="http://purl.org/dc/terms/" xmlns:xsi="http://www.w3.org/2001/XMLSchema-instance" xsi:type="dcterms:W3CDTF">2026-09-05T20:01:38+00:00Z</dcterms:modified>
</cp:coreProperties>
</file>