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Cleaning Log" sheetId="2" state="visible" r:id="rId2"/>
    <sheet xmlns:r="http://schemas.openxmlformats.org/officeDocument/2006/relationships" name="Standards &amp; Setup" sheetId="3" state="visible" r:id="rId3"/>
    <sheet xmlns:r="http://schemas.openxmlformats.org/officeDocument/2006/relationships" name="Instructions" sheetId="4" state="visible" r:id="rId4"/>
  </sheets>
  <definedNames>
    <definedName name="_xlnm.Print_Area" localSheetId="0">'Dashboard'!$A$1:$R$38</definedName>
    <definedName name="_xlnm._FilterDatabase" localSheetId="1" hidden="1">'Cleaning Log'!$A$1:$AK$251</definedName>
    <definedName name="_xlnm.Print_Area" localSheetId="1">'Cleaning Log'!$A$1:$AK$251</definedName>
    <definedName name="_xlnm._FilterDatabase" localSheetId="2" hidden="1">'Standards &amp; Setup'!$A$21:$D$32</definedName>
    <definedName name="_xlnm._FilterDatabase" localSheetId="3" hidden="1">'Instructions'!$A$3:$B$15</definedName>
  </definedNames>
  <calcPr calcId="124519" fullCalcOnLoad="1"/>
</workbook>
</file>

<file path=xl/styles.xml><?xml version="1.0" encoding="utf-8"?>
<styleSheet xmlns="http://schemas.openxmlformats.org/spreadsheetml/2006/main">
  <numFmts count="4">
    <numFmt numFmtId="164" formatCode="m/d/yyyy"/>
    <numFmt numFmtId="165" formatCode="0.0"/>
    <numFmt numFmtId="166" formatCode="0.0%"/>
    <numFmt numFmtId="167" formatCode="m/d/yyyy h:mm AM/PM"/>
  </numFmts>
  <fonts count="6">
    <font>
      <name val="Calibri"/>
      <family val="2"/>
      <color theme="1"/>
      <sz val="11"/>
      <scheme val="minor"/>
    </font>
    <font>
      <b val="1"/>
      <color rgb="00FFFFFF"/>
      <sz val="14"/>
    </font>
    <font>
      <b val="1"/>
      <color rgb="0017324D"/>
      <sz val="10"/>
    </font>
    <font>
      <b val="1"/>
      <color rgb="0017324D"/>
      <sz val="18"/>
    </font>
    <font>
      <b val="1"/>
      <color rgb="00FFFFFF"/>
      <sz val="11"/>
    </font>
    <font>
      <color rgb="001F2933"/>
      <sz val="10"/>
    </font>
  </fonts>
  <fills count="8">
    <fill>
      <patternFill/>
    </fill>
    <fill>
      <patternFill patternType="gray125"/>
    </fill>
    <fill>
      <patternFill patternType="solid">
        <fgColor rgb="0017324D"/>
      </patternFill>
    </fill>
    <fill>
      <patternFill patternType="solid">
        <fgColor rgb="00F2F7F8"/>
      </patternFill>
    </fill>
    <fill>
      <patternFill patternType="solid">
        <fgColor rgb="00FFF1CE"/>
      </patternFill>
    </fill>
    <fill>
      <patternFill patternType="solid">
        <fgColor rgb="00E7ECEF"/>
      </patternFill>
    </fill>
    <fill>
      <patternFill patternType="solid">
        <fgColor rgb="002B5D74"/>
      </patternFill>
    </fill>
    <fill>
      <patternFill patternType="solid">
        <fgColor rgb="00FFFFFF"/>
      </patternFill>
    </fill>
  </fills>
  <borders count="6">
    <border>
      <left/>
      <right/>
      <top/>
      <bottom/>
      <diagonal/>
    </border>
    <border>
      <left style="thin">
        <color rgb="00C7D5E0"/>
      </left>
      <right style="thin">
        <color rgb="00C7D5E0"/>
      </right>
      <top style="thin">
        <color rgb="00C7D5E0"/>
      </top>
      <bottom style="thin">
        <color rgb="00C7D5E0"/>
      </bottom>
    </border>
    <border>
      <left/>
      <right/>
      <top style="thin">
        <color rgb="00C7D5E0"/>
      </top>
      <bottom/>
      <diagonal/>
    </border>
    <border>
      <left/>
      <right style="thin">
        <color rgb="00C7D5E0"/>
      </right>
      <top style="thin">
        <color rgb="00C7D5E0"/>
      </top>
      <bottom/>
      <diagonal/>
    </border>
    <border>
      <left/>
      <right/>
      <top style="thin">
        <color rgb="00C7D5E0"/>
      </top>
      <bottom style="thin">
        <color rgb="00C7D5E0"/>
      </bottom>
      <diagonal/>
    </border>
    <border>
      <left/>
      <right style="thin">
        <color rgb="00C7D5E0"/>
      </right>
      <top style="thin">
        <color rgb="00C7D5E0"/>
      </top>
      <bottom style="thin">
        <color rgb="00C7D5E0"/>
      </bottom>
      <diagonal/>
    </border>
  </borders>
  <cellStyleXfs count="1">
    <xf numFmtId="0" fontId="0" fillId="0" borderId="0"/>
  </cellStyleXfs>
  <cellXfs count="42">
    <xf numFmtId="0" fontId="0" fillId="0" borderId="0" pivotButton="0" quotePrefix="0" xfId="0"/>
    <xf numFmtId="0" fontId="1" fillId="2" borderId="1" applyAlignment="1" pivotButton="0" quotePrefix="0" xfId="0">
      <alignment horizontal="left" vertical="center"/>
    </xf>
    <xf numFmtId="0" fontId="2" fillId="3" borderId="1" pivotButton="0" quotePrefix="0" xfId="0"/>
    <xf numFmtId="164" fontId="0" fillId="4" borderId="1" applyProtection="1" pivotButton="0" quotePrefix="0" xfId="0">
      <protection locked="0" hidden="0"/>
    </xf>
    <xf numFmtId="1" fontId="3" fillId="5" borderId="1" applyAlignment="1" pivotButton="0" quotePrefix="0" xfId="0">
      <alignment horizontal="center" vertical="center"/>
    </xf>
    <xf numFmtId="0" fontId="0" fillId="4" borderId="1" applyProtection="1" pivotButton="0" quotePrefix="0" xfId="0">
      <protection locked="0" hidden="0"/>
    </xf>
    <xf numFmtId="0" fontId="2" fillId="3" borderId="1" applyAlignment="1" pivotButton="0" quotePrefix="0" xfId="0">
      <alignment horizontal="center" vertical="center"/>
    </xf>
    <xf numFmtId="165" fontId="3" fillId="5" borderId="1" applyAlignment="1" pivotButton="0" quotePrefix="0" xfId="0">
      <alignment horizontal="center" vertical="center"/>
    </xf>
    <xf numFmtId="0" fontId="4" fillId="2" borderId="1" pivotButton="0" quotePrefix="0" xfId="0"/>
    <xf numFmtId="0" fontId="0" fillId="0" borderId="0" applyAlignment="1" pivotButton="0" quotePrefix="0" xfId="0">
      <alignment horizontal="left" vertical="top" wrapText="1"/>
    </xf>
    <xf numFmtId="166" fontId="3" fillId="5" borderId="1" applyAlignment="1" pivotButton="0" quotePrefix="0" xfId="0">
      <alignment horizontal="center" vertical="center"/>
    </xf>
    <xf numFmtId="0" fontId="4" fillId="2" borderId="0" pivotButton="0" quotePrefix="0" xfId="0"/>
    <xf numFmtId="0" fontId="4" fillId="6" borderId="1" applyAlignment="1" pivotButton="0" quotePrefix="0" xfId="0">
      <alignment horizontal="center" vertical="center"/>
    </xf>
    <xf numFmtId="0" fontId="0" fillId="7" borderId="1" pivotButton="0" quotePrefix="0" xfId="0"/>
    <xf numFmtId="0" fontId="0" fillId="5" borderId="1" pivotButton="0" quotePrefix="0" xfId="0"/>
    <xf numFmtId="166" fontId="0" fillId="5" borderId="1" pivotButton="0" quotePrefix="0" xfId="0"/>
    <xf numFmtId="165" fontId="0" fillId="5" borderId="1" pivotButton="0" quotePrefix="0" xfId="0"/>
    <xf numFmtId="0" fontId="0" fillId="5" borderId="1" applyAlignment="1" pivotButton="0" quotePrefix="0" xfId="0">
      <alignment horizontal="left" vertical="top" wrapText="1"/>
    </xf>
    <xf numFmtId="164" fontId="0" fillId="4" borderId="1" applyAlignment="1" applyProtection="1" pivotButton="0" quotePrefix="0" xfId="0">
      <alignment horizontal="left" vertical="center"/>
      <protection locked="0" hidden="0"/>
    </xf>
    <xf numFmtId="0" fontId="0" fillId="4" borderId="1" applyAlignment="1" applyProtection="1" pivotButton="0" quotePrefix="0" xfId="0">
      <alignment horizontal="left" vertical="center"/>
      <protection locked="0" hidden="0"/>
    </xf>
    <xf numFmtId="0" fontId="0" fillId="5" borderId="1" applyAlignment="1" pivotButton="0" quotePrefix="0" xfId="0">
      <alignment horizontal="left" vertical="center"/>
    </xf>
    <xf numFmtId="18" fontId="0" fillId="4" borderId="1" applyAlignment="1" applyProtection="1" pivotButton="0" quotePrefix="0" xfId="0">
      <alignment horizontal="left" vertical="center"/>
      <protection locked="0" hidden="0"/>
    </xf>
    <xf numFmtId="167" fontId="0" fillId="4" borderId="1" applyAlignment="1" applyProtection="1" pivotButton="0" quotePrefix="0" xfId="0">
      <alignment horizontal="left" vertical="center"/>
      <protection locked="0" hidden="0"/>
    </xf>
    <xf numFmtId="0" fontId="0" fillId="0" borderId="1" applyAlignment="1" pivotButton="0" quotePrefix="0" xfId="0">
      <alignment horizontal="left" vertical="top" wrapText="1"/>
    </xf>
    <xf numFmtId="166" fontId="0" fillId="4" borderId="1" applyAlignment="1" applyProtection="1" pivotButton="0" quotePrefix="0" xfId="0">
      <alignment horizontal="left" vertical="top" wrapText="1"/>
      <protection locked="0" hidden="0"/>
    </xf>
    <xf numFmtId="0" fontId="0" fillId="4" borderId="1" pivotButton="0" quotePrefix="0" xfId="0"/>
    <xf numFmtId="0" fontId="0" fillId="4" borderId="1" applyAlignment="1" applyProtection="1" pivotButton="0" quotePrefix="0" xfId="0">
      <alignment horizontal="left" vertical="top" wrapText="1"/>
      <protection locked="0" hidden="0"/>
    </xf>
    <xf numFmtId="164" fontId="0" fillId="4" borderId="1" applyAlignment="1" applyProtection="1" pivotButton="0" quotePrefix="0" xfId="0">
      <alignment horizontal="left" vertical="top" wrapText="1"/>
      <protection locked="0" hidden="0"/>
    </xf>
    <xf numFmtId="0" fontId="0" fillId="4" borderId="1" applyAlignment="1" pivotButton="0" quotePrefix="0" xfId="0">
      <alignment horizontal="left" vertical="top" wrapText="1"/>
    </xf>
    <xf numFmtId="0" fontId="4" fillId="6" borderId="1" pivotButton="0" quotePrefix="0" xfId="0"/>
    <xf numFmtId="0" fontId="5" fillId="3" borderId="1" applyAlignment="1" pivotButton="0" quotePrefix="0" xfId="0">
      <alignment horizontal="left" vertical="top" wrapText="1"/>
    </xf>
    <xf numFmtId="0" fontId="0" fillId="0" borderId="4" pivotButton="0" quotePrefix="0" xfId="0"/>
    <xf numFmtId="0" fontId="0" fillId="0" borderId="5" pivotButton="0" quotePrefix="0" xfId="0"/>
    <xf numFmtId="164" fontId="0" fillId="4" borderId="1" applyProtection="1" pivotButton="0" quotePrefix="0" xfId="0">
      <protection locked="0" hidden="0"/>
    </xf>
    <xf numFmtId="165" fontId="3" fillId="5" borderId="1" applyAlignment="1" pivotButton="0" quotePrefix="0" xfId="0">
      <alignment horizontal="center" vertical="center"/>
    </xf>
    <xf numFmtId="166" fontId="3" fillId="5" borderId="1" applyAlignment="1" pivotButton="0" quotePrefix="0" xfId="0">
      <alignment horizontal="center" vertical="center"/>
    </xf>
    <xf numFmtId="166" fontId="0" fillId="5" borderId="1" pivotButton="0" quotePrefix="0" xfId="0"/>
    <xf numFmtId="165" fontId="0" fillId="5" borderId="1" pivotButton="0" quotePrefix="0" xfId="0"/>
    <xf numFmtId="164" fontId="0" fillId="4" borderId="1" applyAlignment="1" applyProtection="1" pivotButton="0" quotePrefix="0" xfId="0">
      <alignment horizontal="left" vertical="center"/>
      <protection locked="0" hidden="0"/>
    </xf>
    <xf numFmtId="167" fontId="0" fillId="4" borderId="1" applyAlignment="1" applyProtection="1" pivotButton="0" quotePrefix="0" xfId="0">
      <alignment horizontal="left" vertical="center"/>
      <protection locked="0" hidden="0"/>
    </xf>
    <xf numFmtId="166" fontId="0" fillId="4" borderId="1" applyAlignment="1" applyProtection="1" pivotButton="0" quotePrefix="0" xfId="0">
      <alignment horizontal="left" vertical="top" wrapText="1"/>
      <protection locked="0" hidden="0"/>
    </xf>
    <xf numFmtId="164" fontId="0" fillId="4" borderId="1" applyAlignment="1" applyProtection="1" pivotButton="0" quotePrefix="0" xfId="0">
      <alignment horizontal="left" vertical="top" wrapText="1"/>
      <protection locked="0" hidden="0"/>
    </xf>
  </cellXfs>
  <cellStyles count="1">
    <cellStyle name="Normal" xfId="0" builtinId="0" hidden="0"/>
  </cellStyles>
  <dxfs count="4">
    <dxf>
      <font>
        <b val="1"/>
        <color rgb="00147D64"/>
      </font>
      <fill>
        <patternFill patternType="solid">
          <fgColor rgb="00C6EFCE"/>
        </patternFill>
      </fill>
    </dxf>
    <dxf>
      <fill>
        <patternFill patternType="solid">
          <fgColor rgb="00FFF2CC"/>
        </patternFill>
      </fill>
    </dxf>
    <dxf>
      <font>
        <b val="1"/>
        <color rgb="00C73939"/>
      </font>
      <fill>
        <patternFill patternType="solid">
          <fgColor rgb="00F4CCCC"/>
        </patternFill>
      </fill>
    </dxf>
    <dxf>
      <fill>
        <patternFill patternType="solid">
          <f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Room Status Mix</a:t>
            </a:r>
          </a:p>
        </rich>
      </tx>
    </title>
    <plotArea>
      <doughnutChart>
        <varyColors val="1"/>
        <ser>
          <idx val="0"/>
          <order val="0"/>
          <tx>
            <strRef>
              <f>'Dashboard'!B16</f>
            </strRef>
          </tx>
          <spPr>
            <a:ln xmlns:a="http://schemas.openxmlformats.org/drawingml/2006/main">
              <a:prstDash val="solid"/>
            </a:ln>
          </spPr>
          <cat>
            <numRef>
              <f>'Dashboard'!$A$17:$A$23</f>
            </numRef>
          </cat>
          <val>
            <numRef>
              <f>'Dashboard'!$B$17:$B$23</f>
            </numRef>
          </val>
        </ser>
        <dLbls/>
        <firstSliceAng val="0"/>
        <holeSize val="55"/>
      </doughnutChart>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Rooms Released by Attendant</a:t>
            </a:r>
          </a:p>
        </rich>
      </tx>
    </title>
    <plotArea>
      <barChart>
        <barDir val="bar"/>
        <grouping val="clustered"/>
        <ser>
          <idx val="0"/>
          <order val="0"/>
          <tx>
            <strRef>
              <f>'Dashboard'!G16</f>
            </strRef>
          </tx>
          <spPr>
            <a:ln xmlns:a="http://schemas.openxmlformats.org/drawingml/2006/main">
              <a:prstDash val="solid"/>
            </a:ln>
          </spPr>
          <cat>
            <numRef>
              <f>'Dashboard'!$E$17:$E$20</f>
            </numRef>
          </cat>
          <val>
            <numRef>
              <f>'Dashboard'!$G$17:$G$20</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Rooms Released</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Attendant</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9</col>
      <colOff>0</colOff>
      <row>1</row>
      <rowOff>0</rowOff>
    </from>
    <ext cx="396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17</row>
      <rowOff>0</rowOff>
    </from>
    <ext cx="3960000" cy="25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lCleaningLog" displayName="tblCleaningLog" ref="A1:AK251" headerRowCount="1">
  <autoFilter ref="A1:AK251"/>
  <tableColumns count="37">
    <tableColumn id="1" name="Service Date"/>
    <tableColumn id="2" name="Room Number"/>
    <tableColumn id="3" name="Floor"/>
    <tableColumn id="4" name="Room Type"/>
    <tableColumn id="5" name="Attendant"/>
    <tableColumn id="6" name="Shift"/>
    <tableColumn id="7" name="Cleaning Type"/>
    <tableColumn id="8" name="Occupancy Status"/>
    <tableColumn id="9" name="Priority"/>
    <tableColumn id="10" name="Target Minutes"/>
    <tableColumn id="11" name="Start Time"/>
    <tableColumn id="12" name="Completion Time"/>
    <tableColumn id="13" name="Cleaning Minutes"/>
    <tableColumn id="14" name="Entry Door and DND Check"/>
    <tableColumn id="15" name="Beds and Linens"/>
    <tableColumn id="16" name="Bathroom"/>
    <tableColumn id="17" name="Towels and Amenities"/>
    <tableColumn id="18" name="Dust and Surfaces"/>
    <tableColumn id="19" name="Floors"/>
    <tableColumn id="20" name="Trash and Recycling"/>
    <tableColumn id="21" name="Kitchenette or Minibar"/>
    <tableColumn id="22" name="Climate and Lighting"/>
    <tableColumn id="23" name="Safety and Room Condition"/>
    <tableColumn id="24" name="Final Appearance"/>
    <tableColumn id="25" name="Inspection Required"/>
    <tableColumn id="26" name="Inspector"/>
    <tableColumn id="27" name="Inspection Time"/>
    <tableColumn id="28" name="Inspection Result"/>
    <tableColumn id="29" name="Operational Status"/>
    <tableColumn id="30" name="Issue Category"/>
    <tableColumn id="31" name="Issue Description"/>
    <tableColumn id="32" name="Maintenance Ticket"/>
    <tableColumn id="33" name="Lost and Found Item"/>
    <tableColumn id="34" name="Linen Variance Quantity"/>
    <tableColumn id="35" name="Supervisor Notes"/>
    <tableColumn id="36" name="Last Updated"/>
    <tableColumn id="37" name="Data Quality Check"/>
  </tableColumns>
  <tableStyleInfo name="TableStyleMedium2" showFirstColumn="0" showLastColumn="0" showRowStripes="1" showColumnStripes="0"/>
</table>
</file>

<file path=xl/tables/table2.xml><?xml version="1.0" encoding="utf-8"?>
<table xmlns="http://schemas.openxmlformats.org/spreadsheetml/2006/main" id="2" name="tblCleaningTargets" displayName="tblCleaningTargets" ref="A13:B17" headerRowCount="1">
  <autoFilter ref="A13:B17"/>
  <tableColumns count="2">
    <tableColumn id="1" name="Cleaning Type"/>
    <tableColumn id="2" name="Target Minutes"/>
  </tableColumns>
  <tableStyleInfo name="TableStyleMedium2" showFirstColumn="0" showLastColumn="0" showRowStripes="1" showColumnStripes="0"/>
</table>
</file>

<file path=xl/tables/table3.xml><?xml version="1.0" encoding="utf-8"?>
<table xmlns="http://schemas.openxmlformats.org/spreadsheetml/2006/main" id="3" name="tblRoomMaster" displayName="tblRoomMaster" ref="E2:H102" headerRowCount="1">
  <autoFilter ref="E2:H102"/>
  <tableColumns count="4">
    <tableColumn id="5" name="Room Number"/>
    <tableColumn id="6" name="Floor"/>
    <tableColumn id="7" name="Room Type"/>
    <tableColumn id="8" name="Active"/>
  </tableColumns>
  <tableStyleInfo name="TableStyleMedium2" showFirstColumn="0" showLastColumn="0" showRowStripes="1" showColumnStripes="0"/>
</table>
</file>

<file path=xl/tables/table4.xml><?xml version="1.0" encoding="utf-8"?>
<table xmlns="http://schemas.openxmlformats.org/spreadsheetml/2006/main" id="4" name="tblEmployees" displayName="tblEmployees" ref="J2:L27" headerRowCount="1">
  <autoFilter ref="J2:L27"/>
  <tableColumns count="3">
    <tableColumn id="10" name="Employee Name"/>
    <tableColumn id="11" name="Role"/>
    <tableColumn id="12" name="Active"/>
  </tableColumns>
  <tableStyleInfo name="TableStyleMedium2" showFirstColumn="0" showLastColumn="0" showRowStripes="1" showColumnStripes="0"/>
</table>
</file>

<file path=xl/tables/table5.xml><?xml version="1.0" encoding="utf-8"?>
<table xmlns="http://schemas.openxmlformats.org/spreadsheetml/2006/main" id="5" name="tblChecklistStandards" displayName="tblChecklistStandards" ref="A21:D32" headerRowCount="1">
  <autoFilter ref="A21:D32"/>
  <tableColumns count="4">
    <tableColumn id="1" name="Checklist Area"/>
    <tableColumn id="2" name="Complete Standard"/>
    <tableColumn id="3" name="When “Not Needed” May Be Used"/>
    <tableColumn id="4" name="Action for “Needs Attent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table" Target="/xl/tables/table3.xml" Id="rId2"/><Relationship Type="http://schemas.openxmlformats.org/officeDocument/2006/relationships/table" Target="/xl/tables/table4.xml" Id="rId3"/><Relationship Type="http://schemas.openxmlformats.org/officeDocument/2006/relationships/table" Target="/xl/tables/table5.xml" Id="rId4"/></Relationships>
</file>

<file path=xl/worksheets/sheet1.xml><?xml version="1.0" encoding="utf-8"?>
<worksheet xmlns="http://schemas.openxmlformats.org/spreadsheetml/2006/main">
  <sheetPr>
    <outlinePr summaryBelow="1" summaryRight="1"/>
    <pageSetUpPr fitToPage="1"/>
  </sheetPr>
  <dimension ref="A1:AE251"/>
  <sheetViews>
    <sheetView showGridLines="0" zoomScale="70" zoomScaleNormal="70" workbookViewId="0">
      <pane ySplit="1" topLeftCell="A2" activePane="bottomLeft" state="frozen"/>
      <selection pane="bottomLeft" activeCell="A1" sqref="A1"/>
    </sheetView>
  </sheetViews>
  <sheetFormatPr baseColWidth="8" defaultRowHeight="15"/>
  <cols>
    <col width="24" customWidth="1" min="1" max="1"/>
    <col width="18" customWidth="1" min="2" max="2"/>
    <col width="20" customWidth="1" min="3" max="3"/>
    <col width="22" customWidth="1" min="4" max="4"/>
    <col width="22" customWidth="1" min="5" max="5"/>
    <col width="18" customWidth="1" min="6" max="6"/>
    <col width="18" customWidth="1" min="7" max="7"/>
    <col width="23" customWidth="1" min="8" max="8"/>
    <col width="18" customWidth="1" min="9" max="9"/>
    <col width="18"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s>
  <sheetData>
    <row r="1" ht="26" customHeight="1">
      <c r="A1" s="1" t="inlineStr">
        <is>
          <t>Hotel Room Cleaning Dashboard</t>
        </is>
      </c>
      <c r="B1" s="31" t="n"/>
      <c r="C1" s="31" t="n"/>
      <c r="D1" s="31" t="n"/>
      <c r="E1" s="31" t="n"/>
      <c r="F1" s="31" t="n"/>
      <c r="G1" s="31" t="n"/>
      <c r="H1" s="31" t="n"/>
      <c r="I1" s="31" t="n"/>
      <c r="J1" s="31" t="n"/>
      <c r="K1" s="31" t="n"/>
      <c r="L1" s="31" t="n"/>
      <c r="M1" s="31" t="n"/>
      <c r="N1" s="31" t="n"/>
      <c r="O1" s="31" t="n"/>
      <c r="P1" s="31" t="n"/>
      <c r="Q1" s="31" t="n"/>
      <c r="R1" s="32" t="n"/>
    </row>
    <row r="2">
      <c r="T2">
        <f>IFERROR(IF(AND('Cleaning Log'!$A2=$B$3,OR($B$4="All Shifts",'Cleaning Log'!$F2=$B$4),OR($B$5="All Attendants",'Cleaning Log'!$E2=$B$5),OR('Cleaning Log'!$AC2="Hold",'Cleaning Log'!$AC2="Reclean",'Cleaning Log'!$AC2="Incomplete Checklist",'Cleaning Log'!$AC2="Awaiting Inspection",AND('Cleaning Log'!$AK2&lt;&gt;"",'Cleaning Log'!$AK2&lt;&gt;"OK"))),1,0),0)</f>
        <v/>
      </c>
      <c r="U2">
        <f>IF(T2=1,COUNTIF($T$2:T2,1),"")</f>
        <v/>
      </c>
      <c r="W2">
        <f>IFERROR(IF(AND('Cleaning Log'!$A2=$B$3,'Cleaning Log'!$B2&lt;&gt;"",OR($B$4="All Shifts",'Cleaning Log'!$F2=$B$4),OR($B$5="All Attendants",'Cleaning Log'!$E2=$B$5)),1,0),0)</f>
        <v/>
      </c>
      <c r="X2">
        <f>IF(AND(W2=1,'Cleaning Log'!$AC2="Released"),1,0)</f>
        <v/>
      </c>
      <c r="Y2">
        <f>IF(AND(W2=1,ISNUMBER('Cleaning Log'!$M2)),'Cleaning Log'!$M2,"")</f>
        <v/>
      </c>
      <c r="Z2">
        <f>IF(AND(W2=1,ISNUMBER('Cleaning Log'!$M2),ISNUMBER('Cleaning Log'!$J2),'Cleaning Log'!$M2&lt;='Cleaning Log'!$J2),1,0)</f>
        <v/>
      </c>
      <c r="AA2">
        <f>IF(AND(W2=1,'Cleaning Log'!$L2&lt;&gt;""),1,0)</f>
        <v/>
      </c>
      <c r="AB2">
        <f>IF(AND(W2=1,'Cleaning Log'!$AB2="Pass"),1,0)</f>
        <v/>
      </c>
      <c r="AC2">
        <f>IF(AND(W2=1,OR('Cleaning Log'!$AB2="Pass",'Cleaning Log'!$AB2="Fail")),1,0)</f>
        <v/>
      </c>
      <c r="AD2">
        <f>IF(AND(W2=1,OR(COUNTIF('Cleaning Log'!$N2:$X2,"Needs Attention")&gt;0,AND('Cleaning Log'!$L2&lt;&gt;"",COUNTBLANK('Cleaning Log'!$N2:$X2)&gt;0))),1,0)</f>
        <v/>
      </c>
      <c r="AE2">
        <f>IF(AND(W2=1,'Cleaning Log'!$AD2="Maintenance",'Cleaning Log'!$AF2=""),1,0)</f>
        <v/>
      </c>
    </row>
    <row r="3">
      <c r="A3" s="2" t="inlineStr">
        <is>
          <t>Service Date</t>
        </is>
      </c>
      <c r="B3" s="33" t="n">
        <v>46096</v>
      </c>
      <c r="D3" s="4">
        <f>IFERROR(SUM($W$2:$W$251),0)</f>
        <v/>
      </c>
      <c r="F3" s="4">
        <f>IFERROR(SUM($X$2:$X$251),0)</f>
        <v/>
      </c>
      <c r="H3" s="4">
        <f>IFERROR(COUNTIFS('Cleaning Log'!$A$2:$A$251,$B$3,'Cleaning Log'!$AC$2:$AC$251,"In Progress",'Cleaning Log'!$F$2:$F$251,IF($B$4="All Shifts","&lt;&gt;",$B$4),'Cleaning Log'!$E$2:$E$251,IF($B$5="All Attendants","&lt;&gt;",$B$5)),0)</f>
        <v/>
      </c>
      <c r="T3">
        <f>IFERROR(IF(AND('Cleaning Log'!$A3=$B$3,OR($B$4="All Shifts",'Cleaning Log'!$F3=$B$4),OR($B$5="All Attendants",'Cleaning Log'!$E3=$B$5),OR('Cleaning Log'!$AC3="Hold",'Cleaning Log'!$AC3="Reclean",'Cleaning Log'!$AC3="Incomplete Checklist",'Cleaning Log'!$AC3="Awaiting Inspection",AND('Cleaning Log'!$AK3&lt;&gt;"",'Cleaning Log'!$AK3&lt;&gt;"OK"))),1,0),0)</f>
        <v/>
      </c>
      <c r="U3">
        <f>IF(T3=1,COUNTIF($T$2:T3,1),"")</f>
        <v/>
      </c>
      <c r="W3">
        <f>IFERROR(IF(AND('Cleaning Log'!$A3=$B$3,'Cleaning Log'!$B3&lt;&gt;"",OR($B$4="All Shifts",'Cleaning Log'!$F3=$B$4),OR($B$5="All Attendants",'Cleaning Log'!$E3=$B$5)),1,0),0)</f>
        <v/>
      </c>
      <c r="X3">
        <f>IF(AND(W3=1,'Cleaning Log'!$AC3="Released"),1,0)</f>
        <v/>
      </c>
      <c r="Y3">
        <f>IF(AND(W3=1,ISNUMBER('Cleaning Log'!$M3)),'Cleaning Log'!$M3,"")</f>
        <v/>
      </c>
      <c r="Z3">
        <f>IF(AND(W3=1,ISNUMBER('Cleaning Log'!$M3),ISNUMBER('Cleaning Log'!$J3),'Cleaning Log'!$M3&lt;='Cleaning Log'!$J3),1,0)</f>
        <v/>
      </c>
      <c r="AA3">
        <f>IF(AND(W3=1,'Cleaning Log'!$L3&lt;&gt;""),1,0)</f>
        <v/>
      </c>
      <c r="AB3">
        <f>IF(AND(W3=1,'Cleaning Log'!$AB3="Pass"),1,0)</f>
        <v/>
      </c>
      <c r="AC3">
        <f>IF(AND(W3=1,OR('Cleaning Log'!$AB3="Pass",'Cleaning Log'!$AB3="Fail")),1,0)</f>
        <v/>
      </c>
      <c r="AD3">
        <f>IF(AND(W3=1,OR(COUNTIF('Cleaning Log'!$N3:$X3,"Needs Attention")&gt;0,AND('Cleaning Log'!$L3&lt;&gt;"",COUNTBLANK('Cleaning Log'!$N3:$X3)&gt;0))),1,0)</f>
        <v/>
      </c>
      <c r="AE3">
        <f>IF(AND(W3=1,'Cleaning Log'!$AD3="Maintenance",'Cleaning Log'!$AF3=""),1,0)</f>
        <v/>
      </c>
    </row>
    <row r="4">
      <c r="A4" s="2" t="inlineStr">
        <is>
          <t>Shift</t>
        </is>
      </c>
      <c r="B4" s="5" t="inlineStr">
        <is>
          <t>All Shifts</t>
        </is>
      </c>
      <c r="D4" s="6" t="inlineStr">
        <is>
          <t>Rooms Logged</t>
        </is>
      </c>
      <c r="F4" s="6" t="inlineStr">
        <is>
          <t>Rooms Released</t>
        </is>
      </c>
      <c r="H4" s="6" t="inlineStr">
        <is>
          <t>In Progress</t>
        </is>
      </c>
      <c r="T4">
        <f>IFERROR(IF(AND('Cleaning Log'!$A4=$B$3,OR($B$4="All Shifts",'Cleaning Log'!$F4=$B$4),OR($B$5="All Attendants",'Cleaning Log'!$E4=$B$5),OR('Cleaning Log'!$AC4="Hold",'Cleaning Log'!$AC4="Reclean",'Cleaning Log'!$AC4="Incomplete Checklist",'Cleaning Log'!$AC4="Awaiting Inspection",AND('Cleaning Log'!$AK4&lt;&gt;"",'Cleaning Log'!$AK4&lt;&gt;"OK"))),1,0),0)</f>
        <v/>
      </c>
      <c r="U4">
        <f>IF(T4=1,COUNTIF($T$2:T4,1),"")</f>
        <v/>
      </c>
      <c r="W4">
        <f>IFERROR(IF(AND('Cleaning Log'!$A4=$B$3,'Cleaning Log'!$B4&lt;&gt;"",OR($B$4="All Shifts",'Cleaning Log'!$F4=$B$4),OR($B$5="All Attendants",'Cleaning Log'!$E4=$B$5)),1,0),0)</f>
        <v/>
      </c>
      <c r="X4">
        <f>IF(AND(W4=1,'Cleaning Log'!$AC4="Released"),1,0)</f>
        <v/>
      </c>
      <c r="Y4">
        <f>IF(AND(W4=1,ISNUMBER('Cleaning Log'!$M4)),'Cleaning Log'!$M4,"")</f>
        <v/>
      </c>
      <c r="Z4">
        <f>IF(AND(W4=1,ISNUMBER('Cleaning Log'!$M4),ISNUMBER('Cleaning Log'!$J4),'Cleaning Log'!$M4&lt;='Cleaning Log'!$J4),1,0)</f>
        <v/>
      </c>
      <c r="AA4">
        <f>IF(AND(W4=1,'Cleaning Log'!$L4&lt;&gt;""),1,0)</f>
        <v/>
      </c>
      <c r="AB4">
        <f>IF(AND(W4=1,'Cleaning Log'!$AB4="Pass"),1,0)</f>
        <v/>
      </c>
      <c r="AC4">
        <f>IF(AND(W4=1,OR('Cleaning Log'!$AB4="Pass",'Cleaning Log'!$AB4="Fail")),1,0)</f>
        <v/>
      </c>
      <c r="AD4">
        <f>IF(AND(W4=1,OR(COUNTIF('Cleaning Log'!$N4:$X4,"Needs Attention")&gt;0,AND('Cleaning Log'!$L4&lt;&gt;"",COUNTBLANK('Cleaning Log'!$N4:$X4)&gt;0))),1,0)</f>
        <v/>
      </c>
      <c r="AE4">
        <f>IF(AND(W4=1,'Cleaning Log'!$AD4="Maintenance",'Cleaning Log'!$AF4=""),1,0)</f>
        <v/>
      </c>
    </row>
    <row r="5">
      <c r="A5" s="2" t="inlineStr">
        <is>
          <t>Attendant</t>
        </is>
      </c>
      <c r="B5" s="5" t="inlineStr">
        <is>
          <t>All Attendants</t>
        </is>
      </c>
      <c r="T5">
        <f>IFERROR(IF(AND('Cleaning Log'!$A5=$B$3,OR($B$4="All Shifts",'Cleaning Log'!$F5=$B$4),OR($B$5="All Attendants",'Cleaning Log'!$E5=$B$5),OR('Cleaning Log'!$AC5="Hold",'Cleaning Log'!$AC5="Reclean",'Cleaning Log'!$AC5="Incomplete Checklist",'Cleaning Log'!$AC5="Awaiting Inspection",AND('Cleaning Log'!$AK5&lt;&gt;"",'Cleaning Log'!$AK5&lt;&gt;"OK"))),1,0),0)</f>
        <v/>
      </c>
      <c r="U5">
        <f>IF(T5=1,COUNTIF($T$2:T5,1),"")</f>
        <v/>
      </c>
      <c r="W5">
        <f>IFERROR(IF(AND('Cleaning Log'!$A5=$B$3,'Cleaning Log'!$B5&lt;&gt;"",OR($B$4="All Shifts",'Cleaning Log'!$F5=$B$4),OR($B$5="All Attendants",'Cleaning Log'!$E5=$B$5)),1,0),0)</f>
        <v/>
      </c>
      <c r="X5">
        <f>IF(AND(W5=1,'Cleaning Log'!$AC5="Released"),1,0)</f>
        <v/>
      </c>
      <c r="Y5">
        <f>IF(AND(W5=1,ISNUMBER('Cleaning Log'!$M5)),'Cleaning Log'!$M5,"")</f>
        <v/>
      </c>
      <c r="Z5">
        <f>IF(AND(W5=1,ISNUMBER('Cleaning Log'!$M5),ISNUMBER('Cleaning Log'!$J5),'Cleaning Log'!$M5&lt;='Cleaning Log'!$J5),1,0)</f>
        <v/>
      </c>
      <c r="AA5">
        <f>IF(AND(W5=1,'Cleaning Log'!$L5&lt;&gt;""),1,0)</f>
        <v/>
      </c>
      <c r="AB5">
        <f>IF(AND(W5=1,'Cleaning Log'!$AB5="Pass"),1,0)</f>
        <v/>
      </c>
      <c r="AC5">
        <f>IF(AND(W5=1,OR('Cleaning Log'!$AB5="Pass",'Cleaning Log'!$AB5="Fail")),1,0)</f>
        <v/>
      </c>
      <c r="AD5">
        <f>IF(AND(W5=1,OR(COUNTIF('Cleaning Log'!$N5:$X5,"Needs Attention")&gt;0,AND('Cleaning Log'!$L5&lt;&gt;"",COUNTBLANK('Cleaning Log'!$N5:$X5)&gt;0))),1,0)</f>
        <v/>
      </c>
      <c r="AE5">
        <f>IF(AND(W5=1,'Cleaning Log'!$AD5="Maintenance",'Cleaning Log'!$AF5=""),1,0)</f>
        <v/>
      </c>
    </row>
    <row r="6">
      <c r="D6" s="4">
        <f>IFERROR(COUNTIFS('Cleaning Log'!$A$2:$A$251,$B$3,'Cleaning Log'!$AC$2:$AC$251,"Awaiting Inspection"),0)</f>
        <v/>
      </c>
      <c r="F6" s="4">
        <f>IFERROR(COUNTIFS('Cleaning Log'!$A$2:$A$251,$B$3,'Cleaning Log'!$AC$2:$AC$251,"Hold")+COUNTIFS('Cleaning Log'!$A$2:$A$251,$B$3,'Cleaning Log'!$AC$2:$AC$251,"Reclean"),0)</f>
        <v/>
      </c>
      <c r="H6" s="34">
        <f>IFERROR(AVERAGE($Y$2:$Y$251),0)</f>
        <v/>
      </c>
      <c r="T6">
        <f>IFERROR(IF(AND('Cleaning Log'!$A6=$B$3,OR($B$4="All Shifts",'Cleaning Log'!$F6=$B$4),OR($B$5="All Attendants",'Cleaning Log'!$E6=$B$5),OR('Cleaning Log'!$AC6="Hold",'Cleaning Log'!$AC6="Reclean",'Cleaning Log'!$AC6="Incomplete Checklist",'Cleaning Log'!$AC6="Awaiting Inspection",AND('Cleaning Log'!$AK6&lt;&gt;"",'Cleaning Log'!$AK6&lt;&gt;"OK"))),1,0),0)</f>
        <v/>
      </c>
      <c r="U6">
        <f>IF(T6=1,COUNTIF($T$2:T6,1),"")</f>
        <v/>
      </c>
      <c r="W6">
        <f>IFERROR(IF(AND('Cleaning Log'!$A6=$B$3,'Cleaning Log'!$B6&lt;&gt;"",OR($B$4="All Shifts",'Cleaning Log'!$F6=$B$4),OR($B$5="All Attendants",'Cleaning Log'!$E6=$B$5)),1,0),0)</f>
        <v/>
      </c>
      <c r="X6">
        <f>IF(AND(W6=1,'Cleaning Log'!$AC6="Released"),1,0)</f>
        <v/>
      </c>
      <c r="Y6">
        <f>IF(AND(W6=1,ISNUMBER('Cleaning Log'!$M6)),'Cleaning Log'!$M6,"")</f>
        <v/>
      </c>
      <c r="Z6">
        <f>IF(AND(W6=1,ISNUMBER('Cleaning Log'!$M6),ISNUMBER('Cleaning Log'!$J6),'Cleaning Log'!$M6&lt;='Cleaning Log'!$J6),1,0)</f>
        <v/>
      </c>
      <c r="AA6">
        <f>IF(AND(W6=1,'Cleaning Log'!$L6&lt;&gt;""),1,0)</f>
        <v/>
      </c>
      <c r="AB6">
        <f>IF(AND(W6=1,'Cleaning Log'!$AB6="Pass"),1,0)</f>
        <v/>
      </c>
      <c r="AC6">
        <f>IF(AND(W6=1,OR('Cleaning Log'!$AB6="Pass",'Cleaning Log'!$AB6="Fail")),1,0)</f>
        <v/>
      </c>
      <c r="AD6">
        <f>IF(AND(W6=1,OR(COUNTIF('Cleaning Log'!$N6:$X6,"Needs Attention")&gt;0,AND('Cleaning Log'!$L6&lt;&gt;"",COUNTBLANK('Cleaning Log'!$N6:$X6)&gt;0))),1,0)</f>
        <v/>
      </c>
      <c r="AE6">
        <f>IF(AND(W6=1,'Cleaning Log'!$AD6="Maintenance",'Cleaning Log'!$AF6=""),1,0)</f>
        <v/>
      </c>
    </row>
    <row r="7">
      <c r="D7" s="6" t="inlineStr">
        <is>
          <t>Awaiting Inspection</t>
        </is>
      </c>
      <c r="F7" s="6" t="inlineStr">
        <is>
          <t>On Hold or Reclean</t>
        </is>
      </c>
      <c r="H7" s="6" t="inlineStr">
        <is>
          <t>Average Cleaning Minutes</t>
        </is>
      </c>
      <c r="T7">
        <f>IFERROR(IF(AND('Cleaning Log'!$A7=$B$3,OR($B$4="All Shifts",'Cleaning Log'!$F7=$B$4),OR($B$5="All Attendants",'Cleaning Log'!$E7=$B$5),OR('Cleaning Log'!$AC7="Hold",'Cleaning Log'!$AC7="Reclean",'Cleaning Log'!$AC7="Incomplete Checklist",'Cleaning Log'!$AC7="Awaiting Inspection",AND('Cleaning Log'!$AK7&lt;&gt;"",'Cleaning Log'!$AK7&lt;&gt;"OK"))),1,0),0)</f>
        <v/>
      </c>
      <c r="U7">
        <f>IF(T7=1,COUNTIF($T$2:T7,1),"")</f>
        <v/>
      </c>
      <c r="W7">
        <f>IFERROR(IF(AND('Cleaning Log'!$A7=$B$3,'Cleaning Log'!$B7&lt;&gt;"",OR($B$4="All Shifts",'Cleaning Log'!$F7=$B$4),OR($B$5="All Attendants",'Cleaning Log'!$E7=$B$5)),1,0),0)</f>
        <v/>
      </c>
      <c r="X7">
        <f>IF(AND(W7=1,'Cleaning Log'!$AC7="Released"),1,0)</f>
        <v/>
      </c>
      <c r="Y7">
        <f>IF(AND(W7=1,ISNUMBER('Cleaning Log'!$M7)),'Cleaning Log'!$M7,"")</f>
        <v/>
      </c>
      <c r="Z7">
        <f>IF(AND(W7=1,ISNUMBER('Cleaning Log'!$M7),ISNUMBER('Cleaning Log'!$J7),'Cleaning Log'!$M7&lt;='Cleaning Log'!$J7),1,0)</f>
        <v/>
      </c>
      <c r="AA7">
        <f>IF(AND(W7=1,'Cleaning Log'!$L7&lt;&gt;""),1,0)</f>
        <v/>
      </c>
      <c r="AB7">
        <f>IF(AND(W7=1,'Cleaning Log'!$AB7="Pass"),1,0)</f>
        <v/>
      </c>
      <c r="AC7">
        <f>IF(AND(W7=1,OR('Cleaning Log'!$AB7="Pass",'Cleaning Log'!$AB7="Fail")),1,0)</f>
        <v/>
      </c>
      <c r="AD7">
        <f>IF(AND(W7=1,OR(COUNTIF('Cleaning Log'!$N7:$X7,"Needs Attention")&gt;0,AND('Cleaning Log'!$L7&lt;&gt;"",COUNTBLANK('Cleaning Log'!$N7:$X7)&gt;0))),1,0)</f>
        <v/>
      </c>
      <c r="AE7">
        <f>IF(AND(W7=1,'Cleaning Log'!$AD7="Maintenance",'Cleaning Log'!$AF7=""),1,0)</f>
        <v/>
      </c>
    </row>
    <row r="8">
      <c r="A8" s="8" t="inlineStr">
        <is>
          <t>Selected Filters</t>
        </is>
      </c>
      <c r="T8">
        <f>IFERROR(IF(AND('Cleaning Log'!$A8=$B$3,OR($B$4="All Shifts",'Cleaning Log'!$F8=$B$4),OR($B$5="All Attendants",'Cleaning Log'!$E8=$B$5),OR('Cleaning Log'!$AC8="Hold",'Cleaning Log'!$AC8="Reclean",'Cleaning Log'!$AC8="Incomplete Checklist",'Cleaning Log'!$AC8="Awaiting Inspection",AND('Cleaning Log'!$AK8&lt;&gt;"",'Cleaning Log'!$AK8&lt;&gt;"OK"))),1,0),0)</f>
        <v/>
      </c>
      <c r="U8">
        <f>IF(T8=1,COUNTIF($T$2:T8,1),"")</f>
        <v/>
      </c>
      <c r="W8">
        <f>IFERROR(IF(AND('Cleaning Log'!$A8=$B$3,'Cleaning Log'!$B8&lt;&gt;"",OR($B$4="All Shifts",'Cleaning Log'!$F8=$B$4),OR($B$5="All Attendants",'Cleaning Log'!$E8=$B$5)),1,0),0)</f>
        <v/>
      </c>
      <c r="X8">
        <f>IF(AND(W8=1,'Cleaning Log'!$AC8="Released"),1,0)</f>
        <v/>
      </c>
      <c r="Y8">
        <f>IF(AND(W8=1,ISNUMBER('Cleaning Log'!$M8)),'Cleaning Log'!$M8,"")</f>
        <v/>
      </c>
      <c r="Z8">
        <f>IF(AND(W8=1,ISNUMBER('Cleaning Log'!$M8),ISNUMBER('Cleaning Log'!$J8),'Cleaning Log'!$M8&lt;='Cleaning Log'!$J8),1,0)</f>
        <v/>
      </c>
      <c r="AA8">
        <f>IF(AND(W8=1,'Cleaning Log'!$L8&lt;&gt;""),1,0)</f>
        <v/>
      </c>
      <c r="AB8">
        <f>IF(AND(W8=1,'Cleaning Log'!$AB8="Pass"),1,0)</f>
        <v/>
      </c>
      <c r="AC8">
        <f>IF(AND(W8=1,OR('Cleaning Log'!$AB8="Pass",'Cleaning Log'!$AB8="Fail")),1,0)</f>
        <v/>
      </c>
      <c r="AD8">
        <f>IF(AND(W8=1,OR(COUNTIF('Cleaning Log'!$N8:$X8,"Needs Attention")&gt;0,AND('Cleaning Log'!$L8&lt;&gt;"",COUNTBLANK('Cleaning Log'!$N8:$X8)&gt;0))),1,0)</f>
        <v/>
      </c>
      <c r="AE8">
        <f>IF(AND(W8=1,'Cleaning Log'!$AD8="Maintenance",'Cleaning Log'!$AF8=""),1,0)</f>
        <v/>
      </c>
    </row>
    <row r="9">
      <c r="A9" s="9" t="inlineStr">
        <is>
          <t>Metrics include the selected service date, shift, and attendant.</t>
        </is>
      </c>
      <c r="D9" s="35">
        <f>IFERROR(SUM($Z$2:$Z$251)/SUM($AA$2:$AA$251),0)</f>
        <v/>
      </c>
      <c r="F9" s="35">
        <f>IFERROR(SUM($AB$2:$AB$251)/SUM($AC$2:$AC$251),0)</f>
        <v/>
      </c>
      <c r="H9" s="4">
        <f>IFERROR(SUM($AD$2:$AD$251),0)</f>
        <v/>
      </c>
      <c r="T9">
        <f>IFERROR(IF(AND('Cleaning Log'!$A9=$B$3,OR($B$4="All Shifts",'Cleaning Log'!$F9=$B$4),OR($B$5="All Attendants",'Cleaning Log'!$E9=$B$5),OR('Cleaning Log'!$AC9="Hold",'Cleaning Log'!$AC9="Reclean",'Cleaning Log'!$AC9="Incomplete Checklist",'Cleaning Log'!$AC9="Awaiting Inspection",AND('Cleaning Log'!$AK9&lt;&gt;"",'Cleaning Log'!$AK9&lt;&gt;"OK"))),1,0),0)</f>
        <v/>
      </c>
      <c r="U9">
        <f>IF(T9=1,COUNTIF($T$2:T9,1),"")</f>
        <v/>
      </c>
      <c r="W9">
        <f>IFERROR(IF(AND('Cleaning Log'!$A9=$B$3,'Cleaning Log'!$B9&lt;&gt;"",OR($B$4="All Shifts",'Cleaning Log'!$F9=$B$4),OR($B$5="All Attendants",'Cleaning Log'!$E9=$B$5)),1,0),0)</f>
        <v/>
      </c>
      <c r="X9">
        <f>IF(AND(W9=1,'Cleaning Log'!$AC9="Released"),1,0)</f>
        <v/>
      </c>
      <c r="Y9">
        <f>IF(AND(W9=1,ISNUMBER('Cleaning Log'!$M9)),'Cleaning Log'!$M9,"")</f>
        <v/>
      </c>
      <c r="Z9">
        <f>IF(AND(W9=1,ISNUMBER('Cleaning Log'!$M9),ISNUMBER('Cleaning Log'!$J9),'Cleaning Log'!$M9&lt;='Cleaning Log'!$J9),1,0)</f>
        <v/>
      </c>
      <c r="AA9">
        <f>IF(AND(W9=1,'Cleaning Log'!$L9&lt;&gt;""),1,0)</f>
        <v/>
      </c>
      <c r="AB9">
        <f>IF(AND(W9=1,'Cleaning Log'!$AB9="Pass"),1,0)</f>
        <v/>
      </c>
      <c r="AC9">
        <f>IF(AND(W9=1,OR('Cleaning Log'!$AB9="Pass",'Cleaning Log'!$AB9="Fail")),1,0)</f>
        <v/>
      </c>
      <c r="AD9">
        <f>IF(AND(W9=1,OR(COUNTIF('Cleaning Log'!$N9:$X9,"Needs Attention")&gt;0,AND('Cleaning Log'!$L9&lt;&gt;"",COUNTBLANK('Cleaning Log'!$N9:$X9)&gt;0))),1,0)</f>
        <v/>
      </c>
      <c r="AE9">
        <f>IF(AND(W9=1,'Cleaning Log'!$AD9="Maintenance",'Cleaning Log'!$AF9=""),1,0)</f>
        <v/>
      </c>
    </row>
    <row r="10">
      <c r="D10" s="6" t="inlineStr">
        <is>
          <t>Completed Within Target</t>
        </is>
      </c>
      <c r="F10" s="6" t="inlineStr">
        <is>
          <t>Inspection Pass Rate</t>
        </is>
      </c>
      <c r="H10" s="6" t="inlineStr">
        <is>
          <t>Checklist Exceptions</t>
        </is>
      </c>
      <c r="T10">
        <f>IFERROR(IF(AND('Cleaning Log'!$A10=$B$3,OR($B$4="All Shifts",'Cleaning Log'!$F10=$B$4),OR($B$5="All Attendants",'Cleaning Log'!$E10=$B$5),OR('Cleaning Log'!$AC10="Hold",'Cleaning Log'!$AC10="Reclean",'Cleaning Log'!$AC10="Incomplete Checklist",'Cleaning Log'!$AC10="Awaiting Inspection",AND('Cleaning Log'!$AK10&lt;&gt;"",'Cleaning Log'!$AK10&lt;&gt;"OK"))),1,0),0)</f>
        <v/>
      </c>
      <c r="U10">
        <f>IF(T10=1,COUNTIF($T$2:T10,1),"")</f>
        <v/>
      </c>
      <c r="W10">
        <f>IFERROR(IF(AND('Cleaning Log'!$A10=$B$3,'Cleaning Log'!$B10&lt;&gt;"",OR($B$4="All Shifts",'Cleaning Log'!$F10=$B$4),OR($B$5="All Attendants",'Cleaning Log'!$E10=$B$5)),1,0),0)</f>
        <v/>
      </c>
      <c r="X10">
        <f>IF(AND(W10=1,'Cleaning Log'!$AC10="Released"),1,0)</f>
        <v/>
      </c>
      <c r="Y10">
        <f>IF(AND(W10=1,ISNUMBER('Cleaning Log'!$M10)),'Cleaning Log'!$M10,"")</f>
        <v/>
      </c>
      <c r="Z10">
        <f>IF(AND(W10=1,ISNUMBER('Cleaning Log'!$M10),ISNUMBER('Cleaning Log'!$J10),'Cleaning Log'!$M10&lt;='Cleaning Log'!$J10),1,0)</f>
        <v/>
      </c>
      <c r="AA10">
        <f>IF(AND(W10=1,'Cleaning Log'!$L10&lt;&gt;""),1,0)</f>
        <v/>
      </c>
      <c r="AB10">
        <f>IF(AND(W10=1,'Cleaning Log'!$AB10="Pass"),1,0)</f>
        <v/>
      </c>
      <c r="AC10">
        <f>IF(AND(W10=1,OR('Cleaning Log'!$AB10="Pass",'Cleaning Log'!$AB10="Fail")),1,0)</f>
        <v/>
      </c>
      <c r="AD10">
        <f>IF(AND(W10=1,OR(COUNTIF('Cleaning Log'!$N10:$X10,"Needs Attention")&gt;0,AND('Cleaning Log'!$L10&lt;&gt;"",COUNTBLANK('Cleaning Log'!$N10:$X10)&gt;0))),1,0)</f>
        <v/>
      </c>
      <c r="AE10">
        <f>IF(AND(W10=1,'Cleaning Log'!$AD10="Maintenance",'Cleaning Log'!$AF10=""),1,0)</f>
        <v/>
      </c>
    </row>
    <row r="11">
      <c r="T11">
        <f>IFERROR(IF(AND('Cleaning Log'!$A11=$B$3,OR($B$4="All Shifts",'Cleaning Log'!$F11=$B$4),OR($B$5="All Attendants",'Cleaning Log'!$E11=$B$5),OR('Cleaning Log'!$AC11="Hold",'Cleaning Log'!$AC11="Reclean",'Cleaning Log'!$AC11="Incomplete Checklist",'Cleaning Log'!$AC11="Awaiting Inspection",AND('Cleaning Log'!$AK11&lt;&gt;"",'Cleaning Log'!$AK11&lt;&gt;"OK"))),1,0),0)</f>
        <v/>
      </c>
      <c r="U11">
        <f>IF(T11=1,COUNTIF($T$2:T11,1),"")</f>
        <v/>
      </c>
      <c r="W11">
        <f>IFERROR(IF(AND('Cleaning Log'!$A11=$B$3,'Cleaning Log'!$B11&lt;&gt;"",OR($B$4="All Shifts",'Cleaning Log'!$F11=$B$4),OR($B$5="All Attendants",'Cleaning Log'!$E11=$B$5)),1,0),0)</f>
        <v/>
      </c>
      <c r="X11">
        <f>IF(AND(W11=1,'Cleaning Log'!$AC11="Released"),1,0)</f>
        <v/>
      </c>
      <c r="Y11">
        <f>IF(AND(W11=1,ISNUMBER('Cleaning Log'!$M11)),'Cleaning Log'!$M11,"")</f>
        <v/>
      </c>
      <c r="Z11">
        <f>IF(AND(W11=1,ISNUMBER('Cleaning Log'!$M11),ISNUMBER('Cleaning Log'!$J11),'Cleaning Log'!$M11&lt;='Cleaning Log'!$J11),1,0)</f>
        <v/>
      </c>
      <c r="AA11">
        <f>IF(AND(W11=1,'Cleaning Log'!$L11&lt;&gt;""),1,0)</f>
        <v/>
      </c>
      <c r="AB11">
        <f>IF(AND(W11=1,'Cleaning Log'!$AB11="Pass"),1,0)</f>
        <v/>
      </c>
      <c r="AC11">
        <f>IF(AND(W11=1,OR('Cleaning Log'!$AB11="Pass",'Cleaning Log'!$AB11="Fail")),1,0)</f>
        <v/>
      </c>
      <c r="AD11">
        <f>IF(AND(W11=1,OR(COUNTIF('Cleaning Log'!$N11:$X11,"Needs Attention")&gt;0,AND('Cleaning Log'!$L11&lt;&gt;"",COUNTBLANK('Cleaning Log'!$N11:$X11)&gt;0))),1,0)</f>
        <v/>
      </c>
      <c r="AE11">
        <f>IF(AND(W11=1,'Cleaning Log'!$AD11="Maintenance",'Cleaning Log'!$AF11=""),1,0)</f>
        <v/>
      </c>
    </row>
    <row r="12">
      <c r="D12" s="4">
        <f>IFERROR(SUM($AE$2:$AE$251),0)</f>
        <v/>
      </c>
      <c r="T12">
        <f>IFERROR(IF(AND('Cleaning Log'!$A12=$B$3,OR($B$4="All Shifts",'Cleaning Log'!$F12=$B$4),OR($B$5="All Attendants",'Cleaning Log'!$E12=$B$5),OR('Cleaning Log'!$AC12="Hold",'Cleaning Log'!$AC12="Reclean",'Cleaning Log'!$AC12="Incomplete Checklist",'Cleaning Log'!$AC12="Awaiting Inspection",AND('Cleaning Log'!$AK12&lt;&gt;"",'Cleaning Log'!$AK12&lt;&gt;"OK"))),1,0),0)</f>
        <v/>
      </c>
      <c r="U12">
        <f>IF(T12=1,COUNTIF($T$2:T12,1),"")</f>
        <v/>
      </c>
      <c r="W12">
        <f>IFERROR(IF(AND('Cleaning Log'!$A12=$B$3,'Cleaning Log'!$B12&lt;&gt;"",OR($B$4="All Shifts",'Cleaning Log'!$F12=$B$4),OR($B$5="All Attendants",'Cleaning Log'!$E12=$B$5)),1,0),0)</f>
        <v/>
      </c>
      <c r="X12">
        <f>IF(AND(W12=1,'Cleaning Log'!$AC12="Released"),1,0)</f>
        <v/>
      </c>
      <c r="Y12">
        <f>IF(AND(W12=1,ISNUMBER('Cleaning Log'!$M12)),'Cleaning Log'!$M12,"")</f>
        <v/>
      </c>
      <c r="Z12">
        <f>IF(AND(W12=1,ISNUMBER('Cleaning Log'!$M12),ISNUMBER('Cleaning Log'!$J12),'Cleaning Log'!$M12&lt;='Cleaning Log'!$J12),1,0)</f>
        <v/>
      </c>
      <c r="AA12">
        <f>IF(AND(W12=1,'Cleaning Log'!$L12&lt;&gt;""),1,0)</f>
        <v/>
      </c>
      <c r="AB12">
        <f>IF(AND(W12=1,'Cleaning Log'!$AB12="Pass"),1,0)</f>
        <v/>
      </c>
      <c r="AC12">
        <f>IF(AND(W12=1,OR('Cleaning Log'!$AB12="Pass",'Cleaning Log'!$AB12="Fail")),1,0)</f>
        <v/>
      </c>
      <c r="AD12">
        <f>IF(AND(W12=1,OR(COUNTIF('Cleaning Log'!$N12:$X12,"Needs Attention")&gt;0,AND('Cleaning Log'!$L12&lt;&gt;"",COUNTBLANK('Cleaning Log'!$N12:$X12)&gt;0))),1,0)</f>
        <v/>
      </c>
      <c r="AE12">
        <f>IF(AND(W12=1,'Cleaning Log'!$AD12="Maintenance",'Cleaning Log'!$AF12=""),1,0)</f>
        <v/>
      </c>
    </row>
    <row r="13">
      <c r="D13" s="6" t="inlineStr">
        <is>
          <t>Open Maintenance Issues</t>
        </is>
      </c>
      <c r="T13">
        <f>IFERROR(IF(AND('Cleaning Log'!$A13=$B$3,OR($B$4="All Shifts",'Cleaning Log'!$F13=$B$4),OR($B$5="All Attendants",'Cleaning Log'!$E13=$B$5),OR('Cleaning Log'!$AC13="Hold",'Cleaning Log'!$AC13="Reclean",'Cleaning Log'!$AC13="Incomplete Checklist",'Cleaning Log'!$AC13="Awaiting Inspection",AND('Cleaning Log'!$AK13&lt;&gt;"",'Cleaning Log'!$AK13&lt;&gt;"OK"))),1,0),0)</f>
        <v/>
      </c>
      <c r="U13">
        <f>IF(T13=1,COUNTIF($T$2:T13,1),"")</f>
        <v/>
      </c>
      <c r="W13">
        <f>IFERROR(IF(AND('Cleaning Log'!$A13=$B$3,'Cleaning Log'!$B13&lt;&gt;"",OR($B$4="All Shifts",'Cleaning Log'!$F13=$B$4),OR($B$5="All Attendants",'Cleaning Log'!$E13=$B$5)),1,0),0)</f>
        <v/>
      </c>
      <c r="X13">
        <f>IF(AND(W13=1,'Cleaning Log'!$AC13="Released"),1,0)</f>
        <v/>
      </c>
      <c r="Y13">
        <f>IF(AND(W13=1,ISNUMBER('Cleaning Log'!$M13)),'Cleaning Log'!$M13,"")</f>
        <v/>
      </c>
      <c r="Z13">
        <f>IF(AND(W13=1,ISNUMBER('Cleaning Log'!$M13),ISNUMBER('Cleaning Log'!$J13),'Cleaning Log'!$M13&lt;='Cleaning Log'!$J13),1,0)</f>
        <v/>
      </c>
      <c r="AA13">
        <f>IF(AND(W13=1,'Cleaning Log'!$L13&lt;&gt;""),1,0)</f>
        <v/>
      </c>
      <c r="AB13">
        <f>IF(AND(W13=1,'Cleaning Log'!$AB13="Pass"),1,0)</f>
        <v/>
      </c>
      <c r="AC13">
        <f>IF(AND(W13=1,OR('Cleaning Log'!$AB13="Pass",'Cleaning Log'!$AB13="Fail")),1,0)</f>
        <v/>
      </c>
      <c r="AD13">
        <f>IF(AND(W13=1,OR(COUNTIF('Cleaning Log'!$N13:$X13,"Needs Attention")&gt;0,AND('Cleaning Log'!$L13&lt;&gt;"",COUNTBLANK('Cleaning Log'!$N13:$X13)&gt;0))),1,0)</f>
        <v/>
      </c>
      <c r="AE13">
        <f>IF(AND(W13=1,'Cleaning Log'!$AD13="Maintenance",'Cleaning Log'!$AF13=""),1,0)</f>
        <v/>
      </c>
    </row>
    <row r="14">
      <c r="T14">
        <f>IFERROR(IF(AND('Cleaning Log'!$A14=$B$3,OR($B$4="All Shifts",'Cleaning Log'!$F14=$B$4),OR($B$5="All Attendants",'Cleaning Log'!$E14=$B$5),OR('Cleaning Log'!$AC14="Hold",'Cleaning Log'!$AC14="Reclean",'Cleaning Log'!$AC14="Incomplete Checklist",'Cleaning Log'!$AC14="Awaiting Inspection",AND('Cleaning Log'!$AK14&lt;&gt;"",'Cleaning Log'!$AK14&lt;&gt;"OK"))),1,0),0)</f>
        <v/>
      </c>
      <c r="U14">
        <f>IF(T14=1,COUNTIF($T$2:T14,1),"")</f>
        <v/>
      </c>
      <c r="W14">
        <f>IFERROR(IF(AND('Cleaning Log'!$A14=$B$3,'Cleaning Log'!$B14&lt;&gt;"",OR($B$4="All Shifts",'Cleaning Log'!$F14=$B$4),OR($B$5="All Attendants",'Cleaning Log'!$E14=$B$5)),1,0),0)</f>
        <v/>
      </c>
      <c r="X14">
        <f>IF(AND(W14=1,'Cleaning Log'!$AC14="Released"),1,0)</f>
        <v/>
      </c>
      <c r="Y14">
        <f>IF(AND(W14=1,ISNUMBER('Cleaning Log'!$M14)),'Cleaning Log'!$M14,"")</f>
        <v/>
      </c>
      <c r="Z14">
        <f>IF(AND(W14=1,ISNUMBER('Cleaning Log'!$M14),ISNUMBER('Cleaning Log'!$J14),'Cleaning Log'!$M14&lt;='Cleaning Log'!$J14),1,0)</f>
        <v/>
      </c>
      <c r="AA14">
        <f>IF(AND(W14=1,'Cleaning Log'!$L14&lt;&gt;""),1,0)</f>
        <v/>
      </c>
      <c r="AB14">
        <f>IF(AND(W14=1,'Cleaning Log'!$AB14="Pass"),1,0)</f>
        <v/>
      </c>
      <c r="AC14">
        <f>IF(AND(W14=1,OR('Cleaning Log'!$AB14="Pass",'Cleaning Log'!$AB14="Fail")),1,0)</f>
        <v/>
      </c>
      <c r="AD14">
        <f>IF(AND(W14=1,OR(COUNTIF('Cleaning Log'!$N14:$X14,"Needs Attention")&gt;0,AND('Cleaning Log'!$L14&lt;&gt;"",COUNTBLANK('Cleaning Log'!$N14:$X14)&gt;0))),1,0)</f>
        <v/>
      </c>
      <c r="AE14">
        <f>IF(AND(W14=1,'Cleaning Log'!$AD14="Maintenance",'Cleaning Log'!$AF14=""),1,0)</f>
        <v/>
      </c>
    </row>
    <row r="15">
      <c r="A15" s="11" t="inlineStr">
        <is>
          <t>Operational Status Summary</t>
        </is>
      </c>
      <c r="E15" s="11" t="inlineStr">
        <is>
          <t>Attendant Productivity Summary</t>
        </is>
      </c>
      <c r="T15">
        <f>IFERROR(IF(AND('Cleaning Log'!$A15=$B$3,OR($B$4="All Shifts",'Cleaning Log'!$F15=$B$4),OR($B$5="All Attendants",'Cleaning Log'!$E15=$B$5),OR('Cleaning Log'!$AC15="Hold",'Cleaning Log'!$AC15="Reclean",'Cleaning Log'!$AC15="Incomplete Checklist",'Cleaning Log'!$AC15="Awaiting Inspection",AND('Cleaning Log'!$AK15&lt;&gt;"",'Cleaning Log'!$AK15&lt;&gt;"OK"))),1,0),0)</f>
        <v/>
      </c>
      <c r="U15">
        <f>IF(T15=1,COUNTIF($T$2:T15,1),"")</f>
        <v/>
      </c>
      <c r="W15">
        <f>IFERROR(IF(AND('Cleaning Log'!$A15=$B$3,'Cleaning Log'!$B15&lt;&gt;"",OR($B$4="All Shifts",'Cleaning Log'!$F15=$B$4),OR($B$5="All Attendants",'Cleaning Log'!$E15=$B$5)),1,0),0)</f>
        <v/>
      </c>
      <c r="X15">
        <f>IF(AND(W15=1,'Cleaning Log'!$AC15="Released"),1,0)</f>
        <v/>
      </c>
      <c r="Y15">
        <f>IF(AND(W15=1,ISNUMBER('Cleaning Log'!$M15)),'Cleaning Log'!$M15,"")</f>
        <v/>
      </c>
      <c r="Z15">
        <f>IF(AND(W15=1,ISNUMBER('Cleaning Log'!$M15),ISNUMBER('Cleaning Log'!$J15),'Cleaning Log'!$M15&lt;='Cleaning Log'!$J15),1,0)</f>
        <v/>
      </c>
      <c r="AA15">
        <f>IF(AND(W15=1,'Cleaning Log'!$L15&lt;&gt;""),1,0)</f>
        <v/>
      </c>
      <c r="AB15">
        <f>IF(AND(W15=1,'Cleaning Log'!$AB15="Pass"),1,0)</f>
        <v/>
      </c>
      <c r="AC15">
        <f>IF(AND(W15=1,OR('Cleaning Log'!$AB15="Pass",'Cleaning Log'!$AB15="Fail")),1,0)</f>
        <v/>
      </c>
      <c r="AD15">
        <f>IF(AND(W15=1,OR(COUNTIF('Cleaning Log'!$N15:$X15,"Needs Attention")&gt;0,AND('Cleaning Log'!$L15&lt;&gt;"",COUNTBLANK('Cleaning Log'!$N15:$X15)&gt;0))),1,0)</f>
        <v/>
      </c>
      <c r="AE15">
        <f>IF(AND(W15=1,'Cleaning Log'!$AD15="Maintenance",'Cleaning Log'!$AF15=""),1,0)</f>
        <v/>
      </c>
    </row>
    <row r="16">
      <c r="A16" s="12" t="inlineStr">
        <is>
          <t>Status</t>
        </is>
      </c>
      <c r="B16" s="12" t="inlineStr">
        <is>
          <t>Room Count</t>
        </is>
      </c>
      <c r="C16" s="12" t="inlineStr">
        <is>
          <t>Percent of Logged Rooms</t>
        </is>
      </c>
      <c r="E16" s="12" t="inlineStr">
        <is>
          <t>Attendant</t>
        </is>
      </c>
      <c r="F16" s="12" t="inlineStr">
        <is>
          <t>Rooms Logged</t>
        </is>
      </c>
      <c r="G16" s="12" t="inlineStr">
        <is>
          <t>Rooms Released</t>
        </is>
      </c>
      <c r="H16" s="12" t="inlineStr">
        <is>
          <t>Average Minutes</t>
        </is>
      </c>
      <c r="I16" s="12" t="inlineStr">
        <is>
          <t>Within Target</t>
        </is>
      </c>
      <c r="J16" s="12" t="inlineStr">
        <is>
          <t>Failed Inspections</t>
        </is>
      </c>
      <c r="T16">
        <f>IFERROR(IF(AND('Cleaning Log'!$A16=$B$3,OR($B$4="All Shifts",'Cleaning Log'!$F16=$B$4),OR($B$5="All Attendants",'Cleaning Log'!$E16=$B$5),OR('Cleaning Log'!$AC16="Hold",'Cleaning Log'!$AC16="Reclean",'Cleaning Log'!$AC16="Incomplete Checklist",'Cleaning Log'!$AC16="Awaiting Inspection",AND('Cleaning Log'!$AK16&lt;&gt;"",'Cleaning Log'!$AK16&lt;&gt;"OK"))),1,0),0)</f>
        <v/>
      </c>
      <c r="U16">
        <f>IF(T16=1,COUNTIF($T$2:T16,1),"")</f>
        <v/>
      </c>
      <c r="W16">
        <f>IFERROR(IF(AND('Cleaning Log'!$A16=$B$3,'Cleaning Log'!$B16&lt;&gt;"",OR($B$4="All Shifts",'Cleaning Log'!$F16=$B$4),OR($B$5="All Attendants",'Cleaning Log'!$E16=$B$5)),1,0),0)</f>
        <v/>
      </c>
      <c r="X16">
        <f>IF(AND(W16=1,'Cleaning Log'!$AC16="Released"),1,0)</f>
        <v/>
      </c>
      <c r="Y16">
        <f>IF(AND(W16=1,ISNUMBER('Cleaning Log'!$M16)),'Cleaning Log'!$M16,"")</f>
        <v/>
      </c>
      <c r="Z16">
        <f>IF(AND(W16=1,ISNUMBER('Cleaning Log'!$M16),ISNUMBER('Cleaning Log'!$J16),'Cleaning Log'!$M16&lt;='Cleaning Log'!$J16),1,0)</f>
        <v/>
      </c>
      <c r="AA16">
        <f>IF(AND(W16=1,'Cleaning Log'!$L16&lt;&gt;""),1,0)</f>
        <v/>
      </c>
      <c r="AB16">
        <f>IF(AND(W16=1,'Cleaning Log'!$AB16="Pass"),1,0)</f>
        <v/>
      </c>
      <c r="AC16">
        <f>IF(AND(W16=1,OR('Cleaning Log'!$AB16="Pass",'Cleaning Log'!$AB16="Fail")),1,0)</f>
        <v/>
      </c>
      <c r="AD16">
        <f>IF(AND(W16=1,OR(COUNTIF('Cleaning Log'!$N16:$X16,"Needs Attention")&gt;0,AND('Cleaning Log'!$L16&lt;&gt;"",COUNTBLANK('Cleaning Log'!$N16:$X16)&gt;0))),1,0)</f>
        <v/>
      </c>
      <c r="AE16">
        <f>IF(AND(W16=1,'Cleaning Log'!$AD16="Maintenance",'Cleaning Log'!$AF16=""),1,0)</f>
        <v/>
      </c>
    </row>
    <row r="17">
      <c r="A17" s="13" t="inlineStr">
        <is>
          <t>Not Started</t>
        </is>
      </c>
      <c r="B17" s="14">
        <f>IFERROR(COUNTIFS('Cleaning Log'!$A$2:$A$251,$B$3,'Cleaning Log'!$AC$2:$AC$251,$A17,'Cleaning Log'!$F$2:$F$251,IF($B$4="All Shifts","&lt;&gt;",$B$4),'Cleaning Log'!$E$2:$E$251,IF($B$5="All Attendants","&lt;&gt;",$B$5)),0)</f>
        <v/>
      </c>
      <c r="C17" s="36">
        <f>IFERROR(B17/SUM($B$17:$B$23),0)</f>
        <v/>
      </c>
      <c r="E17" s="13" t="inlineStr">
        <is>
          <t>Maria Lopez</t>
        </is>
      </c>
      <c r="F17" s="14">
        <f>IFERROR(COUNTIFS('Cleaning Log'!$A$2:$A$251,$B$3,'Cleaning Log'!$E$2:$E$251,$E17),0)</f>
        <v/>
      </c>
      <c r="G17" s="14">
        <f>IFERROR(COUNTIFS('Cleaning Log'!$A$2:$A$251,$B$3,'Cleaning Log'!$E$2:$E$251,$E17,'Cleaning Log'!$AC$2:$AC$251,"Released"),0)</f>
        <v/>
      </c>
      <c r="H17" s="37">
        <f>IFERROR(AVERAGEIFS('Cleaning Log'!$M$2:$M$251,'Cleaning Log'!$A$2:$A$251,$B$3,'Cleaning Log'!$E$2:$E$251,$E17),0)</f>
        <v/>
      </c>
      <c r="I17" s="36">
        <f>IFERROR(SUMIFS($Z$2:$Z$251,'Cleaning Log'!$E$2:$E$251,$E17)/SUMIFS($AA$2:$AA$251,'Cleaning Log'!$E$2:$E$251,$E17),0)</f>
        <v/>
      </c>
      <c r="J17" s="14">
        <f>IFERROR(COUNTIFS('Cleaning Log'!$A$2:$A$251,$B$3,'Cleaning Log'!$E$2:$E$251,$E17,'Cleaning Log'!$AB$2:$AB$251,"Fail"),0)</f>
        <v/>
      </c>
      <c r="T17">
        <f>IFERROR(IF(AND('Cleaning Log'!$A17=$B$3,OR($B$4="All Shifts",'Cleaning Log'!$F17=$B$4),OR($B$5="All Attendants",'Cleaning Log'!$E17=$B$5),OR('Cleaning Log'!$AC17="Hold",'Cleaning Log'!$AC17="Reclean",'Cleaning Log'!$AC17="Incomplete Checklist",'Cleaning Log'!$AC17="Awaiting Inspection",AND('Cleaning Log'!$AK17&lt;&gt;"",'Cleaning Log'!$AK17&lt;&gt;"OK"))),1,0),0)</f>
        <v/>
      </c>
      <c r="U17">
        <f>IF(T17=1,COUNTIF($T$2:T17,1),"")</f>
        <v/>
      </c>
      <c r="W17">
        <f>IFERROR(IF(AND('Cleaning Log'!$A17=$B$3,'Cleaning Log'!$B17&lt;&gt;"",OR($B$4="All Shifts",'Cleaning Log'!$F17=$B$4),OR($B$5="All Attendants",'Cleaning Log'!$E17=$B$5)),1,0),0)</f>
        <v/>
      </c>
      <c r="X17">
        <f>IF(AND(W17=1,'Cleaning Log'!$AC17="Released"),1,0)</f>
        <v/>
      </c>
      <c r="Y17">
        <f>IF(AND(W17=1,ISNUMBER('Cleaning Log'!$M17)),'Cleaning Log'!$M17,"")</f>
        <v/>
      </c>
      <c r="Z17">
        <f>IF(AND(W17=1,ISNUMBER('Cleaning Log'!$M17),ISNUMBER('Cleaning Log'!$J17),'Cleaning Log'!$M17&lt;='Cleaning Log'!$J17),1,0)</f>
        <v/>
      </c>
      <c r="AA17">
        <f>IF(AND(W17=1,'Cleaning Log'!$L17&lt;&gt;""),1,0)</f>
        <v/>
      </c>
      <c r="AB17">
        <f>IF(AND(W17=1,'Cleaning Log'!$AB17="Pass"),1,0)</f>
        <v/>
      </c>
      <c r="AC17">
        <f>IF(AND(W17=1,OR('Cleaning Log'!$AB17="Pass",'Cleaning Log'!$AB17="Fail")),1,0)</f>
        <v/>
      </c>
      <c r="AD17">
        <f>IF(AND(W17=1,OR(COUNTIF('Cleaning Log'!$N17:$X17,"Needs Attention")&gt;0,AND('Cleaning Log'!$L17&lt;&gt;"",COUNTBLANK('Cleaning Log'!$N17:$X17)&gt;0))),1,0)</f>
        <v/>
      </c>
      <c r="AE17">
        <f>IF(AND(W17=1,'Cleaning Log'!$AD17="Maintenance",'Cleaning Log'!$AF17=""),1,0)</f>
        <v/>
      </c>
    </row>
    <row r="18">
      <c r="A18" s="13" t="inlineStr">
        <is>
          <t>In Progress</t>
        </is>
      </c>
      <c r="B18" s="14">
        <f>IFERROR(COUNTIFS('Cleaning Log'!$A$2:$A$251,$B$3,'Cleaning Log'!$AC$2:$AC$251,$A18,'Cleaning Log'!$F$2:$F$251,IF($B$4="All Shifts","&lt;&gt;",$B$4),'Cleaning Log'!$E$2:$E$251,IF($B$5="All Attendants","&lt;&gt;",$B$5)),0)</f>
        <v/>
      </c>
      <c r="C18" s="36">
        <f>IFERROR(B18/SUM($B$17:$B$23),0)</f>
        <v/>
      </c>
      <c r="E18" s="13" t="inlineStr">
        <is>
          <t>James Carter</t>
        </is>
      </c>
      <c r="F18" s="14">
        <f>IFERROR(COUNTIFS('Cleaning Log'!$A$2:$A$251,$B$3,'Cleaning Log'!$E$2:$E$251,$E18),0)</f>
        <v/>
      </c>
      <c r="G18" s="14">
        <f>IFERROR(COUNTIFS('Cleaning Log'!$A$2:$A$251,$B$3,'Cleaning Log'!$E$2:$E$251,$E18,'Cleaning Log'!$AC$2:$AC$251,"Released"),0)</f>
        <v/>
      </c>
      <c r="H18" s="37">
        <f>IFERROR(AVERAGEIFS('Cleaning Log'!$M$2:$M$251,'Cleaning Log'!$A$2:$A$251,$B$3,'Cleaning Log'!$E$2:$E$251,$E18),0)</f>
        <v/>
      </c>
      <c r="I18" s="36">
        <f>IFERROR(SUMIFS($Z$2:$Z$251,'Cleaning Log'!$E$2:$E$251,$E18)/SUMIFS($AA$2:$AA$251,'Cleaning Log'!$E$2:$E$251,$E18),0)</f>
        <v/>
      </c>
      <c r="J18" s="14">
        <f>IFERROR(COUNTIFS('Cleaning Log'!$A$2:$A$251,$B$3,'Cleaning Log'!$E$2:$E$251,$E18,'Cleaning Log'!$AB$2:$AB$251,"Fail"),0)</f>
        <v/>
      </c>
      <c r="T18">
        <f>IFERROR(IF(AND('Cleaning Log'!$A18=$B$3,OR($B$4="All Shifts",'Cleaning Log'!$F18=$B$4),OR($B$5="All Attendants",'Cleaning Log'!$E18=$B$5),OR('Cleaning Log'!$AC18="Hold",'Cleaning Log'!$AC18="Reclean",'Cleaning Log'!$AC18="Incomplete Checklist",'Cleaning Log'!$AC18="Awaiting Inspection",AND('Cleaning Log'!$AK18&lt;&gt;"",'Cleaning Log'!$AK18&lt;&gt;"OK"))),1,0),0)</f>
        <v/>
      </c>
      <c r="U18">
        <f>IF(T18=1,COUNTIF($T$2:T18,1),"")</f>
        <v/>
      </c>
      <c r="W18">
        <f>IFERROR(IF(AND('Cleaning Log'!$A18=$B$3,'Cleaning Log'!$B18&lt;&gt;"",OR($B$4="All Shifts",'Cleaning Log'!$F18=$B$4),OR($B$5="All Attendants",'Cleaning Log'!$E18=$B$5)),1,0),0)</f>
        <v/>
      </c>
      <c r="X18">
        <f>IF(AND(W18=1,'Cleaning Log'!$AC18="Released"),1,0)</f>
        <v/>
      </c>
      <c r="Y18">
        <f>IF(AND(W18=1,ISNUMBER('Cleaning Log'!$M18)),'Cleaning Log'!$M18,"")</f>
        <v/>
      </c>
      <c r="Z18">
        <f>IF(AND(W18=1,ISNUMBER('Cleaning Log'!$M18),ISNUMBER('Cleaning Log'!$J18),'Cleaning Log'!$M18&lt;='Cleaning Log'!$J18),1,0)</f>
        <v/>
      </c>
      <c r="AA18">
        <f>IF(AND(W18=1,'Cleaning Log'!$L18&lt;&gt;""),1,0)</f>
        <v/>
      </c>
      <c r="AB18">
        <f>IF(AND(W18=1,'Cleaning Log'!$AB18="Pass"),1,0)</f>
        <v/>
      </c>
      <c r="AC18">
        <f>IF(AND(W18=1,OR('Cleaning Log'!$AB18="Pass",'Cleaning Log'!$AB18="Fail")),1,0)</f>
        <v/>
      </c>
      <c r="AD18">
        <f>IF(AND(W18=1,OR(COUNTIF('Cleaning Log'!$N18:$X18,"Needs Attention")&gt;0,AND('Cleaning Log'!$L18&lt;&gt;"",COUNTBLANK('Cleaning Log'!$N18:$X18)&gt;0))),1,0)</f>
        <v/>
      </c>
      <c r="AE18">
        <f>IF(AND(W18=1,'Cleaning Log'!$AD18="Maintenance",'Cleaning Log'!$AF18=""),1,0)</f>
        <v/>
      </c>
    </row>
    <row r="19">
      <c r="A19" s="13" t="inlineStr">
        <is>
          <t>Incomplete Checklist</t>
        </is>
      </c>
      <c r="B19" s="14">
        <f>IFERROR(COUNTIFS('Cleaning Log'!$A$2:$A$251,$B$3,'Cleaning Log'!$AC$2:$AC$251,$A19,'Cleaning Log'!$F$2:$F$251,IF($B$4="All Shifts","&lt;&gt;",$B$4),'Cleaning Log'!$E$2:$E$251,IF($B$5="All Attendants","&lt;&gt;",$B$5)),0)</f>
        <v/>
      </c>
      <c r="C19" s="36">
        <f>IFERROR(B19/SUM($B$17:$B$23),0)</f>
        <v/>
      </c>
      <c r="E19" s="13" t="inlineStr">
        <is>
          <t>Priya Shah</t>
        </is>
      </c>
      <c r="F19" s="14">
        <f>IFERROR(COUNTIFS('Cleaning Log'!$A$2:$A$251,$B$3,'Cleaning Log'!$E$2:$E$251,$E19),0)</f>
        <v/>
      </c>
      <c r="G19" s="14">
        <f>IFERROR(COUNTIFS('Cleaning Log'!$A$2:$A$251,$B$3,'Cleaning Log'!$E$2:$E$251,$E19,'Cleaning Log'!$AC$2:$AC$251,"Released"),0)</f>
        <v/>
      </c>
      <c r="H19" s="37">
        <f>IFERROR(AVERAGEIFS('Cleaning Log'!$M$2:$M$251,'Cleaning Log'!$A$2:$A$251,$B$3,'Cleaning Log'!$E$2:$E$251,$E19),0)</f>
        <v/>
      </c>
      <c r="I19" s="36">
        <f>IFERROR(SUMIFS($Z$2:$Z$251,'Cleaning Log'!$E$2:$E$251,$E19)/SUMIFS($AA$2:$AA$251,'Cleaning Log'!$E$2:$E$251,$E19),0)</f>
        <v/>
      </c>
      <c r="J19" s="14">
        <f>IFERROR(COUNTIFS('Cleaning Log'!$A$2:$A$251,$B$3,'Cleaning Log'!$E$2:$E$251,$E19,'Cleaning Log'!$AB$2:$AB$251,"Fail"),0)</f>
        <v/>
      </c>
      <c r="T19">
        <f>IFERROR(IF(AND('Cleaning Log'!$A19=$B$3,OR($B$4="All Shifts",'Cleaning Log'!$F19=$B$4),OR($B$5="All Attendants",'Cleaning Log'!$E19=$B$5),OR('Cleaning Log'!$AC19="Hold",'Cleaning Log'!$AC19="Reclean",'Cleaning Log'!$AC19="Incomplete Checklist",'Cleaning Log'!$AC19="Awaiting Inspection",AND('Cleaning Log'!$AK19&lt;&gt;"",'Cleaning Log'!$AK19&lt;&gt;"OK"))),1,0),0)</f>
        <v/>
      </c>
      <c r="U19">
        <f>IF(T19=1,COUNTIF($T$2:T19,1),"")</f>
        <v/>
      </c>
      <c r="W19">
        <f>IFERROR(IF(AND('Cleaning Log'!$A19=$B$3,'Cleaning Log'!$B19&lt;&gt;"",OR($B$4="All Shifts",'Cleaning Log'!$F19=$B$4),OR($B$5="All Attendants",'Cleaning Log'!$E19=$B$5)),1,0),0)</f>
        <v/>
      </c>
      <c r="X19">
        <f>IF(AND(W19=1,'Cleaning Log'!$AC19="Released"),1,0)</f>
        <v/>
      </c>
      <c r="Y19">
        <f>IF(AND(W19=1,ISNUMBER('Cleaning Log'!$M19)),'Cleaning Log'!$M19,"")</f>
        <v/>
      </c>
      <c r="Z19">
        <f>IF(AND(W19=1,ISNUMBER('Cleaning Log'!$M19),ISNUMBER('Cleaning Log'!$J19),'Cleaning Log'!$M19&lt;='Cleaning Log'!$J19),1,0)</f>
        <v/>
      </c>
      <c r="AA19">
        <f>IF(AND(W19=1,'Cleaning Log'!$L19&lt;&gt;""),1,0)</f>
        <v/>
      </c>
      <c r="AB19">
        <f>IF(AND(W19=1,'Cleaning Log'!$AB19="Pass"),1,0)</f>
        <v/>
      </c>
      <c r="AC19">
        <f>IF(AND(W19=1,OR('Cleaning Log'!$AB19="Pass",'Cleaning Log'!$AB19="Fail")),1,0)</f>
        <v/>
      </c>
      <c r="AD19">
        <f>IF(AND(W19=1,OR(COUNTIF('Cleaning Log'!$N19:$X19,"Needs Attention")&gt;0,AND('Cleaning Log'!$L19&lt;&gt;"",COUNTBLANK('Cleaning Log'!$N19:$X19)&gt;0))),1,0)</f>
        <v/>
      </c>
      <c r="AE19">
        <f>IF(AND(W19=1,'Cleaning Log'!$AD19="Maintenance",'Cleaning Log'!$AF19=""),1,0)</f>
        <v/>
      </c>
    </row>
    <row r="20">
      <c r="A20" s="13" t="inlineStr">
        <is>
          <t>Awaiting Inspection</t>
        </is>
      </c>
      <c r="B20" s="14">
        <f>IFERROR(COUNTIFS('Cleaning Log'!$A$2:$A$251,$B$3,'Cleaning Log'!$AC$2:$AC$251,$A20,'Cleaning Log'!$F$2:$F$251,IF($B$4="All Shifts","&lt;&gt;",$B$4),'Cleaning Log'!$E$2:$E$251,IF($B$5="All Attendants","&lt;&gt;",$B$5)),0)</f>
        <v/>
      </c>
      <c r="C20" s="36">
        <f>IFERROR(B20/SUM($B$17:$B$23),0)</f>
        <v/>
      </c>
      <c r="E20" s="13" t="inlineStr">
        <is>
          <t>Elena Torres</t>
        </is>
      </c>
      <c r="F20" s="14">
        <f>IFERROR(COUNTIFS('Cleaning Log'!$A$2:$A$251,$B$3,'Cleaning Log'!$E$2:$E$251,$E20),0)</f>
        <v/>
      </c>
      <c r="G20" s="14">
        <f>IFERROR(COUNTIFS('Cleaning Log'!$A$2:$A$251,$B$3,'Cleaning Log'!$E$2:$E$251,$E20,'Cleaning Log'!$AC$2:$AC$251,"Released"),0)</f>
        <v/>
      </c>
      <c r="H20" s="37">
        <f>IFERROR(AVERAGEIFS('Cleaning Log'!$M$2:$M$251,'Cleaning Log'!$A$2:$A$251,$B$3,'Cleaning Log'!$E$2:$E$251,$E20),0)</f>
        <v/>
      </c>
      <c r="I20" s="36">
        <f>IFERROR(SUMIFS($Z$2:$Z$251,'Cleaning Log'!$E$2:$E$251,$E20)/SUMIFS($AA$2:$AA$251,'Cleaning Log'!$E$2:$E$251,$E20),0)</f>
        <v/>
      </c>
      <c r="J20" s="14">
        <f>IFERROR(COUNTIFS('Cleaning Log'!$A$2:$A$251,$B$3,'Cleaning Log'!$E$2:$E$251,$E20,'Cleaning Log'!$AB$2:$AB$251,"Fail"),0)</f>
        <v/>
      </c>
      <c r="T20">
        <f>IFERROR(IF(AND('Cleaning Log'!$A20=$B$3,OR($B$4="All Shifts",'Cleaning Log'!$F20=$B$4),OR($B$5="All Attendants",'Cleaning Log'!$E20=$B$5),OR('Cleaning Log'!$AC20="Hold",'Cleaning Log'!$AC20="Reclean",'Cleaning Log'!$AC20="Incomplete Checklist",'Cleaning Log'!$AC20="Awaiting Inspection",AND('Cleaning Log'!$AK20&lt;&gt;"",'Cleaning Log'!$AK20&lt;&gt;"OK"))),1,0),0)</f>
        <v/>
      </c>
      <c r="U20">
        <f>IF(T20=1,COUNTIF($T$2:T20,1),"")</f>
        <v/>
      </c>
      <c r="W20">
        <f>IFERROR(IF(AND('Cleaning Log'!$A20=$B$3,'Cleaning Log'!$B20&lt;&gt;"",OR($B$4="All Shifts",'Cleaning Log'!$F20=$B$4),OR($B$5="All Attendants",'Cleaning Log'!$E20=$B$5)),1,0),0)</f>
        <v/>
      </c>
      <c r="X20">
        <f>IF(AND(W20=1,'Cleaning Log'!$AC20="Released"),1,0)</f>
        <v/>
      </c>
      <c r="Y20">
        <f>IF(AND(W20=1,ISNUMBER('Cleaning Log'!$M20)),'Cleaning Log'!$M20,"")</f>
        <v/>
      </c>
      <c r="Z20">
        <f>IF(AND(W20=1,ISNUMBER('Cleaning Log'!$M20),ISNUMBER('Cleaning Log'!$J20),'Cleaning Log'!$M20&lt;='Cleaning Log'!$J20),1,0)</f>
        <v/>
      </c>
      <c r="AA20">
        <f>IF(AND(W20=1,'Cleaning Log'!$L20&lt;&gt;""),1,0)</f>
        <v/>
      </c>
      <c r="AB20">
        <f>IF(AND(W20=1,'Cleaning Log'!$AB20="Pass"),1,0)</f>
        <v/>
      </c>
      <c r="AC20">
        <f>IF(AND(W20=1,OR('Cleaning Log'!$AB20="Pass",'Cleaning Log'!$AB20="Fail")),1,0)</f>
        <v/>
      </c>
      <c r="AD20">
        <f>IF(AND(W20=1,OR(COUNTIF('Cleaning Log'!$N20:$X20,"Needs Attention")&gt;0,AND('Cleaning Log'!$L20&lt;&gt;"",COUNTBLANK('Cleaning Log'!$N20:$X20)&gt;0))),1,0)</f>
        <v/>
      </c>
      <c r="AE20">
        <f>IF(AND(W20=1,'Cleaning Log'!$AD20="Maintenance",'Cleaning Log'!$AF20=""),1,0)</f>
        <v/>
      </c>
    </row>
    <row r="21">
      <c r="A21" s="13" t="inlineStr">
        <is>
          <t>Reclean</t>
        </is>
      </c>
      <c r="B21" s="14">
        <f>IFERROR(COUNTIFS('Cleaning Log'!$A$2:$A$251,$B$3,'Cleaning Log'!$AC$2:$AC$251,$A21,'Cleaning Log'!$F$2:$F$251,IF($B$4="All Shifts","&lt;&gt;",$B$4),'Cleaning Log'!$E$2:$E$251,IF($B$5="All Attendants","&lt;&gt;",$B$5)),0)</f>
        <v/>
      </c>
      <c r="C21" s="36">
        <f>IFERROR(B21/SUM($B$17:$B$23),0)</f>
        <v/>
      </c>
      <c r="G21">
        <f>""</f>
        <v/>
      </c>
      <c r="H21">
        <f>""</f>
        <v/>
      </c>
      <c r="I21">
        <f>""</f>
        <v/>
      </c>
      <c r="J21">
        <f>""</f>
        <v/>
      </c>
      <c r="T21">
        <f>IFERROR(IF(AND('Cleaning Log'!$A21=$B$3,OR($B$4="All Shifts",'Cleaning Log'!$F21=$B$4),OR($B$5="All Attendants",'Cleaning Log'!$E21=$B$5),OR('Cleaning Log'!$AC21="Hold",'Cleaning Log'!$AC21="Reclean",'Cleaning Log'!$AC21="Incomplete Checklist",'Cleaning Log'!$AC21="Awaiting Inspection",AND('Cleaning Log'!$AK21&lt;&gt;"",'Cleaning Log'!$AK21&lt;&gt;"OK"))),1,0),0)</f>
        <v/>
      </c>
      <c r="U21">
        <f>IF(T21=1,COUNTIF($T$2:T21,1),"")</f>
        <v/>
      </c>
      <c r="W21">
        <f>IFERROR(IF(AND('Cleaning Log'!$A21=$B$3,'Cleaning Log'!$B21&lt;&gt;"",OR($B$4="All Shifts",'Cleaning Log'!$F21=$B$4),OR($B$5="All Attendants",'Cleaning Log'!$E21=$B$5)),1,0),0)</f>
        <v/>
      </c>
      <c r="X21">
        <f>IF(AND(W21=1,'Cleaning Log'!$AC21="Released"),1,0)</f>
        <v/>
      </c>
      <c r="Y21">
        <f>IF(AND(W21=1,ISNUMBER('Cleaning Log'!$M21)),'Cleaning Log'!$M21,"")</f>
        <v/>
      </c>
      <c r="Z21">
        <f>IF(AND(W21=1,ISNUMBER('Cleaning Log'!$M21),ISNUMBER('Cleaning Log'!$J21),'Cleaning Log'!$M21&lt;='Cleaning Log'!$J21),1,0)</f>
        <v/>
      </c>
      <c r="AA21">
        <f>IF(AND(W21=1,'Cleaning Log'!$L21&lt;&gt;""),1,0)</f>
        <v/>
      </c>
      <c r="AB21">
        <f>IF(AND(W21=1,'Cleaning Log'!$AB21="Pass"),1,0)</f>
        <v/>
      </c>
      <c r="AC21">
        <f>IF(AND(W21=1,OR('Cleaning Log'!$AB21="Pass",'Cleaning Log'!$AB21="Fail")),1,0)</f>
        <v/>
      </c>
      <c r="AD21">
        <f>IF(AND(W21=1,OR(COUNTIF('Cleaning Log'!$N21:$X21,"Needs Attention")&gt;0,AND('Cleaning Log'!$L21&lt;&gt;"",COUNTBLANK('Cleaning Log'!$N21:$X21)&gt;0))),1,0)</f>
        <v/>
      </c>
      <c r="AE21">
        <f>IF(AND(W21=1,'Cleaning Log'!$AD21="Maintenance",'Cleaning Log'!$AF21=""),1,0)</f>
        <v/>
      </c>
    </row>
    <row r="22">
      <c r="A22" s="13" t="inlineStr">
        <is>
          <t>Hold</t>
        </is>
      </c>
      <c r="B22" s="14">
        <f>IFERROR(COUNTIFS('Cleaning Log'!$A$2:$A$251,$B$3,'Cleaning Log'!$AC$2:$AC$251,$A22,'Cleaning Log'!$F$2:$F$251,IF($B$4="All Shifts","&lt;&gt;",$B$4),'Cleaning Log'!$E$2:$E$251,IF($B$5="All Attendants","&lt;&gt;",$B$5)),0)</f>
        <v/>
      </c>
      <c r="C22" s="36">
        <f>IFERROR(B22/SUM($B$17:$B$23),0)</f>
        <v/>
      </c>
      <c r="G22">
        <f>""</f>
        <v/>
      </c>
      <c r="H22">
        <f>""</f>
        <v/>
      </c>
      <c r="I22">
        <f>""</f>
        <v/>
      </c>
      <c r="J22">
        <f>""</f>
        <v/>
      </c>
      <c r="T22">
        <f>IFERROR(IF(AND('Cleaning Log'!$A22=$B$3,OR($B$4="All Shifts",'Cleaning Log'!$F22=$B$4),OR($B$5="All Attendants",'Cleaning Log'!$E22=$B$5),OR('Cleaning Log'!$AC22="Hold",'Cleaning Log'!$AC22="Reclean",'Cleaning Log'!$AC22="Incomplete Checklist",'Cleaning Log'!$AC22="Awaiting Inspection",AND('Cleaning Log'!$AK22&lt;&gt;"",'Cleaning Log'!$AK22&lt;&gt;"OK"))),1,0),0)</f>
        <v/>
      </c>
      <c r="U22">
        <f>IF(T22=1,COUNTIF($T$2:T22,1),"")</f>
        <v/>
      </c>
      <c r="W22">
        <f>IFERROR(IF(AND('Cleaning Log'!$A22=$B$3,'Cleaning Log'!$B22&lt;&gt;"",OR($B$4="All Shifts",'Cleaning Log'!$F22=$B$4),OR($B$5="All Attendants",'Cleaning Log'!$E22=$B$5)),1,0),0)</f>
        <v/>
      </c>
      <c r="X22">
        <f>IF(AND(W22=1,'Cleaning Log'!$AC22="Released"),1,0)</f>
        <v/>
      </c>
      <c r="Y22">
        <f>IF(AND(W22=1,ISNUMBER('Cleaning Log'!$M22)),'Cleaning Log'!$M22,"")</f>
        <v/>
      </c>
      <c r="Z22">
        <f>IF(AND(W22=1,ISNUMBER('Cleaning Log'!$M22),ISNUMBER('Cleaning Log'!$J22),'Cleaning Log'!$M22&lt;='Cleaning Log'!$J22),1,0)</f>
        <v/>
      </c>
      <c r="AA22">
        <f>IF(AND(W22=1,'Cleaning Log'!$L22&lt;&gt;""),1,0)</f>
        <v/>
      </c>
      <c r="AB22">
        <f>IF(AND(W22=1,'Cleaning Log'!$AB22="Pass"),1,0)</f>
        <v/>
      </c>
      <c r="AC22">
        <f>IF(AND(W22=1,OR('Cleaning Log'!$AB22="Pass",'Cleaning Log'!$AB22="Fail")),1,0)</f>
        <v/>
      </c>
      <c r="AD22">
        <f>IF(AND(W22=1,OR(COUNTIF('Cleaning Log'!$N22:$X22,"Needs Attention")&gt;0,AND('Cleaning Log'!$L22&lt;&gt;"",COUNTBLANK('Cleaning Log'!$N22:$X22)&gt;0))),1,0)</f>
        <v/>
      </c>
      <c r="AE22">
        <f>IF(AND(W22=1,'Cleaning Log'!$AD22="Maintenance",'Cleaning Log'!$AF22=""),1,0)</f>
        <v/>
      </c>
    </row>
    <row r="23">
      <c r="A23" s="13" t="inlineStr">
        <is>
          <t>Released</t>
        </is>
      </c>
      <c r="B23" s="14">
        <f>IFERROR(COUNTIFS('Cleaning Log'!$A$2:$A$251,$B$3,'Cleaning Log'!$AC$2:$AC$251,$A23,'Cleaning Log'!$F$2:$F$251,IF($B$4="All Shifts","&lt;&gt;",$B$4),'Cleaning Log'!$E$2:$E$251,IF($B$5="All Attendants","&lt;&gt;",$B$5)),0)</f>
        <v/>
      </c>
      <c r="C23" s="36">
        <f>IFERROR(B23/SUM($B$17:$B$23),0)</f>
        <v/>
      </c>
      <c r="G23">
        <f>""</f>
        <v/>
      </c>
      <c r="H23">
        <f>""</f>
        <v/>
      </c>
      <c r="I23">
        <f>""</f>
        <v/>
      </c>
      <c r="J23">
        <f>""</f>
        <v/>
      </c>
      <c r="T23">
        <f>IFERROR(IF(AND('Cleaning Log'!$A23=$B$3,OR($B$4="All Shifts",'Cleaning Log'!$F23=$B$4),OR($B$5="All Attendants",'Cleaning Log'!$E23=$B$5),OR('Cleaning Log'!$AC23="Hold",'Cleaning Log'!$AC23="Reclean",'Cleaning Log'!$AC23="Incomplete Checklist",'Cleaning Log'!$AC23="Awaiting Inspection",AND('Cleaning Log'!$AK23&lt;&gt;"",'Cleaning Log'!$AK23&lt;&gt;"OK"))),1,0),0)</f>
        <v/>
      </c>
      <c r="U23">
        <f>IF(T23=1,COUNTIF($T$2:T23,1),"")</f>
        <v/>
      </c>
      <c r="W23">
        <f>IFERROR(IF(AND('Cleaning Log'!$A23=$B$3,'Cleaning Log'!$B23&lt;&gt;"",OR($B$4="All Shifts",'Cleaning Log'!$F23=$B$4),OR($B$5="All Attendants",'Cleaning Log'!$E23=$B$5)),1,0),0)</f>
        <v/>
      </c>
      <c r="X23">
        <f>IF(AND(W23=1,'Cleaning Log'!$AC23="Released"),1,0)</f>
        <v/>
      </c>
      <c r="Y23">
        <f>IF(AND(W23=1,ISNUMBER('Cleaning Log'!$M23)),'Cleaning Log'!$M23,"")</f>
        <v/>
      </c>
      <c r="Z23">
        <f>IF(AND(W23=1,ISNUMBER('Cleaning Log'!$M23),ISNUMBER('Cleaning Log'!$J23),'Cleaning Log'!$M23&lt;='Cleaning Log'!$J23),1,0)</f>
        <v/>
      </c>
      <c r="AA23">
        <f>IF(AND(W23=1,'Cleaning Log'!$L23&lt;&gt;""),1,0)</f>
        <v/>
      </c>
      <c r="AB23">
        <f>IF(AND(W23=1,'Cleaning Log'!$AB23="Pass"),1,0)</f>
        <v/>
      </c>
      <c r="AC23">
        <f>IF(AND(W23=1,OR('Cleaning Log'!$AB23="Pass",'Cleaning Log'!$AB23="Fail")),1,0)</f>
        <v/>
      </c>
      <c r="AD23">
        <f>IF(AND(W23=1,OR(COUNTIF('Cleaning Log'!$N23:$X23,"Needs Attention")&gt;0,AND('Cleaning Log'!$L23&lt;&gt;"",COUNTBLANK('Cleaning Log'!$N23:$X23)&gt;0))),1,0)</f>
        <v/>
      </c>
      <c r="AE23">
        <f>IF(AND(W23=1,'Cleaning Log'!$AD23="Maintenance",'Cleaning Log'!$AF23=""),1,0)</f>
        <v/>
      </c>
    </row>
    <row r="24">
      <c r="G24">
        <f>""</f>
        <v/>
      </c>
      <c r="H24">
        <f>""</f>
        <v/>
      </c>
      <c r="I24">
        <f>""</f>
        <v/>
      </c>
      <c r="J24">
        <f>""</f>
        <v/>
      </c>
      <c r="T24">
        <f>IFERROR(IF(AND('Cleaning Log'!$A24=$B$3,OR($B$4="All Shifts",'Cleaning Log'!$F24=$B$4),OR($B$5="All Attendants",'Cleaning Log'!$E24=$B$5),OR('Cleaning Log'!$AC24="Hold",'Cleaning Log'!$AC24="Reclean",'Cleaning Log'!$AC24="Incomplete Checklist",'Cleaning Log'!$AC24="Awaiting Inspection",AND('Cleaning Log'!$AK24&lt;&gt;"",'Cleaning Log'!$AK24&lt;&gt;"OK"))),1,0),0)</f>
        <v/>
      </c>
      <c r="U24">
        <f>IF(T24=1,COUNTIF($T$2:T24,1),"")</f>
        <v/>
      </c>
      <c r="W24">
        <f>IFERROR(IF(AND('Cleaning Log'!$A24=$B$3,'Cleaning Log'!$B24&lt;&gt;"",OR($B$4="All Shifts",'Cleaning Log'!$F24=$B$4),OR($B$5="All Attendants",'Cleaning Log'!$E24=$B$5)),1,0),0)</f>
        <v/>
      </c>
      <c r="X24">
        <f>IF(AND(W24=1,'Cleaning Log'!$AC24="Released"),1,0)</f>
        <v/>
      </c>
      <c r="Y24">
        <f>IF(AND(W24=1,ISNUMBER('Cleaning Log'!$M24)),'Cleaning Log'!$M24,"")</f>
        <v/>
      </c>
      <c r="Z24">
        <f>IF(AND(W24=1,ISNUMBER('Cleaning Log'!$M24),ISNUMBER('Cleaning Log'!$J24),'Cleaning Log'!$M24&lt;='Cleaning Log'!$J24),1,0)</f>
        <v/>
      </c>
      <c r="AA24">
        <f>IF(AND(W24=1,'Cleaning Log'!$L24&lt;&gt;""),1,0)</f>
        <v/>
      </c>
      <c r="AB24">
        <f>IF(AND(W24=1,'Cleaning Log'!$AB24="Pass"),1,0)</f>
        <v/>
      </c>
      <c r="AC24">
        <f>IF(AND(W24=1,OR('Cleaning Log'!$AB24="Pass",'Cleaning Log'!$AB24="Fail")),1,0)</f>
        <v/>
      </c>
      <c r="AD24">
        <f>IF(AND(W24=1,OR(COUNTIF('Cleaning Log'!$N24:$X24,"Needs Attention")&gt;0,AND('Cleaning Log'!$L24&lt;&gt;"",COUNTBLANK('Cleaning Log'!$N24:$X24)&gt;0))),1,0)</f>
        <v/>
      </c>
      <c r="AE24">
        <f>IF(AND(W24=1,'Cleaning Log'!$AD24="Maintenance",'Cleaning Log'!$AF24=""),1,0)</f>
        <v/>
      </c>
    </row>
    <row r="25">
      <c r="G25">
        <f>""</f>
        <v/>
      </c>
      <c r="H25">
        <f>""</f>
        <v/>
      </c>
      <c r="I25">
        <f>""</f>
        <v/>
      </c>
      <c r="J25">
        <f>""</f>
        <v/>
      </c>
      <c r="T25">
        <f>IFERROR(IF(AND('Cleaning Log'!$A25=$B$3,OR($B$4="All Shifts",'Cleaning Log'!$F25=$B$4),OR($B$5="All Attendants",'Cleaning Log'!$E25=$B$5),OR('Cleaning Log'!$AC25="Hold",'Cleaning Log'!$AC25="Reclean",'Cleaning Log'!$AC25="Incomplete Checklist",'Cleaning Log'!$AC25="Awaiting Inspection",AND('Cleaning Log'!$AK25&lt;&gt;"",'Cleaning Log'!$AK25&lt;&gt;"OK"))),1,0),0)</f>
        <v/>
      </c>
      <c r="U25">
        <f>IF(T25=1,COUNTIF($T$2:T25,1),"")</f>
        <v/>
      </c>
      <c r="W25">
        <f>IFERROR(IF(AND('Cleaning Log'!$A25=$B$3,'Cleaning Log'!$B25&lt;&gt;"",OR($B$4="All Shifts",'Cleaning Log'!$F25=$B$4),OR($B$5="All Attendants",'Cleaning Log'!$E25=$B$5)),1,0),0)</f>
        <v/>
      </c>
      <c r="X25">
        <f>IF(AND(W25=1,'Cleaning Log'!$AC25="Released"),1,0)</f>
        <v/>
      </c>
      <c r="Y25">
        <f>IF(AND(W25=1,ISNUMBER('Cleaning Log'!$M25)),'Cleaning Log'!$M25,"")</f>
        <v/>
      </c>
      <c r="Z25">
        <f>IF(AND(W25=1,ISNUMBER('Cleaning Log'!$M25),ISNUMBER('Cleaning Log'!$J25),'Cleaning Log'!$M25&lt;='Cleaning Log'!$J25),1,0)</f>
        <v/>
      </c>
      <c r="AA25">
        <f>IF(AND(W25=1,'Cleaning Log'!$L25&lt;&gt;""),1,0)</f>
        <v/>
      </c>
      <c r="AB25">
        <f>IF(AND(W25=1,'Cleaning Log'!$AB25="Pass"),1,0)</f>
        <v/>
      </c>
      <c r="AC25">
        <f>IF(AND(W25=1,OR('Cleaning Log'!$AB25="Pass",'Cleaning Log'!$AB25="Fail")),1,0)</f>
        <v/>
      </c>
      <c r="AD25">
        <f>IF(AND(W25=1,OR(COUNTIF('Cleaning Log'!$N25:$X25,"Needs Attention")&gt;0,AND('Cleaning Log'!$L25&lt;&gt;"",COUNTBLANK('Cleaning Log'!$N25:$X25)&gt;0))),1,0)</f>
        <v/>
      </c>
      <c r="AE25">
        <f>IF(AND(W25=1,'Cleaning Log'!$AD25="Maintenance",'Cleaning Log'!$AF25=""),1,0)</f>
        <v/>
      </c>
    </row>
    <row r="26">
      <c r="A26" s="11" t="inlineStr">
        <is>
          <t>Rooms Requiring Attention</t>
        </is>
      </c>
      <c r="G26">
        <f>""</f>
        <v/>
      </c>
      <c r="H26">
        <f>""</f>
        <v/>
      </c>
      <c r="I26">
        <f>""</f>
        <v/>
      </c>
      <c r="J26">
        <f>""</f>
        <v/>
      </c>
      <c r="T26">
        <f>IFERROR(IF(AND('Cleaning Log'!$A26=$B$3,OR($B$4="All Shifts",'Cleaning Log'!$F26=$B$4),OR($B$5="All Attendants",'Cleaning Log'!$E26=$B$5),OR('Cleaning Log'!$AC26="Hold",'Cleaning Log'!$AC26="Reclean",'Cleaning Log'!$AC26="Incomplete Checklist",'Cleaning Log'!$AC26="Awaiting Inspection",AND('Cleaning Log'!$AK26&lt;&gt;"",'Cleaning Log'!$AK26&lt;&gt;"OK"))),1,0),0)</f>
        <v/>
      </c>
      <c r="U26">
        <f>IF(T26=1,COUNTIF($T$2:T26,1),"")</f>
        <v/>
      </c>
      <c r="W26">
        <f>IFERROR(IF(AND('Cleaning Log'!$A26=$B$3,'Cleaning Log'!$B26&lt;&gt;"",OR($B$4="All Shifts",'Cleaning Log'!$F26=$B$4),OR($B$5="All Attendants",'Cleaning Log'!$E26=$B$5)),1,0),0)</f>
        <v/>
      </c>
      <c r="X26">
        <f>IF(AND(W26=1,'Cleaning Log'!$AC26="Released"),1,0)</f>
        <v/>
      </c>
      <c r="Y26">
        <f>IF(AND(W26=1,ISNUMBER('Cleaning Log'!$M26)),'Cleaning Log'!$M26,"")</f>
        <v/>
      </c>
      <c r="Z26">
        <f>IF(AND(W26=1,ISNUMBER('Cleaning Log'!$M26),ISNUMBER('Cleaning Log'!$J26),'Cleaning Log'!$M26&lt;='Cleaning Log'!$J26),1,0)</f>
        <v/>
      </c>
      <c r="AA26">
        <f>IF(AND(W26=1,'Cleaning Log'!$L26&lt;&gt;""),1,0)</f>
        <v/>
      </c>
      <c r="AB26">
        <f>IF(AND(W26=1,'Cleaning Log'!$AB26="Pass"),1,0)</f>
        <v/>
      </c>
      <c r="AC26">
        <f>IF(AND(W26=1,OR('Cleaning Log'!$AB26="Pass",'Cleaning Log'!$AB26="Fail")),1,0)</f>
        <v/>
      </c>
      <c r="AD26">
        <f>IF(AND(W26=1,OR(COUNTIF('Cleaning Log'!$N26:$X26,"Needs Attention")&gt;0,AND('Cleaning Log'!$L26&lt;&gt;"",COUNTBLANK('Cleaning Log'!$N26:$X26)&gt;0))),1,0)</f>
        <v/>
      </c>
      <c r="AE26">
        <f>IF(AND(W26=1,'Cleaning Log'!$AD26="Maintenance",'Cleaning Log'!$AF26=""),1,0)</f>
        <v/>
      </c>
    </row>
    <row r="27">
      <c r="A27" s="12" t="inlineStr">
        <is>
          <t>Room Number</t>
        </is>
      </c>
      <c r="B27" s="12" t="inlineStr">
        <is>
          <t>Attendant</t>
        </is>
      </c>
      <c r="C27" s="12" t="inlineStr">
        <is>
          <t>Operational Status</t>
        </is>
      </c>
      <c r="D27" s="12" t="inlineStr">
        <is>
          <t>Issue Category</t>
        </is>
      </c>
      <c r="E27" s="12" t="inlineStr">
        <is>
          <t>Issue Description</t>
        </is>
      </c>
      <c r="F27" s="12" t="inlineStr">
        <is>
          <t>Maintenance Ticket</t>
        </is>
      </c>
      <c r="G27">
        <f>""</f>
        <v/>
      </c>
      <c r="H27">
        <f>""</f>
        <v/>
      </c>
      <c r="I27">
        <f>""</f>
        <v/>
      </c>
      <c r="J27">
        <f>""</f>
        <v/>
      </c>
      <c r="T27">
        <f>IFERROR(IF(AND('Cleaning Log'!$A27=$B$3,OR($B$4="All Shifts",'Cleaning Log'!$F27=$B$4),OR($B$5="All Attendants",'Cleaning Log'!$E27=$B$5),OR('Cleaning Log'!$AC27="Hold",'Cleaning Log'!$AC27="Reclean",'Cleaning Log'!$AC27="Incomplete Checklist",'Cleaning Log'!$AC27="Awaiting Inspection",AND('Cleaning Log'!$AK27&lt;&gt;"",'Cleaning Log'!$AK27&lt;&gt;"OK"))),1,0),0)</f>
        <v/>
      </c>
      <c r="U27">
        <f>IF(T27=1,COUNTIF($T$2:T27,1),"")</f>
        <v/>
      </c>
      <c r="W27">
        <f>IFERROR(IF(AND('Cleaning Log'!$A27=$B$3,'Cleaning Log'!$B27&lt;&gt;"",OR($B$4="All Shifts",'Cleaning Log'!$F27=$B$4),OR($B$5="All Attendants",'Cleaning Log'!$E27=$B$5)),1,0),0)</f>
        <v/>
      </c>
      <c r="X27">
        <f>IF(AND(W27=1,'Cleaning Log'!$AC27="Released"),1,0)</f>
        <v/>
      </c>
      <c r="Y27">
        <f>IF(AND(W27=1,ISNUMBER('Cleaning Log'!$M27)),'Cleaning Log'!$M27,"")</f>
        <v/>
      </c>
      <c r="Z27">
        <f>IF(AND(W27=1,ISNUMBER('Cleaning Log'!$M27),ISNUMBER('Cleaning Log'!$J27),'Cleaning Log'!$M27&lt;='Cleaning Log'!$J27),1,0)</f>
        <v/>
      </c>
      <c r="AA27">
        <f>IF(AND(W27=1,'Cleaning Log'!$L27&lt;&gt;""),1,0)</f>
        <v/>
      </c>
      <c r="AB27">
        <f>IF(AND(W27=1,'Cleaning Log'!$AB27="Pass"),1,0)</f>
        <v/>
      </c>
      <c r="AC27">
        <f>IF(AND(W27=1,OR('Cleaning Log'!$AB27="Pass",'Cleaning Log'!$AB27="Fail")),1,0)</f>
        <v/>
      </c>
      <c r="AD27">
        <f>IF(AND(W27=1,OR(COUNTIF('Cleaning Log'!$N27:$X27,"Needs Attention")&gt;0,AND('Cleaning Log'!$L27&lt;&gt;"",COUNTBLANK('Cleaning Log'!$N27:$X27)&gt;0))),1,0)</f>
        <v/>
      </c>
      <c r="AE27">
        <f>IF(AND(W27=1,'Cleaning Log'!$AD27="Maintenance",'Cleaning Log'!$AF27=""),1,0)</f>
        <v/>
      </c>
    </row>
    <row r="28">
      <c r="A28" s="17">
        <f>IFERROR(INDEX('Cleaning Log'!$B$2:$B$251,MATCH(1,$U$2:$U$251,0)),"")</f>
        <v/>
      </c>
      <c r="B28" s="17">
        <f>IFERROR(INDEX('Cleaning Log'!$E$2:$E$251,MATCH(1,$U$2:$U$251,0)),"")</f>
        <v/>
      </c>
      <c r="C28" s="17">
        <f>IFERROR(INDEX('Cleaning Log'!$AC$2:$AC$251,MATCH(1,$U$2:$U$251,0)),"")</f>
        <v/>
      </c>
      <c r="D28" s="17">
        <f>IFERROR(INDEX('Cleaning Log'!$AD$2:$AD$251,MATCH(1,$U$2:$U$251,0)),"")</f>
        <v/>
      </c>
      <c r="E28" s="17">
        <f>IFERROR(INDEX('Cleaning Log'!$AE$2:$AE$251,MATCH(1,$U$2:$U$251,0)),"")</f>
        <v/>
      </c>
      <c r="F28" s="17">
        <f>IFERROR(INDEX('Cleaning Log'!$AF$2:$AF$251,MATCH(1,$U$2:$U$251,0)),"")</f>
        <v/>
      </c>
      <c r="G28">
        <f>""</f>
        <v/>
      </c>
      <c r="H28">
        <f>""</f>
        <v/>
      </c>
      <c r="I28">
        <f>""</f>
        <v/>
      </c>
      <c r="J28">
        <f>""</f>
        <v/>
      </c>
      <c r="T28">
        <f>IFERROR(IF(AND('Cleaning Log'!$A28=$B$3,OR($B$4="All Shifts",'Cleaning Log'!$F28=$B$4),OR($B$5="All Attendants",'Cleaning Log'!$E28=$B$5),OR('Cleaning Log'!$AC28="Hold",'Cleaning Log'!$AC28="Reclean",'Cleaning Log'!$AC28="Incomplete Checklist",'Cleaning Log'!$AC28="Awaiting Inspection",AND('Cleaning Log'!$AK28&lt;&gt;"",'Cleaning Log'!$AK28&lt;&gt;"OK"))),1,0),0)</f>
        <v/>
      </c>
      <c r="U28">
        <f>IF(T28=1,COUNTIF($T$2:T28,1),"")</f>
        <v/>
      </c>
      <c r="W28">
        <f>IFERROR(IF(AND('Cleaning Log'!$A28=$B$3,'Cleaning Log'!$B28&lt;&gt;"",OR($B$4="All Shifts",'Cleaning Log'!$F28=$B$4),OR($B$5="All Attendants",'Cleaning Log'!$E28=$B$5)),1,0),0)</f>
        <v/>
      </c>
      <c r="X28">
        <f>IF(AND(W28=1,'Cleaning Log'!$AC28="Released"),1,0)</f>
        <v/>
      </c>
      <c r="Y28">
        <f>IF(AND(W28=1,ISNUMBER('Cleaning Log'!$M28)),'Cleaning Log'!$M28,"")</f>
        <v/>
      </c>
      <c r="Z28">
        <f>IF(AND(W28=1,ISNUMBER('Cleaning Log'!$M28),ISNUMBER('Cleaning Log'!$J28),'Cleaning Log'!$M28&lt;='Cleaning Log'!$J28),1,0)</f>
        <v/>
      </c>
      <c r="AA28">
        <f>IF(AND(W28=1,'Cleaning Log'!$L28&lt;&gt;""),1,0)</f>
        <v/>
      </c>
      <c r="AB28">
        <f>IF(AND(W28=1,'Cleaning Log'!$AB28="Pass"),1,0)</f>
        <v/>
      </c>
      <c r="AC28">
        <f>IF(AND(W28=1,OR('Cleaning Log'!$AB28="Pass",'Cleaning Log'!$AB28="Fail")),1,0)</f>
        <v/>
      </c>
      <c r="AD28">
        <f>IF(AND(W28=1,OR(COUNTIF('Cleaning Log'!$N28:$X28,"Needs Attention")&gt;0,AND('Cleaning Log'!$L28&lt;&gt;"",COUNTBLANK('Cleaning Log'!$N28:$X28)&gt;0))),1,0)</f>
        <v/>
      </c>
      <c r="AE28">
        <f>IF(AND(W28=1,'Cleaning Log'!$AD28="Maintenance",'Cleaning Log'!$AF28=""),1,0)</f>
        <v/>
      </c>
    </row>
    <row r="29">
      <c r="A29" s="17">
        <f>IFERROR(INDEX('Cleaning Log'!$B$2:$B$251,MATCH(2,$U$2:$U$251,0)),"")</f>
        <v/>
      </c>
      <c r="B29" s="17">
        <f>IFERROR(INDEX('Cleaning Log'!$E$2:$E$251,MATCH(2,$U$2:$U$251,0)),"")</f>
        <v/>
      </c>
      <c r="C29" s="17">
        <f>IFERROR(INDEX('Cleaning Log'!$AC$2:$AC$251,MATCH(2,$U$2:$U$251,0)),"")</f>
        <v/>
      </c>
      <c r="D29" s="17">
        <f>IFERROR(INDEX('Cleaning Log'!$AD$2:$AD$251,MATCH(2,$U$2:$U$251,0)),"")</f>
        <v/>
      </c>
      <c r="E29" s="17">
        <f>IFERROR(INDEX('Cleaning Log'!$AE$2:$AE$251,MATCH(2,$U$2:$U$251,0)),"")</f>
        <v/>
      </c>
      <c r="F29" s="17">
        <f>IFERROR(INDEX('Cleaning Log'!$AF$2:$AF$251,MATCH(2,$U$2:$U$251,0)),"")</f>
        <v/>
      </c>
      <c r="G29">
        <f>""</f>
        <v/>
      </c>
      <c r="H29">
        <f>""</f>
        <v/>
      </c>
      <c r="I29">
        <f>""</f>
        <v/>
      </c>
      <c r="J29">
        <f>""</f>
        <v/>
      </c>
      <c r="T29">
        <f>IFERROR(IF(AND('Cleaning Log'!$A29=$B$3,OR($B$4="All Shifts",'Cleaning Log'!$F29=$B$4),OR($B$5="All Attendants",'Cleaning Log'!$E29=$B$5),OR('Cleaning Log'!$AC29="Hold",'Cleaning Log'!$AC29="Reclean",'Cleaning Log'!$AC29="Incomplete Checklist",'Cleaning Log'!$AC29="Awaiting Inspection",AND('Cleaning Log'!$AK29&lt;&gt;"",'Cleaning Log'!$AK29&lt;&gt;"OK"))),1,0),0)</f>
        <v/>
      </c>
      <c r="U29">
        <f>IF(T29=1,COUNTIF($T$2:T29,1),"")</f>
        <v/>
      </c>
      <c r="W29">
        <f>IFERROR(IF(AND('Cleaning Log'!$A29=$B$3,'Cleaning Log'!$B29&lt;&gt;"",OR($B$4="All Shifts",'Cleaning Log'!$F29=$B$4),OR($B$5="All Attendants",'Cleaning Log'!$E29=$B$5)),1,0),0)</f>
        <v/>
      </c>
      <c r="X29">
        <f>IF(AND(W29=1,'Cleaning Log'!$AC29="Released"),1,0)</f>
        <v/>
      </c>
      <c r="Y29">
        <f>IF(AND(W29=1,ISNUMBER('Cleaning Log'!$M29)),'Cleaning Log'!$M29,"")</f>
        <v/>
      </c>
      <c r="Z29">
        <f>IF(AND(W29=1,ISNUMBER('Cleaning Log'!$M29),ISNUMBER('Cleaning Log'!$J29),'Cleaning Log'!$M29&lt;='Cleaning Log'!$J29),1,0)</f>
        <v/>
      </c>
      <c r="AA29">
        <f>IF(AND(W29=1,'Cleaning Log'!$L29&lt;&gt;""),1,0)</f>
        <v/>
      </c>
      <c r="AB29">
        <f>IF(AND(W29=1,'Cleaning Log'!$AB29="Pass"),1,0)</f>
        <v/>
      </c>
      <c r="AC29">
        <f>IF(AND(W29=1,OR('Cleaning Log'!$AB29="Pass",'Cleaning Log'!$AB29="Fail")),1,0)</f>
        <v/>
      </c>
      <c r="AD29">
        <f>IF(AND(W29=1,OR(COUNTIF('Cleaning Log'!$N29:$X29,"Needs Attention")&gt;0,AND('Cleaning Log'!$L29&lt;&gt;"",COUNTBLANK('Cleaning Log'!$N29:$X29)&gt;0))),1,0)</f>
        <v/>
      </c>
      <c r="AE29">
        <f>IF(AND(W29=1,'Cleaning Log'!$AD29="Maintenance",'Cleaning Log'!$AF29=""),1,0)</f>
        <v/>
      </c>
    </row>
    <row r="30">
      <c r="A30" s="17">
        <f>IFERROR(INDEX('Cleaning Log'!$B$2:$B$251,MATCH(3,$U$2:$U$251,0)),"")</f>
        <v/>
      </c>
      <c r="B30" s="17">
        <f>IFERROR(INDEX('Cleaning Log'!$E$2:$E$251,MATCH(3,$U$2:$U$251,0)),"")</f>
        <v/>
      </c>
      <c r="C30" s="17">
        <f>IFERROR(INDEX('Cleaning Log'!$AC$2:$AC$251,MATCH(3,$U$2:$U$251,0)),"")</f>
        <v/>
      </c>
      <c r="D30" s="17">
        <f>IFERROR(INDEX('Cleaning Log'!$AD$2:$AD$251,MATCH(3,$U$2:$U$251,0)),"")</f>
        <v/>
      </c>
      <c r="E30" s="17">
        <f>IFERROR(INDEX('Cleaning Log'!$AE$2:$AE$251,MATCH(3,$U$2:$U$251,0)),"")</f>
        <v/>
      </c>
      <c r="F30" s="17">
        <f>IFERROR(INDEX('Cleaning Log'!$AF$2:$AF$251,MATCH(3,$U$2:$U$251,0)),"")</f>
        <v/>
      </c>
      <c r="G30">
        <f>""</f>
        <v/>
      </c>
      <c r="H30">
        <f>""</f>
        <v/>
      </c>
      <c r="I30">
        <f>""</f>
        <v/>
      </c>
      <c r="J30">
        <f>""</f>
        <v/>
      </c>
      <c r="T30">
        <f>IFERROR(IF(AND('Cleaning Log'!$A30=$B$3,OR($B$4="All Shifts",'Cleaning Log'!$F30=$B$4),OR($B$5="All Attendants",'Cleaning Log'!$E30=$B$5),OR('Cleaning Log'!$AC30="Hold",'Cleaning Log'!$AC30="Reclean",'Cleaning Log'!$AC30="Incomplete Checklist",'Cleaning Log'!$AC30="Awaiting Inspection",AND('Cleaning Log'!$AK30&lt;&gt;"",'Cleaning Log'!$AK30&lt;&gt;"OK"))),1,0),0)</f>
        <v/>
      </c>
      <c r="U30">
        <f>IF(T30=1,COUNTIF($T$2:T30,1),"")</f>
        <v/>
      </c>
      <c r="W30">
        <f>IFERROR(IF(AND('Cleaning Log'!$A30=$B$3,'Cleaning Log'!$B30&lt;&gt;"",OR($B$4="All Shifts",'Cleaning Log'!$F30=$B$4),OR($B$5="All Attendants",'Cleaning Log'!$E30=$B$5)),1,0),0)</f>
        <v/>
      </c>
      <c r="X30">
        <f>IF(AND(W30=1,'Cleaning Log'!$AC30="Released"),1,0)</f>
        <v/>
      </c>
      <c r="Y30">
        <f>IF(AND(W30=1,ISNUMBER('Cleaning Log'!$M30)),'Cleaning Log'!$M30,"")</f>
        <v/>
      </c>
      <c r="Z30">
        <f>IF(AND(W30=1,ISNUMBER('Cleaning Log'!$M30),ISNUMBER('Cleaning Log'!$J30),'Cleaning Log'!$M30&lt;='Cleaning Log'!$J30),1,0)</f>
        <v/>
      </c>
      <c r="AA30">
        <f>IF(AND(W30=1,'Cleaning Log'!$L30&lt;&gt;""),1,0)</f>
        <v/>
      </c>
      <c r="AB30">
        <f>IF(AND(W30=1,'Cleaning Log'!$AB30="Pass"),1,0)</f>
        <v/>
      </c>
      <c r="AC30">
        <f>IF(AND(W30=1,OR('Cleaning Log'!$AB30="Pass",'Cleaning Log'!$AB30="Fail")),1,0)</f>
        <v/>
      </c>
      <c r="AD30">
        <f>IF(AND(W30=1,OR(COUNTIF('Cleaning Log'!$N30:$X30,"Needs Attention")&gt;0,AND('Cleaning Log'!$L30&lt;&gt;"",COUNTBLANK('Cleaning Log'!$N30:$X30)&gt;0))),1,0)</f>
        <v/>
      </c>
      <c r="AE30">
        <f>IF(AND(W30=1,'Cleaning Log'!$AD30="Maintenance",'Cleaning Log'!$AF30=""),1,0)</f>
        <v/>
      </c>
    </row>
    <row r="31">
      <c r="A31" s="17">
        <f>IFERROR(INDEX('Cleaning Log'!$B$2:$B$251,MATCH(4,$U$2:$U$251,0)),"")</f>
        <v/>
      </c>
      <c r="B31" s="17">
        <f>IFERROR(INDEX('Cleaning Log'!$E$2:$E$251,MATCH(4,$U$2:$U$251,0)),"")</f>
        <v/>
      </c>
      <c r="C31" s="17">
        <f>IFERROR(INDEX('Cleaning Log'!$AC$2:$AC$251,MATCH(4,$U$2:$U$251,0)),"")</f>
        <v/>
      </c>
      <c r="D31" s="17">
        <f>IFERROR(INDEX('Cleaning Log'!$AD$2:$AD$251,MATCH(4,$U$2:$U$251,0)),"")</f>
        <v/>
      </c>
      <c r="E31" s="17">
        <f>IFERROR(INDEX('Cleaning Log'!$AE$2:$AE$251,MATCH(4,$U$2:$U$251,0)),"")</f>
        <v/>
      </c>
      <c r="F31" s="17">
        <f>IFERROR(INDEX('Cleaning Log'!$AF$2:$AF$251,MATCH(4,$U$2:$U$251,0)),"")</f>
        <v/>
      </c>
      <c r="G31">
        <f>""</f>
        <v/>
      </c>
      <c r="H31">
        <f>""</f>
        <v/>
      </c>
      <c r="I31">
        <f>""</f>
        <v/>
      </c>
      <c r="J31">
        <f>""</f>
        <v/>
      </c>
      <c r="T31">
        <f>IFERROR(IF(AND('Cleaning Log'!$A31=$B$3,OR($B$4="All Shifts",'Cleaning Log'!$F31=$B$4),OR($B$5="All Attendants",'Cleaning Log'!$E31=$B$5),OR('Cleaning Log'!$AC31="Hold",'Cleaning Log'!$AC31="Reclean",'Cleaning Log'!$AC31="Incomplete Checklist",'Cleaning Log'!$AC31="Awaiting Inspection",AND('Cleaning Log'!$AK31&lt;&gt;"",'Cleaning Log'!$AK31&lt;&gt;"OK"))),1,0),0)</f>
        <v/>
      </c>
      <c r="U31">
        <f>IF(T31=1,COUNTIF($T$2:T31,1),"")</f>
        <v/>
      </c>
      <c r="W31">
        <f>IFERROR(IF(AND('Cleaning Log'!$A31=$B$3,'Cleaning Log'!$B31&lt;&gt;"",OR($B$4="All Shifts",'Cleaning Log'!$F31=$B$4),OR($B$5="All Attendants",'Cleaning Log'!$E31=$B$5)),1,0),0)</f>
        <v/>
      </c>
      <c r="X31">
        <f>IF(AND(W31=1,'Cleaning Log'!$AC31="Released"),1,0)</f>
        <v/>
      </c>
      <c r="Y31">
        <f>IF(AND(W31=1,ISNUMBER('Cleaning Log'!$M31)),'Cleaning Log'!$M31,"")</f>
        <v/>
      </c>
      <c r="Z31">
        <f>IF(AND(W31=1,ISNUMBER('Cleaning Log'!$M31),ISNUMBER('Cleaning Log'!$J31),'Cleaning Log'!$M31&lt;='Cleaning Log'!$J31),1,0)</f>
        <v/>
      </c>
      <c r="AA31">
        <f>IF(AND(W31=1,'Cleaning Log'!$L31&lt;&gt;""),1,0)</f>
        <v/>
      </c>
      <c r="AB31">
        <f>IF(AND(W31=1,'Cleaning Log'!$AB31="Pass"),1,0)</f>
        <v/>
      </c>
      <c r="AC31">
        <f>IF(AND(W31=1,OR('Cleaning Log'!$AB31="Pass",'Cleaning Log'!$AB31="Fail")),1,0)</f>
        <v/>
      </c>
      <c r="AD31">
        <f>IF(AND(W31=1,OR(COUNTIF('Cleaning Log'!$N31:$X31,"Needs Attention")&gt;0,AND('Cleaning Log'!$L31&lt;&gt;"",COUNTBLANK('Cleaning Log'!$N31:$X31)&gt;0))),1,0)</f>
        <v/>
      </c>
      <c r="AE31">
        <f>IF(AND(W31=1,'Cleaning Log'!$AD31="Maintenance",'Cleaning Log'!$AF31=""),1,0)</f>
        <v/>
      </c>
    </row>
    <row r="32">
      <c r="A32" s="17">
        <f>IFERROR(INDEX('Cleaning Log'!$B$2:$B$251,MATCH(5,$U$2:$U$251,0)),"")</f>
        <v/>
      </c>
      <c r="B32" s="17">
        <f>IFERROR(INDEX('Cleaning Log'!$E$2:$E$251,MATCH(5,$U$2:$U$251,0)),"")</f>
        <v/>
      </c>
      <c r="C32" s="17">
        <f>IFERROR(INDEX('Cleaning Log'!$AC$2:$AC$251,MATCH(5,$U$2:$U$251,0)),"")</f>
        <v/>
      </c>
      <c r="D32" s="17">
        <f>IFERROR(INDEX('Cleaning Log'!$AD$2:$AD$251,MATCH(5,$U$2:$U$251,0)),"")</f>
        <v/>
      </c>
      <c r="E32" s="17">
        <f>IFERROR(INDEX('Cleaning Log'!$AE$2:$AE$251,MATCH(5,$U$2:$U$251,0)),"")</f>
        <v/>
      </c>
      <c r="F32" s="17">
        <f>IFERROR(INDEX('Cleaning Log'!$AF$2:$AF$251,MATCH(5,$U$2:$U$251,0)),"")</f>
        <v/>
      </c>
      <c r="G32">
        <f>""</f>
        <v/>
      </c>
      <c r="H32">
        <f>""</f>
        <v/>
      </c>
      <c r="I32">
        <f>""</f>
        <v/>
      </c>
      <c r="J32">
        <f>""</f>
        <v/>
      </c>
      <c r="T32">
        <f>IFERROR(IF(AND('Cleaning Log'!$A32=$B$3,OR($B$4="All Shifts",'Cleaning Log'!$F32=$B$4),OR($B$5="All Attendants",'Cleaning Log'!$E32=$B$5),OR('Cleaning Log'!$AC32="Hold",'Cleaning Log'!$AC32="Reclean",'Cleaning Log'!$AC32="Incomplete Checklist",'Cleaning Log'!$AC32="Awaiting Inspection",AND('Cleaning Log'!$AK32&lt;&gt;"",'Cleaning Log'!$AK32&lt;&gt;"OK"))),1,0),0)</f>
        <v/>
      </c>
      <c r="U32">
        <f>IF(T32=1,COUNTIF($T$2:T32,1),"")</f>
        <v/>
      </c>
      <c r="W32">
        <f>IFERROR(IF(AND('Cleaning Log'!$A32=$B$3,'Cleaning Log'!$B32&lt;&gt;"",OR($B$4="All Shifts",'Cleaning Log'!$F32=$B$4),OR($B$5="All Attendants",'Cleaning Log'!$E32=$B$5)),1,0),0)</f>
        <v/>
      </c>
      <c r="X32">
        <f>IF(AND(W32=1,'Cleaning Log'!$AC32="Released"),1,0)</f>
        <v/>
      </c>
      <c r="Y32">
        <f>IF(AND(W32=1,ISNUMBER('Cleaning Log'!$M32)),'Cleaning Log'!$M32,"")</f>
        <v/>
      </c>
      <c r="Z32">
        <f>IF(AND(W32=1,ISNUMBER('Cleaning Log'!$M32),ISNUMBER('Cleaning Log'!$J32),'Cleaning Log'!$M32&lt;='Cleaning Log'!$J32),1,0)</f>
        <v/>
      </c>
      <c r="AA32">
        <f>IF(AND(W32=1,'Cleaning Log'!$L32&lt;&gt;""),1,0)</f>
        <v/>
      </c>
      <c r="AB32">
        <f>IF(AND(W32=1,'Cleaning Log'!$AB32="Pass"),1,0)</f>
        <v/>
      </c>
      <c r="AC32">
        <f>IF(AND(W32=1,OR('Cleaning Log'!$AB32="Pass",'Cleaning Log'!$AB32="Fail")),1,0)</f>
        <v/>
      </c>
      <c r="AD32">
        <f>IF(AND(W32=1,OR(COUNTIF('Cleaning Log'!$N32:$X32,"Needs Attention")&gt;0,AND('Cleaning Log'!$L32&lt;&gt;"",COUNTBLANK('Cleaning Log'!$N32:$X32)&gt;0))),1,0)</f>
        <v/>
      </c>
      <c r="AE32">
        <f>IF(AND(W32=1,'Cleaning Log'!$AD32="Maintenance",'Cleaning Log'!$AF32=""),1,0)</f>
        <v/>
      </c>
    </row>
    <row r="33">
      <c r="A33" s="17">
        <f>IFERROR(INDEX('Cleaning Log'!$B$2:$B$251,MATCH(6,$U$2:$U$251,0)),"")</f>
        <v/>
      </c>
      <c r="B33" s="17">
        <f>IFERROR(INDEX('Cleaning Log'!$E$2:$E$251,MATCH(6,$U$2:$U$251,0)),"")</f>
        <v/>
      </c>
      <c r="C33" s="17">
        <f>IFERROR(INDEX('Cleaning Log'!$AC$2:$AC$251,MATCH(6,$U$2:$U$251,0)),"")</f>
        <v/>
      </c>
      <c r="D33" s="17">
        <f>IFERROR(INDEX('Cleaning Log'!$AD$2:$AD$251,MATCH(6,$U$2:$U$251,0)),"")</f>
        <v/>
      </c>
      <c r="E33" s="17">
        <f>IFERROR(INDEX('Cleaning Log'!$AE$2:$AE$251,MATCH(6,$U$2:$U$251,0)),"")</f>
        <v/>
      </c>
      <c r="F33" s="17">
        <f>IFERROR(INDEX('Cleaning Log'!$AF$2:$AF$251,MATCH(6,$U$2:$U$251,0)),"")</f>
        <v/>
      </c>
      <c r="G33">
        <f>""</f>
        <v/>
      </c>
      <c r="H33">
        <f>""</f>
        <v/>
      </c>
      <c r="I33">
        <f>""</f>
        <v/>
      </c>
      <c r="J33">
        <f>""</f>
        <v/>
      </c>
      <c r="T33">
        <f>IFERROR(IF(AND('Cleaning Log'!$A33=$B$3,OR($B$4="All Shifts",'Cleaning Log'!$F33=$B$4),OR($B$5="All Attendants",'Cleaning Log'!$E33=$B$5),OR('Cleaning Log'!$AC33="Hold",'Cleaning Log'!$AC33="Reclean",'Cleaning Log'!$AC33="Incomplete Checklist",'Cleaning Log'!$AC33="Awaiting Inspection",AND('Cleaning Log'!$AK33&lt;&gt;"",'Cleaning Log'!$AK33&lt;&gt;"OK"))),1,0),0)</f>
        <v/>
      </c>
      <c r="U33">
        <f>IF(T33=1,COUNTIF($T$2:T33,1),"")</f>
        <v/>
      </c>
      <c r="W33">
        <f>IFERROR(IF(AND('Cleaning Log'!$A33=$B$3,'Cleaning Log'!$B33&lt;&gt;"",OR($B$4="All Shifts",'Cleaning Log'!$F33=$B$4),OR($B$5="All Attendants",'Cleaning Log'!$E33=$B$5)),1,0),0)</f>
        <v/>
      </c>
      <c r="X33">
        <f>IF(AND(W33=1,'Cleaning Log'!$AC33="Released"),1,0)</f>
        <v/>
      </c>
      <c r="Y33">
        <f>IF(AND(W33=1,ISNUMBER('Cleaning Log'!$M33)),'Cleaning Log'!$M33,"")</f>
        <v/>
      </c>
      <c r="Z33">
        <f>IF(AND(W33=1,ISNUMBER('Cleaning Log'!$M33),ISNUMBER('Cleaning Log'!$J33),'Cleaning Log'!$M33&lt;='Cleaning Log'!$J33),1,0)</f>
        <v/>
      </c>
      <c r="AA33">
        <f>IF(AND(W33=1,'Cleaning Log'!$L33&lt;&gt;""),1,0)</f>
        <v/>
      </c>
      <c r="AB33">
        <f>IF(AND(W33=1,'Cleaning Log'!$AB33="Pass"),1,0)</f>
        <v/>
      </c>
      <c r="AC33">
        <f>IF(AND(W33=1,OR('Cleaning Log'!$AB33="Pass",'Cleaning Log'!$AB33="Fail")),1,0)</f>
        <v/>
      </c>
      <c r="AD33">
        <f>IF(AND(W33=1,OR(COUNTIF('Cleaning Log'!$N33:$X33,"Needs Attention")&gt;0,AND('Cleaning Log'!$L33&lt;&gt;"",COUNTBLANK('Cleaning Log'!$N33:$X33)&gt;0))),1,0)</f>
        <v/>
      </c>
      <c r="AE33">
        <f>IF(AND(W33=1,'Cleaning Log'!$AD33="Maintenance",'Cleaning Log'!$AF33=""),1,0)</f>
        <v/>
      </c>
    </row>
    <row r="34">
      <c r="A34" s="17">
        <f>IFERROR(INDEX('Cleaning Log'!$B$2:$B$251,MATCH(7,$U$2:$U$251,0)),"")</f>
        <v/>
      </c>
      <c r="B34" s="17">
        <f>IFERROR(INDEX('Cleaning Log'!$E$2:$E$251,MATCH(7,$U$2:$U$251,0)),"")</f>
        <v/>
      </c>
      <c r="C34" s="17">
        <f>IFERROR(INDEX('Cleaning Log'!$AC$2:$AC$251,MATCH(7,$U$2:$U$251,0)),"")</f>
        <v/>
      </c>
      <c r="D34" s="17">
        <f>IFERROR(INDEX('Cleaning Log'!$AD$2:$AD$251,MATCH(7,$U$2:$U$251,0)),"")</f>
        <v/>
      </c>
      <c r="E34" s="17">
        <f>IFERROR(INDEX('Cleaning Log'!$AE$2:$AE$251,MATCH(7,$U$2:$U$251,0)),"")</f>
        <v/>
      </c>
      <c r="F34" s="17">
        <f>IFERROR(INDEX('Cleaning Log'!$AF$2:$AF$251,MATCH(7,$U$2:$U$251,0)),"")</f>
        <v/>
      </c>
      <c r="G34">
        <f>""</f>
        <v/>
      </c>
      <c r="H34">
        <f>""</f>
        <v/>
      </c>
      <c r="I34">
        <f>""</f>
        <v/>
      </c>
      <c r="J34">
        <f>""</f>
        <v/>
      </c>
      <c r="T34">
        <f>IFERROR(IF(AND('Cleaning Log'!$A34=$B$3,OR($B$4="All Shifts",'Cleaning Log'!$F34=$B$4),OR($B$5="All Attendants",'Cleaning Log'!$E34=$B$5),OR('Cleaning Log'!$AC34="Hold",'Cleaning Log'!$AC34="Reclean",'Cleaning Log'!$AC34="Incomplete Checklist",'Cleaning Log'!$AC34="Awaiting Inspection",AND('Cleaning Log'!$AK34&lt;&gt;"",'Cleaning Log'!$AK34&lt;&gt;"OK"))),1,0),0)</f>
        <v/>
      </c>
      <c r="U34">
        <f>IF(T34=1,COUNTIF($T$2:T34,1),"")</f>
        <v/>
      </c>
      <c r="W34">
        <f>IFERROR(IF(AND('Cleaning Log'!$A34=$B$3,'Cleaning Log'!$B34&lt;&gt;"",OR($B$4="All Shifts",'Cleaning Log'!$F34=$B$4),OR($B$5="All Attendants",'Cleaning Log'!$E34=$B$5)),1,0),0)</f>
        <v/>
      </c>
      <c r="X34">
        <f>IF(AND(W34=1,'Cleaning Log'!$AC34="Released"),1,0)</f>
        <v/>
      </c>
      <c r="Y34">
        <f>IF(AND(W34=1,ISNUMBER('Cleaning Log'!$M34)),'Cleaning Log'!$M34,"")</f>
        <v/>
      </c>
      <c r="Z34">
        <f>IF(AND(W34=1,ISNUMBER('Cleaning Log'!$M34),ISNUMBER('Cleaning Log'!$J34),'Cleaning Log'!$M34&lt;='Cleaning Log'!$J34),1,0)</f>
        <v/>
      </c>
      <c r="AA34">
        <f>IF(AND(W34=1,'Cleaning Log'!$L34&lt;&gt;""),1,0)</f>
        <v/>
      </c>
      <c r="AB34">
        <f>IF(AND(W34=1,'Cleaning Log'!$AB34="Pass"),1,0)</f>
        <v/>
      </c>
      <c r="AC34">
        <f>IF(AND(W34=1,OR('Cleaning Log'!$AB34="Pass",'Cleaning Log'!$AB34="Fail")),1,0)</f>
        <v/>
      </c>
      <c r="AD34">
        <f>IF(AND(W34=1,OR(COUNTIF('Cleaning Log'!$N34:$X34,"Needs Attention")&gt;0,AND('Cleaning Log'!$L34&lt;&gt;"",COUNTBLANK('Cleaning Log'!$N34:$X34)&gt;0))),1,0)</f>
        <v/>
      </c>
      <c r="AE34">
        <f>IF(AND(W34=1,'Cleaning Log'!$AD34="Maintenance",'Cleaning Log'!$AF34=""),1,0)</f>
        <v/>
      </c>
    </row>
    <row r="35">
      <c r="A35" s="17">
        <f>IFERROR(INDEX('Cleaning Log'!$B$2:$B$251,MATCH(8,$U$2:$U$251,0)),"")</f>
        <v/>
      </c>
      <c r="B35" s="17">
        <f>IFERROR(INDEX('Cleaning Log'!$E$2:$E$251,MATCH(8,$U$2:$U$251,0)),"")</f>
        <v/>
      </c>
      <c r="C35" s="17">
        <f>IFERROR(INDEX('Cleaning Log'!$AC$2:$AC$251,MATCH(8,$U$2:$U$251,0)),"")</f>
        <v/>
      </c>
      <c r="D35" s="17">
        <f>IFERROR(INDEX('Cleaning Log'!$AD$2:$AD$251,MATCH(8,$U$2:$U$251,0)),"")</f>
        <v/>
      </c>
      <c r="E35" s="17">
        <f>IFERROR(INDEX('Cleaning Log'!$AE$2:$AE$251,MATCH(8,$U$2:$U$251,0)),"")</f>
        <v/>
      </c>
      <c r="F35" s="17">
        <f>IFERROR(INDEX('Cleaning Log'!$AF$2:$AF$251,MATCH(8,$U$2:$U$251,0)),"")</f>
        <v/>
      </c>
      <c r="G35">
        <f>""</f>
        <v/>
      </c>
      <c r="H35">
        <f>""</f>
        <v/>
      </c>
      <c r="I35">
        <f>""</f>
        <v/>
      </c>
      <c r="J35">
        <f>""</f>
        <v/>
      </c>
      <c r="T35">
        <f>IFERROR(IF(AND('Cleaning Log'!$A35=$B$3,OR($B$4="All Shifts",'Cleaning Log'!$F35=$B$4),OR($B$5="All Attendants",'Cleaning Log'!$E35=$B$5),OR('Cleaning Log'!$AC35="Hold",'Cleaning Log'!$AC35="Reclean",'Cleaning Log'!$AC35="Incomplete Checklist",'Cleaning Log'!$AC35="Awaiting Inspection",AND('Cleaning Log'!$AK35&lt;&gt;"",'Cleaning Log'!$AK35&lt;&gt;"OK"))),1,0),0)</f>
        <v/>
      </c>
      <c r="U35">
        <f>IF(T35=1,COUNTIF($T$2:T35,1),"")</f>
        <v/>
      </c>
      <c r="W35">
        <f>IFERROR(IF(AND('Cleaning Log'!$A35=$B$3,'Cleaning Log'!$B35&lt;&gt;"",OR($B$4="All Shifts",'Cleaning Log'!$F35=$B$4),OR($B$5="All Attendants",'Cleaning Log'!$E35=$B$5)),1,0),0)</f>
        <v/>
      </c>
      <c r="X35">
        <f>IF(AND(W35=1,'Cleaning Log'!$AC35="Released"),1,0)</f>
        <v/>
      </c>
      <c r="Y35">
        <f>IF(AND(W35=1,ISNUMBER('Cleaning Log'!$M35)),'Cleaning Log'!$M35,"")</f>
        <v/>
      </c>
      <c r="Z35">
        <f>IF(AND(W35=1,ISNUMBER('Cleaning Log'!$M35),ISNUMBER('Cleaning Log'!$J35),'Cleaning Log'!$M35&lt;='Cleaning Log'!$J35),1,0)</f>
        <v/>
      </c>
      <c r="AA35">
        <f>IF(AND(W35=1,'Cleaning Log'!$L35&lt;&gt;""),1,0)</f>
        <v/>
      </c>
      <c r="AB35">
        <f>IF(AND(W35=1,'Cleaning Log'!$AB35="Pass"),1,0)</f>
        <v/>
      </c>
      <c r="AC35">
        <f>IF(AND(W35=1,OR('Cleaning Log'!$AB35="Pass",'Cleaning Log'!$AB35="Fail")),1,0)</f>
        <v/>
      </c>
      <c r="AD35">
        <f>IF(AND(W35=1,OR(COUNTIF('Cleaning Log'!$N35:$X35,"Needs Attention")&gt;0,AND('Cleaning Log'!$L35&lt;&gt;"",COUNTBLANK('Cleaning Log'!$N35:$X35)&gt;0))),1,0)</f>
        <v/>
      </c>
      <c r="AE35">
        <f>IF(AND(W35=1,'Cleaning Log'!$AD35="Maintenance",'Cleaning Log'!$AF35=""),1,0)</f>
        <v/>
      </c>
    </row>
    <row r="36">
      <c r="A36" s="17">
        <f>IFERROR(INDEX('Cleaning Log'!$B$2:$B$251,MATCH(9,$U$2:$U$251,0)),"")</f>
        <v/>
      </c>
      <c r="B36" s="17">
        <f>IFERROR(INDEX('Cleaning Log'!$E$2:$E$251,MATCH(9,$U$2:$U$251,0)),"")</f>
        <v/>
      </c>
      <c r="C36" s="17">
        <f>IFERROR(INDEX('Cleaning Log'!$AC$2:$AC$251,MATCH(9,$U$2:$U$251,0)),"")</f>
        <v/>
      </c>
      <c r="D36" s="17">
        <f>IFERROR(INDEX('Cleaning Log'!$AD$2:$AD$251,MATCH(9,$U$2:$U$251,0)),"")</f>
        <v/>
      </c>
      <c r="E36" s="17">
        <f>IFERROR(INDEX('Cleaning Log'!$AE$2:$AE$251,MATCH(9,$U$2:$U$251,0)),"")</f>
        <v/>
      </c>
      <c r="F36" s="17">
        <f>IFERROR(INDEX('Cleaning Log'!$AF$2:$AF$251,MATCH(9,$U$2:$U$251,0)),"")</f>
        <v/>
      </c>
      <c r="G36">
        <f>""</f>
        <v/>
      </c>
      <c r="H36">
        <f>""</f>
        <v/>
      </c>
      <c r="I36">
        <f>""</f>
        <v/>
      </c>
      <c r="J36">
        <f>""</f>
        <v/>
      </c>
      <c r="T36">
        <f>IFERROR(IF(AND('Cleaning Log'!$A36=$B$3,OR($B$4="All Shifts",'Cleaning Log'!$F36=$B$4),OR($B$5="All Attendants",'Cleaning Log'!$E36=$B$5),OR('Cleaning Log'!$AC36="Hold",'Cleaning Log'!$AC36="Reclean",'Cleaning Log'!$AC36="Incomplete Checklist",'Cleaning Log'!$AC36="Awaiting Inspection",AND('Cleaning Log'!$AK36&lt;&gt;"",'Cleaning Log'!$AK36&lt;&gt;"OK"))),1,0),0)</f>
        <v/>
      </c>
      <c r="U36">
        <f>IF(T36=1,COUNTIF($T$2:T36,1),"")</f>
        <v/>
      </c>
      <c r="W36">
        <f>IFERROR(IF(AND('Cleaning Log'!$A36=$B$3,'Cleaning Log'!$B36&lt;&gt;"",OR($B$4="All Shifts",'Cleaning Log'!$F36=$B$4),OR($B$5="All Attendants",'Cleaning Log'!$E36=$B$5)),1,0),0)</f>
        <v/>
      </c>
      <c r="X36">
        <f>IF(AND(W36=1,'Cleaning Log'!$AC36="Released"),1,0)</f>
        <v/>
      </c>
      <c r="Y36">
        <f>IF(AND(W36=1,ISNUMBER('Cleaning Log'!$M36)),'Cleaning Log'!$M36,"")</f>
        <v/>
      </c>
      <c r="Z36">
        <f>IF(AND(W36=1,ISNUMBER('Cleaning Log'!$M36),ISNUMBER('Cleaning Log'!$J36),'Cleaning Log'!$M36&lt;='Cleaning Log'!$J36),1,0)</f>
        <v/>
      </c>
      <c r="AA36">
        <f>IF(AND(W36=1,'Cleaning Log'!$L36&lt;&gt;""),1,0)</f>
        <v/>
      </c>
      <c r="AB36">
        <f>IF(AND(W36=1,'Cleaning Log'!$AB36="Pass"),1,0)</f>
        <v/>
      </c>
      <c r="AC36">
        <f>IF(AND(W36=1,OR('Cleaning Log'!$AB36="Pass",'Cleaning Log'!$AB36="Fail")),1,0)</f>
        <v/>
      </c>
      <c r="AD36">
        <f>IF(AND(W36=1,OR(COUNTIF('Cleaning Log'!$N36:$X36,"Needs Attention")&gt;0,AND('Cleaning Log'!$L36&lt;&gt;"",COUNTBLANK('Cleaning Log'!$N36:$X36)&gt;0))),1,0)</f>
        <v/>
      </c>
      <c r="AE36">
        <f>IF(AND(W36=1,'Cleaning Log'!$AD36="Maintenance",'Cleaning Log'!$AF36=""),1,0)</f>
        <v/>
      </c>
    </row>
    <row r="37">
      <c r="A37" s="17">
        <f>IFERROR(INDEX('Cleaning Log'!$B$2:$B$251,MATCH(10,$U$2:$U$251,0)),"")</f>
        <v/>
      </c>
      <c r="B37" s="17">
        <f>IFERROR(INDEX('Cleaning Log'!$E$2:$E$251,MATCH(10,$U$2:$U$251,0)),"")</f>
        <v/>
      </c>
      <c r="C37" s="17">
        <f>IFERROR(INDEX('Cleaning Log'!$AC$2:$AC$251,MATCH(10,$U$2:$U$251,0)),"")</f>
        <v/>
      </c>
      <c r="D37" s="17">
        <f>IFERROR(INDEX('Cleaning Log'!$AD$2:$AD$251,MATCH(10,$U$2:$U$251,0)),"")</f>
        <v/>
      </c>
      <c r="E37" s="17">
        <f>IFERROR(INDEX('Cleaning Log'!$AE$2:$AE$251,MATCH(10,$U$2:$U$251,0)),"")</f>
        <v/>
      </c>
      <c r="F37" s="17">
        <f>IFERROR(INDEX('Cleaning Log'!$AF$2:$AF$251,MATCH(10,$U$2:$U$251,0)),"")</f>
        <v/>
      </c>
      <c r="G37">
        <f>""</f>
        <v/>
      </c>
      <c r="H37">
        <f>""</f>
        <v/>
      </c>
      <c r="I37">
        <f>""</f>
        <v/>
      </c>
      <c r="J37">
        <f>""</f>
        <v/>
      </c>
      <c r="T37">
        <f>IFERROR(IF(AND('Cleaning Log'!$A37=$B$3,OR($B$4="All Shifts",'Cleaning Log'!$F37=$B$4),OR($B$5="All Attendants",'Cleaning Log'!$E37=$B$5),OR('Cleaning Log'!$AC37="Hold",'Cleaning Log'!$AC37="Reclean",'Cleaning Log'!$AC37="Incomplete Checklist",'Cleaning Log'!$AC37="Awaiting Inspection",AND('Cleaning Log'!$AK37&lt;&gt;"",'Cleaning Log'!$AK37&lt;&gt;"OK"))),1,0),0)</f>
        <v/>
      </c>
      <c r="U37">
        <f>IF(T37=1,COUNTIF($T$2:T37,1),"")</f>
        <v/>
      </c>
      <c r="W37">
        <f>IFERROR(IF(AND('Cleaning Log'!$A37=$B$3,'Cleaning Log'!$B37&lt;&gt;"",OR($B$4="All Shifts",'Cleaning Log'!$F37=$B$4),OR($B$5="All Attendants",'Cleaning Log'!$E37=$B$5)),1,0),0)</f>
        <v/>
      </c>
      <c r="X37">
        <f>IF(AND(W37=1,'Cleaning Log'!$AC37="Released"),1,0)</f>
        <v/>
      </c>
      <c r="Y37">
        <f>IF(AND(W37=1,ISNUMBER('Cleaning Log'!$M37)),'Cleaning Log'!$M37,"")</f>
        <v/>
      </c>
      <c r="Z37">
        <f>IF(AND(W37=1,ISNUMBER('Cleaning Log'!$M37),ISNUMBER('Cleaning Log'!$J37),'Cleaning Log'!$M37&lt;='Cleaning Log'!$J37),1,0)</f>
        <v/>
      </c>
      <c r="AA37">
        <f>IF(AND(W37=1,'Cleaning Log'!$L37&lt;&gt;""),1,0)</f>
        <v/>
      </c>
      <c r="AB37">
        <f>IF(AND(W37=1,'Cleaning Log'!$AB37="Pass"),1,0)</f>
        <v/>
      </c>
      <c r="AC37">
        <f>IF(AND(W37=1,OR('Cleaning Log'!$AB37="Pass",'Cleaning Log'!$AB37="Fail")),1,0)</f>
        <v/>
      </c>
      <c r="AD37">
        <f>IF(AND(W37=1,OR(COUNTIF('Cleaning Log'!$N37:$X37,"Needs Attention")&gt;0,AND('Cleaning Log'!$L37&lt;&gt;"",COUNTBLANK('Cleaning Log'!$N37:$X37)&gt;0))),1,0)</f>
        <v/>
      </c>
      <c r="AE37">
        <f>IF(AND(W37=1,'Cleaning Log'!$AD37="Maintenance",'Cleaning Log'!$AF37=""),1,0)</f>
        <v/>
      </c>
    </row>
    <row r="38">
      <c r="A38">
        <f>""</f>
        <v/>
      </c>
      <c r="B38">
        <f>""</f>
        <v/>
      </c>
      <c r="C38">
        <f>""</f>
        <v/>
      </c>
      <c r="D38">
        <f>""</f>
        <v/>
      </c>
      <c r="E38">
        <f>""</f>
        <v/>
      </c>
      <c r="F38">
        <f>""</f>
        <v/>
      </c>
      <c r="G38">
        <f>""</f>
        <v/>
      </c>
      <c r="H38">
        <f>""</f>
        <v/>
      </c>
      <c r="I38">
        <f>""</f>
        <v/>
      </c>
      <c r="J38">
        <f>""</f>
        <v/>
      </c>
      <c r="T38">
        <f>IFERROR(IF(AND('Cleaning Log'!$A38=$B$3,OR($B$4="All Shifts",'Cleaning Log'!$F38=$B$4),OR($B$5="All Attendants",'Cleaning Log'!$E38=$B$5),OR('Cleaning Log'!$AC38="Hold",'Cleaning Log'!$AC38="Reclean",'Cleaning Log'!$AC38="Incomplete Checklist",'Cleaning Log'!$AC38="Awaiting Inspection",AND('Cleaning Log'!$AK38&lt;&gt;"",'Cleaning Log'!$AK38&lt;&gt;"OK"))),1,0),0)</f>
        <v/>
      </c>
      <c r="U38">
        <f>IF(T38=1,COUNTIF($T$2:T38,1),"")</f>
        <v/>
      </c>
      <c r="W38">
        <f>IFERROR(IF(AND('Cleaning Log'!$A38=$B$3,'Cleaning Log'!$B38&lt;&gt;"",OR($B$4="All Shifts",'Cleaning Log'!$F38=$B$4),OR($B$5="All Attendants",'Cleaning Log'!$E38=$B$5)),1,0),0)</f>
        <v/>
      </c>
      <c r="X38">
        <f>IF(AND(W38=1,'Cleaning Log'!$AC38="Released"),1,0)</f>
        <v/>
      </c>
      <c r="Y38">
        <f>IF(AND(W38=1,ISNUMBER('Cleaning Log'!$M38)),'Cleaning Log'!$M38,"")</f>
        <v/>
      </c>
      <c r="Z38">
        <f>IF(AND(W38=1,ISNUMBER('Cleaning Log'!$M38),ISNUMBER('Cleaning Log'!$J38),'Cleaning Log'!$M38&lt;='Cleaning Log'!$J38),1,0)</f>
        <v/>
      </c>
      <c r="AA38">
        <f>IF(AND(W38=1,'Cleaning Log'!$L38&lt;&gt;""),1,0)</f>
        <v/>
      </c>
      <c r="AB38">
        <f>IF(AND(W38=1,'Cleaning Log'!$AB38="Pass"),1,0)</f>
        <v/>
      </c>
      <c r="AC38">
        <f>IF(AND(W38=1,OR('Cleaning Log'!$AB38="Pass",'Cleaning Log'!$AB38="Fail")),1,0)</f>
        <v/>
      </c>
      <c r="AD38">
        <f>IF(AND(W38=1,OR(COUNTIF('Cleaning Log'!$N38:$X38,"Needs Attention")&gt;0,AND('Cleaning Log'!$L38&lt;&gt;"",COUNTBLANK('Cleaning Log'!$N38:$X38)&gt;0))),1,0)</f>
        <v/>
      </c>
      <c r="AE38">
        <f>IF(AND(W38=1,'Cleaning Log'!$AD38="Maintenance",'Cleaning Log'!$AF38=""),1,0)</f>
        <v/>
      </c>
    </row>
    <row r="39">
      <c r="A39">
        <f>""</f>
        <v/>
      </c>
      <c r="B39">
        <f>""</f>
        <v/>
      </c>
      <c r="C39">
        <f>""</f>
        <v/>
      </c>
      <c r="D39">
        <f>""</f>
        <v/>
      </c>
      <c r="E39">
        <f>""</f>
        <v/>
      </c>
      <c r="F39">
        <f>""</f>
        <v/>
      </c>
      <c r="G39">
        <f>""</f>
        <v/>
      </c>
      <c r="H39">
        <f>""</f>
        <v/>
      </c>
      <c r="I39">
        <f>""</f>
        <v/>
      </c>
      <c r="J39">
        <f>""</f>
        <v/>
      </c>
      <c r="T39">
        <f>IFERROR(IF(AND('Cleaning Log'!$A39=$B$3,OR($B$4="All Shifts",'Cleaning Log'!$F39=$B$4),OR($B$5="All Attendants",'Cleaning Log'!$E39=$B$5),OR('Cleaning Log'!$AC39="Hold",'Cleaning Log'!$AC39="Reclean",'Cleaning Log'!$AC39="Incomplete Checklist",'Cleaning Log'!$AC39="Awaiting Inspection",AND('Cleaning Log'!$AK39&lt;&gt;"",'Cleaning Log'!$AK39&lt;&gt;"OK"))),1,0),0)</f>
        <v/>
      </c>
      <c r="U39">
        <f>IF(T39=1,COUNTIF($T$2:T39,1),"")</f>
        <v/>
      </c>
      <c r="W39">
        <f>IFERROR(IF(AND('Cleaning Log'!$A39=$B$3,'Cleaning Log'!$B39&lt;&gt;"",OR($B$4="All Shifts",'Cleaning Log'!$F39=$B$4),OR($B$5="All Attendants",'Cleaning Log'!$E39=$B$5)),1,0),0)</f>
        <v/>
      </c>
      <c r="X39">
        <f>IF(AND(W39=1,'Cleaning Log'!$AC39="Released"),1,0)</f>
        <v/>
      </c>
      <c r="Y39">
        <f>IF(AND(W39=1,ISNUMBER('Cleaning Log'!$M39)),'Cleaning Log'!$M39,"")</f>
        <v/>
      </c>
      <c r="Z39">
        <f>IF(AND(W39=1,ISNUMBER('Cleaning Log'!$M39),ISNUMBER('Cleaning Log'!$J39),'Cleaning Log'!$M39&lt;='Cleaning Log'!$J39),1,0)</f>
        <v/>
      </c>
      <c r="AA39">
        <f>IF(AND(W39=1,'Cleaning Log'!$L39&lt;&gt;""),1,0)</f>
        <v/>
      </c>
      <c r="AB39">
        <f>IF(AND(W39=1,'Cleaning Log'!$AB39="Pass"),1,0)</f>
        <v/>
      </c>
      <c r="AC39">
        <f>IF(AND(W39=1,OR('Cleaning Log'!$AB39="Pass",'Cleaning Log'!$AB39="Fail")),1,0)</f>
        <v/>
      </c>
      <c r="AD39">
        <f>IF(AND(W39=1,OR(COUNTIF('Cleaning Log'!$N39:$X39,"Needs Attention")&gt;0,AND('Cleaning Log'!$L39&lt;&gt;"",COUNTBLANK('Cleaning Log'!$N39:$X39)&gt;0))),1,0)</f>
        <v/>
      </c>
      <c r="AE39">
        <f>IF(AND(W39=1,'Cleaning Log'!$AD39="Maintenance",'Cleaning Log'!$AF39=""),1,0)</f>
        <v/>
      </c>
    </row>
    <row r="40">
      <c r="A40">
        <f>""</f>
        <v/>
      </c>
      <c r="B40">
        <f>""</f>
        <v/>
      </c>
      <c r="C40">
        <f>""</f>
        <v/>
      </c>
      <c r="D40">
        <f>""</f>
        <v/>
      </c>
      <c r="E40">
        <f>""</f>
        <v/>
      </c>
      <c r="F40">
        <f>""</f>
        <v/>
      </c>
      <c r="G40">
        <f>""</f>
        <v/>
      </c>
      <c r="H40">
        <f>""</f>
        <v/>
      </c>
      <c r="I40">
        <f>""</f>
        <v/>
      </c>
      <c r="J40">
        <f>""</f>
        <v/>
      </c>
      <c r="T40">
        <f>IFERROR(IF(AND('Cleaning Log'!$A40=$B$3,OR($B$4="All Shifts",'Cleaning Log'!$F40=$B$4),OR($B$5="All Attendants",'Cleaning Log'!$E40=$B$5),OR('Cleaning Log'!$AC40="Hold",'Cleaning Log'!$AC40="Reclean",'Cleaning Log'!$AC40="Incomplete Checklist",'Cleaning Log'!$AC40="Awaiting Inspection",AND('Cleaning Log'!$AK40&lt;&gt;"",'Cleaning Log'!$AK40&lt;&gt;"OK"))),1,0),0)</f>
        <v/>
      </c>
      <c r="U40">
        <f>IF(T40=1,COUNTIF($T$2:T40,1),"")</f>
        <v/>
      </c>
      <c r="W40">
        <f>IFERROR(IF(AND('Cleaning Log'!$A40=$B$3,'Cleaning Log'!$B40&lt;&gt;"",OR($B$4="All Shifts",'Cleaning Log'!$F40=$B$4),OR($B$5="All Attendants",'Cleaning Log'!$E40=$B$5)),1,0),0)</f>
        <v/>
      </c>
      <c r="X40">
        <f>IF(AND(W40=1,'Cleaning Log'!$AC40="Released"),1,0)</f>
        <v/>
      </c>
      <c r="Y40">
        <f>IF(AND(W40=1,ISNUMBER('Cleaning Log'!$M40)),'Cleaning Log'!$M40,"")</f>
        <v/>
      </c>
      <c r="Z40">
        <f>IF(AND(W40=1,ISNUMBER('Cleaning Log'!$M40),ISNUMBER('Cleaning Log'!$J40),'Cleaning Log'!$M40&lt;='Cleaning Log'!$J40),1,0)</f>
        <v/>
      </c>
      <c r="AA40">
        <f>IF(AND(W40=1,'Cleaning Log'!$L40&lt;&gt;""),1,0)</f>
        <v/>
      </c>
      <c r="AB40">
        <f>IF(AND(W40=1,'Cleaning Log'!$AB40="Pass"),1,0)</f>
        <v/>
      </c>
      <c r="AC40">
        <f>IF(AND(W40=1,OR('Cleaning Log'!$AB40="Pass",'Cleaning Log'!$AB40="Fail")),1,0)</f>
        <v/>
      </c>
      <c r="AD40">
        <f>IF(AND(W40=1,OR(COUNTIF('Cleaning Log'!$N40:$X40,"Needs Attention")&gt;0,AND('Cleaning Log'!$L40&lt;&gt;"",COUNTBLANK('Cleaning Log'!$N40:$X40)&gt;0))),1,0)</f>
        <v/>
      </c>
      <c r="AE40">
        <f>IF(AND(W40=1,'Cleaning Log'!$AD40="Maintenance",'Cleaning Log'!$AF40=""),1,0)</f>
        <v/>
      </c>
    </row>
    <row r="41">
      <c r="A41">
        <f>""</f>
        <v/>
      </c>
      <c r="B41">
        <f>""</f>
        <v/>
      </c>
      <c r="C41">
        <f>""</f>
        <v/>
      </c>
      <c r="D41">
        <f>""</f>
        <v/>
      </c>
      <c r="E41">
        <f>""</f>
        <v/>
      </c>
      <c r="F41">
        <f>""</f>
        <v/>
      </c>
      <c r="G41">
        <f>""</f>
        <v/>
      </c>
      <c r="H41">
        <f>""</f>
        <v/>
      </c>
      <c r="I41">
        <f>""</f>
        <v/>
      </c>
      <c r="J41">
        <f>""</f>
        <v/>
      </c>
      <c r="T41">
        <f>IFERROR(IF(AND('Cleaning Log'!$A41=$B$3,OR($B$4="All Shifts",'Cleaning Log'!$F41=$B$4),OR($B$5="All Attendants",'Cleaning Log'!$E41=$B$5),OR('Cleaning Log'!$AC41="Hold",'Cleaning Log'!$AC41="Reclean",'Cleaning Log'!$AC41="Incomplete Checklist",'Cleaning Log'!$AC41="Awaiting Inspection",AND('Cleaning Log'!$AK41&lt;&gt;"",'Cleaning Log'!$AK41&lt;&gt;"OK"))),1,0),0)</f>
        <v/>
      </c>
      <c r="U41">
        <f>IF(T41=1,COUNTIF($T$2:T41,1),"")</f>
        <v/>
      </c>
      <c r="W41">
        <f>IFERROR(IF(AND('Cleaning Log'!$A41=$B$3,'Cleaning Log'!$B41&lt;&gt;"",OR($B$4="All Shifts",'Cleaning Log'!$F41=$B$4),OR($B$5="All Attendants",'Cleaning Log'!$E41=$B$5)),1,0),0)</f>
        <v/>
      </c>
      <c r="X41">
        <f>IF(AND(W41=1,'Cleaning Log'!$AC41="Released"),1,0)</f>
        <v/>
      </c>
      <c r="Y41">
        <f>IF(AND(W41=1,ISNUMBER('Cleaning Log'!$M41)),'Cleaning Log'!$M41,"")</f>
        <v/>
      </c>
      <c r="Z41">
        <f>IF(AND(W41=1,ISNUMBER('Cleaning Log'!$M41),ISNUMBER('Cleaning Log'!$J41),'Cleaning Log'!$M41&lt;='Cleaning Log'!$J41),1,0)</f>
        <v/>
      </c>
      <c r="AA41">
        <f>IF(AND(W41=1,'Cleaning Log'!$L41&lt;&gt;""),1,0)</f>
        <v/>
      </c>
      <c r="AB41">
        <f>IF(AND(W41=1,'Cleaning Log'!$AB41="Pass"),1,0)</f>
        <v/>
      </c>
      <c r="AC41">
        <f>IF(AND(W41=1,OR('Cleaning Log'!$AB41="Pass",'Cleaning Log'!$AB41="Fail")),1,0)</f>
        <v/>
      </c>
      <c r="AD41">
        <f>IF(AND(W41=1,OR(COUNTIF('Cleaning Log'!$N41:$X41,"Needs Attention")&gt;0,AND('Cleaning Log'!$L41&lt;&gt;"",COUNTBLANK('Cleaning Log'!$N41:$X41)&gt;0))),1,0)</f>
        <v/>
      </c>
      <c r="AE41">
        <f>IF(AND(W41=1,'Cleaning Log'!$AD41="Maintenance",'Cleaning Log'!$AF41=""),1,0)</f>
        <v/>
      </c>
    </row>
    <row r="42">
      <c r="A42">
        <f>""</f>
        <v/>
      </c>
      <c r="B42">
        <f>""</f>
        <v/>
      </c>
      <c r="C42">
        <f>""</f>
        <v/>
      </c>
      <c r="D42">
        <f>""</f>
        <v/>
      </c>
      <c r="E42">
        <f>""</f>
        <v/>
      </c>
      <c r="F42">
        <f>""</f>
        <v/>
      </c>
      <c r="G42">
        <f>""</f>
        <v/>
      </c>
      <c r="H42">
        <f>""</f>
        <v/>
      </c>
      <c r="I42">
        <f>""</f>
        <v/>
      </c>
      <c r="J42">
        <f>""</f>
        <v/>
      </c>
      <c r="T42">
        <f>IFERROR(IF(AND('Cleaning Log'!$A42=$B$3,OR($B$4="All Shifts",'Cleaning Log'!$F42=$B$4),OR($B$5="All Attendants",'Cleaning Log'!$E42=$B$5),OR('Cleaning Log'!$AC42="Hold",'Cleaning Log'!$AC42="Reclean",'Cleaning Log'!$AC42="Incomplete Checklist",'Cleaning Log'!$AC42="Awaiting Inspection",AND('Cleaning Log'!$AK42&lt;&gt;"",'Cleaning Log'!$AK42&lt;&gt;"OK"))),1,0),0)</f>
        <v/>
      </c>
      <c r="U42">
        <f>IF(T42=1,COUNTIF($T$2:T42,1),"")</f>
        <v/>
      </c>
      <c r="W42">
        <f>IFERROR(IF(AND('Cleaning Log'!$A42=$B$3,'Cleaning Log'!$B42&lt;&gt;"",OR($B$4="All Shifts",'Cleaning Log'!$F42=$B$4),OR($B$5="All Attendants",'Cleaning Log'!$E42=$B$5)),1,0),0)</f>
        <v/>
      </c>
      <c r="X42">
        <f>IF(AND(W42=1,'Cleaning Log'!$AC42="Released"),1,0)</f>
        <v/>
      </c>
      <c r="Y42">
        <f>IF(AND(W42=1,ISNUMBER('Cleaning Log'!$M42)),'Cleaning Log'!$M42,"")</f>
        <v/>
      </c>
      <c r="Z42">
        <f>IF(AND(W42=1,ISNUMBER('Cleaning Log'!$M42),ISNUMBER('Cleaning Log'!$J42),'Cleaning Log'!$M42&lt;='Cleaning Log'!$J42),1,0)</f>
        <v/>
      </c>
      <c r="AA42">
        <f>IF(AND(W42=1,'Cleaning Log'!$L42&lt;&gt;""),1,0)</f>
        <v/>
      </c>
      <c r="AB42">
        <f>IF(AND(W42=1,'Cleaning Log'!$AB42="Pass"),1,0)</f>
        <v/>
      </c>
      <c r="AC42">
        <f>IF(AND(W42=1,OR('Cleaning Log'!$AB42="Pass",'Cleaning Log'!$AB42="Fail")),1,0)</f>
        <v/>
      </c>
      <c r="AD42">
        <f>IF(AND(W42=1,OR(COUNTIF('Cleaning Log'!$N42:$X42,"Needs Attention")&gt;0,AND('Cleaning Log'!$L42&lt;&gt;"",COUNTBLANK('Cleaning Log'!$N42:$X42)&gt;0))),1,0)</f>
        <v/>
      </c>
      <c r="AE42">
        <f>IF(AND(W42=1,'Cleaning Log'!$AD42="Maintenance",'Cleaning Log'!$AF42=""),1,0)</f>
        <v/>
      </c>
    </row>
    <row r="43">
      <c r="A43">
        <f>""</f>
        <v/>
      </c>
      <c r="B43">
        <f>""</f>
        <v/>
      </c>
      <c r="C43">
        <f>""</f>
        <v/>
      </c>
      <c r="D43">
        <f>""</f>
        <v/>
      </c>
      <c r="E43">
        <f>""</f>
        <v/>
      </c>
      <c r="F43">
        <f>""</f>
        <v/>
      </c>
      <c r="G43">
        <f>""</f>
        <v/>
      </c>
      <c r="H43">
        <f>""</f>
        <v/>
      </c>
      <c r="I43">
        <f>""</f>
        <v/>
      </c>
      <c r="J43">
        <f>""</f>
        <v/>
      </c>
      <c r="T43">
        <f>IFERROR(IF(AND('Cleaning Log'!$A43=$B$3,OR($B$4="All Shifts",'Cleaning Log'!$F43=$B$4),OR($B$5="All Attendants",'Cleaning Log'!$E43=$B$5),OR('Cleaning Log'!$AC43="Hold",'Cleaning Log'!$AC43="Reclean",'Cleaning Log'!$AC43="Incomplete Checklist",'Cleaning Log'!$AC43="Awaiting Inspection",AND('Cleaning Log'!$AK43&lt;&gt;"",'Cleaning Log'!$AK43&lt;&gt;"OK"))),1,0),0)</f>
        <v/>
      </c>
      <c r="U43">
        <f>IF(T43=1,COUNTIF($T$2:T43,1),"")</f>
        <v/>
      </c>
      <c r="W43">
        <f>IFERROR(IF(AND('Cleaning Log'!$A43=$B$3,'Cleaning Log'!$B43&lt;&gt;"",OR($B$4="All Shifts",'Cleaning Log'!$F43=$B$4),OR($B$5="All Attendants",'Cleaning Log'!$E43=$B$5)),1,0),0)</f>
        <v/>
      </c>
      <c r="X43">
        <f>IF(AND(W43=1,'Cleaning Log'!$AC43="Released"),1,0)</f>
        <v/>
      </c>
      <c r="Y43">
        <f>IF(AND(W43=1,ISNUMBER('Cleaning Log'!$M43)),'Cleaning Log'!$M43,"")</f>
        <v/>
      </c>
      <c r="Z43">
        <f>IF(AND(W43=1,ISNUMBER('Cleaning Log'!$M43),ISNUMBER('Cleaning Log'!$J43),'Cleaning Log'!$M43&lt;='Cleaning Log'!$J43),1,0)</f>
        <v/>
      </c>
      <c r="AA43">
        <f>IF(AND(W43=1,'Cleaning Log'!$L43&lt;&gt;""),1,0)</f>
        <v/>
      </c>
      <c r="AB43">
        <f>IF(AND(W43=1,'Cleaning Log'!$AB43="Pass"),1,0)</f>
        <v/>
      </c>
      <c r="AC43">
        <f>IF(AND(W43=1,OR('Cleaning Log'!$AB43="Pass",'Cleaning Log'!$AB43="Fail")),1,0)</f>
        <v/>
      </c>
      <c r="AD43">
        <f>IF(AND(W43=1,OR(COUNTIF('Cleaning Log'!$N43:$X43,"Needs Attention")&gt;0,AND('Cleaning Log'!$L43&lt;&gt;"",COUNTBLANK('Cleaning Log'!$N43:$X43)&gt;0))),1,0)</f>
        <v/>
      </c>
      <c r="AE43">
        <f>IF(AND(W43=1,'Cleaning Log'!$AD43="Maintenance",'Cleaning Log'!$AF43=""),1,0)</f>
        <v/>
      </c>
    </row>
    <row r="44">
      <c r="A44">
        <f>""</f>
        <v/>
      </c>
      <c r="B44">
        <f>""</f>
        <v/>
      </c>
      <c r="C44">
        <f>""</f>
        <v/>
      </c>
      <c r="D44">
        <f>""</f>
        <v/>
      </c>
      <c r="E44">
        <f>""</f>
        <v/>
      </c>
      <c r="F44">
        <f>""</f>
        <v/>
      </c>
      <c r="G44">
        <f>""</f>
        <v/>
      </c>
      <c r="H44">
        <f>""</f>
        <v/>
      </c>
      <c r="I44">
        <f>""</f>
        <v/>
      </c>
      <c r="J44">
        <f>""</f>
        <v/>
      </c>
      <c r="T44">
        <f>IFERROR(IF(AND('Cleaning Log'!$A44=$B$3,OR($B$4="All Shifts",'Cleaning Log'!$F44=$B$4),OR($B$5="All Attendants",'Cleaning Log'!$E44=$B$5),OR('Cleaning Log'!$AC44="Hold",'Cleaning Log'!$AC44="Reclean",'Cleaning Log'!$AC44="Incomplete Checklist",'Cleaning Log'!$AC44="Awaiting Inspection",AND('Cleaning Log'!$AK44&lt;&gt;"",'Cleaning Log'!$AK44&lt;&gt;"OK"))),1,0),0)</f>
        <v/>
      </c>
      <c r="U44">
        <f>IF(T44=1,COUNTIF($T$2:T44,1),"")</f>
        <v/>
      </c>
      <c r="W44">
        <f>IFERROR(IF(AND('Cleaning Log'!$A44=$B$3,'Cleaning Log'!$B44&lt;&gt;"",OR($B$4="All Shifts",'Cleaning Log'!$F44=$B$4),OR($B$5="All Attendants",'Cleaning Log'!$E44=$B$5)),1,0),0)</f>
        <v/>
      </c>
      <c r="X44">
        <f>IF(AND(W44=1,'Cleaning Log'!$AC44="Released"),1,0)</f>
        <v/>
      </c>
      <c r="Y44">
        <f>IF(AND(W44=1,ISNUMBER('Cleaning Log'!$M44)),'Cleaning Log'!$M44,"")</f>
        <v/>
      </c>
      <c r="Z44">
        <f>IF(AND(W44=1,ISNUMBER('Cleaning Log'!$M44),ISNUMBER('Cleaning Log'!$J44),'Cleaning Log'!$M44&lt;='Cleaning Log'!$J44),1,0)</f>
        <v/>
      </c>
      <c r="AA44">
        <f>IF(AND(W44=1,'Cleaning Log'!$L44&lt;&gt;""),1,0)</f>
        <v/>
      </c>
      <c r="AB44">
        <f>IF(AND(W44=1,'Cleaning Log'!$AB44="Pass"),1,0)</f>
        <v/>
      </c>
      <c r="AC44">
        <f>IF(AND(W44=1,OR('Cleaning Log'!$AB44="Pass",'Cleaning Log'!$AB44="Fail")),1,0)</f>
        <v/>
      </c>
      <c r="AD44">
        <f>IF(AND(W44=1,OR(COUNTIF('Cleaning Log'!$N44:$X44,"Needs Attention")&gt;0,AND('Cleaning Log'!$L44&lt;&gt;"",COUNTBLANK('Cleaning Log'!$N44:$X44)&gt;0))),1,0)</f>
        <v/>
      </c>
      <c r="AE44">
        <f>IF(AND(W44=1,'Cleaning Log'!$AD44="Maintenance",'Cleaning Log'!$AF44=""),1,0)</f>
        <v/>
      </c>
    </row>
    <row r="45">
      <c r="A45">
        <f>""</f>
        <v/>
      </c>
      <c r="B45">
        <f>""</f>
        <v/>
      </c>
      <c r="C45">
        <f>""</f>
        <v/>
      </c>
      <c r="D45">
        <f>""</f>
        <v/>
      </c>
      <c r="E45">
        <f>""</f>
        <v/>
      </c>
      <c r="F45">
        <f>""</f>
        <v/>
      </c>
      <c r="G45">
        <f>""</f>
        <v/>
      </c>
      <c r="H45">
        <f>""</f>
        <v/>
      </c>
      <c r="I45">
        <f>""</f>
        <v/>
      </c>
      <c r="J45">
        <f>""</f>
        <v/>
      </c>
      <c r="T45">
        <f>IFERROR(IF(AND('Cleaning Log'!$A45=$B$3,OR($B$4="All Shifts",'Cleaning Log'!$F45=$B$4),OR($B$5="All Attendants",'Cleaning Log'!$E45=$B$5),OR('Cleaning Log'!$AC45="Hold",'Cleaning Log'!$AC45="Reclean",'Cleaning Log'!$AC45="Incomplete Checklist",'Cleaning Log'!$AC45="Awaiting Inspection",AND('Cleaning Log'!$AK45&lt;&gt;"",'Cleaning Log'!$AK45&lt;&gt;"OK"))),1,0),0)</f>
        <v/>
      </c>
      <c r="U45">
        <f>IF(T45=1,COUNTIF($T$2:T45,1),"")</f>
        <v/>
      </c>
      <c r="W45">
        <f>IFERROR(IF(AND('Cleaning Log'!$A45=$B$3,'Cleaning Log'!$B45&lt;&gt;"",OR($B$4="All Shifts",'Cleaning Log'!$F45=$B$4),OR($B$5="All Attendants",'Cleaning Log'!$E45=$B$5)),1,0),0)</f>
        <v/>
      </c>
      <c r="X45">
        <f>IF(AND(W45=1,'Cleaning Log'!$AC45="Released"),1,0)</f>
        <v/>
      </c>
      <c r="Y45">
        <f>IF(AND(W45=1,ISNUMBER('Cleaning Log'!$M45)),'Cleaning Log'!$M45,"")</f>
        <v/>
      </c>
      <c r="Z45">
        <f>IF(AND(W45=1,ISNUMBER('Cleaning Log'!$M45),ISNUMBER('Cleaning Log'!$J45),'Cleaning Log'!$M45&lt;='Cleaning Log'!$J45),1,0)</f>
        <v/>
      </c>
      <c r="AA45">
        <f>IF(AND(W45=1,'Cleaning Log'!$L45&lt;&gt;""),1,0)</f>
        <v/>
      </c>
      <c r="AB45">
        <f>IF(AND(W45=1,'Cleaning Log'!$AB45="Pass"),1,0)</f>
        <v/>
      </c>
      <c r="AC45">
        <f>IF(AND(W45=1,OR('Cleaning Log'!$AB45="Pass",'Cleaning Log'!$AB45="Fail")),1,0)</f>
        <v/>
      </c>
      <c r="AD45">
        <f>IF(AND(W45=1,OR(COUNTIF('Cleaning Log'!$N45:$X45,"Needs Attention")&gt;0,AND('Cleaning Log'!$L45&lt;&gt;"",COUNTBLANK('Cleaning Log'!$N45:$X45)&gt;0))),1,0)</f>
        <v/>
      </c>
      <c r="AE45">
        <f>IF(AND(W45=1,'Cleaning Log'!$AD45="Maintenance",'Cleaning Log'!$AF45=""),1,0)</f>
        <v/>
      </c>
    </row>
    <row r="46">
      <c r="A46">
        <f>""</f>
        <v/>
      </c>
      <c r="B46">
        <f>""</f>
        <v/>
      </c>
      <c r="C46">
        <f>""</f>
        <v/>
      </c>
      <c r="D46">
        <f>""</f>
        <v/>
      </c>
      <c r="E46">
        <f>""</f>
        <v/>
      </c>
      <c r="F46">
        <f>""</f>
        <v/>
      </c>
      <c r="G46">
        <f>""</f>
        <v/>
      </c>
      <c r="H46">
        <f>""</f>
        <v/>
      </c>
      <c r="I46">
        <f>""</f>
        <v/>
      </c>
      <c r="J46">
        <f>""</f>
        <v/>
      </c>
      <c r="T46">
        <f>IFERROR(IF(AND('Cleaning Log'!$A46=$B$3,OR($B$4="All Shifts",'Cleaning Log'!$F46=$B$4),OR($B$5="All Attendants",'Cleaning Log'!$E46=$B$5),OR('Cleaning Log'!$AC46="Hold",'Cleaning Log'!$AC46="Reclean",'Cleaning Log'!$AC46="Incomplete Checklist",'Cleaning Log'!$AC46="Awaiting Inspection",AND('Cleaning Log'!$AK46&lt;&gt;"",'Cleaning Log'!$AK46&lt;&gt;"OK"))),1,0),0)</f>
        <v/>
      </c>
      <c r="U46">
        <f>IF(T46=1,COUNTIF($T$2:T46,1),"")</f>
        <v/>
      </c>
      <c r="W46">
        <f>IFERROR(IF(AND('Cleaning Log'!$A46=$B$3,'Cleaning Log'!$B46&lt;&gt;"",OR($B$4="All Shifts",'Cleaning Log'!$F46=$B$4),OR($B$5="All Attendants",'Cleaning Log'!$E46=$B$5)),1,0),0)</f>
        <v/>
      </c>
      <c r="X46">
        <f>IF(AND(W46=1,'Cleaning Log'!$AC46="Released"),1,0)</f>
        <v/>
      </c>
      <c r="Y46">
        <f>IF(AND(W46=1,ISNUMBER('Cleaning Log'!$M46)),'Cleaning Log'!$M46,"")</f>
        <v/>
      </c>
      <c r="Z46">
        <f>IF(AND(W46=1,ISNUMBER('Cleaning Log'!$M46),ISNUMBER('Cleaning Log'!$J46),'Cleaning Log'!$M46&lt;='Cleaning Log'!$J46),1,0)</f>
        <v/>
      </c>
      <c r="AA46">
        <f>IF(AND(W46=1,'Cleaning Log'!$L46&lt;&gt;""),1,0)</f>
        <v/>
      </c>
      <c r="AB46">
        <f>IF(AND(W46=1,'Cleaning Log'!$AB46="Pass"),1,0)</f>
        <v/>
      </c>
      <c r="AC46">
        <f>IF(AND(W46=1,OR('Cleaning Log'!$AB46="Pass",'Cleaning Log'!$AB46="Fail")),1,0)</f>
        <v/>
      </c>
      <c r="AD46">
        <f>IF(AND(W46=1,OR(COUNTIF('Cleaning Log'!$N46:$X46,"Needs Attention")&gt;0,AND('Cleaning Log'!$L46&lt;&gt;"",COUNTBLANK('Cleaning Log'!$N46:$X46)&gt;0))),1,0)</f>
        <v/>
      </c>
      <c r="AE46">
        <f>IF(AND(W46=1,'Cleaning Log'!$AD46="Maintenance",'Cleaning Log'!$AF46=""),1,0)</f>
        <v/>
      </c>
    </row>
    <row r="47">
      <c r="A47">
        <f>""</f>
        <v/>
      </c>
      <c r="B47">
        <f>""</f>
        <v/>
      </c>
      <c r="C47">
        <f>""</f>
        <v/>
      </c>
      <c r="D47">
        <f>""</f>
        <v/>
      </c>
      <c r="E47">
        <f>""</f>
        <v/>
      </c>
      <c r="F47">
        <f>""</f>
        <v/>
      </c>
      <c r="G47">
        <f>""</f>
        <v/>
      </c>
      <c r="H47">
        <f>""</f>
        <v/>
      </c>
      <c r="I47">
        <f>""</f>
        <v/>
      </c>
      <c r="J47">
        <f>""</f>
        <v/>
      </c>
      <c r="T47">
        <f>IFERROR(IF(AND('Cleaning Log'!$A47=$B$3,OR($B$4="All Shifts",'Cleaning Log'!$F47=$B$4),OR($B$5="All Attendants",'Cleaning Log'!$E47=$B$5),OR('Cleaning Log'!$AC47="Hold",'Cleaning Log'!$AC47="Reclean",'Cleaning Log'!$AC47="Incomplete Checklist",'Cleaning Log'!$AC47="Awaiting Inspection",AND('Cleaning Log'!$AK47&lt;&gt;"",'Cleaning Log'!$AK47&lt;&gt;"OK"))),1,0),0)</f>
        <v/>
      </c>
      <c r="U47">
        <f>IF(T47=1,COUNTIF($T$2:T47,1),"")</f>
        <v/>
      </c>
      <c r="W47">
        <f>IFERROR(IF(AND('Cleaning Log'!$A47=$B$3,'Cleaning Log'!$B47&lt;&gt;"",OR($B$4="All Shifts",'Cleaning Log'!$F47=$B$4),OR($B$5="All Attendants",'Cleaning Log'!$E47=$B$5)),1,0),0)</f>
        <v/>
      </c>
      <c r="X47">
        <f>IF(AND(W47=1,'Cleaning Log'!$AC47="Released"),1,0)</f>
        <v/>
      </c>
      <c r="Y47">
        <f>IF(AND(W47=1,ISNUMBER('Cleaning Log'!$M47)),'Cleaning Log'!$M47,"")</f>
        <v/>
      </c>
      <c r="Z47">
        <f>IF(AND(W47=1,ISNUMBER('Cleaning Log'!$M47),ISNUMBER('Cleaning Log'!$J47),'Cleaning Log'!$M47&lt;='Cleaning Log'!$J47),1,0)</f>
        <v/>
      </c>
      <c r="AA47">
        <f>IF(AND(W47=1,'Cleaning Log'!$L47&lt;&gt;""),1,0)</f>
        <v/>
      </c>
      <c r="AB47">
        <f>IF(AND(W47=1,'Cleaning Log'!$AB47="Pass"),1,0)</f>
        <v/>
      </c>
      <c r="AC47">
        <f>IF(AND(W47=1,OR('Cleaning Log'!$AB47="Pass",'Cleaning Log'!$AB47="Fail")),1,0)</f>
        <v/>
      </c>
      <c r="AD47">
        <f>IF(AND(W47=1,OR(COUNTIF('Cleaning Log'!$N47:$X47,"Needs Attention")&gt;0,AND('Cleaning Log'!$L47&lt;&gt;"",COUNTBLANK('Cleaning Log'!$N47:$X47)&gt;0))),1,0)</f>
        <v/>
      </c>
      <c r="AE47">
        <f>IF(AND(W47=1,'Cleaning Log'!$AD47="Maintenance",'Cleaning Log'!$AF47=""),1,0)</f>
        <v/>
      </c>
    </row>
    <row r="48">
      <c r="A48">
        <f>""</f>
        <v/>
      </c>
      <c r="B48">
        <f>""</f>
        <v/>
      </c>
      <c r="C48">
        <f>""</f>
        <v/>
      </c>
      <c r="D48">
        <f>""</f>
        <v/>
      </c>
      <c r="E48">
        <f>""</f>
        <v/>
      </c>
      <c r="F48">
        <f>""</f>
        <v/>
      </c>
      <c r="G48">
        <f>""</f>
        <v/>
      </c>
      <c r="H48">
        <f>""</f>
        <v/>
      </c>
      <c r="I48">
        <f>""</f>
        <v/>
      </c>
      <c r="J48">
        <f>""</f>
        <v/>
      </c>
      <c r="T48">
        <f>IFERROR(IF(AND('Cleaning Log'!$A48=$B$3,OR($B$4="All Shifts",'Cleaning Log'!$F48=$B$4),OR($B$5="All Attendants",'Cleaning Log'!$E48=$B$5),OR('Cleaning Log'!$AC48="Hold",'Cleaning Log'!$AC48="Reclean",'Cleaning Log'!$AC48="Incomplete Checklist",'Cleaning Log'!$AC48="Awaiting Inspection",AND('Cleaning Log'!$AK48&lt;&gt;"",'Cleaning Log'!$AK48&lt;&gt;"OK"))),1,0),0)</f>
        <v/>
      </c>
      <c r="U48">
        <f>IF(T48=1,COUNTIF($T$2:T48,1),"")</f>
        <v/>
      </c>
      <c r="W48">
        <f>IFERROR(IF(AND('Cleaning Log'!$A48=$B$3,'Cleaning Log'!$B48&lt;&gt;"",OR($B$4="All Shifts",'Cleaning Log'!$F48=$B$4),OR($B$5="All Attendants",'Cleaning Log'!$E48=$B$5)),1,0),0)</f>
        <v/>
      </c>
      <c r="X48">
        <f>IF(AND(W48=1,'Cleaning Log'!$AC48="Released"),1,0)</f>
        <v/>
      </c>
      <c r="Y48">
        <f>IF(AND(W48=1,ISNUMBER('Cleaning Log'!$M48)),'Cleaning Log'!$M48,"")</f>
        <v/>
      </c>
      <c r="Z48">
        <f>IF(AND(W48=1,ISNUMBER('Cleaning Log'!$M48),ISNUMBER('Cleaning Log'!$J48),'Cleaning Log'!$M48&lt;='Cleaning Log'!$J48),1,0)</f>
        <v/>
      </c>
      <c r="AA48">
        <f>IF(AND(W48=1,'Cleaning Log'!$L48&lt;&gt;""),1,0)</f>
        <v/>
      </c>
      <c r="AB48">
        <f>IF(AND(W48=1,'Cleaning Log'!$AB48="Pass"),1,0)</f>
        <v/>
      </c>
      <c r="AC48">
        <f>IF(AND(W48=1,OR('Cleaning Log'!$AB48="Pass",'Cleaning Log'!$AB48="Fail")),1,0)</f>
        <v/>
      </c>
      <c r="AD48">
        <f>IF(AND(W48=1,OR(COUNTIF('Cleaning Log'!$N48:$X48,"Needs Attention")&gt;0,AND('Cleaning Log'!$L48&lt;&gt;"",COUNTBLANK('Cleaning Log'!$N48:$X48)&gt;0))),1,0)</f>
        <v/>
      </c>
      <c r="AE48">
        <f>IF(AND(W48=1,'Cleaning Log'!$AD48="Maintenance",'Cleaning Log'!$AF48=""),1,0)</f>
        <v/>
      </c>
    </row>
    <row r="49">
      <c r="A49">
        <f>""</f>
        <v/>
      </c>
      <c r="B49">
        <f>""</f>
        <v/>
      </c>
      <c r="C49">
        <f>""</f>
        <v/>
      </c>
      <c r="D49">
        <f>""</f>
        <v/>
      </c>
      <c r="E49">
        <f>""</f>
        <v/>
      </c>
      <c r="F49">
        <f>""</f>
        <v/>
      </c>
      <c r="G49">
        <f>""</f>
        <v/>
      </c>
      <c r="H49">
        <f>""</f>
        <v/>
      </c>
      <c r="I49">
        <f>""</f>
        <v/>
      </c>
      <c r="J49">
        <f>""</f>
        <v/>
      </c>
      <c r="T49">
        <f>IFERROR(IF(AND('Cleaning Log'!$A49=$B$3,OR($B$4="All Shifts",'Cleaning Log'!$F49=$B$4),OR($B$5="All Attendants",'Cleaning Log'!$E49=$B$5),OR('Cleaning Log'!$AC49="Hold",'Cleaning Log'!$AC49="Reclean",'Cleaning Log'!$AC49="Incomplete Checklist",'Cleaning Log'!$AC49="Awaiting Inspection",AND('Cleaning Log'!$AK49&lt;&gt;"",'Cleaning Log'!$AK49&lt;&gt;"OK"))),1,0),0)</f>
        <v/>
      </c>
      <c r="U49">
        <f>IF(T49=1,COUNTIF($T$2:T49,1),"")</f>
        <v/>
      </c>
      <c r="W49">
        <f>IFERROR(IF(AND('Cleaning Log'!$A49=$B$3,'Cleaning Log'!$B49&lt;&gt;"",OR($B$4="All Shifts",'Cleaning Log'!$F49=$B$4),OR($B$5="All Attendants",'Cleaning Log'!$E49=$B$5)),1,0),0)</f>
        <v/>
      </c>
      <c r="X49">
        <f>IF(AND(W49=1,'Cleaning Log'!$AC49="Released"),1,0)</f>
        <v/>
      </c>
      <c r="Y49">
        <f>IF(AND(W49=1,ISNUMBER('Cleaning Log'!$M49)),'Cleaning Log'!$M49,"")</f>
        <v/>
      </c>
      <c r="Z49">
        <f>IF(AND(W49=1,ISNUMBER('Cleaning Log'!$M49),ISNUMBER('Cleaning Log'!$J49),'Cleaning Log'!$M49&lt;='Cleaning Log'!$J49),1,0)</f>
        <v/>
      </c>
      <c r="AA49">
        <f>IF(AND(W49=1,'Cleaning Log'!$L49&lt;&gt;""),1,0)</f>
        <v/>
      </c>
      <c r="AB49">
        <f>IF(AND(W49=1,'Cleaning Log'!$AB49="Pass"),1,0)</f>
        <v/>
      </c>
      <c r="AC49">
        <f>IF(AND(W49=1,OR('Cleaning Log'!$AB49="Pass",'Cleaning Log'!$AB49="Fail")),1,0)</f>
        <v/>
      </c>
      <c r="AD49">
        <f>IF(AND(W49=1,OR(COUNTIF('Cleaning Log'!$N49:$X49,"Needs Attention")&gt;0,AND('Cleaning Log'!$L49&lt;&gt;"",COUNTBLANK('Cleaning Log'!$N49:$X49)&gt;0))),1,0)</f>
        <v/>
      </c>
      <c r="AE49">
        <f>IF(AND(W49=1,'Cleaning Log'!$AD49="Maintenance",'Cleaning Log'!$AF49=""),1,0)</f>
        <v/>
      </c>
    </row>
    <row r="50">
      <c r="A50">
        <f>""</f>
        <v/>
      </c>
      <c r="B50">
        <f>""</f>
        <v/>
      </c>
      <c r="C50">
        <f>""</f>
        <v/>
      </c>
      <c r="D50">
        <f>""</f>
        <v/>
      </c>
      <c r="E50">
        <f>""</f>
        <v/>
      </c>
      <c r="F50">
        <f>""</f>
        <v/>
      </c>
      <c r="G50">
        <f>""</f>
        <v/>
      </c>
      <c r="H50">
        <f>""</f>
        <v/>
      </c>
      <c r="I50">
        <f>""</f>
        <v/>
      </c>
      <c r="J50">
        <f>""</f>
        <v/>
      </c>
      <c r="T50">
        <f>IFERROR(IF(AND('Cleaning Log'!$A50=$B$3,OR($B$4="All Shifts",'Cleaning Log'!$F50=$B$4),OR($B$5="All Attendants",'Cleaning Log'!$E50=$B$5),OR('Cleaning Log'!$AC50="Hold",'Cleaning Log'!$AC50="Reclean",'Cleaning Log'!$AC50="Incomplete Checklist",'Cleaning Log'!$AC50="Awaiting Inspection",AND('Cleaning Log'!$AK50&lt;&gt;"",'Cleaning Log'!$AK50&lt;&gt;"OK"))),1,0),0)</f>
        <v/>
      </c>
      <c r="U50">
        <f>IF(T50=1,COUNTIF($T$2:T50,1),"")</f>
        <v/>
      </c>
      <c r="W50">
        <f>IFERROR(IF(AND('Cleaning Log'!$A50=$B$3,'Cleaning Log'!$B50&lt;&gt;"",OR($B$4="All Shifts",'Cleaning Log'!$F50=$B$4),OR($B$5="All Attendants",'Cleaning Log'!$E50=$B$5)),1,0),0)</f>
        <v/>
      </c>
      <c r="X50">
        <f>IF(AND(W50=1,'Cleaning Log'!$AC50="Released"),1,0)</f>
        <v/>
      </c>
      <c r="Y50">
        <f>IF(AND(W50=1,ISNUMBER('Cleaning Log'!$M50)),'Cleaning Log'!$M50,"")</f>
        <v/>
      </c>
      <c r="Z50">
        <f>IF(AND(W50=1,ISNUMBER('Cleaning Log'!$M50),ISNUMBER('Cleaning Log'!$J50),'Cleaning Log'!$M50&lt;='Cleaning Log'!$J50),1,0)</f>
        <v/>
      </c>
      <c r="AA50">
        <f>IF(AND(W50=1,'Cleaning Log'!$L50&lt;&gt;""),1,0)</f>
        <v/>
      </c>
      <c r="AB50">
        <f>IF(AND(W50=1,'Cleaning Log'!$AB50="Pass"),1,0)</f>
        <v/>
      </c>
      <c r="AC50">
        <f>IF(AND(W50=1,OR('Cleaning Log'!$AB50="Pass",'Cleaning Log'!$AB50="Fail")),1,0)</f>
        <v/>
      </c>
      <c r="AD50">
        <f>IF(AND(W50=1,OR(COUNTIF('Cleaning Log'!$N50:$X50,"Needs Attention")&gt;0,AND('Cleaning Log'!$L50&lt;&gt;"",COUNTBLANK('Cleaning Log'!$N50:$X50)&gt;0))),1,0)</f>
        <v/>
      </c>
      <c r="AE50">
        <f>IF(AND(W50=1,'Cleaning Log'!$AD50="Maintenance",'Cleaning Log'!$AF50=""),1,0)</f>
        <v/>
      </c>
    </row>
    <row r="51">
      <c r="A51">
        <f>""</f>
        <v/>
      </c>
      <c r="B51">
        <f>""</f>
        <v/>
      </c>
      <c r="C51">
        <f>""</f>
        <v/>
      </c>
      <c r="D51">
        <f>""</f>
        <v/>
      </c>
      <c r="E51">
        <f>""</f>
        <v/>
      </c>
      <c r="F51">
        <f>""</f>
        <v/>
      </c>
      <c r="G51">
        <f>""</f>
        <v/>
      </c>
      <c r="H51">
        <f>""</f>
        <v/>
      </c>
      <c r="I51">
        <f>""</f>
        <v/>
      </c>
      <c r="J51">
        <f>""</f>
        <v/>
      </c>
      <c r="T51">
        <f>IFERROR(IF(AND('Cleaning Log'!$A51=$B$3,OR($B$4="All Shifts",'Cleaning Log'!$F51=$B$4),OR($B$5="All Attendants",'Cleaning Log'!$E51=$B$5),OR('Cleaning Log'!$AC51="Hold",'Cleaning Log'!$AC51="Reclean",'Cleaning Log'!$AC51="Incomplete Checklist",'Cleaning Log'!$AC51="Awaiting Inspection",AND('Cleaning Log'!$AK51&lt;&gt;"",'Cleaning Log'!$AK51&lt;&gt;"OK"))),1,0),0)</f>
        <v/>
      </c>
      <c r="U51">
        <f>IF(T51=1,COUNTIF($T$2:T51,1),"")</f>
        <v/>
      </c>
      <c r="W51">
        <f>IFERROR(IF(AND('Cleaning Log'!$A51=$B$3,'Cleaning Log'!$B51&lt;&gt;"",OR($B$4="All Shifts",'Cleaning Log'!$F51=$B$4),OR($B$5="All Attendants",'Cleaning Log'!$E51=$B$5)),1,0),0)</f>
        <v/>
      </c>
      <c r="X51">
        <f>IF(AND(W51=1,'Cleaning Log'!$AC51="Released"),1,0)</f>
        <v/>
      </c>
      <c r="Y51">
        <f>IF(AND(W51=1,ISNUMBER('Cleaning Log'!$M51)),'Cleaning Log'!$M51,"")</f>
        <v/>
      </c>
      <c r="Z51">
        <f>IF(AND(W51=1,ISNUMBER('Cleaning Log'!$M51),ISNUMBER('Cleaning Log'!$J51),'Cleaning Log'!$M51&lt;='Cleaning Log'!$J51),1,0)</f>
        <v/>
      </c>
      <c r="AA51">
        <f>IF(AND(W51=1,'Cleaning Log'!$L51&lt;&gt;""),1,0)</f>
        <v/>
      </c>
      <c r="AB51">
        <f>IF(AND(W51=1,'Cleaning Log'!$AB51="Pass"),1,0)</f>
        <v/>
      </c>
      <c r="AC51">
        <f>IF(AND(W51=1,OR('Cleaning Log'!$AB51="Pass",'Cleaning Log'!$AB51="Fail")),1,0)</f>
        <v/>
      </c>
      <c r="AD51">
        <f>IF(AND(W51=1,OR(COUNTIF('Cleaning Log'!$N51:$X51,"Needs Attention")&gt;0,AND('Cleaning Log'!$L51&lt;&gt;"",COUNTBLANK('Cleaning Log'!$N51:$X51)&gt;0))),1,0)</f>
        <v/>
      </c>
      <c r="AE51">
        <f>IF(AND(W51=1,'Cleaning Log'!$AD51="Maintenance",'Cleaning Log'!$AF51=""),1,0)</f>
        <v/>
      </c>
    </row>
    <row r="52">
      <c r="A52">
        <f>""</f>
        <v/>
      </c>
      <c r="B52">
        <f>""</f>
        <v/>
      </c>
      <c r="C52">
        <f>""</f>
        <v/>
      </c>
      <c r="D52">
        <f>""</f>
        <v/>
      </c>
      <c r="E52">
        <f>""</f>
        <v/>
      </c>
      <c r="F52">
        <f>""</f>
        <v/>
      </c>
      <c r="G52">
        <f>""</f>
        <v/>
      </c>
      <c r="H52">
        <f>""</f>
        <v/>
      </c>
      <c r="I52">
        <f>""</f>
        <v/>
      </c>
      <c r="J52">
        <f>""</f>
        <v/>
      </c>
      <c r="T52">
        <f>IFERROR(IF(AND('Cleaning Log'!$A52=$B$3,OR($B$4="All Shifts",'Cleaning Log'!$F52=$B$4),OR($B$5="All Attendants",'Cleaning Log'!$E52=$B$5),OR('Cleaning Log'!$AC52="Hold",'Cleaning Log'!$AC52="Reclean",'Cleaning Log'!$AC52="Incomplete Checklist",'Cleaning Log'!$AC52="Awaiting Inspection",AND('Cleaning Log'!$AK52&lt;&gt;"",'Cleaning Log'!$AK52&lt;&gt;"OK"))),1,0),0)</f>
        <v/>
      </c>
      <c r="U52">
        <f>IF(T52=1,COUNTIF($T$2:T52,1),"")</f>
        <v/>
      </c>
      <c r="W52">
        <f>IFERROR(IF(AND('Cleaning Log'!$A52=$B$3,'Cleaning Log'!$B52&lt;&gt;"",OR($B$4="All Shifts",'Cleaning Log'!$F52=$B$4),OR($B$5="All Attendants",'Cleaning Log'!$E52=$B$5)),1,0),0)</f>
        <v/>
      </c>
      <c r="X52">
        <f>IF(AND(W52=1,'Cleaning Log'!$AC52="Released"),1,0)</f>
        <v/>
      </c>
      <c r="Y52">
        <f>IF(AND(W52=1,ISNUMBER('Cleaning Log'!$M52)),'Cleaning Log'!$M52,"")</f>
        <v/>
      </c>
      <c r="Z52">
        <f>IF(AND(W52=1,ISNUMBER('Cleaning Log'!$M52),ISNUMBER('Cleaning Log'!$J52),'Cleaning Log'!$M52&lt;='Cleaning Log'!$J52),1,0)</f>
        <v/>
      </c>
      <c r="AA52">
        <f>IF(AND(W52=1,'Cleaning Log'!$L52&lt;&gt;""),1,0)</f>
        <v/>
      </c>
      <c r="AB52">
        <f>IF(AND(W52=1,'Cleaning Log'!$AB52="Pass"),1,0)</f>
        <v/>
      </c>
      <c r="AC52">
        <f>IF(AND(W52=1,OR('Cleaning Log'!$AB52="Pass",'Cleaning Log'!$AB52="Fail")),1,0)</f>
        <v/>
      </c>
      <c r="AD52">
        <f>IF(AND(W52=1,OR(COUNTIF('Cleaning Log'!$N52:$X52,"Needs Attention")&gt;0,AND('Cleaning Log'!$L52&lt;&gt;"",COUNTBLANK('Cleaning Log'!$N52:$X52)&gt;0))),1,0)</f>
        <v/>
      </c>
      <c r="AE52">
        <f>IF(AND(W52=1,'Cleaning Log'!$AD52="Maintenance",'Cleaning Log'!$AF52=""),1,0)</f>
        <v/>
      </c>
    </row>
    <row r="53">
      <c r="A53">
        <f>""</f>
        <v/>
      </c>
      <c r="B53">
        <f>""</f>
        <v/>
      </c>
      <c r="C53">
        <f>""</f>
        <v/>
      </c>
      <c r="D53">
        <f>""</f>
        <v/>
      </c>
      <c r="E53">
        <f>""</f>
        <v/>
      </c>
      <c r="F53">
        <f>""</f>
        <v/>
      </c>
      <c r="G53">
        <f>""</f>
        <v/>
      </c>
      <c r="H53">
        <f>""</f>
        <v/>
      </c>
      <c r="I53">
        <f>""</f>
        <v/>
      </c>
      <c r="J53">
        <f>""</f>
        <v/>
      </c>
      <c r="T53">
        <f>IFERROR(IF(AND('Cleaning Log'!$A53=$B$3,OR($B$4="All Shifts",'Cleaning Log'!$F53=$B$4),OR($B$5="All Attendants",'Cleaning Log'!$E53=$B$5),OR('Cleaning Log'!$AC53="Hold",'Cleaning Log'!$AC53="Reclean",'Cleaning Log'!$AC53="Incomplete Checklist",'Cleaning Log'!$AC53="Awaiting Inspection",AND('Cleaning Log'!$AK53&lt;&gt;"",'Cleaning Log'!$AK53&lt;&gt;"OK"))),1,0),0)</f>
        <v/>
      </c>
      <c r="U53">
        <f>IF(T53=1,COUNTIF($T$2:T53,1),"")</f>
        <v/>
      </c>
      <c r="W53">
        <f>IFERROR(IF(AND('Cleaning Log'!$A53=$B$3,'Cleaning Log'!$B53&lt;&gt;"",OR($B$4="All Shifts",'Cleaning Log'!$F53=$B$4),OR($B$5="All Attendants",'Cleaning Log'!$E53=$B$5)),1,0),0)</f>
        <v/>
      </c>
      <c r="X53">
        <f>IF(AND(W53=1,'Cleaning Log'!$AC53="Released"),1,0)</f>
        <v/>
      </c>
      <c r="Y53">
        <f>IF(AND(W53=1,ISNUMBER('Cleaning Log'!$M53)),'Cleaning Log'!$M53,"")</f>
        <v/>
      </c>
      <c r="Z53">
        <f>IF(AND(W53=1,ISNUMBER('Cleaning Log'!$M53),ISNUMBER('Cleaning Log'!$J53),'Cleaning Log'!$M53&lt;='Cleaning Log'!$J53),1,0)</f>
        <v/>
      </c>
      <c r="AA53">
        <f>IF(AND(W53=1,'Cleaning Log'!$L53&lt;&gt;""),1,0)</f>
        <v/>
      </c>
      <c r="AB53">
        <f>IF(AND(W53=1,'Cleaning Log'!$AB53="Pass"),1,0)</f>
        <v/>
      </c>
      <c r="AC53">
        <f>IF(AND(W53=1,OR('Cleaning Log'!$AB53="Pass",'Cleaning Log'!$AB53="Fail")),1,0)</f>
        <v/>
      </c>
      <c r="AD53">
        <f>IF(AND(W53=1,OR(COUNTIF('Cleaning Log'!$N53:$X53,"Needs Attention")&gt;0,AND('Cleaning Log'!$L53&lt;&gt;"",COUNTBLANK('Cleaning Log'!$N53:$X53)&gt;0))),1,0)</f>
        <v/>
      </c>
      <c r="AE53">
        <f>IF(AND(W53=1,'Cleaning Log'!$AD53="Maintenance",'Cleaning Log'!$AF53=""),1,0)</f>
        <v/>
      </c>
    </row>
    <row r="54">
      <c r="A54">
        <f>""</f>
        <v/>
      </c>
      <c r="B54">
        <f>""</f>
        <v/>
      </c>
      <c r="C54">
        <f>""</f>
        <v/>
      </c>
      <c r="D54">
        <f>""</f>
        <v/>
      </c>
      <c r="E54">
        <f>""</f>
        <v/>
      </c>
      <c r="F54">
        <f>""</f>
        <v/>
      </c>
      <c r="G54">
        <f>""</f>
        <v/>
      </c>
      <c r="H54">
        <f>""</f>
        <v/>
      </c>
      <c r="I54">
        <f>""</f>
        <v/>
      </c>
      <c r="J54">
        <f>""</f>
        <v/>
      </c>
      <c r="T54">
        <f>IFERROR(IF(AND('Cleaning Log'!$A54=$B$3,OR($B$4="All Shifts",'Cleaning Log'!$F54=$B$4),OR($B$5="All Attendants",'Cleaning Log'!$E54=$B$5),OR('Cleaning Log'!$AC54="Hold",'Cleaning Log'!$AC54="Reclean",'Cleaning Log'!$AC54="Incomplete Checklist",'Cleaning Log'!$AC54="Awaiting Inspection",AND('Cleaning Log'!$AK54&lt;&gt;"",'Cleaning Log'!$AK54&lt;&gt;"OK"))),1,0),0)</f>
        <v/>
      </c>
      <c r="U54">
        <f>IF(T54=1,COUNTIF($T$2:T54,1),"")</f>
        <v/>
      </c>
      <c r="W54">
        <f>IFERROR(IF(AND('Cleaning Log'!$A54=$B$3,'Cleaning Log'!$B54&lt;&gt;"",OR($B$4="All Shifts",'Cleaning Log'!$F54=$B$4),OR($B$5="All Attendants",'Cleaning Log'!$E54=$B$5)),1,0),0)</f>
        <v/>
      </c>
      <c r="X54">
        <f>IF(AND(W54=1,'Cleaning Log'!$AC54="Released"),1,0)</f>
        <v/>
      </c>
      <c r="Y54">
        <f>IF(AND(W54=1,ISNUMBER('Cleaning Log'!$M54)),'Cleaning Log'!$M54,"")</f>
        <v/>
      </c>
      <c r="Z54">
        <f>IF(AND(W54=1,ISNUMBER('Cleaning Log'!$M54),ISNUMBER('Cleaning Log'!$J54),'Cleaning Log'!$M54&lt;='Cleaning Log'!$J54),1,0)</f>
        <v/>
      </c>
      <c r="AA54">
        <f>IF(AND(W54=1,'Cleaning Log'!$L54&lt;&gt;""),1,0)</f>
        <v/>
      </c>
      <c r="AB54">
        <f>IF(AND(W54=1,'Cleaning Log'!$AB54="Pass"),1,0)</f>
        <v/>
      </c>
      <c r="AC54">
        <f>IF(AND(W54=1,OR('Cleaning Log'!$AB54="Pass",'Cleaning Log'!$AB54="Fail")),1,0)</f>
        <v/>
      </c>
      <c r="AD54">
        <f>IF(AND(W54=1,OR(COUNTIF('Cleaning Log'!$N54:$X54,"Needs Attention")&gt;0,AND('Cleaning Log'!$L54&lt;&gt;"",COUNTBLANK('Cleaning Log'!$N54:$X54)&gt;0))),1,0)</f>
        <v/>
      </c>
      <c r="AE54">
        <f>IF(AND(W54=1,'Cleaning Log'!$AD54="Maintenance",'Cleaning Log'!$AF54=""),1,0)</f>
        <v/>
      </c>
    </row>
    <row r="55">
      <c r="A55">
        <f>""</f>
        <v/>
      </c>
      <c r="B55">
        <f>""</f>
        <v/>
      </c>
      <c r="C55">
        <f>""</f>
        <v/>
      </c>
      <c r="D55">
        <f>""</f>
        <v/>
      </c>
      <c r="E55">
        <f>""</f>
        <v/>
      </c>
      <c r="F55">
        <f>""</f>
        <v/>
      </c>
      <c r="G55">
        <f>""</f>
        <v/>
      </c>
      <c r="H55">
        <f>""</f>
        <v/>
      </c>
      <c r="I55">
        <f>""</f>
        <v/>
      </c>
      <c r="J55">
        <f>""</f>
        <v/>
      </c>
      <c r="T55">
        <f>IFERROR(IF(AND('Cleaning Log'!$A55=$B$3,OR($B$4="All Shifts",'Cleaning Log'!$F55=$B$4),OR($B$5="All Attendants",'Cleaning Log'!$E55=$B$5),OR('Cleaning Log'!$AC55="Hold",'Cleaning Log'!$AC55="Reclean",'Cleaning Log'!$AC55="Incomplete Checklist",'Cleaning Log'!$AC55="Awaiting Inspection",AND('Cleaning Log'!$AK55&lt;&gt;"",'Cleaning Log'!$AK55&lt;&gt;"OK"))),1,0),0)</f>
        <v/>
      </c>
      <c r="U55">
        <f>IF(T55=1,COUNTIF($T$2:T55,1),"")</f>
        <v/>
      </c>
      <c r="W55">
        <f>IFERROR(IF(AND('Cleaning Log'!$A55=$B$3,'Cleaning Log'!$B55&lt;&gt;"",OR($B$4="All Shifts",'Cleaning Log'!$F55=$B$4),OR($B$5="All Attendants",'Cleaning Log'!$E55=$B$5)),1,0),0)</f>
        <v/>
      </c>
      <c r="X55">
        <f>IF(AND(W55=1,'Cleaning Log'!$AC55="Released"),1,0)</f>
        <v/>
      </c>
      <c r="Y55">
        <f>IF(AND(W55=1,ISNUMBER('Cleaning Log'!$M55)),'Cleaning Log'!$M55,"")</f>
        <v/>
      </c>
      <c r="Z55">
        <f>IF(AND(W55=1,ISNUMBER('Cleaning Log'!$M55),ISNUMBER('Cleaning Log'!$J55),'Cleaning Log'!$M55&lt;='Cleaning Log'!$J55),1,0)</f>
        <v/>
      </c>
      <c r="AA55">
        <f>IF(AND(W55=1,'Cleaning Log'!$L55&lt;&gt;""),1,0)</f>
        <v/>
      </c>
      <c r="AB55">
        <f>IF(AND(W55=1,'Cleaning Log'!$AB55="Pass"),1,0)</f>
        <v/>
      </c>
      <c r="AC55">
        <f>IF(AND(W55=1,OR('Cleaning Log'!$AB55="Pass",'Cleaning Log'!$AB55="Fail")),1,0)</f>
        <v/>
      </c>
      <c r="AD55">
        <f>IF(AND(W55=1,OR(COUNTIF('Cleaning Log'!$N55:$X55,"Needs Attention")&gt;0,AND('Cleaning Log'!$L55&lt;&gt;"",COUNTBLANK('Cleaning Log'!$N55:$X55)&gt;0))),1,0)</f>
        <v/>
      </c>
      <c r="AE55">
        <f>IF(AND(W55=1,'Cleaning Log'!$AD55="Maintenance",'Cleaning Log'!$AF55=""),1,0)</f>
        <v/>
      </c>
    </row>
    <row r="56">
      <c r="A56">
        <f>""</f>
        <v/>
      </c>
      <c r="B56">
        <f>""</f>
        <v/>
      </c>
      <c r="C56">
        <f>""</f>
        <v/>
      </c>
      <c r="D56">
        <f>""</f>
        <v/>
      </c>
      <c r="E56">
        <f>""</f>
        <v/>
      </c>
      <c r="F56">
        <f>""</f>
        <v/>
      </c>
      <c r="G56">
        <f>""</f>
        <v/>
      </c>
      <c r="H56">
        <f>""</f>
        <v/>
      </c>
      <c r="I56">
        <f>""</f>
        <v/>
      </c>
      <c r="J56">
        <f>""</f>
        <v/>
      </c>
      <c r="T56">
        <f>IFERROR(IF(AND('Cleaning Log'!$A56=$B$3,OR($B$4="All Shifts",'Cleaning Log'!$F56=$B$4),OR($B$5="All Attendants",'Cleaning Log'!$E56=$B$5),OR('Cleaning Log'!$AC56="Hold",'Cleaning Log'!$AC56="Reclean",'Cleaning Log'!$AC56="Incomplete Checklist",'Cleaning Log'!$AC56="Awaiting Inspection",AND('Cleaning Log'!$AK56&lt;&gt;"",'Cleaning Log'!$AK56&lt;&gt;"OK"))),1,0),0)</f>
        <v/>
      </c>
      <c r="U56">
        <f>IF(T56=1,COUNTIF($T$2:T56,1),"")</f>
        <v/>
      </c>
      <c r="W56">
        <f>IFERROR(IF(AND('Cleaning Log'!$A56=$B$3,'Cleaning Log'!$B56&lt;&gt;"",OR($B$4="All Shifts",'Cleaning Log'!$F56=$B$4),OR($B$5="All Attendants",'Cleaning Log'!$E56=$B$5)),1,0),0)</f>
        <v/>
      </c>
      <c r="X56">
        <f>IF(AND(W56=1,'Cleaning Log'!$AC56="Released"),1,0)</f>
        <v/>
      </c>
      <c r="Y56">
        <f>IF(AND(W56=1,ISNUMBER('Cleaning Log'!$M56)),'Cleaning Log'!$M56,"")</f>
        <v/>
      </c>
      <c r="Z56">
        <f>IF(AND(W56=1,ISNUMBER('Cleaning Log'!$M56),ISNUMBER('Cleaning Log'!$J56),'Cleaning Log'!$M56&lt;='Cleaning Log'!$J56),1,0)</f>
        <v/>
      </c>
      <c r="AA56">
        <f>IF(AND(W56=1,'Cleaning Log'!$L56&lt;&gt;""),1,0)</f>
        <v/>
      </c>
      <c r="AB56">
        <f>IF(AND(W56=1,'Cleaning Log'!$AB56="Pass"),1,0)</f>
        <v/>
      </c>
      <c r="AC56">
        <f>IF(AND(W56=1,OR('Cleaning Log'!$AB56="Pass",'Cleaning Log'!$AB56="Fail")),1,0)</f>
        <v/>
      </c>
      <c r="AD56">
        <f>IF(AND(W56=1,OR(COUNTIF('Cleaning Log'!$N56:$X56,"Needs Attention")&gt;0,AND('Cleaning Log'!$L56&lt;&gt;"",COUNTBLANK('Cleaning Log'!$N56:$X56)&gt;0))),1,0)</f>
        <v/>
      </c>
      <c r="AE56">
        <f>IF(AND(W56=1,'Cleaning Log'!$AD56="Maintenance",'Cleaning Log'!$AF56=""),1,0)</f>
        <v/>
      </c>
    </row>
    <row r="57">
      <c r="A57">
        <f>""</f>
        <v/>
      </c>
      <c r="B57">
        <f>""</f>
        <v/>
      </c>
      <c r="C57">
        <f>""</f>
        <v/>
      </c>
      <c r="D57">
        <f>""</f>
        <v/>
      </c>
      <c r="E57">
        <f>""</f>
        <v/>
      </c>
      <c r="F57">
        <f>""</f>
        <v/>
      </c>
      <c r="G57">
        <f>""</f>
        <v/>
      </c>
      <c r="H57">
        <f>""</f>
        <v/>
      </c>
      <c r="I57">
        <f>""</f>
        <v/>
      </c>
      <c r="J57">
        <f>""</f>
        <v/>
      </c>
      <c r="T57">
        <f>IFERROR(IF(AND('Cleaning Log'!$A57=$B$3,OR($B$4="All Shifts",'Cleaning Log'!$F57=$B$4),OR($B$5="All Attendants",'Cleaning Log'!$E57=$B$5),OR('Cleaning Log'!$AC57="Hold",'Cleaning Log'!$AC57="Reclean",'Cleaning Log'!$AC57="Incomplete Checklist",'Cleaning Log'!$AC57="Awaiting Inspection",AND('Cleaning Log'!$AK57&lt;&gt;"",'Cleaning Log'!$AK57&lt;&gt;"OK"))),1,0),0)</f>
        <v/>
      </c>
      <c r="U57">
        <f>IF(T57=1,COUNTIF($T$2:T57,1),"")</f>
        <v/>
      </c>
      <c r="W57">
        <f>IFERROR(IF(AND('Cleaning Log'!$A57=$B$3,'Cleaning Log'!$B57&lt;&gt;"",OR($B$4="All Shifts",'Cleaning Log'!$F57=$B$4),OR($B$5="All Attendants",'Cleaning Log'!$E57=$B$5)),1,0),0)</f>
        <v/>
      </c>
      <c r="X57">
        <f>IF(AND(W57=1,'Cleaning Log'!$AC57="Released"),1,0)</f>
        <v/>
      </c>
      <c r="Y57">
        <f>IF(AND(W57=1,ISNUMBER('Cleaning Log'!$M57)),'Cleaning Log'!$M57,"")</f>
        <v/>
      </c>
      <c r="Z57">
        <f>IF(AND(W57=1,ISNUMBER('Cleaning Log'!$M57),ISNUMBER('Cleaning Log'!$J57),'Cleaning Log'!$M57&lt;='Cleaning Log'!$J57),1,0)</f>
        <v/>
      </c>
      <c r="AA57">
        <f>IF(AND(W57=1,'Cleaning Log'!$L57&lt;&gt;""),1,0)</f>
        <v/>
      </c>
      <c r="AB57">
        <f>IF(AND(W57=1,'Cleaning Log'!$AB57="Pass"),1,0)</f>
        <v/>
      </c>
      <c r="AC57">
        <f>IF(AND(W57=1,OR('Cleaning Log'!$AB57="Pass",'Cleaning Log'!$AB57="Fail")),1,0)</f>
        <v/>
      </c>
      <c r="AD57">
        <f>IF(AND(W57=1,OR(COUNTIF('Cleaning Log'!$N57:$X57,"Needs Attention")&gt;0,AND('Cleaning Log'!$L57&lt;&gt;"",COUNTBLANK('Cleaning Log'!$N57:$X57)&gt;0))),1,0)</f>
        <v/>
      </c>
      <c r="AE57">
        <f>IF(AND(W57=1,'Cleaning Log'!$AD57="Maintenance",'Cleaning Log'!$AF57=""),1,0)</f>
        <v/>
      </c>
    </row>
    <row r="58">
      <c r="A58">
        <f>""</f>
        <v/>
      </c>
      <c r="B58">
        <f>""</f>
        <v/>
      </c>
      <c r="C58">
        <f>""</f>
        <v/>
      </c>
      <c r="D58">
        <f>""</f>
        <v/>
      </c>
      <c r="E58">
        <f>""</f>
        <v/>
      </c>
      <c r="F58">
        <f>""</f>
        <v/>
      </c>
      <c r="G58">
        <f>""</f>
        <v/>
      </c>
      <c r="H58">
        <f>""</f>
        <v/>
      </c>
      <c r="I58">
        <f>""</f>
        <v/>
      </c>
      <c r="J58">
        <f>""</f>
        <v/>
      </c>
      <c r="T58">
        <f>IFERROR(IF(AND('Cleaning Log'!$A58=$B$3,OR($B$4="All Shifts",'Cleaning Log'!$F58=$B$4),OR($B$5="All Attendants",'Cleaning Log'!$E58=$B$5),OR('Cleaning Log'!$AC58="Hold",'Cleaning Log'!$AC58="Reclean",'Cleaning Log'!$AC58="Incomplete Checklist",'Cleaning Log'!$AC58="Awaiting Inspection",AND('Cleaning Log'!$AK58&lt;&gt;"",'Cleaning Log'!$AK58&lt;&gt;"OK"))),1,0),0)</f>
        <v/>
      </c>
      <c r="U58">
        <f>IF(T58=1,COUNTIF($T$2:T58,1),"")</f>
        <v/>
      </c>
      <c r="W58">
        <f>IFERROR(IF(AND('Cleaning Log'!$A58=$B$3,'Cleaning Log'!$B58&lt;&gt;"",OR($B$4="All Shifts",'Cleaning Log'!$F58=$B$4),OR($B$5="All Attendants",'Cleaning Log'!$E58=$B$5)),1,0),0)</f>
        <v/>
      </c>
      <c r="X58">
        <f>IF(AND(W58=1,'Cleaning Log'!$AC58="Released"),1,0)</f>
        <v/>
      </c>
      <c r="Y58">
        <f>IF(AND(W58=1,ISNUMBER('Cleaning Log'!$M58)),'Cleaning Log'!$M58,"")</f>
        <v/>
      </c>
      <c r="Z58">
        <f>IF(AND(W58=1,ISNUMBER('Cleaning Log'!$M58),ISNUMBER('Cleaning Log'!$J58),'Cleaning Log'!$M58&lt;='Cleaning Log'!$J58),1,0)</f>
        <v/>
      </c>
      <c r="AA58">
        <f>IF(AND(W58=1,'Cleaning Log'!$L58&lt;&gt;""),1,0)</f>
        <v/>
      </c>
      <c r="AB58">
        <f>IF(AND(W58=1,'Cleaning Log'!$AB58="Pass"),1,0)</f>
        <v/>
      </c>
      <c r="AC58">
        <f>IF(AND(W58=1,OR('Cleaning Log'!$AB58="Pass",'Cleaning Log'!$AB58="Fail")),1,0)</f>
        <v/>
      </c>
      <c r="AD58">
        <f>IF(AND(W58=1,OR(COUNTIF('Cleaning Log'!$N58:$X58,"Needs Attention")&gt;0,AND('Cleaning Log'!$L58&lt;&gt;"",COUNTBLANK('Cleaning Log'!$N58:$X58)&gt;0))),1,0)</f>
        <v/>
      </c>
      <c r="AE58">
        <f>IF(AND(W58=1,'Cleaning Log'!$AD58="Maintenance",'Cleaning Log'!$AF58=""),1,0)</f>
        <v/>
      </c>
    </row>
    <row r="59">
      <c r="A59">
        <f>""</f>
        <v/>
      </c>
      <c r="B59">
        <f>""</f>
        <v/>
      </c>
      <c r="C59">
        <f>""</f>
        <v/>
      </c>
      <c r="D59">
        <f>""</f>
        <v/>
      </c>
      <c r="E59">
        <f>""</f>
        <v/>
      </c>
      <c r="F59">
        <f>""</f>
        <v/>
      </c>
      <c r="G59">
        <f>""</f>
        <v/>
      </c>
      <c r="H59">
        <f>""</f>
        <v/>
      </c>
      <c r="I59">
        <f>""</f>
        <v/>
      </c>
      <c r="J59">
        <f>""</f>
        <v/>
      </c>
      <c r="T59">
        <f>IFERROR(IF(AND('Cleaning Log'!$A59=$B$3,OR($B$4="All Shifts",'Cleaning Log'!$F59=$B$4),OR($B$5="All Attendants",'Cleaning Log'!$E59=$B$5),OR('Cleaning Log'!$AC59="Hold",'Cleaning Log'!$AC59="Reclean",'Cleaning Log'!$AC59="Incomplete Checklist",'Cleaning Log'!$AC59="Awaiting Inspection",AND('Cleaning Log'!$AK59&lt;&gt;"",'Cleaning Log'!$AK59&lt;&gt;"OK"))),1,0),0)</f>
        <v/>
      </c>
      <c r="U59">
        <f>IF(T59=1,COUNTIF($T$2:T59,1),"")</f>
        <v/>
      </c>
      <c r="W59">
        <f>IFERROR(IF(AND('Cleaning Log'!$A59=$B$3,'Cleaning Log'!$B59&lt;&gt;"",OR($B$4="All Shifts",'Cleaning Log'!$F59=$B$4),OR($B$5="All Attendants",'Cleaning Log'!$E59=$B$5)),1,0),0)</f>
        <v/>
      </c>
      <c r="X59">
        <f>IF(AND(W59=1,'Cleaning Log'!$AC59="Released"),1,0)</f>
        <v/>
      </c>
      <c r="Y59">
        <f>IF(AND(W59=1,ISNUMBER('Cleaning Log'!$M59)),'Cleaning Log'!$M59,"")</f>
        <v/>
      </c>
      <c r="Z59">
        <f>IF(AND(W59=1,ISNUMBER('Cleaning Log'!$M59),ISNUMBER('Cleaning Log'!$J59),'Cleaning Log'!$M59&lt;='Cleaning Log'!$J59),1,0)</f>
        <v/>
      </c>
      <c r="AA59">
        <f>IF(AND(W59=1,'Cleaning Log'!$L59&lt;&gt;""),1,0)</f>
        <v/>
      </c>
      <c r="AB59">
        <f>IF(AND(W59=1,'Cleaning Log'!$AB59="Pass"),1,0)</f>
        <v/>
      </c>
      <c r="AC59">
        <f>IF(AND(W59=1,OR('Cleaning Log'!$AB59="Pass",'Cleaning Log'!$AB59="Fail")),1,0)</f>
        <v/>
      </c>
      <c r="AD59">
        <f>IF(AND(W59=1,OR(COUNTIF('Cleaning Log'!$N59:$X59,"Needs Attention")&gt;0,AND('Cleaning Log'!$L59&lt;&gt;"",COUNTBLANK('Cleaning Log'!$N59:$X59)&gt;0))),1,0)</f>
        <v/>
      </c>
      <c r="AE59">
        <f>IF(AND(W59=1,'Cleaning Log'!$AD59="Maintenance",'Cleaning Log'!$AF59=""),1,0)</f>
        <v/>
      </c>
    </row>
    <row r="60">
      <c r="A60">
        <f>""</f>
        <v/>
      </c>
      <c r="B60">
        <f>""</f>
        <v/>
      </c>
      <c r="C60">
        <f>""</f>
        <v/>
      </c>
      <c r="D60">
        <f>""</f>
        <v/>
      </c>
      <c r="E60">
        <f>""</f>
        <v/>
      </c>
      <c r="F60">
        <f>""</f>
        <v/>
      </c>
      <c r="G60">
        <f>""</f>
        <v/>
      </c>
      <c r="H60">
        <f>""</f>
        <v/>
      </c>
      <c r="I60">
        <f>""</f>
        <v/>
      </c>
      <c r="J60">
        <f>""</f>
        <v/>
      </c>
      <c r="T60">
        <f>IFERROR(IF(AND('Cleaning Log'!$A60=$B$3,OR($B$4="All Shifts",'Cleaning Log'!$F60=$B$4),OR($B$5="All Attendants",'Cleaning Log'!$E60=$B$5),OR('Cleaning Log'!$AC60="Hold",'Cleaning Log'!$AC60="Reclean",'Cleaning Log'!$AC60="Incomplete Checklist",'Cleaning Log'!$AC60="Awaiting Inspection",AND('Cleaning Log'!$AK60&lt;&gt;"",'Cleaning Log'!$AK60&lt;&gt;"OK"))),1,0),0)</f>
        <v/>
      </c>
      <c r="U60">
        <f>IF(T60=1,COUNTIF($T$2:T60,1),"")</f>
        <v/>
      </c>
      <c r="W60">
        <f>IFERROR(IF(AND('Cleaning Log'!$A60=$B$3,'Cleaning Log'!$B60&lt;&gt;"",OR($B$4="All Shifts",'Cleaning Log'!$F60=$B$4),OR($B$5="All Attendants",'Cleaning Log'!$E60=$B$5)),1,0),0)</f>
        <v/>
      </c>
      <c r="X60">
        <f>IF(AND(W60=1,'Cleaning Log'!$AC60="Released"),1,0)</f>
        <v/>
      </c>
      <c r="Y60">
        <f>IF(AND(W60=1,ISNUMBER('Cleaning Log'!$M60)),'Cleaning Log'!$M60,"")</f>
        <v/>
      </c>
      <c r="Z60">
        <f>IF(AND(W60=1,ISNUMBER('Cleaning Log'!$M60),ISNUMBER('Cleaning Log'!$J60),'Cleaning Log'!$M60&lt;='Cleaning Log'!$J60),1,0)</f>
        <v/>
      </c>
      <c r="AA60">
        <f>IF(AND(W60=1,'Cleaning Log'!$L60&lt;&gt;""),1,0)</f>
        <v/>
      </c>
      <c r="AB60">
        <f>IF(AND(W60=1,'Cleaning Log'!$AB60="Pass"),1,0)</f>
        <v/>
      </c>
      <c r="AC60">
        <f>IF(AND(W60=1,OR('Cleaning Log'!$AB60="Pass",'Cleaning Log'!$AB60="Fail")),1,0)</f>
        <v/>
      </c>
      <c r="AD60">
        <f>IF(AND(W60=1,OR(COUNTIF('Cleaning Log'!$N60:$X60,"Needs Attention")&gt;0,AND('Cleaning Log'!$L60&lt;&gt;"",COUNTBLANK('Cleaning Log'!$N60:$X60)&gt;0))),1,0)</f>
        <v/>
      </c>
      <c r="AE60">
        <f>IF(AND(W60=1,'Cleaning Log'!$AD60="Maintenance",'Cleaning Log'!$AF60=""),1,0)</f>
        <v/>
      </c>
    </row>
    <row r="61">
      <c r="A61">
        <f>""</f>
        <v/>
      </c>
      <c r="B61">
        <f>""</f>
        <v/>
      </c>
      <c r="C61">
        <f>""</f>
        <v/>
      </c>
      <c r="D61">
        <f>""</f>
        <v/>
      </c>
      <c r="E61">
        <f>""</f>
        <v/>
      </c>
      <c r="F61">
        <f>""</f>
        <v/>
      </c>
      <c r="G61">
        <f>""</f>
        <v/>
      </c>
      <c r="H61">
        <f>""</f>
        <v/>
      </c>
      <c r="I61">
        <f>""</f>
        <v/>
      </c>
      <c r="J61">
        <f>""</f>
        <v/>
      </c>
      <c r="T61">
        <f>IFERROR(IF(AND('Cleaning Log'!$A61=$B$3,OR($B$4="All Shifts",'Cleaning Log'!$F61=$B$4),OR($B$5="All Attendants",'Cleaning Log'!$E61=$B$5),OR('Cleaning Log'!$AC61="Hold",'Cleaning Log'!$AC61="Reclean",'Cleaning Log'!$AC61="Incomplete Checklist",'Cleaning Log'!$AC61="Awaiting Inspection",AND('Cleaning Log'!$AK61&lt;&gt;"",'Cleaning Log'!$AK61&lt;&gt;"OK"))),1,0),0)</f>
        <v/>
      </c>
      <c r="U61">
        <f>IF(T61=1,COUNTIF($T$2:T61,1),"")</f>
        <v/>
      </c>
      <c r="W61">
        <f>IFERROR(IF(AND('Cleaning Log'!$A61=$B$3,'Cleaning Log'!$B61&lt;&gt;"",OR($B$4="All Shifts",'Cleaning Log'!$F61=$B$4),OR($B$5="All Attendants",'Cleaning Log'!$E61=$B$5)),1,0),0)</f>
        <v/>
      </c>
      <c r="X61">
        <f>IF(AND(W61=1,'Cleaning Log'!$AC61="Released"),1,0)</f>
        <v/>
      </c>
      <c r="Y61">
        <f>IF(AND(W61=1,ISNUMBER('Cleaning Log'!$M61)),'Cleaning Log'!$M61,"")</f>
        <v/>
      </c>
      <c r="Z61">
        <f>IF(AND(W61=1,ISNUMBER('Cleaning Log'!$M61),ISNUMBER('Cleaning Log'!$J61),'Cleaning Log'!$M61&lt;='Cleaning Log'!$J61),1,0)</f>
        <v/>
      </c>
      <c r="AA61">
        <f>IF(AND(W61=1,'Cleaning Log'!$L61&lt;&gt;""),1,0)</f>
        <v/>
      </c>
      <c r="AB61">
        <f>IF(AND(W61=1,'Cleaning Log'!$AB61="Pass"),1,0)</f>
        <v/>
      </c>
      <c r="AC61">
        <f>IF(AND(W61=1,OR('Cleaning Log'!$AB61="Pass",'Cleaning Log'!$AB61="Fail")),1,0)</f>
        <v/>
      </c>
      <c r="AD61">
        <f>IF(AND(W61=1,OR(COUNTIF('Cleaning Log'!$N61:$X61,"Needs Attention")&gt;0,AND('Cleaning Log'!$L61&lt;&gt;"",COUNTBLANK('Cleaning Log'!$N61:$X61)&gt;0))),1,0)</f>
        <v/>
      </c>
      <c r="AE61">
        <f>IF(AND(W61=1,'Cleaning Log'!$AD61="Maintenance",'Cleaning Log'!$AF61=""),1,0)</f>
        <v/>
      </c>
    </row>
    <row r="62">
      <c r="A62">
        <f>""</f>
        <v/>
      </c>
      <c r="B62">
        <f>""</f>
        <v/>
      </c>
      <c r="C62">
        <f>""</f>
        <v/>
      </c>
      <c r="D62">
        <f>""</f>
        <v/>
      </c>
      <c r="E62">
        <f>""</f>
        <v/>
      </c>
      <c r="F62">
        <f>""</f>
        <v/>
      </c>
      <c r="G62">
        <f>""</f>
        <v/>
      </c>
      <c r="H62">
        <f>""</f>
        <v/>
      </c>
      <c r="I62">
        <f>""</f>
        <v/>
      </c>
      <c r="J62">
        <f>""</f>
        <v/>
      </c>
      <c r="T62">
        <f>IFERROR(IF(AND('Cleaning Log'!$A62=$B$3,OR($B$4="All Shifts",'Cleaning Log'!$F62=$B$4),OR($B$5="All Attendants",'Cleaning Log'!$E62=$B$5),OR('Cleaning Log'!$AC62="Hold",'Cleaning Log'!$AC62="Reclean",'Cleaning Log'!$AC62="Incomplete Checklist",'Cleaning Log'!$AC62="Awaiting Inspection",AND('Cleaning Log'!$AK62&lt;&gt;"",'Cleaning Log'!$AK62&lt;&gt;"OK"))),1,0),0)</f>
        <v/>
      </c>
      <c r="U62">
        <f>IF(T62=1,COUNTIF($T$2:T62,1),"")</f>
        <v/>
      </c>
      <c r="W62">
        <f>IFERROR(IF(AND('Cleaning Log'!$A62=$B$3,'Cleaning Log'!$B62&lt;&gt;"",OR($B$4="All Shifts",'Cleaning Log'!$F62=$B$4),OR($B$5="All Attendants",'Cleaning Log'!$E62=$B$5)),1,0),0)</f>
        <v/>
      </c>
      <c r="X62">
        <f>IF(AND(W62=1,'Cleaning Log'!$AC62="Released"),1,0)</f>
        <v/>
      </c>
      <c r="Y62">
        <f>IF(AND(W62=1,ISNUMBER('Cleaning Log'!$M62)),'Cleaning Log'!$M62,"")</f>
        <v/>
      </c>
      <c r="Z62">
        <f>IF(AND(W62=1,ISNUMBER('Cleaning Log'!$M62),ISNUMBER('Cleaning Log'!$J62),'Cleaning Log'!$M62&lt;='Cleaning Log'!$J62),1,0)</f>
        <v/>
      </c>
      <c r="AA62">
        <f>IF(AND(W62=1,'Cleaning Log'!$L62&lt;&gt;""),1,0)</f>
        <v/>
      </c>
      <c r="AB62">
        <f>IF(AND(W62=1,'Cleaning Log'!$AB62="Pass"),1,0)</f>
        <v/>
      </c>
      <c r="AC62">
        <f>IF(AND(W62=1,OR('Cleaning Log'!$AB62="Pass",'Cleaning Log'!$AB62="Fail")),1,0)</f>
        <v/>
      </c>
      <c r="AD62">
        <f>IF(AND(W62=1,OR(COUNTIF('Cleaning Log'!$N62:$X62,"Needs Attention")&gt;0,AND('Cleaning Log'!$L62&lt;&gt;"",COUNTBLANK('Cleaning Log'!$N62:$X62)&gt;0))),1,0)</f>
        <v/>
      </c>
      <c r="AE62">
        <f>IF(AND(W62=1,'Cleaning Log'!$AD62="Maintenance",'Cleaning Log'!$AF62=""),1,0)</f>
        <v/>
      </c>
    </row>
    <row r="63">
      <c r="A63">
        <f>""</f>
        <v/>
      </c>
      <c r="B63">
        <f>""</f>
        <v/>
      </c>
      <c r="C63">
        <f>""</f>
        <v/>
      </c>
      <c r="D63">
        <f>""</f>
        <v/>
      </c>
      <c r="E63">
        <f>""</f>
        <v/>
      </c>
      <c r="F63">
        <f>""</f>
        <v/>
      </c>
      <c r="G63">
        <f>""</f>
        <v/>
      </c>
      <c r="H63">
        <f>""</f>
        <v/>
      </c>
      <c r="I63">
        <f>""</f>
        <v/>
      </c>
      <c r="J63">
        <f>""</f>
        <v/>
      </c>
      <c r="T63">
        <f>IFERROR(IF(AND('Cleaning Log'!$A63=$B$3,OR($B$4="All Shifts",'Cleaning Log'!$F63=$B$4),OR($B$5="All Attendants",'Cleaning Log'!$E63=$B$5),OR('Cleaning Log'!$AC63="Hold",'Cleaning Log'!$AC63="Reclean",'Cleaning Log'!$AC63="Incomplete Checklist",'Cleaning Log'!$AC63="Awaiting Inspection",AND('Cleaning Log'!$AK63&lt;&gt;"",'Cleaning Log'!$AK63&lt;&gt;"OK"))),1,0),0)</f>
        <v/>
      </c>
      <c r="U63">
        <f>IF(T63=1,COUNTIF($T$2:T63,1),"")</f>
        <v/>
      </c>
      <c r="W63">
        <f>IFERROR(IF(AND('Cleaning Log'!$A63=$B$3,'Cleaning Log'!$B63&lt;&gt;"",OR($B$4="All Shifts",'Cleaning Log'!$F63=$B$4),OR($B$5="All Attendants",'Cleaning Log'!$E63=$B$5)),1,0),0)</f>
        <v/>
      </c>
      <c r="X63">
        <f>IF(AND(W63=1,'Cleaning Log'!$AC63="Released"),1,0)</f>
        <v/>
      </c>
      <c r="Y63">
        <f>IF(AND(W63=1,ISNUMBER('Cleaning Log'!$M63)),'Cleaning Log'!$M63,"")</f>
        <v/>
      </c>
      <c r="Z63">
        <f>IF(AND(W63=1,ISNUMBER('Cleaning Log'!$M63),ISNUMBER('Cleaning Log'!$J63),'Cleaning Log'!$M63&lt;='Cleaning Log'!$J63),1,0)</f>
        <v/>
      </c>
      <c r="AA63">
        <f>IF(AND(W63=1,'Cleaning Log'!$L63&lt;&gt;""),1,0)</f>
        <v/>
      </c>
      <c r="AB63">
        <f>IF(AND(W63=1,'Cleaning Log'!$AB63="Pass"),1,0)</f>
        <v/>
      </c>
      <c r="AC63">
        <f>IF(AND(W63=1,OR('Cleaning Log'!$AB63="Pass",'Cleaning Log'!$AB63="Fail")),1,0)</f>
        <v/>
      </c>
      <c r="AD63">
        <f>IF(AND(W63=1,OR(COUNTIF('Cleaning Log'!$N63:$X63,"Needs Attention")&gt;0,AND('Cleaning Log'!$L63&lt;&gt;"",COUNTBLANK('Cleaning Log'!$N63:$X63)&gt;0))),1,0)</f>
        <v/>
      </c>
      <c r="AE63">
        <f>IF(AND(W63=1,'Cleaning Log'!$AD63="Maintenance",'Cleaning Log'!$AF63=""),1,0)</f>
        <v/>
      </c>
    </row>
    <row r="64">
      <c r="A64">
        <f>""</f>
        <v/>
      </c>
      <c r="B64">
        <f>""</f>
        <v/>
      </c>
      <c r="C64">
        <f>""</f>
        <v/>
      </c>
      <c r="D64">
        <f>""</f>
        <v/>
      </c>
      <c r="E64">
        <f>""</f>
        <v/>
      </c>
      <c r="F64">
        <f>""</f>
        <v/>
      </c>
      <c r="G64">
        <f>""</f>
        <v/>
      </c>
      <c r="H64">
        <f>""</f>
        <v/>
      </c>
      <c r="I64">
        <f>""</f>
        <v/>
      </c>
      <c r="J64">
        <f>""</f>
        <v/>
      </c>
      <c r="T64">
        <f>IFERROR(IF(AND('Cleaning Log'!$A64=$B$3,OR($B$4="All Shifts",'Cleaning Log'!$F64=$B$4),OR($B$5="All Attendants",'Cleaning Log'!$E64=$B$5),OR('Cleaning Log'!$AC64="Hold",'Cleaning Log'!$AC64="Reclean",'Cleaning Log'!$AC64="Incomplete Checklist",'Cleaning Log'!$AC64="Awaiting Inspection",AND('Cleaning Log'!$AK64&lt;&gt;"",'Cleaning Log'!$AK64&lt;&gt;"OK"))),1,0),0)</f>
        <v/>
      </c>
      <c r="U64">
        <f>IF(T64=1,COUNTIF($T$2:T64,1),"")</f>
        <v/>
      </c>
      <c r="W64">
        <f>IFERROR(IF(AND('Cleaning Log'!$A64=$B$3,'Cleaning Log'!$B64&lt;&gt;"",OR($B$4="All Shifts",'Cleaning Log'!$F64=$B$4),OR($B$5="All Attendants",'Cleaning Log'!$E64=$B$5)),1,0),0)</f>
        <v/>
      </c>
      <c r="X64">
        <f>IF(AND(W64=1,'Cleaning Log'!$AC64="Released"),1,0)</f>
        <v/>
      </c>
      <c r="Y64">
        <f>IF(AND(W64=1,ISNUMBER('Cleaning Log'!$M64)),'Cleaning Log'!$M64,"")</f>
        <v/>
      </c>
      <c r="Z64">
        <f>IF(AND(W64=1,ISNUMBER('Cleaning Log'!$M64),ISNUMBER('Cleaning Log'!$J64),'Cleaning Log'!$M64&lt;='Cleaning Log'!$J64),1,0)</f>
        <v/>
      </c>
      <c r="AA64">
        <f>IF(AND(W64=1,'Cleaning Log'!$L64&lt;&gt;""),1,0)</f>
        <v/>
      </c>
      <c r="AB64">
        <f>IF(AND(W64=1,'Cleaning Log'!$AB64="Pass"),1,0)</f>
        <v/>
      </c>
      <c r="AC64">
        <f>IF(AND(W64=1,OR('Cleaning Log'!$AB64="Pass",'Cleaning Log'!$AB64="Fail")),1,0)</f>
        <v/>
      </c>
      <c r="AD64">
        <f>IF(AND(W64=1,OR(COUNTIF('Cleaning Log'!$N64:$X64,"Needs Attention")&gt;0,AND('Cleaning Log'!$L64&lt;&gt;"",COUNTBLANK('Cleaning Log'!$N64:$X64)&gt;0))),1,0)</f>
        <v/>
      </c>
      <c r="AE64">
        <f>IF(AND(W64=1,'Cleaning Log'!$AD64="Maintenance",'Cleaning Log'!$AF64=""),1,0)</f>
        <v/>
      </c>
    </row>
    <row r="65">
      <c r="A65">
        <f>""</f>
        <v/>
      </c>
      <c r="B65">
        <f>""</f>
        <v/>
      </c>
      <c r="C65">
        <f>""</f>
        <v/>
      </c>
      <c r="D65">
        <f>""</f>
        <v/>
      </c>
      <c r="E65">
        <f>""</f>
        <v/>
      </c>
      <c r="F65">
        <f>""</f>
        <v/>
      </c>
      <c r="G65">
        <f>""</f>
        <v/>
      </c>
      <c r="H65">
        <f>""</f>
        <v/>
      </c>
      <c r="I65">
        <f>""</f>
        <v/>
      </c>
      <c r="J65">
        <f>""</f>
        <v/>
      </c>
      <c r="T65">
        <f>IFERROR(IF(AND('Cleaning Log'!$A65=$B$3,OR($B$4="All Shifts",'Cleaning Log'!$F65=$B$4),OR($B$5="All Attendants",'Cleaning Log'!$E65=$B$5),OR('Cleaning Log'!$AC65="Hold",'Cleaning Log'!$AC65="Reclean",'Cleaning Log'!$AC65="Incomplete Checklist",'Cleaning Log'!$AC65="Awaiting Inspection",AND('Cleaning Log'!$AK65&lt;&gt;"",'Cleaning Log'!$AK65&lt;&gt;"OK"))),1,0),0)</f>
        <v/>
      </c>
      <c r="U65">
        <f>IF(T65=1,COUNTIF($T$2:T65,1),"")</f>
        <v/>
      </c>
      <c r="W65">
        <f>IFERROR(IF(AND('Cleaning Log'!$A65=$B$3,'Cleaning Log'!$B65&lt;&gt;"",OR($B$4="All Shifts",'Cleaning Log'!$F65=$B$4),OR($B$5="All Attendants",'Cleaning Log'!$E65=$B$5)),1,0),0)</f>
        <v/>
      </c>
      <c r="X65">
        <f>IF(AND(W65=1,'Cleaning Log'!$AC65="Released"),1,0)</f>
        <v/>
      </c>
      <c r="Y65">
        <f>IF(AND(W65=1,ISNUMBER('Cleaning Log'!$M65)),'Cleaning Log'!$M65,"")</f>
        <v/>
      </c>
      <c r="Z65">
        <f>IF(AND(W65=1,ISNUMBER('Cleaning Log'!$M65),ISNUMBER('Cleaning Log'!$J65),'Cleaning Log'!$M65&lt;='Cleaning Log'!$J65),1,0)</f>
        <v/>
      </c>
      <c r="AA65">
        <f>IF(AND(W65=1,'Cleaning Log'!$L65&lt;&gt;""),1,0)</f>
        <v/>
      </c>
      <c r="AB65">
        <f>IF(AND(W65=1,'Cleaning Log'!$AB65="Pass"),1,0)</f>
        <v/>
      </c>
      <c r="AC65">
        <f>IF(AND(W65=1,OR('Cleaning Log'!$AB65="Pass",'Cleaning Log'!$AB65="Fail")),1,0)</f>
        <v/>
      </c>
      <c r="AD65">
        <f>IF(AND(W65=1,OR(COUNTIF('Cleaning Log'!$N65:$X65,"Needs Attention")&gt;0,AND('Cleaning Log'!$L65&lt;&gt;"",COUNTBLANK('Cleaning Log'!$N65:$X65)&gt;0))),1,0)</f>
        <v/>
      </c>
      <c r="AE65">
        <f>IF(AND(W65=1,'Cleaning Log'!$AD65="Maintenance",'Cleaning Log'!$AF65=""),1,0)</f>
        <v/>
      </c>
    </row>
    <row r="66">
      <c r="A66">
        <f>""</f>
        <v/>
      </c>
      <c r="B66">
        <f>""</f>
        <v/>
      </c>
      <c r="C66">
        <f>""</f>
        <v/>
      </c>
      <c r="D66">
        <f>""</f>
        <v/>
      </c>
      <c r="E66">
        <f>""</f>
        <v/>
      </c>
      <c r="F66">
        <f>""</f>
        <v/>
      </c>
      <c r="G66">
        <f>""</f>
        <v/>
      </c>
      <c r="H66">
        <f>""</f>
        <v/>
      </c>
      <c r="I66">
        <f>""</f>
        <v/>
      </c>
      <c r="J66">
        <f>""</f>
        <v/>
      </c>
      <c r="T66">
        <f>IFERROR(IF(AND('Cleaning Log'!$A66=$B$3,OR($B$4="All Shifts",'Cleaning Log'!$F66=$B$4),OR($B$5="All Attendants",'Cleaning Log'!$E66=$B$5),OR('Cleaning Log'!$AC66="Hold",'Cleaning Log'!$AC66="Reclean",'Cleaning Log'!$AC66="Incomplete Checklist",'Cleaning Log'!$AC66="Awaiting Inspection",AND('Cleaning Log'!$AK66&lt;&gt;"",'Cleaning Log'!$AK66&lt;&gt;"OK"))),1,0),0)</f>
        <v/>
      </c>
      <c r="U66">
        <f>IF(T66=1,COUNTIF($T$2:T66,1),"")</f>
        <v/>
      </c>
      <c r="W66">
        <f>IFERROR(IF(AND('Cleaning Log'!$A66=$B$3,'Cleaning Log'!$B66&lt;&gt;"",OR($B$4="All Shifts",'Cleaning Log'!$F66=$B$4),OR($B$5="All Attendants",'Cleaning Log'!$E66=$B$5)),1,0),0)</f>
        <v/>
      </c>
      <c r="X66">
        <f>IF(AND(W66=1,'Cleaning Log'!$AC66="Released"),1,0)</f>
        <v/>
      </c>
      <c r="Y66">
        <f>IF(AND(W66=1,ISNUMBER('Cleaning Log'!$M66)),'Cleaning Log'!$M66,"")</f>
        <v/>
      </c>
      <c r="Z66">
        <f>IF(AND(W66=1,ISNUMBER('Cleaning Log'!$M66),ISNUMBER('Cleaning Log'!$J66),'Cleaning Log'!$M66&lt;='Cleaning Log'!$J66),1,0)</f>
        <v/>
      </c>
      <c r="AA66">
        <f>IF(AND(W66=1,'Cleaning Log'!$L66&lt;&gt;""),1,0)</f>
        <v/>
      </c>
      <c r="AB66">
        <f>IF(AND(W66=1,'Cleaning Log'!$AB66="Pass"),1,0)</f>
        <v/>
      </c>
      <c r="AC66">
        <f>IF(AND(W66=1,OR('Cleaning Log'!$AB66="Pass",'Cleaning Log'!$AB66="Fail")),1,0)</f>
        <v/>
      </c>
      <c r="AD66">
        <f>IF(AND(W66=1,OR(COUNTIF('Cleaning Log'!$N66:$X66,"Needs Attention")&gt;0,AND('Cleaning Log'!$L66&lt;&gt;"",COUNTBLANK('Cleaning Log'!$N66:$X66)&gt;0))),1,0)</f>
        <v/>
      </c>
      <c r="AE66">
        <f>IF(AND(W66=1,'Cleaning Log'!$AD66="Maintenance",'Cleaning Log'!$AF66=""),1,0)</f>
        <v/>
      </c>
    </row>
    <row r="67">
      <c r="A67">
        <f>""</f>
        <v/>
      </c>
      <c r="B67">
        <f>""</f>
        <v/>
      </c>
      <c r="C67">
        <f>""</f>
        <v/>
      </c>
      <c r="D67">
        <f>""</f>
        <v/>
      </c>
      <c r="E67">
        <f>""</f>
        <v/>
      </c>
      <c r="F67">
        <f>""</f>
        <v/>
      </c>
      <c r="G67">
        <f>""</f>
        <v/>
      </c>
      <c r="H67">
        <f>""</f>
        <v/>
      </c>
      <c r="I67">
        <f>""</f>
        <v/>
      </c>
      <c r="J67">
        <f>""</f>
        <v/>
      </c>
      <c r="T67">
        <f>IFERROR(IF(AND('Cleaning Log'!$A67=$B$3,OR($B$4="All Shifts",'Cleaning Log'!$F67=$B$4),OR($B$5="All Attendants",'Cleaning Log'!$E67=$B$5),OR('Cleaning Log'!$AC67="Hold",'Cleaning Log'!$AC67="Reclean",'Cleaning Log'!$AC67="Incomplete Checklist",'Cleaning Log'!$AC67="Awaiting Inspection",AND('Cleaning Log'!$AK67&lt;&gt;"",'Cleaning Log'!$AK67&lt;&gt;"OK"))),1,0),0)</f>
        <v/>
      </c>
      <c r="U67">
        <f>IF(T67=1,COUNTIF($T$2:T67,1),"")</f>
        <v/>
      </c>
      <c r="W67">
        <f>IFERROR(IF(AND('Cleaning Log'!$A67=$B$3,'Cleaning Log'!$B67&lt;&gt;"",OR($B$4="All Shifts",'Cleaning Log'!$F67=$B$4),OR($B$5="All Attendants",'Cleaning Log'!$E67=$B$5)),1,0),0)</f>
        <v/>
      </c>
      <c r="X67">
        <f>IF(AND(W67=1,'Cleaning Log'!$AC67="Released"),1,0)</f>
        <v/>
      </c>
      <c r="Y67">
        <f>IF(AND(W67=1,ISNUMBER('Cleaning Log'!$M67)),'Cleaning Log'!$M67,"")</f>
        <v/>
      </c>
      <c r="Z67">
        <f>IF(AND(W67=1,ISNUMBER('Cleaning Log'!$M67),ISNUMBER('Cleaning Log'!$J67),'Cleaning Log'!$M67&lt;='Cleaning Log'!$J67),1,0)</f>
        <v/>
      </c>
      <c r="AA67">
        <f>IF(AND(W67=1,'Cleaning Log'!$L67&lt;&gt;""),1,0)</f>
        <v/>
      </c>
      <c r="AB67">
        <f>IF(AND(W67=1,'Cleaning Log'!$AB67="Pass"),1,0)</f>
        <v/>
      </c>
      <c r="AC67">
        <f>IF(AND(W67=1,OR('Cleaning Log'!$AB67="Pass",'Cleaning Log'!$AB67="Fail")),1,0)</f>
        <v/>
      </c>
      <c r="AD67">
        <f>IF(AND(W67=1,OR(COUNTIF('Cleaning Log'!$N67:$X67,"Needs Attention")&gt;0,AND('Cleaning Log'!$L67&lt;&gt;"",COUNTBLANK('Cleaning Log'!$N67:$X67)&gt;0))),1,0)</f>
        <v/>
      </c>
      <c r="AE67">
        <f>IF(AND(W67=1,'Cleaning Log'!$AD67="Maintenance",'Cleaning Log'!$AF67=""),1,0)</f>
        <v/>
      </c>
    </row>
    <row r="68">
      <c r="A68">
        <f>""</f>
        <v/>
      </c>
      <c r="B68">
        <f>""</f>
        <v/>
      </c>
      <c r="C68">
        <f>""</f>
        <v/>
      </c>
      <c r="D68">
        <f>""</f>
        <v/>
      </c>
      <c r="E68">
        <f>""</f>
        <v/>
      </c>
      <c r="F68">
        <f>""</f>
        <v/>
      </c>
      <c r="G68">
        <f>""</f>
        <v/>
      </c>
      <c r="H68">
        <f>""</f>
        <v/>
      </c>
      <c r="I68">
        <f>""</f>
        <v/>
      </c>
      <c r="J68">
        <f>""</f>
        <v/>
      </c>
      <c r="T68">
        <f>IFERROR(IF(AND('Cleaning Log'!$A68=$B$3,OR($B$4="All Shifts",'Cleaning Log'!$F68=$B$4),OR($B$5="All Attendants",'Cleaning Log'!$E68=$B$5),OR('Cleaning Log'!$AC68="Hold",'Cleaning Log'!$AC68="Reclean",'Cleaning Log'!$AC68="Incomplete Checklist",'Cleaning Log'!$AC68="Awaiting Inspection",AND('Cleaning Log'!$AK68&lt;&gt;"",'Cleaning Log'!$AK68&lt;&gt;"OK"))),1,0),0)</f>
        <v/>
      </c>
      <c r="U68">
        <f>IF(T68=1,COUNTIF($T$2:T68,1),"")</f>
        <v/>
      </c>
      <c r="W68">
        <f>IFERROR(IF(AND('Cleaning Log'!$A68=$B$3,'Cleaning Log'!$B68&lt;&gt;"",OR($B$4="All Shifts",'Cleaning Log'!$F68=$B$4),OR($B$5="All Attendants",'Cleaning Log'!$E68=$B$5)),1,0),0)</f>
        <v/>
      </c>
      <c r="X68">
        <f>IF(AND(W68=1,'Cleaning Log'!$AC68="Released"),1,0)</f>
        <v/>
      </c>
      <c r="Y68">
        <f>IF(AND(W68=1,ISNUMBER('Cleaning Log'!$M68)),'Cleaning Log'!$M68,"")</f>
        <v/>
      </c>
      <c r="Z68">
        <f>IF(AND(W68=1,ISNUMBER('Cleaning Log'!$M68),ISNUMBER('Cleaning Log'!$J68),'Cleaning Log'!$M68&lt;='Cleaning Log'!$J68),1,0)</f>
        <v/>
      </c>
      <c r="AA68">
        <f>IF(AND(W68=1,'Cleaning Log'!$L68&lt;&gt;""),1,0)</f>
        <v/>
      </c>
      <c r="AB68">
        <f>IF(AND(W68=1,'Cleaning Log'!$AB68="Pass"),1,0)</f>
        <v/>
      </c>
      <c r="AC68">
        <f>IF(AND(W68=1,OR('Cleaning Log'!$AB68="Pass",'Cleaning Log'!$AB68="Fail")),1,0)</f>
        <v/>
      </c>
      <c r="AD68">
        <f>IF(AND(W68=1,OR(COUNTIF('Cleaning Log'!$N68:$X68,"Needs Attention")&gt;0,AND('Cleaning Log'!$L68&lt;&gt;"",COUNTBLANK('Cleaning Log'!$N68:$X68)&gt;0))),1,0)</f>
        <v/>
      </c>
      <c r="AE68">
        <f>IF(AND(W68=1,'Cleaning Log'!$AD68="Maintenance",'Cleaning Log'!$AF68=""),1,0)</f>
        <v/>
      </c>
    </row>
    <row r="69">
      <c r="A69">
        <f>""</f>
        <v/>
      </c>
      <c r="B69">
        <f>""</f>
        <v/>
      </c>
      <c r="C69">
        <f>""</f>
        <v/>
      </c>
      <c r="D69">
        <f>""</f>
        <v/>
      </c>
      <c r="E69">
        <f>""</f>
        <v/>
      </c>
      <c r="F69">
        <f>""</f>
        <v/>
      </c>
      <c r="G69">
        <f>""</f>
        <v/>
      </c>
      <c r="H69">
        <f>""</f>
        <v/>
      </c>
      <c r="I69">
        <f>""</f>
        <v/>
      </c>
      <c r="J69">
        <f>""</f>
        <v/>
      </c>
      <c r="T69">
        <f>IFERROR(IF(AND('Cleaning Log'!$A69=$B$3,OR($B$4="All Shifts",'Cleaning Log'!$F69=$B$4),OR($B$5="All Attendants",'Cleaning Log'!$E69=$B$5),OR('Cleaning Log'!$AC69="Hold",'Cleaning Log'!$AC69="Reclean",'Cleaning Log'!$AC69="Incomplete Checklist",'Cleaning Log'!$AC69="Awaiting Inspection",AND('Cleaning Log'!$AK69&lt;&gt;"",'Cleaning Log'!$AK69&lt;&gt;"OK"))),1,0),0)</f>
        <v/>
      </c>
      <c r="U69">
        <f>IF(T69=1,COUNTIF($T$2:T69,1),"")</f>
        <v/>
      </c>
      <c r="W69">
        <f>IFERROR(IF(AND('Cleaning Log'!$A69=$B$3,'Cleaning Log'!$B69&lt;&gt;"",OR($B$4="All Shifts",'Cleaning Log'!$F69=$B$4),OR($B$5="All Attendants",'Cleaning Log'!$E69=$B$5)),1,0),0)</f>
        <v/>
      </c>
      <c r="X69">
        <f>IF(AND(W69=1,'Cleaning Log'!$AC69="Released"),1,0)</f>
        <v/>
      </c>
      <c r="Y69">
        <f>IF(AND(W69=1,ISNUMBER('Cleaning Log'!$M69)),'Cleaning Log'!$M69,"")</f>
        <v/>
      </c>
      <c r="Z69">
        <f>IF(AND(W69=1,ISNUMBER('Cleaning Log'!$M69),ISNUMBER('Cleaning Log'!$J69),'Cleaning Log'!$M69&lt;='Cleaning Log'!$J69),1,0)</f>
        <v/>
      </c>
      <c r="AA69">
        <f>IF(AND(W69=1,'Cleaning Log'!$L69&lt;&gt;""),1,0)</f>
        <v/>
      </c>
      <c r="AB69">
        <f>IF(AND(W69=1,'Cleaning Log'!$AB69="Pass"),1,0)</f>
        <v/>
      </c>
      <c r="AC69">
        <f>IF(AND(W69=1,OR('Cleaning Log'!$AB69="Pass",'Cleaning Log'!$AB69="Fail")),1,0)</f>
        <v/>
      </c>
      <c r="AD69">
        <f>IF(AND(W69=1,OR(COUNTIF('Cleaning Log'!$N69:$X69,"Needs Attention")&gt;0,AND('Cleaning Log'!$L69&lt;&gt;"",COUNTBLANK('Cleaning Log'!$N69:$X69)&gt;0))),1,0)</f>
        <v/>
      </c>
      <c r="AE69">
        <f>IF(AND(W69=1,'Cleaning Log'!$AD69="Maintenance",'Cleaning Log'!$AF69=""),1,0)</f>
        <v/>
      </c>
    </row>
    <row r="70">
      <c r="A70">
        <f>""</f>
        <v/>
      </c>
      <c r="B70">
        <f>""</f>
        <v/>
      </c>
      <c r="C70">
        <f>""</f>
        <v/>
      </c>
      <c r="D70">
        <f>""</f>
        <v/>
      </c>
      <c r="E70">
        <f>""</f>
        <v/>
      </c>
      <c r="F70">
        <f>""</f>
        <v/>
      </c>
      <c r="G70">
        <f>""</f>
        <v/>
      </c>
      <c r="H70">
        <f>""</f>
        <v/>
      </c>
      <c r="I70">
        <f>""</f>
        <v/>
      </c>
      <c r="J70">
        <f>""</f>
        <v/>
      </c>
      <c r="T70">
        <f>IFERROR(IF(AND('Cleaning Log'!$A70=$B$3,OR($B$4="All Shifts",'Cleaning Log'!$F70=$B$4),OR($B$5="All Attendants",'Cleaning Log'!$E70=$B$5),OR('Cleaning Log'!$AC70="Hold",'Cleaning Log'!$AC70="Reclean",'Cleaning Log'!$AC70="Incomplete Checklist",'Cleaning Log'!$AC70="Awaiting Inspection",AND('Cleaning Log'!$AK70&lt;&gt;"",'Cleaning Log'!$AK70&lt;&gt;"OK"))),1,0),0)</f>
        <v/>
      </c>
      <c r="U70">
        <f>IF(T70=1,COUNTIF($T$2:T70,1),"")</f>
        <v/>
      </c>
      <c r="W70">
        <f>IFERROR(IF(AND('Cleaning Log'!$A70=$B$3,'Cleaning Log'!$B70&lt;&gt;"",OR($B$4="All Shifts",'Cleaning Log'!$F70=$B$4),OR($B$5="All Attendants",'Cleaning Log'!$E70=$B$5)),1,0),0)</f>
        <v/>
      </c>
      <c r="X70">
        <f>IF(AND(W70=1,'Cleaning Log'!$AC70="Released"),1,0)</f>
        <v/>
      </c>
      <c r="Y70">
        <f>IF(AND(W70=1,ISNUMBER('Cleaning Log'!$M70)),'Cleaning Log'!$M70,"")</f>
        <v/>
      </c>
      <c r="Z70">
        <f>IF(AND(W70=1,ISNUMBER('Cleaning Log'!$M70),ISNUMBER('Cleaning Log'!$J70),'Cleaning Log'!$M70&lt;='Cleaning Log'!$J70),1,0)</f>
        <v/>
      </c>
      <c r="AA70">
        <f>IF(AND(W70=1,'Cleaning Log'!$L70&lt;&gt;""),1,0)</f>
        <v/>
      </c>
      <c r="AB70">
        <f>IF(AND(W70=1,'Cleaning Log'!$AB70="Pass"),1,0)</f>
        <v/>
      </c>
      <c r="AC70">
        <f>IF(AND(W70=1,OR('Cleaning Log'!$AB70="Pass",'Cleaning Log'!$AB70="Fail")),1,0)</f>
        <v/>
      </c>
      <c r="AD70">
        <f>IF(AND(W70=1,OR(COUNTIF('Cleaning Log'!$N70:$X70,"Needs Attention")&gt;0,AND('Cleaning Log'!$L70&lt;&gt;"",COUNTBLANK('Cleaning Log'!$N70:$X70)&gt;0))),1,0)</f>
        <v/>
      </c>
      <c r="AE70">
        <f>IF(AND(W70=1,'Cleaning Log'!$AD70="Maintenance",'Cleaning Log'!$AF70=""),1,0)</f>
        <v/>
      </c>
    </row>
    <row r="71">
      <c r="A71">
        <f>""</f>
        <v/>
      </c>
      <c r="B71">
        <f>""</f>
        <v/>
      </c>
      <c r="C71">
        <f>""</f>
        <v/>
      </c>
      <c r="D71">
        <f>""</f>
        <v/>
      </c>
      <c r="E71">
        <f>""</f>
        <v/>
      </c>
      <c r="F71">
        <f>""</f>
        <v/>
      </c>
      <c r="G71">
        <f>""</f>
        <v/>
      </c>
      <c r="H71">
        <f>""</f>
        <v/>
      </c>
      <c r="I71">
        <f>""</f>
        <v/>
      </c>
      <c r="J71">
        <f>""</f>
        <v/>
      </c>
      <c r="T71">
        <f>IFERROR(IF(AND('Cleaning Log'!$A71=$B$3,OR($B$4="All Shifts",'Cleaning Log'!$F71=$B$4),OR($B$5="All Attendants",'Cleaning Log'!$E71=$B$5),OR('Cleaning Log'!$AC71="Hold",'Cleaning Log'!$AC71="Reclean",'Cleaning Log'!$AC71="Incomplete Checklist",'Cleaning Log'!$AC71="Awaiting Inspection",AND('Cleaning Log'!$AK71&lt;&gt;"",'Cleaning Log'!$AK71&lt;&gt;"OK"))),1,0),0)</f>
        <v/>
      </c>
      <c r="U71">
        <f>IF(T71=1,COUNTIF($T$2:T71,1),"")</f>
        <v/>
      </c>
      <c r="W71">
        <f>IFERROR(IF(AND('Cleaning Log'!$A71=$B$3,'Cleaning Log'!$B71&lt;&gt;"",OR($B$4="All Shifts",'Cleaning Log'!$F71=$B$4),OR($B$5="All Attendants",'Cleaning Log'!$E71=$B$5)),1,0),0)</f>
        <v/>
      </c>
      <c r="X71">
        <f>IF(AND(W71=1,'Cleaning Log'!$AC71="Released"),1,0)</f>
        <v/>
      </c>
      <c r="Y71">
        <f>IF(AND(W71=1,ISNUMBER('Cleaning Log'!$M71)),'Cleaning Log'!$M71,"")</f>
        <v/>
      </c>
      <c r="Z71">
        <f>IF(AND(W71=1,ISNUMBER('Cleaning Log'!$M71),ISNUMBER('Cleaning Log'!$J71),'Cleaning Log'!$M71&lt;='Cleaning Log'!$J71),1,0)</f>
        <v/>
      </c>
      <c r="AA71">
        <f>IF(AND(W71=1,'Cleaning Log'!$L71&lt;&gt;""),1,0)</f>
        <v/>
      </c>
      <c r="AB71">
        <f>IF(AND(W71=1,'Cleaning Log'!$AB71="Pass"),1,0)</f>
        <v/>
      </c>
      <c r="AC71">
        <f>IF(AND(W71=1,OR('Cleaning Log'!$AB71="Pass",'Cleaning Log'!$AB71="Fail")),1,0)</f>
        <v/>
      </c>
      <c r="AD71">
        <f>IF(AND(W71=1,OR(COUNTIF('Cleaning Log'!$N71:$X71,"Needs Attention")&gt;0,AND('Cleaning Log'!$L71&lt;&gt;"",COUNTBLANK('Cleaning Log'!$N71:$X71)&gt;0))),1,0)</f>
        <v/>
      </c>
      <c r="AE71">
        <f>IF(AND(W71=1,'Cleaning Log'!$AD71="Maintenance",'Cleaning Log'!$AF71=""),1,0)</f>
        <v/>
      </c>
    </row>
    <row r="72">
      <c r="A72">
        <f>""</f>
        <v/>
      </c>
      <c r="B72">
        <f>""</f>
        <v/>
      </c>
      <c r="C72">
        <f>""</f>
        <v/>
      </c>
      <c r="D72">
        <f>""</f>
        <v/>
      </c>
      <c r="E72">
        <f>""</f>
        <v/>
      </c>
      <c r="F72">
        <f>""</f>
        <v/>
      </c>
      <c r="G72">
        <f>""</f>
        <v/>
      </c>
      <c r="H72">
        <f>""</f>
        <v/>
      </c>
      <c r="I72">
        <f>""</f>
        <v/>
      </c>
      <c r="J72">
        <f>""</f>
        <v/>
      </c>
      <c r="T72">
        <f>IFERROR(IF(AND('Cleaning Log'!$A72=$B$3,OR($B$4="All Shifts",'Cleaning Log'!$F72=$B$4),OR($B$5="All Attendants",'Cleaning Log'!$E72=$B$5),OR('Cleaning Log'!$AC72="Hold",'Cleaning Log'!$AC72="Reclean",'Cleaning Log'!$AC72="Incomplete Checklist",'Cleaning Log'!$AC72="Awaiting Inspection",AND('Cleaning Log'!$AK72&lt;&gt;"",'Cleaning Log'!$AK72&lt;&gt;"OK"))),1,0),0)</f>
        <v/>
      </c>
      <c r="U72">
        <f>IF(T72=1,COUNTIF($T$2:T72,1),"")</f>
        <v/>
      </c>
      <c r="W72">
        <f>IFERROR(IF(AND('Cleaning Log'!$A72=$B$3,'Cleaning Log'!$B72&lt;&gt;"",OR($B$4="All Shifts",'Cleaning Log'!$F72=$B$4),OR($B$5="All Attendants",'Cleaning Log'!$E72=$B$5)),1,0),0)</f>
        <v/>
      </c>
      <c r="X72">
        <f>IF(AND(W72=1,'Cleaning Log'!$AC72="Released"),1,0)</f>
        <v/>
      </c>
      <c r="Y72">
        <f>IF(AND(W72=1,ISNUMBER('Cleaning Log'!$M72)),'Cleaning Log'!$M72,"")</f>
        <v/>
      </c>
      <c r="Z72">
        <f>IF(AND(W72=1,ISNUMBER('Cleaning Log'!$M72),ISNUMBER('Cleaning Log'!$J72),'Cleaning Log'!$M72&lt;='Cleaning Log'!$J72),1,0)</f>
        <v/>
      </c>
      <c r="AA72">
        <f>IF(AND(W72=1,'Cleaning Log'!$L72&lt;&gt;""),1,0)</f>
        <v/>
      </c>
      <c r="AB72">
        <f>IF(AND(W72=1,'Cleaning Log'!$AB72="Pass"),1,0)</f>
        <v/>
      </c>
      <c r="AC72">
        <f>IF(AND(W72=1,OR('Cleaning Log'!$AB72="Pass",'Cleaning Log'!$AB72="Fail")),1,0)</f>
        <v/>
      </c>
      <c r="AD72">
        <f>IF(AND(W72=1,OR(COUNTIF('Cleaning Log'!$N72:$X72,"Needs Attention")&gt;0,AND('Cleaning Log'!$L72&lt;&gt;"",COUNTBLANK('Cleaning Log'!$N72:$X72)&gt;0))),1,0)</f>
        <v/>
      </c>
      <c r="AE72">
        <f>IF(AND(W72=1,'Cleaning Log'!$AD72="Maintenance",'Cleaning Log'!$AF72=""),1,0)</f>
        <v/>
      </c>
    </row>
    <row r="73">
      <c r="A73">
        <f>""</f>
        <v/>
      </c>
      <c r="B73">
        <f>""</f>
        <v/>
      </c>
      <c r="C73">
        <f>""</f>
        <v/>
      </c>
      <c r="D73">
        <f>""</f>
        <v/>
      </c>
      <c r="E73">
        <f>""</f>
        <v/>
      </c>
      <c r="F73">
        <f>""</f>
        <v/>
      </c>
      <c r="G73">
        <f>""</f>
        <v/>
      </c>
      <c r="H73">
        <f>""</f>
        <v/>
      </c>
      <c r="I73">
        <f>""</f>
        <v/>
      </c>
      <c r="J73">
        <f>""</f>
        <v/>
      </c>
      <c r="T73">
        <f>IFERROR(IF(AND('Cleaning Log'!$A73=$B$3,OR($B$4="All Shifts",'Cleaning Log'!$F73=$B$4),OR($B$5="All Attendants",'Cleaning Log'!$E73=$B$5),OR('Cleaning Log'!$AC73="Hold",'Cleaning Log'!$AC73="Reclean",'Cleaning Log'!$AC73="Incomplete Checklist",'Cleaning Log'!$AC73="Awaiting Inspection",AND('Cleaning Log'!$AK73&lt;&gt;"",'Cleaning Log'!$AK73&lt;&gt;"OK"))),1,0),0)</f>
        <v/>
      </c>
      <c r="U73">
        <f>IF(T73=1,COUNTIF($T$2:T73,1),"")</f>
        <v/>
      </c>
      <c r="W73">
        <f>IFERROR(IF(AND('Cleaning Log'!$A73=$B$3,'Cleaning Log'!$B73&lt;&gt;"",OR($B$4="All Shifts",'Cleaning Log'!$F73=$B$4),OR($B$5="All Attendants",'Cleaning Log'!$E73=$B$5)),1,0),0)</f>
        <v/>
      </c>
      <c r="X73">
        <f>IF(AND(W73=1,'Cleaning Log'!$AC73="Released"),1,0)</f>
        <v/>
      </c>
      <c r="Y73">
        <f>IF(AND(W73=1,ISNUMBER('Cleaning Log'!$M73)),'Cleaning Log'!$M73,"")</f>
        <v/>
      </c>
      <c r="Z73">
        <f>IF(AND(W73=1,ISNUMBER('Cleaning Log'!$M73),ISNUMBER('Cleaning Log'!$J73),'Cleaning Log'!$M73&lt;='Cleaning Log'!$J73),1,0)</f>
        <v/>
      </c>
      <c r="AA73">
        <f>IF(AND(W73=1,'Cleaning Log'!$L73&lt;&gt;""),1,0)</f>
        <v/>
      </c>
      <c r="AB73">
        <f>IF(AND(W73=1,'Cleaning Log'!$AB73="Pass"),1,0)</f>
        <v/>
      </c>
      <c r="AC73">
        <f>IF(AND(W73=1,OR('Cleaning Log'!$AB73="Pass",'Cleaning Log'!$AB73="Fail")),1,0)</f>
        <v/>
      </c>
      <c r="AD73">
        <f>IF(AND(W73=1,OR(COUNTIF('Cleaning Log'!$N73:$X73,"Needs Attention")&gt;0,AND('Cleaning Log'!$L73&lt;&gt;"",COUNTBLANK('Cleaning Log'!$N73:$X73)&gt;0))),1,0)</f>
        <v/>
      </c>
      <c r="AE73">
        <f>IF(AND(W73=1,'Cleaning Log'!$AD73="Maintenance",'Cleaning Log'!$AF73=""),1,0)</f>
        <v/>
      </c>
    </row>
    <row r="74">
      <c r="A74">
        <f>""</f>
        <v/>
      </c>
      <c r="B74">
        <f>""</f>
        <v/>
      </c>
      <c r="C74">
        <f>""</f>
        <v/>
      </c>
      <c r="D74">
        <f>""</f>
        <v/>
      </c>
      <c r="E74">
        <f>""</f>
        <v/>
      </c>
      <c r="F74">
        <f>""</f>
        <v/>
      </c>
      <c r="G74">
        <f>""</f>
        <v/>
      </c>
      <c r="H74">
        <f>""</f>
        <v/>
      </c>
      <c r="I74">
        <f>""</f>
        <v/>
      </c>
      <c r="J74">
        <f>""</f>
        <v/>
      </c>
      <c r="T74">
        <f>IFERROR(IF(AND('Cleaning Log'!$A74=$B$3,OR($B$4="All Shifts",'Cleaning Log'!$F74=$B$4),OR($B$5="All Attendants",'Cleaning Log'!$E74=$B$5),OR('Cleaning Log'!$AC74="Hold",'Cleaning Log'!$AC74="Reclean",'Cleaning Log'!$AC74="Incomplete Checklist",'Cleaning Log'!$AC74="Awaiting Inspection",AND('Cleaning Log'!$AK74&lt;&gt;"",'Cleaning Log'!$AK74&lt;&gt;"OK"))),1,0),0)</f>
        <v/>
      </c>
      <c r="U74">
        <f>IF(T74=1,COUNTIF($T$2:T74,1),"")</f>
        <v/>
      </c>
      <c r="W74">
        <f>IFERROR(IF(AND('Cleaning Log'!$A74=$B$3,'Cleaning Log'!$B74&lt;&gt;"",OR($B$4="All Shifts",'Cleaning Log'!$F74=$B$4),OR($B$5="All Attendants",'Cleaning Log'!$E74=$B$5)),1,0),0)</f>
        <v/>
      </c>
      <c r="X74">
        <f>IF(AND(W74=1,'Cleaning Log'!$AC74="Released"),1,0)</f>
        <v/>
      </c>
      <c r="Y74">
        <f>IF(AND(W74=1,ISNUMBER('Cleaning Log'!$M74)),'Cleaning Log'!$M74,"")</f>
        <v/>
      </c>
      <c r="Z74">
        <f>IF(AND(W74=1,ISNUMBER('Cleaning Log'!$M74),ISNUMBER('Cleaning Log'!$J74),'Cleaning Log'!$M74&lt;='Cleaning Log'!$J74),1,0)</f>
        <v/>
      </c>
      <c r="AA74">
        <f>IF(AND(W74=1,'Cleaning Log'!$L74&lt;&gt;""),1,0)</f>
        <v/>
      </c>
      <c r="AB74">
        <f>IF(AND(W74=1,'Cleaning Log'!$AB74="Pass"),1,0)</f>
        <v/>
      </c>
      <c r="AC74">
        <f>IF(AND(W74=1,OR('Cleaning Log'!$AB74="Pass",'Cleaning Log'!$AB74="Fail")),1,0)</f>
        <v/>
      </c>
      <c r="AD74">
        <f>IF(AND(W74=1,OR(COUNTIF('Cleaning Log'!$N74:$X74,"Needs Attention")&gt;0,AND('Cleaning Log'!$L74&lt;&gt;"",COUNTBLANK('Cleaning Log'!$N74:$X74)&gt;0))),1,0)</f>
        <v/>
      </c>
      <c r="AE74">
        <f>IF(AND(W74=1,'Cleaning Log'!$AD74="Maintenance",'Cleaning Log'!$AF74=""),1,0)</f>
        <v/>
      </c>
    </row>
    <row r="75">
      <c r="A75">
        <f>""</f>
        <v/>
      </c>
      <c r="B75">
        <f>""</f>
        <v/>
      </c>
      <c r="C75">
        <f>""</f>
        <v/>
      </c>
      <c r="D75">
        <f>""</f>
        <v/>
      </c>
      <c r="E75">
        <f>""</f>
        <v/>
      </c>
      <c r="F75">
        <f>""</f>
        <v/>
      </c>
      <c r="G75">
        <f>""</f>
        <v/>
      </c>
      <c r="H75">
        <f>""</f>
        <v/>
      </c>
      <c r="I75">
        <f>""</f>
        <v/>
      </c>
      <c r="J75">
        <f>""</f>
        <v/>
      </c>
      <c r="T75">
        <f>IFERROR(IF(AND('Cleaning Log'!$A75=$B$3,OR($B$4="All Shifts",'Cleaning Log'!$F75=$B$4),OR($B$5="All Attendants",'Cleaning Log'!$E75=$B$5),OR('Cleaning Log'!$AC75="Hold",'Cleaning Log'!$AC75="Reclean",'Cleaning Log'!$AC75="Incomplete Checklist",'Cleaning Log'!$AC75="Awaiting Inspection",AND('Cleaning Log'!$AK75&lt;&gt;"",'Cleaning Log'!$AK75&lt;&gt;"OK"))),1,0),0)</f>
        <v/>
      </c>
      <c r="U75">
        <f>IF(T75=1,COUNTIF($T$2:T75,1),"")</f>
        <v/>
      </c>
      <c r="W75">
        <f>IFERROR(IF(AND('Cleaning Log'!$A75=$B$3,'Cleaning Log'!$B75&lt;&gt;"",OR($B$4="All Shifts",'Cleaning Log'!$F75=$B$4),OR($B$5="All Attendants",'Cleaning Log'!$E75=$B$5)),1,0),0)</f>
        <v/>
      </c>
      <c r="X75">
        <f>IF(AND(W75=1,'Cleaning Log'!$AC75="Released"),1,0)</f>
        <v/>
      </c>
      <c r="Y75">
        <f>IF(AND(W75=1,ISNUMBER('Cleaning Log'!$M75)),'Cleaning Log'!$M75,"")</f>
        <v/>
      </c>
      <c r="Z75">
        <f>IF(AND(W75=1,ISNUMBER('Cleaning Log'!$M75),ISNUMBER('Cleaning Log'!$J75),'Cleaning Log'!$M75&lt;='Cleaning Log'!$J75),1,0)</f>
        <v/>
      </c>
      <c r="AA75">
        <f>IF(AND(W75=1,'Cleaning Log'!$L75&lt;&gt;""),1,0)</f>
        <v/>
      </c>
      <c r="AB75">
        <f>IF(AND(W75=1,'Cleaning Log'!$AB75="Pass"),1,0)</f>
        <v/>
      </c>
      <c r="AC75">
        <f>IF(AND(W75=1,OR('Cleaning Log'!$AB75="Pass",'Cleaning Log'!$AB75="Fail")),1,0)</f>
        <v/>
      </c>
      <c r="AD75">
        <f>IF(AND(W75=1,OR(COUNTIF('Cleaning Log'!$N75:$X75,"Needs Attention")&gt;0,AND('Cleaning Log'!$L75&lt;&gt;"",COUNTBLANK('Cleaning Log'!$N75:$X75)&gt;0))),1,0)</f>
        <v/>
      </c>
      <c r="AE75">
        <f>IF(AND(W75=1,'Cleaning Log'!$AD75="Maintenance",'Cleaning Log'!$AF75=""),1,0)</f>
        <v/>
      </c>
    </row>
    <row r="76">
      <c r="A76">
        <f>""</f>
        <v/>
      </c>
      <c r="B76">
        <f>""</f>
        <v/>
      </c>
      <c r="C76">
        <f>""</f>
        <v/>
      </c>
      <c r="D76">
        <f>""</f>
        <v/>
      </c>
      <c r="E76">
        <f>""</f>
        <v/>
      </c>
      <c r="F76">
        <f>""</f>
        <v/>
      </c>
      <c r="G76">
        <f>""</f>
        <v/>
      </c>
      <c r="H76">
        <f>""</f>
        <v/>
      </c>
      <c r="I76">
        <f>""</f>
        <v/>
      </c>
      <c r="J76">
        <f>""</f>
        <v/>
      </c>
      <c r="T76">
        <f>IFERROR(IF(AND('Cleaning Log'!$A76=$B$3,OR($B$4="All Shifts",'Cleaning Log'!$F76=$B$4),OR($B$5="All Attendants",'Cleaning Log'!$E76=$B$5),OR('Cleaning Log'!$AC76="Hold",'Cleaning Log'!$AC76="Reclean",'Cleaning Log'!$AC76="Incomplete Checklist",'Cleaning Log'!$AC76="Awaiting Inspection",AND('Cleaning Log'!$AK76&lt;&gt;"",'Cleaning Log'!$AK76&lt;&gt;"OK"))),1,0),0)</f>
        <v/>
      </c>
      <c r="U76">
        <f>IF(T76=1,COUNTIF($T$2:T76,1),"")</f>
        <v/>
      </c>
      <c r="W76">
        <f>IFERROR(IF(AND('Cleaning Log'!$A76=$B$3,'Cleaning Log'!$B76&lt;&gt;"",OR($B$4="All Shifts",'Cleaning Log'!$F76=$B$4),OR($B$5="All Attendants",'Cleaning Log'!$E76=$B$5)),1,0),0)</f>
        <v/>
      </c>
      <c r="X76">
        <f>IF(AND(W76=1,'Cleaning Log'!$AC76="Released"),1,0)</f>
        <v/>
      </c>
      <c r="Y76">
        <f>IF(AND(W76=1,ISNUMBER('Cleaning Log'!$M76)),'Cleaning Log'!$M76,"")</f>
        <v/>
      </c>
      <c r="Z76">
        <f>IF(AND(W76=1,ISNUMBER('Cleaning Log'!$M76),ISNUMBER('Cleaning Log'!$J76),'Cleaning Log'!$M76&lt;='Cleaning Log'!$J76),1,0)</f>
        <v/>
      </c>
      <c r="AA76">
        <f>IF(AND(W76=1,'Cleaning Log'!$L76&lt;&gt;""),1,0)</f>
        <v/>
      </c>
      <c r="AB76">
        <f>IF(AND(W76=1,'Cleaning Log'!$AB76="Pass"),1,0)</f>
        <v/>
      </c>
      <c r="AC76">
        <f>IF(AND(W76=1,OR('Cleaning Log'!$AB76="Pass",'Cleaning Log'!$AB76="Fail")),1,0)</f>
        <v/>
      </c>
      <c r="AD76">
        <f>IF(AND(W76=1,OR(COUNTIF('Cleaning Log'!$N76:$X76,"Needs Attention")&gt;0,AND('Cleaning Log'!$L76&lt;&gt;"",COUNTBLANK('Cleaning Log'!$N76:$X76)&gt;0))),1,0)</f>
        <v/>
      </c>
      <c r="AE76">
        <f>IF(AND(W76=1,'Cleaning Log'!$AD76="Maintenance",'Cleaning Log'!$AF76=""),1,0)</f>
        <v/>
      </c>
    </row>
    <row r="77">
      <c r="A77">
        <f>""</f>
        <v/>
      </c>
      <c r="B77">
        <f>""</f>
        <v/>
      </c>
      <c r="C77">
        <f>""</f>
        <v/>
      </c>
      <c r="D77">
        <f>""</f>
        <v/>
      </c>
      <c r="E77">
        <f>""</f>
        <v/>
      </c>
      <c r="F77">
        <f>""</f>
        <v/>
      </c>
      <c r="G77">
        <f>""</f>
        <v/>
      </c>
      <c r="H77">
        <f>""</f>
        <v/>
      </c>
      <c r="I77">
        <f>""</f>
        <v/>
      </c>
      <c r="J77">
        <f>""</f>
        <v/>
      </c>
      <c r="T77">
        <f>IFERROR(IF(AND('Cleaning Log'!$A77=$B$3,OR($B$4="All Shifts",'Cleaning Log'!$F77=$B$4),OR($B$5="All Attendants",'Cleaning Log'!$E77=$B$5),OR('Cleaning Log'!$AC77="Hold",'Cleaning Log'!$AC77="Reclean",'Cleaning Log'!$AC77="Incomplete Checklist",'Cleaning Log'!$AC77="Awaiting Inspection",AND('Cleaning Log'!$AK77&lt;&gt;"",'Cleaning Log'!$AK77&lt;&gt;"OK"))),1,0),0)</f>
        <v/>
      </c>
      <c r="U77">
        <f>IF(T77=1,COUNTIF($T$2:T77,1),"")</f>
        <v/>
      </c>
      <c r="W77">
        <f>IFERROR(IF(AND('Cleaning Log'!$A77=$B$3,'Cleaning Log'!$B77&lt;&gt;"",OR($B$4="All Shifts",'Cleaning Log'!$F77=$B$4),OR($B$5="All Attendants",'Cleaning Log'!$E77=$B$5)),1,0),0)</f>
        <v/>
      </c>
      <c r="X77">
        <f>IF(AND(W77=1,'Cleaning Log'!$AC77="Released"),1,0)</f>
        <v/>
      </c>
      <c r="Y77">
        <f>IF(AND(W77=1,ISNUMBER('Cleaning Log'!$M77)),'Cleaning Log'!$M77,"")</f>
        <v/>
      </c>
      <c r="Z77">
        <f>IF(AND(W77=1,ISNUMBER('Cleaning Log'!$M77),ISNUMBER('Cleaning Log'!$J77),'Cleaning Log'!$M77&lt;='Cleaning Log'!$J77),1,0)</f>
        <v/>
      </c>
      <c r="AA77">
        <f>IF(AND(W77=1,'Cleaning Log'!$L77&lt;&gt;""),1,0)</f>
        <v/>
      </c>
      <c r="AB77">
        <f>IF(AND(W77=1,'Cleaning Log'!$AB77="Pass"),1,0)</f>
        <v/>
      </c>
      <c r="AC77">
        <f>IF(AND(W77=1,OR('Cleaning Log'!$AB77="Pass",'Cleaning Log'!$AB77="Fail")),1,0)</f>
        <v/>
      </c>
      <c r="AD77">
        <f>IF(AND(W77=1,OR(COUNTIF('Cleaning Log'!$N77:$X77,"Needs Attention")&gt;0,AND('Cleaning Log'!$L77&lt;&gt;"",COUNTBLANK('Cleaning Log'!$N77:$X77)&gt;0))),1,0)</f>
        <v/>
      </c>
      <c r="AE77">
        <f>IF(AND(W77=1,'Cleaning Log'!$AD77="Maintenance",'Cleaning Log'!$AF77=""),1,0)</f>
        <v/>
      </c>
    </row>
    <row r="78">
      <c r="A78">
        <f>""</f>
        <v/>
      </c>
      <c r="B78">
        <f>""</f>
        <v/>
      </c>
      <c r="C78">
        <f>""</f>
        <v/>
      </c>
      <c r="D78">
        <f>""</f>
        <v/>
      </c>
      <c r="E78">
        <f>""</f>
        <v/>
      </c>
      <c r="F78">
        <f>""</f>
        <v/>
      </c>
      <c r="G78">
        <f>""</f>
        <v/>
      </c>
      <c r="H78">
        <f>""</f>
        <v/>
      </c>
      <c r="I78">
        <f>""</f>
        <v/>
      </c>
      <c r="J78">
        <f>""</f>
        <v/>
      </c>
      <c r="T78">
        <f>IFERROR(IF(AND('Cleaning Log'!$A78=$B$3,OR($B$4="All Shifts",'Cleaning Log'!$F78=$B$4),OR($B$5="All Attendants",'Cleaning Log'!$E78=$B$5),OR('Cleaning Log'!$AC78="Hold",'Cleaning Log'!$AC78="Reclean",'Cleaning Log'!$AC78="Incomplete Checklist",'Cleaning Log'!$AC78="Awaiting Inspection",AND('Cleaning Log'!$AK78&lt;&gt;"",'Cleaning Log'!$AK78&lt;&gt;"OK"))),1,0),0)</f>
        <v/>
      </c>
      <c r="U78">
        <f>IF(T78=1,COUNTIF($T$2:T78,1),"")</f>
        <v/>
      </c>
      <c r="W78">
        <f>IFERROR(IF(AND('Cleaning Log'!$A78=$B$3,'Cleaning Log'!$B78&lt;&gt;"",OR($B$4="All Shifts",'Cleaning Log'!$F78=$B$4),OR($B$5="All Attendants",'Cleaning Log'!$E78=$B$5)),1,0),0)</f>
        <v/>
      </c>
      <c r="X78">
        <f>IF(AND(W78=1,'Cleaning Log'!$AC78="Released"),1,0)</f>
        <v/>
      </c>
      <c r="Y78">
        <f>IF(AND(W78=1,ISNUMBER('Cleaning Log'!$M78)),'Cleaning Log'!$M78,"")</f>
        <v/>
      </c>
      <c r="Z78">
        <f>IF(AND(W78=1,ISNUMBER('Cleaning Log'!$M78),ISNUMBER('Cleaning Log'!$J78),'Cleaning Log'!$M78&lt;='Cleaning Log'!$J78),1,0)</f>
        <v/>
      </c>
      <c r="AA78">
        <f>IF(AND(W78=1,'Cleaning Log'!$L78&lt;&gt;""),1,0)</f>
        <v/>
      </c>
      <c r="AB78">
        <f>IF(AND(W78=1,'Cleaning Log'!$AB78="Pass"),1,0)</f>
        <v/>
      </c>
      <c r="AC78">
        <f>IF(AND(W78=1,OR('Cleaning Log'!$AB78="Pass",'Cleaning Log'!$AB78="Fail")),1,0)</f>
        <v/>
      </c>
      <c r="AD78">
        <f>IF(AND(W78=1,OR(COUNTIF('Cleaning Log'!$N78:$X78,"Needs Attention")&gt;0,AND('Cleaning Log'!$L78&lt;&gt;"",COUNTBLANK('Cleaning Log'!$N78:$X78)&gt;0))),1,0)</f>
        <v/>
      </c>
      <c r="AE78">
        <f>IF(AND(W78=1,'Cleaning Log'!$AD78="Maintenance",'Cleaning Log'!$AF78=""),1,0)</f>
        <v/>
      </c>
    </row>
    <row r="79">
      <c r="A79">
        <f>""</f>
        <v/>
      </c>
      <c r="B79">
        <f>""</f>
        <v/>
      </c>
      <c r="C79">
        <f>""</f>
        <v/>
      </c>
      <c r="D79">
        <f>""</f>
        <v/>
      </c>
      <c r="E79">
        <f>""</f>
        <v/>
      </c>
      <c r="F79">
        <f>""</f>
        <v/>
      </c>
      <c r="G79">
        <f>""</f>
        <v/>
      </c>
      <c r="H79">
        <f>""</f>
        <v/>
      </c>
      <c r="I79">
        <f>""</f>
        <v/>
      </c>
      <c r="J79">
        <f>""</f>
        <v/>
      </c>
      <c r="T79">
        <f>IFERROR(IF(AND('Cleaning Log'!$A79=$B$3,OR($B$4="All Shifts",'Cleaning Log'!$F79=$B$4),OR($B$5="All Attendants",'Cleaning Log'!$E79=$B$5),OR('Cleaning Log'!$AC79="Hold",'Cleaning Log'!$AC79="Reclean",'Cleaning Log'!$AC79="Incomplete Checklist",'Cleaning Log'!$AC79="Awaiting Inspection",AND('Cleaning Log'!$AK79&lt;&gt;"",'Cleaning Log'!$AK79&lt;&gt;"OK"))),1,0),0)</f>
        <v/>
      </c>
      <c r="U79">
        <f>IF(T79=1,COUNTIF($T$2:T79,1),"")</f>
        <v/>
      </c>
      <c r="W79">
        <f>IFERROR(IF(AND('Cleaning Log'!$A79=$B$3,'Cleaning Log'!$B79&lt;&gt;"",OR($B$4="All Shifts",'Cleaning Log'!$F79=$B$4),OR($B$5="All Attendants",'Cleaning Log'!$E79=$B$5)),1,0),0)</f>
        <v/>
      </c>
      <c r="X79">
        <f>IF(AND(W79=1,'Cleaning Log'!$AC79="Released"),1,0)</f>
        <v/>
      </c>
      <c r="Y79">
        <f>IF(AND(W79=1,ISNUMBER('Cleaning Log'!$M79)),'Cleaning Log'!$M79,"")</f>
        <v/>
      </c>
      <c r="Z79">
        <f>IF(AND(W79=1,ISNUMBER('Cleaning Log'!$M79),ISNUMBER('Cleaning Log'!$J79),'Cleaning Log'!$M79&lt;='Cleaning Log'!$J79),1,0)</f>
        <v/>
      </c>
      <c r="AA79">
        <f>IF(AND(W79=1,'Cleaning Log'!$L79&lt;&gt;""),1,0)</f>
        <v/>
      </c>
      <c r="AB79">
        <f>IF(AND(W79=1,'Cleaning Log'!$AB79="Pass"),1,0)</f>
        <v/>
      </c>
      <c r="AC79">
        <f>IF(AND(W79=1,OR('Cleaning Log'!$AB79="Pass",'Cleaning Log'!$AB79="Fail")),1,0)</f>
        <v/>
      </c>
      <c r="AD79">
        <f>IF(AND(W79=1,OR(COUNTIF('Cleaning Log'!$N79:$X79,"Needs Attention")&gt;0,AND('Cleaning Log'!$L79&lt;&gt;"",COUNTBLANK('Cleaning Log'!$N79:$X79)&gt;0))),1,0)</f>
        <v/>
      </c>
      <c r="AE79">
        <f>IF(AND(W79=1,'Cleaning Log'!$AD79="Maintenance",'Cleaning Log'!$AF79=""),1,0)</f>
        <v/>
      </c>
    </row>
    <row r="80">
      <c r="A80">
        <f>""</f>
        <v/>
      </c>
      <c r="B80">
        <f>""</f>
        <v/>
      </c>
      <c r="C80">
        <f>""</f>
        <v/>
      </c>
      <c r="D80">
        <f>""</f>
        <v/>
      </c>
      <c r="E80">
        <f>""</f>
        <v/>
      </c>
      <c r="F80">
        <f>""</f>
        <v/>
      </c>
      <c r="G80">
        <f>""</f>
        <v/>
      </c>
      <c r="H80">
        <f>""</f>
        <v/>
      </c>
      <c r="I80">
        <f>""</f>
        <v/>
      </c>
      <c r="J80">
        <f>""</f>
        <v/>
      </c>
      <c r="T80">
        <f>IFERROR(IF(AND('Cleaning Log'!$A80=$B$3,OR($B$4="All Shifts",'Cleaning Log'!$F80=$B$4),OR($B$5="All Attendants",'Cleaning Log'!$E80=$B$5),OR('Cleaning Log'!$AC80="Hold",'Cleaning Log'!$AC80="Reclean",'Cleaning Log'!$AC80="Incomplete Checklist",'Cleaning Log'!$AC80="Awaiting Inspection",AND('Cleaning Log'!$AK80&lt;&gt;"",'Cleaning Log'!$AK80&lt;&gt;"OK"))),1,0),0)</f>
        <v/>
      </c>
      <c r="U80">
        <f>IF(T80=1,COUNTIF($T$2:T80,1),"")</f>
        <v/>
      </c>
      <c r="W80">
        <f>IFERROR(IF(AND('Cleaning Log'!$A80=$B$3,'Cleaning Log'!$B80&lt;&gt;"",OR($B$4="All Shifts",'Cleaning Log'!$F80=$B$4),OR($B$5="All Attendants",'Cleaning Log'!$E80=$B$5)),1,0),0)</f>
        <v/>
      </c>
      <c r="X80">
        <f>IF(AND(W80=1,'Cleaning Log'!$AC80="Released"),1,0)</f>
        <v/>
      </c>
      <c r="Y80">
        <f>IF(AND(W80=1,ISNUMBER('Cleaning Log'!$M80)),'Cleaning Log'!$M80,"")</f>
        <v/>
      </c>
      <c r="Z80">
        <f>IF(AND(W80=1,ISNUMBER('Cleaning Log'!$M80),ISNUMBER('Cleaning Log'!$J80),'Cleaning Log'!$M80&lt;='Cleaning Log'!$J80),1,0)</f>
        <v/>
      </c>
      <c r="AA80">
        <f>IF(AND(W80=1,'Cleaning Log'!$L80&lt;&gt;""),1,0)</f>
        <v/>
      </c>
      <c r="AB80">
        <f>IF(AND(W80=1,'Cleaning Log'!$AB80="Pass"),1,0)</f>
        <v/>
      </c>
      <c r="AC80">
        <f>IF(AND(W80=1,OR('Cleaning Log'!$AB80="Pass",'Cleaning Log'!$AB80="Fail")),1,0)</f>
        <v/>
      </c>
      <c r="AD80">
        <f>IF(AND(W80=1,OR(COUNTIF('Cleaning Log'!$N80:$X80,"Needs Attention")&gt;0,AND('Cleaning Log'!$L80&lt;&gt;"",COUNTBLANK('Cleaning Log'!$N80:$X80)&gt;0))),1,0)</f>
        <v/>
      </c>
      <c r="AE80">
        <f>IF(AND(W80=1,'Cleaning Log'!$AD80="Maintenance",'Cleaning Log'!$AF80=""),1,0)</f>
        <v/>
      </c>
    </row>
    <row r="81">
      <c r="A81">
        <f>""</f>
        <v/>
      </c>
      <c r="B81">
        <f>""</f>
        <v/>
      </c>
      <c r="C81">
        <f>""</f>
        <v/>
      </c>
      <c r="D81">
        <f>""</f>
        <v/>
      </c>
      <c r="E81">
        <f>""</f>
        <v/>
      </c>
      <c r="F81">
        <f>""</f>
        <v/>
      </c>
      <c r="G81">
        <f>""</f>
        <v/>
      </c>
      <c r="H81">
        <f>""</f>
        <v/>
      </c>
      <c r="I81">
        <f>""</f>
        <v/>
      </c>
      <c r="J81">
        <f>""</f>
        <v/>
      </c>
      <c r="T81">
        <f>IFERROR(IF(AND('Cleaning Log'!$A81=$B$3,OR($B$4="All Shifts",'Cleaning Log'!$F81=$B$4),OR($B$5="All Attendants",'Cleaning Log'!$E81=$B$5),OR('Cleaning Log'!$AC81="Hold",'Cleaning Log'!$AC81="Reclean",'Cleaning Log'!$AC81="Incomplete Checklist",'Cleaning Log'!$AC81="Awaiting Inspection",AND('Cleaning Log'!$AK81&lt;&gt;"",'Cleaning Log'!$AK81&lt;&gt;"OK"))),1,0),0)</f>
        <v/>
      </c>
      <c r="U81">
        <f>IF(T81=1,COUNTIF($T$2:T81,1),"")</f>
        <v/>
      </c>
      <c r="W81">
        <f>IFERROR(IF(AND('Cleaning Log'!$A81=$B$3,'Cleaning Log'!$B81&lt;&gt;"",OR($B$4="All Shifts",'Cleaning Log'!$F81=$B$4),OR($B$5="All Attendants",'Cleaning Log'!$E81=$B$5)),1,0),0)</f>
        <v/>
      </c>
      <c r="X81">
        <f>IF(AND(W81=1,'Cleaning Log'!$AC81="Released"),1,0)</f>
        <v/>
      </c>
      <c r="Y81">
        <f>IF(AND(W81=1,ISNUMBER('Cleaning Log'!$M81)),'Cleaning Log'!$M81,"")</f>
        <v/>
      </c>
      <c r="Z81">
        <f>IF(AND(W81=1,ISNUMBER('Cleaning Log'!$M81),ISNUMBER('Cleaning Log'!$J81),'Cleaning Log'!$M81&lt;='Cleaning Log'!$J81),1,0)</f>
        <v/>
      </c>
      <c r="AA81">
        <f>IF(AND(W81=1,'Cleaning Log'!$L81&lt;&gt;""),1,0)</f>
        <v/>
      </c>
      <c r="AB81">
        <f>IF(AND(W81=1,'Cleaning Log'!$AB81="Pass"),1,0)</f>
        <v/>
      </c>
      <c r="AC81">
        <f>IF(AND(W81=1,OR('Cleaning Log'!$AB81="Pass",'Cleaning Log'!$AB81="Fail")),1,0)</f>
        <v/>
      </c>
      <c r="AD81">
        <f>IF(AND(W81=1,OR(COUNTIF('Cleaning Log'!$N81:$X81,"Needs Attention")&gt;0,AND('Cleaning Log'!$L81&lt;&gt;"",COUNTBLANK('Cleaning Log'!$N81:$X81)&gt;0))),1,0)</f>
        <v/>
      </c>
      <c r="AE81">
        <f>IF(AND(W81=1,'Cleaning Log'!$AD81="Maintenance",'Cleaning Log'!$AF81=""),1,0)</f>
        <v/>
      </c>
    </row>
    <row r="82">
      <c r="A82">
        <f>""</f>
        <v/>
      </c>
      <c r="B82">
        <f>""</f>
        <v/>
      </c>
      <c r="C82">
        <f>""</f>
        <v/>
      </c>
      <c r="D82">
        <f>""</f>
        <v/>
      </c>
      <c r="E82">
        <f>""</f>
        <v/>
      </c>
      <c r="F82">
        <f>""</f>
        <v/>
      </c>
      <c r="G82">
        <f>""</f>
        <v/>
      </c>
      <c r="H82">
        <f>""</f>
        <v/>
      </c>
      <c r="I82">
        <f>""</f>
        <v/>
      </c>
      <c r="J82">
        <f>""</f>
        <v/>
      </c>
      <c r="T82">
        <f>IFERROR(IF(AND('Cleaning Log'!$A82=$B$3,OR($B$4="All Shifts",'Cleaning Log'!$F82=$B$4),OR($B$5="All Attendants",'Cleaning Log'!$E82=$B$5),OR('Cleaning Log'!$AC82="Hold",'Cleaning Log'!$AC82="Reclean",'Cleaning Log'!$AC82="Incomplete Checklist",'Cleaning Log'!$AC82="Awaiting Inspection",AND('Cleaning Log'!$AK82&lt;&gt;"",'Cleaning Log'!$AK82&lt;&gt;"OK"))),1,0),0)</f>
        <v/>
      </c>
      <c r="U82">
        <f>IF(T82=1,COUNTIF($T$2:T82,1),"")</f>
        <v/>
      </c>
      <c r="W82">
        <f>IFERROR(IF(AND('Cleaning Log'!$A82=$B$3,'Cleaning Log'!$B82&lt;&gt;"",OR($B$4="All Shifts",'Cleaning Log'!$F82=$B$4),OR($B$5="All Attendants",'Cleaning Log'!$E82=$B$5)),1,0),0)</f>
        <v/>
      </c>
      <c r="X82">
        <f>IF(AND(W82=1,'Cleaning Log'!$AC82="Released"),1,0)</f>
        <v/>
      </c>
      <c r="Y82">
        <f>IF(AND(W82=1,ISNUMBER('Cleaning Log'!$M82)),'Cleaning Log'!$M82,"")</f>
        <v/>
      </c>
      <c r="Z82">
        <f>IF(AND(W82=1,ISNUMBER('Cleaning Log'!$M82),ISNUMBER('Cleaning Log'!$J82),'Cleaning Log'!$M82&lt;='Cleaning Log'!$J82),1,0)</f>
        <v/>
      </c>
      <c r="AA82">
        <f>IF(AND(W82=1,'Cleaning Log'!$L82&lt;&gt;""),1,0)</f>
        <v/>
      </c>
      <c r="AB82">
        <f>IF(AND(W82=1,'Cleaning Log'!$AB82="Pass"),1,0)</f>
        <v/>
      </c>
      <c r="AC82">
        <f>IF(AND(W82=1,OR('Cleaning Log'!$AB82="Pass",'Cleaning Log'!$AB82="Fail")),1,0)</f>
        <v/>
      </c>
      <c r="AD82">
        <f>IF(AND(W82=1,OR(COUNTIF('Cleaning Log'!$N82:$X82,"Needs Attention")&gt;0,AND('Cleaning Log'!$L82&lt;&gt;"",COUNTBLANK('Cleaning Log'!$N82:$X82)&gt;0))),1,0)</f>
        <v/>
      </c>
      <c r="AE82">
        <f>IF(AND(W82=1,'Cleaning Log'!$AD82="Maintenance",'Cleaning Log'!$AF82=""),1,0)</f>
        <v/>
      </c>
    </row>
    <row r="83">
      <c r="A83">
        <f>""</f>
        <v/>
      </c>
      <c r="B83">
        <f>""</f>
        <v/>
      </c>
      <c r="C83">
        <f>""</f>
        <v/>
      </c>
      <c r="D83">
        <f>""</f>
        <v/>
      </c>
      <c r="E83">
        <f>""</f>
        <v/>
      </c>
      <c r="F83">
        <f>""</f>
        <v/>
      </c>
      <c r="G83">
        <f>""</f>
        <v/>
      </c>
      <c r="H83">
        <f>""</f>
        <v/>
      </c>
      <c r="I83">
        <f>""</f>
        <v/>
      </c>
      <c r="J83">
        <f>""</f>
        <v/>
      </c>
      <c r="T83">
        <f>IFERROR(IF(AND('Cleaning Log'!$A83=$B$3,OR($B$4="All Shifts",'Cleaning Log'!$F83=$B$4),OR($B$5="All Attendants",'Cleaning Log'!$E83=$B$5),OR('Cleaning Log'!$AC83="Hold",'Cleaning Log'!$AC83="Reclean",'Cleaning Log'!$AC83="Incomplete Checklist",'Cleaning Log'!$AC83="Awaiting Inspection",AND('Cleaning Log'!$AK83&lt;&gt;"",'Cleaning Log'!$AK83&lt;&gt;"OK"))),1,0),0)</f>
        <v/>
      </c>
      <c r="U83">
        <f>IF(T83=1,COUNTIF($T$2:T83,1),"")</f>
        <v/>
      </c>
      <c r="W83">
        <f>IFERROR(IF(AND('Cleaning Log'!$A83=$B$3,'Cleaning Log'!$B83&lt;&gt;"",OR($B$4="All Shifts",'Cleaning Log'!$F83=$B$4),OR($B$5="All Attendants",'Cleaning Log'!$E83=$B$5)),1,0),0)</f>
        <v/>
      </c>
      <c r="X83">
        <f>IF(AND(W83=1,'Cleaning Log'!$AC83="Released"),1,0)</f>
        <v/>
      </c>
      <c r="Y83">
        <f>IF(AND(W83=1,ISNUMBER('Cleaning Log'!$M83)),'Cleaning Log'!$M83,"")</f>
        <v/>
      </c>
      <c r="Z83">
        <f>IF(AND(W83=1,ISNUMBER('Cleaning Log'!$M83),ISNUMBER('Cleaning Log'!$J83),'Cleaning Log'!$M83&lt;='Cleaning Log'!$J83),1,0)</f>
        <v/>
      </c>
      <c r="AA83">
        <f>IF(AND(W83=1,'Cleaning Log'!$L83&lt;&gt;""),1,0)</f>
        <v/>
      </c>
      <c r="AB83">
        <f>IF(AND(W83=1,'Cleaning Log'!$AB83="Pass"),1,0)</f>
        <v/>
      </c>
      <c r="AC83">
        <f>IF(AND(W83=1,OR('Cleaning Log'!$AB83="Pass",'Cleaning Log'!$AB83="Fail")),1,0)</f>
        <v/>
      </c>
      <c r="AD83">
        <f>IF(AND(W83=1,OR(COUNTIF('Cleaning Log'!$N83:$X83,"Needs Attention")&gt;0,AND('Cleaning Log'!$L83&lt;&gt;"",COUNTBLANK('Cleaning Log'!$N83:$X83)&gt;0))),1,0)</f>
        <v/>
      </c>
      <c r="AE83">
        <f>IF(AND(W83=1,'Cleaning Log'!$AD83="Maintenance",'Cleaning Log'!$AF83=""),1,0)</f>
        <v/>
      </c>
    </row>
    <row r="84">
      <c r="A84">
        <f>""</f>
        <v/>
      </c>
      <c r="B84">
        <f>""</f>
        <v/>
      </c>
      <c r="C84">
        <f>""</f>
        <v/>
      </c>
      <c r="D84">
        <f>""</f>
        <v/>
      </c>
      <c r="E84">
        <f>""</f>
        <v/>
      </c>
      <c r="F84">
        <f>""</f>
        <v/>
      </c>
      <c r="G84">
        <f>""</f>
        <v/>
      </c>
      <c r="H84">
        <f>""</f>
        <v/>
      </c>
      <c r="I84">
        <f>""</f>
        <v/>
      </c>
      <c r="J84">
        <f>""</f>
        <v/>
      </c>
      <c r="T84">
        <f>IFERROR(IF(AND('Cleaning Log'!$A84=$B$3,OR($B$4="All Shifts",'Cleaning Log'!$F84=$B$4),OR($B$5="All Attendants",'Cleaning Log'!$E84=$B$5),OR('Cleaning Log'!$AC84="Hold",'Cleaning Log'!$AC84="Reclean",'Cleaning Log'!$AC84="Incomplete Checklist",'Cleaning Log'!$AC84="Awaiting Inspection",AND('Cleaning Log'!$AK84&lt;&gt;"",'Cleaning Log'!$AK84&lt;&gt;"OK"))),1,0),0)</f>
        <v/>
      </c>
      <c r="U84">
        <f>IF(T84=1,COUNTIF($T$2:T84,1),"")</f>
        <v/>
      </c>
      <c r="W84">
        <f>IFERROR(IF(AND('Cleaning Log'!$A84=$B$3,'Cleaning Log'!$B84&lt;&gt;"",OR($B$4="All Shifts",'Cleaning Log'!$F84=$B$4),OR($B$5="All Attendants",'Cleaning Log'!$E84=$B$5)),1,0),0)</f>
        <v/>
      </c>
      <c r="X84">
        <f>IF(AND(W84=1,'Cleaning Log'!$AC84="Released"),1,0)</f>
        <v/>
      </c>
      <c r="Y84">
        <f>IF(AND(W84=1,ISNUMBER('Cleaning Log'!$M84)),'Cleaning Log'!$M84,"")</f>
        <v/>
      </c>
      <c r="Z84">
        <f>IF(AND(W84=1,ISNUMBER('Cleaning Log'!$M84),ISNUMBER('Cleaning Log'!$J84),'Cleaning Log'!$M84&lt;='Cleaning Log'!$J84),1,0)</f>
        <v/>
      </c>
      <c r="AA84">
        <f>IF(AND(W84=1,'Cleaning Log'!$L84&lt;&gt;""),1,0)</f>
        <v/>
      </c>
      <c r="AB84">
        <f>IF(AND(W84=1,'Cleaning Log'!$AB84="Pass"),1,0)</f>
        <v/>
      </c>
      <c r="AC84">
        <f>IF(AND(W84=1,OR('Cleaning Log'!$AB84="Pass",'Cleaning Log'!$AB84="Fail")),1,0)</f>
        <v/>
      </c>
      <c r="AD84">
        <f>IF(AND(W84=1,OR(COUNTIF('Cleaning Log'!$N84:$X84,"Needs Attention")&gt;0,AND('Cleaning Log'!$L84&lt;&gt;"",COUNTBLANK('Cleaning Log'!$N84:$X84)&gt;0))),1,0)</f>
        <v/>
      </c>
      <c r="AE84">
        <f>IF(AND(W84=1,'Cleaning Log'!$AD84="Maintenance",'Cleaning Log'!$AF84=""),1,0)</f>
        <v/>
      </c>
    </row>
    <row r="85">
      <c r="A85">
        <f>""</f>
        <v/>
      </c>
      <c r="B85">
        <f>""</f>
        <v/>
      </c>
      <c r="C85">
        <f>""</f>
        <v/>
      </c>
      <c r="D85">
        <f>""</f>
        <v/>
      </c>
      <c r="E85">
        <f>""</f>
        <v/>
      </c>
      <c r="F85">
        <f>""</f>
        <v/>
      </c>
      <c r="G85">
        <f>""</f>
        <v/>
      </c>
      <c r="H85">
        <f>""</f>
        <v/>
      </c>
      <c r="I85">
        <f>""</f>
        <v/>
      </c>
      <c r="J85">
        <f>""</f>
        <v/>
      </c>
      <c r="T85">
        <f>IFERROR(IF(AND('Cleaning Log'!$A85=$B$3,OR($B$4="All Shifts",'Cleaning Log'!$F85=$B$4),OR($B$5="All Attendants",'Cleaning Log'!$E85=$B$5),OR('Cleaning Log'!$AC85="Hold",'Cleaning Log'!$AC85="Reclean",'Cleaning Log'!$AC85="Incomplete Checklist",'Cleaning Log'!$AC85="Awaiting Inspection",AND('Cleaning Log'!$AK85&lt;&gt;"",'Cleaning Log'!$AK85&lt;&gt;"OK"))),1,0),0)</f>
        <v/>
      </c>
      <c r="U85">
        <f>IF(T85=1,COUNTIF($T$2:T85,1),"")</f>
        <v/>
      </c>
      <c r="W85">
        <f>IFERROR(IF(AND('Cleaning Log'!$A85=$B$3,'Cleaning Log'!$B85&lt;&gt;"",OR($B$4="All Shifts",'Cleaning Log'!$F85=$B$4),OR($B$5="All Attendants",'Cleaning Log'!$E85=$B$5)),1,0),0)</f>
        <v/>
      </c>
      <c r="X85">
        <f>IF(AND(W85=1,'Cleaning Log'!$AC85="Released"),1,0)</f>
        <v/>
      </c>
      <c r="Y85">
        <f>IF(AND(W85=1,ISNUMBER('Cleaning Log'!$M85)),'Cleaning Log'!$M85,"")</f>
        <v/>
      </c>
      <c r="Z85">
        <f>IF(AND(W85=1,ISNUMBER('Cleaning Log'!$M85),ISNUMBER('Cleaning Log'!$J85),'Cleaning Log'!$M85&lt;='Cleaning Log'!$J85),1,0)</f>
        <v/>
      </c>
      <c r="AA85">
        <f>IF(AND(W85=1,'Cleaning Log'!$L85&lt;&gt;""),1,0)</f>
        <v/>
      </c>
      <c r="AB85">
        <f>IF(AND(W85=1,'Cleaning Log'!$AB85="Pass"),1,0)</f>
        <v/>
      </c>
      <c r="AC85">
        <f>IF(AND(W85=1,OR('Cleaning Log'!$AB85="Pass",'Cleaning Log'!$AB85="Fail")),1,0)</f>
        <v/>
      </c>
      <c r="AD85">
        <f>IF(AND(W85=1,OR(COUNTIF('Cleaning Log'!$N85:$X85,"Needs Attention")&gt;0,AND('Cleaning Log'!$L85&lt;&gt;"",COUNTBLANK('Cleaning Log'!$N85:$X85)&gt;0))),1,0)</f>
        <v/>
      </c>
      <c r="AE85">
        <f>IF(AND(W85=1,'Cleaning Log'!$AD85="Maintenance",'Cleaning Log'!$AF85=""),1,0)</f>
        <v/>
      </c>
    </row>
    <row r="86">
      <c r="A86">
        <f>""</f>
        <v/>
      </c>
      <c r="B86">
        <f>""</f>
        <v/>
      </c>
      <c r="C86">
        <f>""</f>
        <v/>
      </c>
      <c r="D86">
        <f>""</f>
        <v/>
      </c>
      <c r="E86">
        <f>""</f>
        <v/>
      </c>
      <c r="F86">
        <f>""</f>
        <v/>
      </c>
      <c r="G86">
        <f>""</f>
        <v/>
      </c>
      <c r="H86">
        <f>""</f>
        <v/>
      </c>
      <c r="I86">
        <f>""</f>
        <v/>
      </c>
      <c r="J86">
        <f>""</f>
        <v/>
      </c>
      <c r="T86">
        <f>IFERROR(IF(AND('Cleaning Log'!$A86=$B$3,OR($B$4="All Shifts",'Cleaning Log'!$F86=$B$4),OR($B$5="All Attendants",'Cleaning Log'!$E86=$B$5),OR('Cleaning Log'!$AC86="Hold",'Cleaning Log'!$AC86="Reclean",'Cleaning Log'!$AC86="Incomplete Checklist",'Cleaning Log'!$AC86="Awaiting Inspection",AND('Cleaning Log'!$AK86&lt;&gt;"",'Cleaning Log'!$AK86&lt;&gt;"OK"))),1,0),0)</f>
        <v/>
      </c>
      <c r="U86">
        <f>IF(T86=1,COUNTIF($T$2:T86,1),"")</f>
        <v/>
      </c>
      <c r="W86">
        <f>IFERROR(IF(AND('Cleaning Log'!$A86=$B$3,'Cleaning Log'!$B86&lt;&gt;"",OR($B$4="All Shifts",'Cleaning Log'!$F86=$B$4),OR($B$5="All Attendants",'Cleaning Log'!$E86=$B$5)),1,0),0)</f>
        <v/>
      </c>
      <c r="X86">
        <f>IF(AND(W86=1,'Cleaning Log'!$AC86="Released"),1,0)</f>
        <v/>
      </c>
      <c r="Y86">
        <f>IF(AND(W86=1,ISNUMBER('Cleaning Log'!$M86)),'Cleaning Log'!$M86,"")</f>
        <v/>
      </c>
      <c r="Z86">
        <f>IF(AND(W86=1,ISNUMBER('Cleaning Log'!$M86),ISNUMBER('Cleaning Log'!$J86),'Cleaning Log'!$M86&lt;='Cleaning Log'!$J86),1,0)</f>
        <v/>
      </c>
      <c r="AA86">
        <f>IF(AND(W86=1,'Cleaning Log'!$L86&lt;&gt;""),1,0)</f>
        <v/>
      </c>
      <c r="AB86">
        <f>IF(AND(W86=1,'Cleaning Log'!$AB86="Pass"),1,0)</f>
        <v/>
      </c>
      <c r="AC86">
        <f>IF(AND(W86=1,OR('Cleaning Log'!$AB86="Pass",'Cleaning Log'!$AB86="Fail")),1,0)</f>
        <v/>
      </c>
      <c r="AD86">
        <f>IF(AND(W86=1,OR(COUNTIF('Cleaning Log'!$N86:$X86,"Needs Attention")&gt;0,AND('Cleaning Log'!$L86&lt;&gt;"",COUNTBLANK('Cleaning Log'!$N86:$X86)&gt;0))),1,0)</f>
        <v/>
      </c>
      <c r="AE86">
        <f>IF(AND(W86=1,'Cleaning Log'!$AD86="Maintenance",'Cleaning Log'!$AF86=""),1,0)</f>
        <v/>
      </c>
    </row>
    <row r="87">
      <c r="A87">
        <f>""</f>
        <v/>
      </c>
      <c r="B87">
        <f>""</f>
        <v/>
      </c>
      <c r="C87">
        <f>""</f>
        <v/>
      </c>
      <c r="D87">
        <f>""</f>
        <v/>
      </c>
      <c r="E87">
        <f>""</f>
        <v/>
      </c>
      <c r="F87">
        <f>""</f>
        <v/>
      </c>
      <c r="G87">
        <f>""</f>
        <v/>
      </c>
      <c r="H87">
        <f>""</f>
        <v/>
      </c>
      <c r="I87">
        <f>""</f>
        <v/>
      </c>
      <c r="J87">
        <f>""</f>
        <v/>
      </c>
      <c r="T87">
        <f>IFERROR(IF(AND('Cleaning Log'!$A87=$B$3,OR($B$4="All Shifts",'Cleaning Log'!$F87=$B$4),OR($B$5="All Attendants",'Cleaning Log'!$E87=$B$5),OR('Cleaning Log'!$AC87="Hold",'Cleaning Log'!$AC87="Reclean",'Cleaning Log'!$AC87="Incomplete Checklist",'Cleaning Log'!$AC87="Awaiting Inspection",AND('Cleaning Log'!$AK87&lt;&gt;"",'Cleaning Log'!$AK87&lt;&gt;"OK"))),1,0),0)</f>
        <v/>
      </c>
      <c r="U87">
        <f>IF(T87=1,COUNTIF($T$2:T87,1),"")</f>
        <v/>
      </c>
      <c r="W87">
        <f>IFERROR(IF(AND('Cleaning Log'!$A87=$B$3,'Cleaning Log'!$B87&lt;&gt;"",OR($B$4="All Shifts",'Cleaning Log'!$F87=$B$4),OR($B$5="All Attendants",'Cleaning Log'!$E87=$B$5)),1,0),0)</f>
        <v/>
      </c>
      <c r="X87">
        <f>IF(AND(W87=1,'Cleaning Log'!$AC87="Released"),1,0)</f>
        <v/>
      </c>
      <c r="Y87">
        <f>IF(AND(W87=1,ISNUMBER('Cleaning Log'!$M87)),'Cleaning Log'!$M87,"")</f>
        <v/>
      </c>
      <c r="Z87">
        <f>IF(AND(W87=1,ISNUMBER('Cleaning Log'!$M87),ISNUMBER('Cleaning Log'!$J87),'Cleaning Log'!$M87&lt;='Cleaning Log'!$J87),1,0)</f>
        <v/>
      </c>
      <c r="AA87">
        <f>IF(AND(W87=1,'Cleaning Log'!$L87&lt;&gt;""),1,0)</f>
        <v/>
      </c>
      <c r="AB87">
        <f>IF(AND(W87=1,'Cleaning Log'!$AB87="Pass"),1,0)</f>
        <v/>
      </c>
      <c r="AC87">
        <f>IF(AND(W87=1,OR('Cleaning Log'!$AB87="Pass",'Cleaning Log'!$AB87="Fail")),1,0)</f>
        <v/>
      </c>
      <c r="AD87">
        <f>IF(AND(W87=1,OR(COUNTIF('Cleaning Log'!$N87:$X87,"Needs Attention")&gt;0,AND('Cleaning Log'!$L87&lt;&gt;"",COUNTBLANK('Cleaning Log'!$N87:$X87)&gt;0))),1,0)</f>
        <v/>
      </c>
      <c r="AE87">
        <f>IF(AND(W87=1,'Cleaning Log'!$AD87="Maintenance",'Cleaning Log'!$AF87=""),1,0)</f>
        <v/>
      </c>
    </row>
    <row r="88">
      <c r="A88">
        <f>""</f>
        <v/>
      </c>
      <c r="B88">
        <f>""</f>
        <v/>
      </c>
      <c r="C88">
        <f>""</f>
        <v/>
      </c>
      <c r="D88">
        <f>""</f>
        <v/>
      </c>
      <c r="E88">
        <f>""</f>
        <v/>
      </c>
      <c r="F88">
        <f>""</f>
        <v/>
      </c>
      <c r="G88">
        <f>""</f>
        <v/>
      </c>
      <c r="H88">
        <f>""</f>
        <v/>
      </c>
      <c r="I88">
        <f>""</f>
        <v/>
      </c>
      <c r="J88">
        <f>""</f>
        <v/>
      </c>
      <c r="T88">
        <f>IFERROR(IF(AND('Cleaning Log'!$A88=$B$3,OR($B$4="All Shifts",'Cleaning Log'!$F88=$B$4),OR($B$5="All Attendants",'Cleaning Log'!$E88=$B$5),OR('Cleaning Log'!$AC88="Hold",'Cleaning Log'!$AC88="Reclean",'Cleaning Log'!$AC88="Incomplete Checklist",'Cleaning Log'!$AC88="Awaiting Inspection",AND('Cleaning Log'!$AK88&lt;&gt;"",'Cleaning Log'!$AK88&lt;&gt;"OK"))),1,0),0)</f>
        <v/>
      </c>
      <c r="U88">
        <f>IF(T88=1,COUNTIF($T$2:T88,1),"")</f>
        <v/>
      </c>
      <c r="W88">
        <f>IFERROR(IF(AND('Cleaning Log'!$A88=$B$3,'Cleaning Log'!$B88&lt;&gt;"",OR($B$4="All Shifts",'Cleaning Log'!$F88=$B$4),OR($B$5="All Attendants",'Cleaning Log'!$E88=$B$5)),1,0),0)</f>
        <v/>
      </c>
      <c r="X88">
        <f>IF(AND(W88=1,'Cleaning Log'!$AC88="Released"),1,0)</f>
        <v/>
      </c>
      <c r="Y88">
        <f>IF(AND(W88=1,ISNUMBER('Cleaning Log'!$M88)),'Cleaning Log'!$M88,"")</f>
        <v/>
      </c>
      <c r="Z88">
        <f>IF(AND(W88=1,ISNUMBER('Cleaning Log'!$M88),ISNUMBER('Cleaning Log'!$J88),'Cleaning Log'!$M88&lt;='Cleaning Log'!$J88),1,0)</f>
        <v/>
      </c>
      <c r="AA88">
        <f>IF(AND(W88=1,'Cleaning Log'!$L88&lt;&gt;""),1,0)</f>
        <v/>
      </c>
      <c r="AB88">
        <f>IF(AND(W88=1,'Cleaning Log'!$AB88="Pass"),1,0)</f>
        <v/>
      </c>
      <c r="AC88">
        <f>IF(AND(W88=1,OR('Cleaning Log'!$AB88="Pass",'Cleaning Log'!$AB88="Fail")),1,0)</f>
        <v/>
      </c>
      <c r="AD88">
        <f>IF(AND(W88=1,OR(COUNTIF('Cleaning Log'!$N88:$X88,"Needs Attention")&gt;0,AND('Cleaning Log'!$L88&lt;&gt;"",COUNTBLANK('Cleaning Log'!$N88:$X88)&gt;0))),1,0)</f>
        <v/>
      </c>
      <c r="AE88">
        <f>IF(AND(W88=1,'Cleaning Log'!$AD88="Maintenance",'Cleaning Log'!$AF88=""),1,0)</f>
        <v/>
      </c>
    </row>
    <row r="89">
      <c r="A89">
        <f>""</f>
        <v/>
      </c>
      <c r="B89">
        <f>""</f>
        <v/>
      </c>
      <c r="C89">
        <f>""</f>
        <v/>
      </c>
      <c r="D89">
        <f>""</f>
        <v/>
      </c>
      <c r="E89">
        <f>""</f>
        <v/>
      </c>
      <c r="F89">
        <f>""</f>
        <v/>
      </c>
      <c r="G89">
        <f>""</f>
        <v/>
      </c>
      <c r="H89">
        <f>""</f>
        <v/>
      </c>
      <c r="I89">
        <f>""</f>
        <v/>
      </c>
      <c r="J89">
        <f>""</f>
        <v/>
      </c>
      <c r="T89">
        <f>IFERROR(IF(AND('Cleaning Log'!$A89=$B$3,OR($B$4="All Shifts",'Cleaning Log'!$F89=$B$4),OR($B$5="All Attendants",'Cleaning Log'!$E89=$B$5),OR('Cleaning Log'!$AC89="Hold",'Cleaning Log'!$AC89="Reclean",'Cleaning Log'!$AC89="Incomplete Checklist",'Cleaning Log'!$AC89="Awaiting Inspection",AND('Cleaning Log'!$AK89&lt;&gt;"",'Cleaning Log'!$AK89&lt;&gt;"OK"))),1,0),0)</f>
        <v/>
      </c>
      <c r="U89">
        <f>IF(T89=1,COUNTIF($T$2:T89,1),"")</f>
        <v/>
      </c>
      <c r="W89">
        <f>IFERROR(IF(AND('Cleaning Log'!$A89=$B$3,'Cleaning Log'!$B89&lt;&gt;"",OR($B$4="All Shifts",'Cleaning Log'!$F89=$B$4),OR($B$5="All Attendants",'Cleaning Log'!$E89=$B$5)),1,0),0)</f>
        <v/>
      </c>
      <c r="X89">
        <f>IF(AND(W89=1,'Cleaning Log'!$AC89="Released"),1,0)</f>
        <v/>
      </c>
      <c r="Y89">
        <f>IF(AND(W89=1,ISNUMBER('Cleaning Log'!$M89)),'Cleaning Log'!$M89,"")</f>
        <v/>
      </c>
      <c r="Z89">
        <f>IF(AND(W89=1,ISNUMBER('Cleaning Log'!$M89),ISNUMBER('Cleaning Log'!$J89),'Cleaning Log'!$M89&lt;='Cleaning Log'!$J89),1,0)</f>
        <v/>
      </c>
      <c r="AA89">
        <f>IF(AND(W89=1,'Cleaning Log'!$L89&lt;&gt;""),1,0)</f>
        <v/>
      </c>
      <c r="AB89">
        <f>IF(AND(W89=1,'Cleaning Log'!$AB89="Pass"),1,0)</f>
        <v/>
      </c>
      <c r="AC89">
        <f>IF(AND(W89=1,OR('Cleaning Log'!$AB89="Pass",'Cleaning Log'!$AB89="Fail")),1,0)</f>
        <v/>
      </c>
      <c r="AD89">
        <f>IF(AND(W89=1,OR(COUNTIF('Cleaning Log'!$N89:$X89,"Needs Attention")&gt;0,AND('Cleaning Log'!$L89&lt;&gt;"",COUNTBLANK('Cleaning Log'!$N89:$X89)&gt;0))),1,0)</f>
        <v/>
      </c>
      <c r="AE89">
        <f>IF(AND(W89=1,'Cleaning Log'!$AD89="Maintenance",'Cleaning Log'!$AF89=""),1,0)</f>
        <v/>
      </c>
    </row>
    <row r="90">
      <c r="A90">
        <f>""</f>
        <v/>
      </c>
      <c r="B90">
        <f>""</f>
        <v/>
      </c>
      <c r="C90">
        <f>""</f>
        <v/>
      </c>
      <c r="D90">
        <f>""</f>
        <v/>
      </c>
      <c r="E90">
        <f>""</f>
        <v/>
      </c>
      <c r="F90">
        <f>""</f>
        <v/>
      </c>
      <c r="G90">
        <f>""</f>
        <v/>
      </c>
      <c r="H90">
        <f>""</f>
        <v/>
      </c>
      <c r="I90">
        <f>""</f>
        <v/>
      </c>
      <c r="J90">
        <f>""</f>
        <v/>
      </c>
      <c r="T90">
        <f>IFERROR(IF(AND('Cleaning Log'!$A90=$B$3,OR($B$4="All Shifts",'Cleaning Log'!$F90=$B$4),OR($B$5="All Attendants",'Cleaning Log'!$E90=$B$5),OR('Cleaning Log'!$AC90="Hold",'Cleaning Log'!$AC90="Reclean",'Cleaning Log'!$AC90="Incomplete Checklist",'Cleaning Log'!$AC90="Awaiting Inspection",AND('Cleaning Log'!$AK90&lt;&gt;"",'Cleaning Log'!$AK90&lt;&gt;"OK"))),1,0),0)</f>
        <v/>
      </c>
      <c r="U90">
        <f>IF(T90=1,COUNTIF($T$2:T90,1),"")</f>
        <v/>
      </c>
      <c r="W90">
        <f>IFERROR(IF(AND('Cleaning Log'!$A90=$B$3,'Cleaning Log'!$B90&lt;&gt;"",OR($B$4="All Shifts",'Cleaning Log'!$F90=$B$4),OR($B$5="All Attendants",'Cleaning Log'!$E90=$B$5)),1,0),0)</f>
        <v/>
      </c>
      <c r="X90">
        <f>IF(AND(W90=1,'Cleaning Log'!$AC90="Released"),1,0)</f>
        <v/>
      </c>
      <c r="Y90">
        <f>IF(AND(W90=1,ISNUMBER('Cleaning Log'!$M90)),'Cleaning Log'!$M90,"")</f>
        <v/>
      </c>
      <c r="Z90">
        <f>IF(AND(W90=1,ISNUMBER('Cleaning Log'!$M90),ISNUMBER('Cleaning Log'!$J90),'Cleaning Log'!$M90&lt;='Cleaning Log'!$J90),1,0)</f>
        <v/>
      </c>
      <c r="AA90">
        <f>IF(AND(W90=1,'Cleaning Log'!$L90&lt;&gt;""),1,0)</f>
        <v/>
      </c>
      <c r="AB90">
        <f>IF(AND(W90=1,'Cleaning Log'!$AB90="Pass"),1,0)</f>
        <v/>
      </c>
      <c r="AC90">
        <f>IF(AND(W90=1,OR('Cleaning Log'!$AB90="Pass",'Cleaning Log'!$AB90="Fail")),1,0)</f>
        <v/>
      </c>
      <c r="AD90">
        <f>IF(AND(W90=1,OR(COUNTIF('Cleaning Log'!$N90:$X90,"Needs Attention")&gt;0,AND('Cleaning Log'!$L90&lt;&gt;"",COUNTBLANK('Cleaning Log'!$N90:$X90)&gt;0))),1,0)</f>
        <v/>
      </c>
      <c r="AE90">
        <f>IF(AND(W90=1,'Cleaning Log'!$AD90="Maintenance",'Cleaning Log'!$AF90=""),1,0)</f>
        <v/>
      </c>
    </row>
    <row r="91">
      <c r="A91">
        <f>""</f>
        <v/>
      </c>
      <c r="B91">
        <f>""</f>
        <v/>
      </c>
      <c r="C91">
        <f>""</f>
        <v/>
      </c>
      <c r="D91">
        <f>""</f>
        <v/>
      </c>
      <c r="E91">
        <f>""</f>
        <v/>
      </c>
      <c r="F91">
        <f>""</f>
        <v/>
      </c>
      <c r="G91">
        <f>""</f>
        <v/>
      </c>
      <c r="H91">
        <f>""</f>
        <v/>
      </c>
      <c r="I91">
        <f>""</f>
        <v/>
      </c>
      <c r="J91">
        <f>""</f>
        <v/>
      </c>
      <c r="T91">
        <f>IFERROR(IF(AND('Cleaning Log'!$A91=$B$3,OR($B$4="All Shifts",'Cleaning Log'!$F91=$B$4),OR($B$5="All Attendants",'Cleaning Log'!$E91=$B$5),OR('Cleaning Log'!$AC91="Hold",'Cleaning Log'!$AC91="Reclean",'Cleaning Log'!$AC91="Incomplete Checklist",'Cleaning Log'!$AC91="Awaiting Inspection",AND('Cleaning Log'!$AK91&lt;&gt;"",'Cleaning Log'!$AK91&lt;&gt;"OK"))),1,0),0)</f>
        <v/>
      </c>
      <c r="U91">
        <f>IF(T91=1,COUNTIF($T$2:T91,1),"")</f>
        <v/>
      </c>
      <c r="W91">
        <f>IFERROR(IF(AND('Cleaning Log'!$A91=$B$3,'Cleaning Log'!$B91&lt;&gt;"",OR($B$4="All Shifts",'Cleaning Log'!$F91=$B$4),OR($B$5="All Attendants",'Cleaning Log'!$E91=$B$5)),1,0),0)</f>
        <v/>
      </c>
      <c r="X91">
        <f>IF(AND(W91=1,'Cleaning Log'!$AC91="Released"),1,0)</f>
        <v/>
      </c>
      <c r="Y91">
        <f>IF(AND(W91=1,ISNUMBER('Cleaning Log'!$M91)),'Cleaning Log'!$M91,"")</f>
        <v/>
      </c>
      <c r="Z91">
        <f>IF(AND(W91=1,ISNUMBER('Cleaning Log'!$M91),ISNUMBER('Cleaning Log'!$J91),'Cleaning Log'!$M91&lt;='Cleaning Log'!$J91),1,0)</f>
        <v/>
      </c>
      <c r="AA91">
        <f>IF(AND(W91=1,'Cleaning Log'!$L91&lt;&gt;""),1,0)</f>
        <v/>
      </c>
      <c r="AB91">
        <f>IF(AND(W91=1,'Cleaning Log'!$AB91="Pass"),1,0)</f>
        <v/>
      </c>
      <c r="AC91">
        <f>IF(AND(W91=1,OR('Cleaning Log'!$AB91="Pass",'Cleaning Log'!$AB91="Fail")),1,0)</f>
        <v/>
      </c>
      <c r="AD91">
        <f>IF(AND(W91=1,OR(COUNTIF('Cleaning Log'!$N91:$X91,"Needs Attention")&gt;0,AND('Cleaning Log'!$L91&lt;&gt;"",COUNTBLANK('Cleaning Log'!$N91:$X91)&gt;0))),1,0)</f>
        <v/>
      </c>
      <c r="AE91">
        <f>IF(AND(W91=1,'Cleaning Log'!$AD91="Maintenance",'Cleaning Log'!$AF91=""),1,0)</f>
        <v/>
      </c>
    </row>
    <row r="92">
      <c r="A92">
        <f>""</f>
        <v/>
      </c>
      <c r="B92">
        <f>""</f>
        <v/>
      </c>
      <c r="C92">
        <f>""</f>
        <v/>
      </c>
      <c r="D92">
        <f>""</f>
        <v/>
      </c>
      <c r="E92">
        <f>""</f>
        <v/>
      </c>
      <c r="F92">
        <f>""</f>
        <v/>
      </c>
      <c r="G92">
        <f>""</f>
        <v/>
      </c>
      <c r="H92">
        <f>""</f>
        <v/>
      </c>
      <c r="I92">
        <f>""</f>
        <v/>
      </c>
      <c r="J92">
        <f>""</f>
        <v/>
      </c>
      <c r="T92">
        <f>IFERROR(IF(AND('Cleaning Log'!$A92=$B$3,OR($B$4="All Shifts",'Cleaning Log'!$F92=$B$4),OR($B$5="All Attendants",'Cleaning Log'!$E92=$B$5),OR('Cleaning Log'!$AC92="Hold",'Cleaning Log'!$AC92="Reclean",'Cleaning Log'!$AC92="Incomplete Checklist",'Cleaning Log'!$AC92="Awaiting Inspection",AND('Cleaning Log'!$AK92&lt;&gt;"",'Cleaning Log'!$AK92&lt;&gt;"OK"))),1,0),0)</f>
        <v/>
      </c>
      <c r="U92">
        <f>IF(T92=1,COUNTIF($T$2:T92,1),"")</f>
        <v/>
      </c>
      <c r="W92">
        <f>IFERROR(IF(AND('Cleaning Log'!$A92=$B$3,'Cleaning Log'!$B92&lt;&gt;"",OR($B$4="All Shifts",'Cleaning Log'!$F92=$B$4),OR($B$5="All Attendants",'Cleaning Log'!$E92=$B$5)),1,0),0)</f>
        <v/>
      </c>
      <c r="X92">
        <f>IF(AND(W92=1,'Cleaning Log'!$AC92="Released"),1,0)</f>
        <v/>
      </c>
      <c r="Y92">
        <f>IF(AND(W92=1,ISNUMBER('Cleaning Log'!$M92)),'Cleaning Log'!$M92,"")</f>
        <v/>
      </c>
      <c r="Z92">
        <f>IF(AND(W92=1,ISNUMBER('Cleaning Log'!$M92),ISNUMBER('Cleaning Log'!$J92),'Cleaning Log'!$M92&lt;='Cleaning Log'!$J92),1,0)</f>
        <v/>
      </c>
      <c r="AA92">
        <f>IF(AND(W92=1,'Cleaning Log'!$L92&lt;&gt;""),1,0)</f>
        <v/>
      </c>
      <c r="AB92">
        <f>IF(AND(W92=1,'Cleaning Log'!$AB92="Pass"),1,0)</f>
        <v/>
      </c>
      <c r="AC92">
        <f>IF(AND(W92=1,OR('Cleaning Log'!$AB92="Pass",'Cleaning Log'!$AB92="Fail")),1,0)</f>
        <v/>
      </c>
      <c r="AD92">
        <f>IF(AND(W92=1,OR(COUNTIF('Cleaning Log'!$N92:$X92,"Needs Attention")&gt;0,AND('Cleaning Log'!$L92&lt;&gt;"",COUNTBLANK('Cleaning Log'!$N92:$X92)&gt;0))),1,0)</f>
        <v/>
      </c>
      <c r="AE92">
        <f>IF(AND(W92=1,'Cleaning Log'!$AD92="Maintenance",'Cleaning Log'!$AF92=""),1,0)</f>
        <v/>
      </c>
    </row>
    <row r="93">
      <c r="A93">
        <f>""</f>
        <v/>
      </c>
      <c r="B93">
        <f>""</f>
        <v/>
      </c>
      <c r="C93">
        <f>""</f>
        <v/>
      </c>
      <c r="D93">
        <f>""</f>
        <v/>
      </c>
      <c r="E93">
        <f>""</f>
        <v/>
      </c>
      <c r="F93">
        <f>""</f>
        <v/>
      </c>
      <c r="G93">
        <f>""</f>
        <v/>
      </c>
      <c r="H93">
        <f>""</f>
        <v/>
      </c>
      <c r="I93">
        <f>""</f>
        <v/>
      </c>
      <c r="J93">
        <f>""</f>
        <v/>
      </c>
      <c r="T93">
        <f>IFERROR(IF(AND('Cleaning Log'!$A93=$B$3,OR($B$4="All Shifts",'Cleaning Log'!$F93=$B$4),OR($B$5="All Attendants",'Cleaning Log'!$E93=$B$5),OR('Cleaning Log'!$AC93="Hold",'Cleaning Log'!$AC93="Reclean",'Cleaning Log'!$AC93="Incomplete Checklist",'Cleaning Log'!$AC93="Awaiting Inspection",AND('Cleaning Log'!$AK93&lt;&gt;"",'Cleaning Log'!$AK93&lt;&gt;"OK"))),1,0),0)</f>
        <v/>
      </c>
      <c r="U93">
        <f>IF(T93=1,COUNTIF($T$2:T93,1),"")</f>
        <v/>
      </c>
      <c r="W93">
        <f>IFERROR(IF(AND('Cleaning Log'!$A93=$B$3,'Cleaning Log'!$B93&lt;&gt;"",OR($B$4="All Shifts",'Cleaning Log'!$F93=$B$4),OR($B$5="All Attendants",'Cleaning Log'!$E93=$B$5)),1,0),0)</f>
        <v/>
      </c>
      <c r="X93">
        <f>IF(AND(W93=1,'Cleaning Log'!$AC93="Released"),1,0)</f>
        <v/>
      </c>
      <c r="Y93">
        <f>IF(AND(W93=1,ISNUMBER('Cleaning Log'!$M93)),'Cleaning Log'!$M93,"")</f>
        <v/>
      </c>
      <c r="Z93">
        <f>IF(AND(W93=1,ISNUMBER('Cleaning Log'!$M93),ISNUMBER('Cleaning Log'!$J93),'Cleaning Log'!$M93&lt;='Cleaning Log'!$J93),1,0)</f>
        <v/>
      </c>
      <c r="AA93">
        <f>IF(AND(W93=1,'Cleaning Log'!$L93&lt;&gt;""),1,0)</f>
        <v/>
      </c>
      <c r="AB93">
        <f>IF(AND(W93=1,'Cleaning Log'!$AB93="Pass"),1,0)</f>
        <v/>
      </c>
      <c r="AC93">
        <f>IF(AND(W93=1,OR('Cleaning Log'!$AB93="Pass",'Cleaning Log'!$AB93="Fail")),1,0)</f>
        <v/>
      </c>
      <c r="AD93">
        <f>IF(AND(W93=1,OR(COUNTIF('Cleaning Log'!$N93:$X93,"Needs Attention")&gt;0,AND('Cleaning Log'!$L93&lt;&gt;"",COUNTBLANK('Cleaning Log'!$N93:$X93)&gt;0))),1,0)</f>
        <v/>
      </c>
      <c r="AE93">
        <f>IF(AND(W93=1,'Cleaning Log'!$AD93="Maintenance",'Cleaning Log'!$AF93=""),1,0)</f>
        <v/>
      </c>
    </row>
    <row r="94">
      <c r="A94">
        <f>""</f>
        <v/>
      </c>
      <c r="B94">
        <f>""</f>
        <v/>
      </c>
      <c r="C94">
        <f>""</f>
        <v/>
      </c>
      <c r="D94">
        <f>""</f>
        <v/>
      </c>
      <c r="E94">
        <f>""</f>
        <v/>
      </c>
      <c r="F94">
        <f>""</f>
        <v/>
      </c>
      <c r="G94">
        <f>""</f>
        <v/>
      </c>
      <c r="H94">
        <f>""</f>
        <v/>
      </c>
      <c r="I94">
        <f>""</f>
        <v/>
      </c>
      <c r="J94">
        <f>""</f>
        <v/>
      </c>
      <c r="T94">
        <f>IFERROR(IF(AND('Cleaning Log'!$A94=$B$3,OR($B$4="All Shifts",'Cleaning Log'!$F94=$B$4),OR($B$5="All Attendants",'Cleaning Log'!$E94=$B$5),OR('Cleaning Log'!$AC94="Hold",'Cleaning Log'!$AC94="Reclean",'Cleaning Log'!$AC94="Incomplete Checklist",'Cleaning Log'!$AC94="Awaiting Inspection",AND('Cleaning Log'!$AK94&lt;&gt;"",'Cleaning Log'!$AK94&lt;&gt;"OK"))),1,0),0)</f>
        <v/>
      </c>
      <c r="U94">
        <f>IF(T94=1,COUNTIF($T$2:T94,1),"")</f>
        <v/>
      </c>
      <c r="W94">
        <f>IFERROR(IF(AND('Cleaning Log'!$A94=$B$3,'Cleaning Log'!$B94&lt;&gt;"",OR($B$4="All Shifts",'Cleaning Log'!$F94=$B$4),OR($B$5="All Attendants",'Cleaning Log'!$E94=$B$5)),1,0),0)</f>
        <v/>
      </c>
      <c r="X94">
        <f>IF(AND(W94=1,'Cleaning Log'!$AC94="Released"),1,0)</f>
        <v/>
      </c>
      <c r="Y94">
        <f>IF(AND(W94=1,ISNUMBER('Cleaning Log'!$M94)),'Cleaning Log'!$M94,"")</f>
        <v/>
      </c>
      <c r="Z94">
        <f>IF(AND(W94=1,ISNUMBER('Cleaning Log'!$M94),ISNUMBER('Cleaning Log'!$J94),'Cleaning Log'!$M94&lt;='Cleaning Log'!$J94),1,0)</f>
        <v/>
      </c>
      <c r="AA94">
        <f>IF(AND(W94=1,'Cleaning Log'!$L94&lt;&gt;""),1,0)</f>
        <v/>
      </c>
      <c r="AB94">
        <f>IF(AND(W94=1,'Cleaning Log'!$AB94="Pass"),1,0)</f>
        <v/>
      </c>
      <c r="AC94">
        <f>IF(AND(W94=1,OR('Cleaning Log'!$AB94="Pass",'Cleaning Log'!$AB94="Fail")),1,0)</f>
        <v/>
      </c>
      <c r="AD94">
        <f>IF(AND(W94=1,OR(COUNTIF('Cleaning Log'!$N94:$X94,"Needs Attention")&gt;0,AND('Cleaning Log'!$L94&lt;&gt;"",COUNTBLANK('Cleaning Log'!$N94:$X94)&gt;0))),1,0)</f>
        <v/>
      </c>
      <c r="AE94">
        <f>IF(AND(W94=1,'Cleaning Log'!$AD94="Maintenance",'Cleaning Log'!$AF94=""),1,0)</f>
        <v/>
      </c>
    </row>
    <row r="95">
      <c r="A95">
        <f>""</f>
        <v/>
      </c>
      <c r="B95">
        <f>""</f>
        <v/>
      </c>
      <c r="C95">
        <f>""</f>
        <v/>
      </c>
      <c r="D95">
        <f>""</f>
        <v/>
      </c>
      <c r="E95">
        <f>""</f>
        <v/>
      </c>
      <c r="F95">
        <f>""</f>
        <v/>
      </c>
      <c r="G95">
        <f>""</f>
        <v/>
      </c>
      <c r="H95">
        <f>""</f>
        <v/>
      </c>
      <c r="I95">
        <f>""</f>
        <v/>
      </c>
      <c r="J95">
        <f>""</f>
        <v/>
      </c>
      <c r="T95">
        <f>IFERROR(IF(AND('Cleaning Log'!$A95=$B$3,OR($B$4="All Shifts",'Cleaning Log'!$F95=$B$4),OR($B$5="All Attendants",'Cleaning Log'!$E95=$B$5),OR('Cleaning Log'!$AC95="Hold",'Cleaning Log'!$AC95="Reclean",'Cleaning Log'!$AC95="Incomplete Checklist",'Cleaning Log'!$AC95="Awaiting Inspection",AND('Cleaning Log'!$AK95&lt;&gt;"",'Cleaning Log'!$AK95&lt;&gt;"OK"))),1,0),0)</f>
        <v/>
      </c>
      <c r="U95">
        <f>IF(T95=1,COUNTIF($T$2:T95,1),"")</f>
        <v/>
      </c>
      <c r="W95">
        <f>IFERROR(IF(AND('Cleaning Log'!$A95=$B$3,'Cleaning Log'!$B95&lt;&gt;"",OR($B$4="All Shifts",'Cleaning Log'!$F95=$B$4),OR($B$5="All Attendants",'Cleaning Log'!$E95=$B$5)),1,0),0)</f>
        <v/>
      </c>
      <c r="X95">
        <f>IF(AND(W95=1,'Cleaning Log'!$AC95="Released"),1,0)</f>
        <v/>
      </c>
      <c r="Y95">
        <f>IF(AND(W95=1,ISNUMBER('Cleaning Log'!$M95)),'Cleaning Log'!$M95,"")</f>
        <v/>
      </c>
      <c r="Z95">
        <f>IF(AND(W95=1,ISNUMBER('Cleaning Log'!$M95),ISNUMBER('Cleaning Log'!$J95),'Cleaning Log'!$M95&lt;='Cleaning Log'!$J95),1,0)</f>
        <v/>
      </c>
      <c r="AA95">
        <f>IF(AND(W95=1,'Cleaning Log'!$L95&lt;&gt;""),1,0)</f>
        <v/>
      </c>
      <c r="AB95">
        <f>IF(AND(W95=1,'Cleaning Log'!$AB95="Pass"),1,0)</f>
        <v/>
      </c>
      <c r="AC95">
        <f>IF(AND(W95=1,OR('Cleaning Log'!$AB95="Pass",'Cleaning Log'!$AB95="Fail")),1,0)</f>
        <v/>
      </c>
      <c r="AD95">
        <f>IF(AND(W95=1,OR(COUNTIF('Cleaning Log'!$N95:$X95,"Needs Attention")&gt;0,AND('Cleaning Log'!$L95&lt;&gt;"",COUNTBLANK('Cleaning Log'!$N95:$X95)&gt;0))),1,0)</f>
        <v/>
      </c>
      <c r="AE95">
        <f>IF(AND(W95=1,'Cleaning Log'!$AD95="Maintenance",'Cleaning Log'!$AF95=""),1,0)</f>
        <v/>
      </c>
    </row>
    <row r="96">
      <c r="A96">
        <f>""</f>
        <v/>
      </c>
      <c r="B96">
        <f>""</f>
        <v/>
      </c>
      <c r="C96">
        <f>""</f>
        <v/>
      </c>
      <c r="D96">
        <f>""</f>
        <v/>
      </c>
      <c r="E96">
        <f>""</f>
        <v/>
      </c>
      <c r="F96">
        <f>""</f>
        <v/>
      </c>
      <c r="G96">
        <f>""</f>
        <v/>
      </c>
      <c r="H96">
        <f>""</f>
        <v/>
      </c>
      <c r="I96">
        <f>""</f>
        <v/>
      </c>
      <c r="J96">
        <f>""</f>
        <v/>
      </c>
      <c r="T96">
        <f>IFERROR(IF(AND('Cleaning Log'!$A96=$B$3,OR($B$4="All Shifts",'Cleaning Log'!$F96=$B$4),OR($B$5="All Attendants",'Cleaning Log'!$E96=$B$5),OR('Cleaning Log'!$AC96="Hold",'Cleaning Log'!$AC96="Reclean",'Cleaning Log'!$AC96="Incomplete Checklist",'Cleaning Log'!$AC96="Awaiting Inspection",AND('Cleaning Log'!$AK96&lt;&gt;"",'Cleaning Log'!$AK96&lt;&gt;"OK"))),1,0),0)</f>
        <v/>
      </c>
      <c r="U96">
        <f>IF(T96=1,COUNTIF($T$2:T96,1),"")</f>
        <v/>
      </c>
      <c r="W96">
        <f>IFERROR(IF(AND('Cleaning Log'!$A96=$B$3,'Cleaning Log'!$B96&lt;&gt;"",OR($B$4="All Shifts",'Cleaning Log'!$F96=$B$4),OR($B$5="All Attendants",'Cleaning Log'!$E96=$B$5)),1,0),0)</f>
        <v/>
      </c>
      <c r="X96">
        <f>IF(AND(W96=1,'Cleaning Log'!$AC96="Released"),1,0)</f>
        <v/>
      </c>
      <c r="Y96">
        <f>IF(AND(W96=1,ISNUMBER('Cleaning Log'!$M96)),'Cleaning Log'!$M96,"")</f>
        <v/>
      </c>
      <c r="Z96">
        <f>IF(AND(W96=1,ISNUMBER('Cleaning Log'!$M96),ISNUMBER('Cleaning Log'!$J96),'Cleaning Log'!$M96&lt;='Cleaning Log'!$J96),1,0)</f>
        <v/>
      </c>
      <c r="AA96">
        <f>IF(AND(W96=1,'Cleaning Log'!$L96&lt;&gt;""),1,0)</f>
        <v/>
      </c>
      <c r="AB96">
        <f>IF(AND(W96=1,'Cleaning Log'!$AB96="Pass"),1,0)</f>
        <v/>
      </c>
      <c r="AC96">
        <f>IF(AND(W96=1,OR('Cleaning Log'!$AB96="Pass",'Cleaning Log'!$AB96="Fail")),1,0)</f>
        <v/>
      </c>
      <c r="AD96">
        <f>IF(AND(W96=1,OR(COUNTIF('Cleaning Log'!$N96:$X96,"Needs Attention")&gt;0,AND('Cleaning Log'!$L96&lt;&gt;"",COUNTBLANK('Cleaning Log'!$N96:$X96)&gt;0))),1,0)</f>
        <v/>
      </c>
      <c r="AE96">
        <f>IF(AND(W96=1,'Cleaning Log'!$AD96="Maintenance",'Cleaning Log'!$AF96=""),1,0)</f>
        <v/>
      </c>
    </row>
    <row r="97">
      <c r="A97">
        <f>""</f>
        <v/>
      </c>
      <c r="B97">
        <f>""</f>
        <v/>
      </c>
      <c r="C97">
        <f>""</f>
        <v/>
      </c>
      <c r="D97">
        <f>""</f>
        <v/>
      </c>
      <c r="E97">
        <f>""</f>
        <v/>
      </c>
      <c r="F97">
        <f>""</f>
        <v/>
      </c>
      <c r="G97">
        <f>""</f>
        <v/>
      </c>
      <c r="H97">
        <f>""</f>
        <v/>
      </c>
      <c r="I97">
        <f>""</f>
        <v/>
      </c>
      <c r="J97">
        <f>""</f>
        <v/>
      </c>
      <c r="T97">
        <f>IFERROR(IF(AND('Cleaning Log'!$A97=$B$3,OR($B$4="All Shifts",'Cleaning Log'!$F97=$B$4),OR($B$5="All Attendants",'Cleaning Log'!$E97=$B$5),OR('Cleaning Log'!$AC97="Hold",'Cleaning Log'!$AC97="Reclean",'Cleaning Log'!$AC97="Incomplete Checklist",'Cleaning Log'!$AC97="Awaiting Inspection",AND('Cleaning Log'!$AK97&lt;&gt;"",'Cleaning Log'!$AK97&lt;&gt;"OK"))),1,0),0)</f>
        <v/>
      </c>
      <c r="U97">
        <f>IF(T97=1,COUNTIF($T$2:T97,1),"")</f>
        <v/>
      </c>
      <c r="W97">
        <f>IFERROR(IF(AND('Cleaning Log'!$A97=$B$3,'Cleaning Log'!$B97&lt;&gt;"",OR($B$4="All Shifts",'Cleaning Log'!$F97=$B$4),OR($B$5="All Attendants",'Cleaning Log'!$E97=$B$5)),1,0),0)</f>
        <v/>
      </c>
      <c r="X97">
        <f>IF(AND(W97=1,'Cleaning Log'!$AC97="Released"),1,0)</f>
        <v/>
      </c>
      <c r="Y97">
        <f>IF(AND(W97=1,ISNUMBER('Cleaning Log'!$M97)),'Cleaning Log'!$M97,"")</f>
        <v/>
      </c>
      <c r="Z97">
        <f>IF(AND(W97=1,ISNUMBER('Cleaning Log'!$M97),ISNUMBER('Cleaning Log'!$J97),'Cleaning Log'!$M97&lt;='Cleaning Log'!$J97),1,0)</f>
        <v/>
      </c>
      <c r="AA97">
        <f>IF(AND(W97=1,'Cleaning Log'!$L97&lt;&gt;""),1,0)</f>
        <v/>
      </c>
      <c r="AB97">
        <f>IF(AND(W97=1,'Cleaning Log'!$AB97="Pass"),1,0)</f>
        <v/>
      </c>
      <c r="AC97">
        <f>IF(AND(W97=1,OR('Cleaning Log'!$AB97="Pass",'Cleaning Log'!$AB97="Fail")),1,0)</f>
        <v/>
      </c>
      <c r="AD97">
        <f>IF(AND(W97=1,OR(COUNTIF('Cleaning Log'!$N97:$X97,"Needs Attention")&gt;0,AND('Cleaning Log'!$L97&lt;&gt;"",COUNTBLANK('Cleaning Log'!$N97:$X97)&gt;0))),1,0)</f>
        <v/>
      </c>
      <c r="AE97">
        <f>IF(AND(W97=1,'Cleaning Log'!$AD97="Maintenance",'Cleaning Log'!$AF97=""),1,0)</f>
        <v/>
      </c>
    </row>
    <row r="98">
      <c r="A98">
        <f>""</f>
        <v/>
      </c>
      <c r="B98">
        <f>""</f>
        <v/>
      </c>
      <c r="C98">
        <f>""</f>
        <v/>
      </c>
      <c r="D98">
        <f>""</f>
        <v/>
      </c>
      <c r="E98">
        <f>""</f>
        <v/>
      </c>
      <c r="F98">
        <f>""</f>
        <v/>
      </c>
      <c r="G98">
        <f>""</f>
        <v/>
      </c>
      <c r="H98">
        <f>""</f>
        <v/>
      </c>
      <c r="I98">
        <f>""</f>
        <v/>
      </c>
      <c r="J98">
        <f>""</f>
        <v/>
      </c>
      <c r="T98">
        <f>IFERROR(IF(AND('Cleaning Log'!$A98=$B$3,OR($B$4="All Shifts",'Cleaning Log'!$F98=$B$4),OR($B$5="All Attendants",'Cleaning Log'!$E98=$B$5),OR('Cleaning Log'!$AC98="Hold",'Cleaning Log'!$AC98="Reclean",'Cleaning Log'!$AC98="Incomplete Checklist",'Cleaning Log'!$AC98="Awaiting Inspection",AND('Cleaning Log'!$AK98&lt;&gt;"",'Cleaning Log'!$AK98&lt;&gt;"OK"))),1,0),0)</f>
        <v/>
      </c>
      <c r="U98">
        <f>IF(T98=1,COUNTIF($T$2:T98,1),"")</f>
        <v/>
      </c>
      <c r="W98">
        <f>IFERROR(IF(AND('Cleaning Log'!$A98=$B$3,'Cleaning Log'!$B98&lt;&gt;"",OR($B$4="All Shifts",'Cleaning Log'!$F98=$B$4),OR($B$5="All Attendants",'Cleaning Log'!$E98=$B$5)),1,0),0)</f>
        <v/>
      </c>
      <c r="X98">
        <f>IF(AND(W98=1,'Cleaning Log'!$AC98="Released"),1,0)</f>
        <v/>
      </c>
      <c r="Y98">
        <f>IF(AND(W98=1,ISNUMBER('Cleaning Log'!$M98)),'Cleaning Log'!$M98,"")</f>
        <v/>
      </c>
      <c r="Z98">
        <f>IF(AND(W98=1,ISNUMBER('Cleaning Log'!$M98),ISNUMBER('Cleaning Log'!$J98),'Cleaning Log'!$M98&lt;='Cleaning Log'!$J98),1,0)</f>
        <v/>
      </c>
      <c r="AA98">
        <f>IF(AND(W98=1,'Cleaning Log'!$L98&lt;&gt;""),1,0)</f>
        <v/>
      </c>
      <c r="AB98">
        <f>IF(AND(W98=1,'Cleaning Log'!$AB98="Pass"),1,0)</f>
        <v/>
      </c>
      <c r="AC98">
        <f>IF(AND(W98=1,OR('Cleaning Log'!$AB98="Pass",'Cleaning Log'!$AB98="Fail")),1,0)</f>
        <v/>
      </c>
      <c r="AD98">
        <f>IF(AND(W98=1,OR(COUNTIF('Cleaning Log'!$N98:$X98,"Needs Attention")&gt;0,AND('Cleaning Log'!$L98&lt;&gt;"",COUNTBLANK('Cleaning Log'!$N98:$X98)&gt;0))),1,0)</f>
        <v/>
      </c>
      <c r="AE98">
        <f>IF(AND(W98=1,'Cleaning Log'!$AD98="Maintenance",'Cleaning Log'!$AF98=""),1,0)</f>
        <v/>
      </c>
    </row>
    <row r="99">
      <c r="A99">
        <f>""</f>
        <v/>
      </c>
      <c r="B99">
        <f>""</f>
        <v/>
      </c>
      <c r="C99">
        <f>""</f>
        <v/>
      </c>
      <c r="D99">
        <f>""</f>
        <v/>
      </c>
      <c r="E99">
        <f>""</f>
        <v/>
      </c>
      <c r="F99">
        <f>""</f>
        <v/>
      </c>
      <c r="G99">
        <f>""</f>
        <v/>
      </c>
      <c r="H99">
        <f>""</f>
        <v/>
      </c>
      <c r="I99">
        <f>""</f>
        <v/>
      </c>
      <c r="J99">
        <f>""</f>
        <v/>
      </c>
      <c r="T99">
        <f>IFERROR(IF(AND('Cleaning Log'!$A99=$B$3,OR($B$4="All Shifts",'Cleaning Log'!$F99=$B$4),OR($B$5="All Attendants",'Cleaning Log'!$E99=$B$5),OR('Cleaning Log'!$AC99="Hold",'Cleaning Log'!$AC99="Reclean",'Cleaning Log'!$AC99="Incomplete Checklist",'Cleaning Log'!$AC99="Awaiting Inspection",AND('Cleaning Log'!$AK99&lt;&gt;"",'Cleaning Log'!$AK99&lt;&gt;"OK"))),1,0),0)</f>
        <v/>
      </c>
      <c r="U99">
        <f>IF(T99=1,COUNTIF($T$2:T99,1),"")</f>
        <v/>
      </c>
      <c r="W99">
        <f>IFERROR(IF(AND('Cleaning Log'!$A99=$B$3,'Cleaning Log'!$B99&lt;&gt;"",OR($B$4="All Shifts",'Cleaning Log'!$F99=$B$4),OR($B$5="All Attendants",'Cleaning Log'!$E99=$B$5)),1,0),0)</f>
        <v/>
      </c>
      <c r="X99">
        <f>IF(AND(W99=1,'Cleaning Log'!$AC99="Released"),1,0)</f>
        <v/>
      </c>
      <c r="Y99">
        <f>IF(AND(W99=1,ISNUMBER('Cleaning Log'!$M99)),'Cleaning Log'!$M99,"")</f>
        <v/>
      </c>
      <c r="Z99">
        <f>IF(AND(W99=1,ISNUMBER('Cleaning Log'!$M99),ISNUMBER('Cleaning Log'!$J99),'Cleaning Log'!$M99&lt;='Cleaning Log'!$J99),1,0)</f>
        <v/>
      </c>
      <c r="AA99">
        <f>IF(AND(W99=1,'Cleaning Log'!$L99&lt;&gt;""),1,0)</f>
        <v/>
      </c>
      <c r="AB99">
        <f>IF(AND(W99=1,'Cleaning Log'!$AB99="Pass"),1,0)</f>
        <v/>
      </c>
      <c r="AC99">
        <f>IF(AND(W99=1,OR('Cleaning Log'!$AB99="Pass",'Cleaning Log'!$AB99="Fail")),1,0)</f>
        <v/>
      </c>
      <c r="AD99">
        <f>IF(AND(W99=1,OR(COUNTIF('Cleaning Log'!$N99:$X99,"Needs Attention")&gt;0,AND('Cleaning Log'!$L99&lt;&gt;"",COUNTBLANK('Cleaning Log'!$N99:$X99)&gt;0))),1,0)</f>
        <v/>
      </c>
      <c r="AE99">
        <f>IF(AND(W99=1,'Cleaning Log'!$AD99="Maintenance",'Cleaning Log'!$AF99=""),1,0)</f>
        <v/>
      </c>
    </row>
    <row r="100">
      <c r="A100">
        <f>""</f>
        <v/>
      </c>
      <c r="B100">
        <f>""</f>
        <v/>
      </c>
      <c r="C100">
        <f>""</f>
        <v/>
      </c>
      <c r="D100">
        <f>""</f>
        <v/>
      </c>
      <c r="E100">
        <f>""</f>
        <v/>
      </c>
      <c r="F100">
        <f>""</f>
        <v/>
      </c>
      <c r="G100">
        <f>""</f>
        <v/>
      </c>
      <c r="H100">
        <f>""</f>
        <v/>
      </c>
      <c r="I100">
        <f>""</f>
        <v/>
      </c>
      <c r="J100">
        <f>""</f>
        <v/>
      </c>
      <c r="T100">
        <f>IFERROR(IF(AND('Cleaning Log'!$A100=$B$3,OR($B$4="All Shifts",'Cleaning Log'!$F100=$B$4),OR($B$5="All Attendants",'Cleaning Log'!$E100=$B$5),OR('Cleaning Log'!$AC100="Hold",'Cleaning Log'!$AC100="Reclean",'Cleaning Log'!$AC100="Incomplete Checklist",'Cleaning Log'!$AC100="Awaiting Inspection",AND('Cleaning Log'!$AK100&lt;&gt;"",'Cleaning Log'!$AK100&lt;&gt;"OK"))),1,0),0)</f>
        <v/>
      </c>
      <c r="U100">
        <f>IF(T100=1,COUNTIF($T$2:T100,1),"")</f>
        <v/>
      </c>
      <c r="W100">
        <f>IFERROR(IF(AND('Cleaning Log'!$A100=$B$3,'Cleaning Log'!$B100&lt;&gt;"",OR($B$4="All Shifts",'Cleaning Log'!$F100=$B$4),OR($B$5="All Attendants",'Cleaning Log'!$E100=$B$5)),1,0),0)</f>
        <v/>
      </c>
      <c r="X100">
        <f>IF(AND(W100=1,'Cleaning Log'!$AC100="Released"),1,0)</f>
        <v/>
      </c>
      <c r="Y100">
        <f>IF(AND(W100=1,ISNUMBER('Cleaning Log'!$M100)),'Cleaning Log'!$M100,"")</f>
        <v/>
      </c>
      <c r="Z100">
        <f>IF(AND(W100=1,ISNUMBER('Cleaning Log'!$M100),ISNUMBER('Cleaning Log'!$J100),'Cleaning Log'!$M100&lt;='Cleaning Log'!$J100),1,0)</f>
        <v/>
      </c>
      <c r="AA100">
        <f>IF(AND(W100=1,'Cleaning Log'!$L100&lt;&gt;""),1,0)</f>
        <v/>
      </c>
      <c r="AB100">
        <f>IF(AND(W100=1,'Cleaning Log'!$AB100="Pass"),1,0)</f>
        <v/>
      </c>
      <c r="AC100">
        <f>IF(AND(W100=1,OR('Cleaning Log'!$AB100="Pass",'Cleaning Log'!$AB100="Fail")),1,0)</f>
        <v/>
      </c>
      <c r="AD100">
        <f>IF(AND(W100=1,OR(COUNTIF('Cleaning Log'!$N100:$X100,"Needs Attention")&gt;0,AND('Cleaning Log'!$L100&lt;&gt;"",COUNTBLANK('Cleaning Log'!$N100:$X100)&gt;0))),1,0)</f>
        <v/>
      </c>
      <c r="AE100">
        <f>IF(AND(W100=1,'Cleaning Log'!$AD100="Maintenance",'Cleaning Log'!$AF100=""),1,0)</f>
        <v/>
      </c>
    </row>
    <row r="101">
      <c r="A101">
        <f>""</f>
        <v/>
      </c>
      <c r="B101">
        <f>""</f>
        <v/>
      </c>
      <c r="C101">
        <f>""</f>
        <v/>
      </c>
      <c r="D101">
        <f>""</f>
        <v/>
      </c>
      <c r="E101">
        <f>""</f>
        <v/>
      </c>
      <c r="F101">
        <f>""</f>
        <v/>
      </c>
      <c r="G101">
        <f>""</f>
        <v/>
      </c>
      <c r="H101">
        <f>""</f>
        <v/>
      </c>
      <c r="I101">
        <f>""</f>
        <v/>
      </c>
      <c r="J101">
        <f>""</f>
        <v/>
      </c>
      <c r="T101">
        <f>IFERROR(IF(AND('Cleaning Log'!$A101=$B$3,OR($B$4="All Shifts",'Cleaning Log'!$F101=$B$4),OR($B$5="All Attendants",'Cleaning Log'!$E101=$B$5),OR('Cleaning Log'!$AC101="Hold",'Cleaning Log'!$AC101="Reclean",'Cleaning Log'!$AC101="Incomplete Checklist",'Cleaning Log'!$AC101="Awaiting Inspection",AND('Cleaning Log'!$AK101&lt;&gt;"",'Cleaning Log'!$AK101&lt;&gt;"OK"))),1,0),0)</f>
        <v/>
      </c>
      <c r="U101">
        <f>IF(T101=1,COUNTIF($T$2:T101,1),"")</f>
        <v/>
      </c>
      <c r="W101">
        <f>IFERROR(IF(AND('Cleaning Log'!$A101=$B$3,'Cleaning Log'!$B101&lt;&gt;"",OR($B$4="All Shifts",'Cleaning Log'!$F101=$B$4),OR($B$5="All Attendants",'Cleaning Log'!$E101=$B$5)),1,0),0)</f>
        <v/>
      </c>
      <c r="X101">
        <f>IF(AND(W101=1,'Cleaning Log'!$AC101="Released"),1,0)</f>
        <v/>
      </c>
      <c r="Y101">
        <f>IF(AND(W101=1,ISNUMBER('Cleaning Log'!$M101)),'Cleaning Log'!$M101,"")</f>
        <v/>
      </c>
      <c r="Z101">
        <f>IF(AND(W101=1,ISNUMBER('Cleaning Log'!$M101),ISNUMBER('Cleaning Log'!$J101),'Cleaning Log'!$M101&lt;='Cleaning Log'!$J101),1,0)</f>
        <v/>
      </c>
      <c r="AA101">
        <f>IF(AND(W101=1,'Cleaning Log'!$L101&lt;&gt;""),1,0)</f>
        <v/>
      </c>
      <c r="AB101">
        <f>IF(AND(W101=1,'Cleaning Log'!$AB101="Pass"),1,0)</f>
        <v/>
      </c>
      <c r="AC101">
        <f>IF(AND(W101=1,OR('Cleaning Log'!$AB101="Pass",'Cleaning Log'!$AB101="Fail")),1,0)</f>
        <v/>
      </c>
      <c r="AD101">
        <f>IF(AND(W101=1,OR(COUNTIF('Cleaning Log'!$N101:$X101,"Needs Attention")&gt;0,AND('Cleaning Log'!$L101&lt;&gt;"",COUNTBLANK('Cleaning Log'!$N101:$X101)&gt;0))),1,0)</f>
        <v/>
      </c>
      <c r="AE101">
        <f>IF(AND(W101=1,'Cleaning Log'!$AD101="Maintenance",'Cleaning Log'!$AF101=""),1,0)</f>
        <v/>
      </c>
    </row>
    <row r="102">
      <c r="T102">
        <f>IFERROR(IF(AND('Cleaning Log'!$A102=$B$3,OR($B$4="All Shifts",'Cleaning Log'!$F102=$B$4),OR($B$5="All Attendants",'Cleaning Log'!$E102=$B$5),OR('Cleaning Log'!$AC102="Hold",'Cleaning Log'!$AC102="Reclean",'Cleaning Log'!$AC102="Incomplete Checklist",'Cleaning Log'!$AC102="Awaiting Inspection",AND('Cleaning Log'!$AK102&lt;&gt;"",'Cleaning Log'!$AK102&lt;&gt;"OK"))),1,0),0)</f>
        <v/>
      </c>
      <c r="U102">
        <f>IF(T102=1,COUNTIF($T$2:T102,1),"")</f>
        <v/>
      </c>
      <c r="W102">
        <f>IFERROR(IF(AND('Cleaning Log'!$A102=$B$3,'Cleaning Log'!$B102&lt;&gt;"",OR($B$4="All Shifts",'Cleaning Log'!$F102=$B$4),OR($B$5="All Attendants",'Cleaning Log'!$E102=$B$5)),1,0),0)</f>
        <v/>
      </c>
      <c r="X102">
        <f>IF(AND(W102=1,'Cleaning Log'!$AC102="Released"),1,0)</f>
        <v/>
      </c>
      <c r="Y102">
        <f>IF(AND(W102=1,ISNUMBER('Cleaning Log'!$M102)),'Cleaning Log'!$M102,"")</f>
        <v/>
      </c>
      <c r="Z102">
        <f>IF(AND(W102=1,ISNUMBER('Cleaning Log'!$M102),ISNUMBER('Cleaning Log'!$J102),'Cleaning Log'!$M102&lt;='Cleaning Log'!$J102),1,0)</f>
        <v/>
      </c>
      <c r="AA102">
        <f>IF(AND(W102=1,'Cleaning Log'!$L102&lt;&gt;""),1,0)</f>
        <v/>
      </c>
      <c r="AB102">
        <f>IF(AND(W102=1,'Cleaning Log'!$AB102="Pass"),1,0)</f>
        <v/>
      </c>
      <c r="AC102">
        <f>IF(AND(W102=1,OR('Cleaning Log'!$AB102="Pass",'Cleaning Log'!$AB102="Fail")),1,0)</f>
        <v/>
      </c>
      <c r="AD102">
        <f>IF(AND(W102=1,OR(COUNTIF('Cleaning Log'!$N102:$X102,"Needs Attention")&gt;0,AND('Cleaning Log'!$L102&lt;&gt;"",COUNTBLANK('Cleaning Log'!$N102:$X102)&gt;0))),1,0)</f>
        <v/>
      </c>
      <c r="AE102">
        <f>IF(AND(W102=1,'Cleaning Log'!$AD102="Maintenance",'Cleaning Log'!$AF102=""),1,0)</f>
        <v/>
      </c>
    </row>
    <row r="103">
      <c r="T103">
        <f>IFERROR(IF(AND('Cleaning Log'!$A103=$B$3,OR($B$4="All Shifts",'Cleaning Log'!$F103=$B$4),OR($B$5="All Attendants",'Cleaning Log'!$E103=$B$5),OR('Cleaning Log'!$AC103="Hold",'Cleaning Log'!$AC103="Reclean",'Cleaning Log'!$AC103="Incomplete Checklist",'Cleaning Log'!$AC103="Awaiting Inspection",AND('Cleaning Log'!$AK103&lt;&gt;"",'Cleaning Log'!$AK103&lt;&gt;"OK"))),1,0),0)</f>
        <v/>
      </c>
      <c r="U103">
        <f>IF(T103=1,COUNTIF($T$2:T103,1),"")</f>
        <v/>
      </c>
      <c r="W103">
        <f>IFERROR(IF(AND('Cleaning Log'!$A103=$B$3,'Cleaning Log'!$B103&lt;&gt;"",OR($B$4="All Shifts",'Cleaning Log'!$F103=$B$4),OR($B$5="All Attendants",'Cleaning Log'!$E103=$B$5)),1,0),0)</f>
        <v/>
      </c>
      <c r="X103">
        <f>IF(AND(W103=1,'Cleaning Log'!$AC103="Released"),1,0)</f>
        <v/>
      </c>
      <c r="Y103">
        <f>IF(AND(W103=1,ISNUMBER('Cleaning Log'!$M103)),'Cleaning Log'!$M103,"")</f>
        <v/>
      </c>
      <c r="Z103">
        <f>IF(AND(W103=1,ISNUMBER('Cleaning Log'!$M103),ISNUMBER('Cleaning Log'!$J103),'Cleaning Log'!$M103&lt;='Cleaning Log'!$J103),1,0)</f>
        <v/>
      </c>
      <c r="AA103">
        <f>IF(AND(W103=1,'Cleaning Log'!$L103&lt;&gt;""),1,0)</f>
        <v/>
      </c>
      <c r="AB103">
        <f>IF(AND(W103=1,'Cleaning Log'!$AB103="Pass"),1,0)</f>
        <v/>
      </c>
      <c r="AC103">
        <f>IF(AND(W103=1,OR('Cleaning Log'!$AB103="Pass",'Cleaning Log'!$AB103="Fail")),1,0)</f>
        <v/>
      </c>
      <c r="AD103">
        <f>IF(AND(W103=1,OR(COUNTIF('Cleaning Log'!$N103:$X103,"Needs Attention")&gt;0,AND('Cleaning Log'!$L103&lt;&gt;"",COUNTBLANK('Cleaning Log'!$N103:$X103)&gt;0))),1,0)</f>
        <v/>
      </c>
      <c r="AE103">
        <f>IF(AND(W103=1,'Cleaning Log'!$AD103="Maintenance",'Cleaning Log'!$AF103=""),1,0)</f>
        <v/>
      </c>
    </row>
    <row r="104">
      <c r="T104">
        <f>IFERROR(IF(AND('Cleaning Log'!$A104=$B$3,OR($B$4="All Shifts",'Cleaning Log'!$F104=$B$4),OR($B$5="All Attendants",'Cleaning Log'!$E104=$B$5),OR('Cleaning Log'!$AC104="Hold",'Cleaning Log'!$AC104="Reclean",'Cleaning Log'!$AC104="Incomplete Checklist",'Cleaning Log'!$AC104="Awaiting Inspection",AND('Cleaning Log'!$AK104&lt;&gt;"",'Cleaning Log'!$AK104&lt;&gt;"OK"))),1,0),0)</f>
        <v/>
      </c>
      <c r="U104">
        <f>IF(T104=1,COUNTIF($T$2:T104,1),"")</f>
        <v/>
      </c>
      <c r="W104">
        <f>IFERROR(IF(AND('Cleaning Log'!$A104=$B$3,'Cleaning Log'!$B104&lt;&gt;"",OR($B$4="All Shifts",'Cleaning Log'!$F104=$B$4),OR($B$5="All Attendants",'Cleaning Log'!$E104=$B$5)),1,0),0)</f>
        <v/>
      </c>
      <c r="X104">
        <f>IF(AND(W104=1,'Cleaning Log'!$AC104="Released"),1,0)</f>
        <v/>
      </c>
      <c r="Y104">
        <f>IF(AND(W104=1,ISNUMBER('Cleaning Log'!$M104)),'Cleaning Log'!$M104,"")</f>
        <v/>
      </c>
      <c r="Z104">
        <f>IF(AND(W104=1,ISNUMBER('Cleaning Log'!$M104),ISNUMBER('Cleaning Log'!$J104),'Cleaning Log'!$M104&lt;='Cleaning Log'!$J104),1,0)</f>
        <v/>
      </c>
      <c r="AA104">
        <f>IF(AND(W104=1,'Cleaning Log'!$L104&lt;&gt;""),1,0)</f>
        <v/>
      </c>
      <c r="AB104">
        <f>IF(AND(W104=1,'Cleaning Log'!$AB104="Pass"),1,0)</f>
        <v/>
      </c>
      <c r="AC104">
        <f>IF(AND(W104=1,OR('Cleaning Log'!$AB104="Pass",'Cleaning Log'!$AB104="Fail")),1,0)</f>
        <v/>
      </c>
      <c r="AD104">
        <f>IF(AND(W104=1,OR(COUNTIF('Cleaning Log'!$N104:$X104,"Needs Attention")&gt;0,AND('Cleaning Log'!$L104&lt;&gt;"",COUNTBLANK('Cleaning Log'!$N104:$X104)&gt;0))),1,0)</f>
        <v/>
      </c>
      <c r="AE104">
        <f>IF(AND(W104=1,'Cleaning Log'!$AD104="Maintenance",'Cleaning Log'!$AF104=""),1,0)</f>
        <v/>
      </c>
    </row>
    <row r="105">
      <c r="T105">
        <f>IFERROR(IF(AND('Cleaning Log'!$A105=$B$3,OR($B$4="All Shifts",'Cleaning Log'!$F105=$B$4),OR($B$5="All Attendants",'Cleaning Log'!$E105=$B$5),OR('Cleaning Log'!$AC105="Hold",'Cleaning Log'!$AC105="Reclean",'Cleaning Log'!$AC105="Incomplete Checklist",'Cleaning Log'!$AC105="Awaiting Inspection",AND('Cleaning Log'!$AK105&lt;&gt;"",'Cleaning Log'!$AK105&lt;&gt;"OK"))),1,0),0)</f>
        <v/>
      </c>
      <c r="U105">
        <f>IF(T105=1,COUNTIF($T$2:T105,1),"")</f>
        <v/>
      </c>
      <c r="W105">
        <f>IFERROR(IF(AND('Cleaning Log'!$A105=$B$3,'Cleaning Log'!$B105&lt;&gt;"",OR($B$4="All Shifts",'Cleaning Log'!$F105=$B$4),OR($B$5="All Attendants",'Cleaning Log'!$E105=$B$5)),1,0),0)</f>
        <v/>
      </c>
      <c r="X105">
        <f>IF(AND(W105=1,'Cleaning Log'!$AC105="Released"),1,0)</f>
        <v/>
      </c>
      <c r="Y105">
        <f>IF(AND(W105=1,ISNUMBER('Cleaning Log'!$M105)),'Cleaning Log'!$M105,"")</f>
        <v/>
      </c>
      <c r="Z105">
        <f>IF(AND(W105=1,ISNUMBER('Cleaning Log'!$M105),ISNUMBER('Cleaning Log'!$J105),'Cleaning Log'!$M105&lt;='Cleaning Log'!$J105),1,0)</f>
        <v/>
      </c>
      <c r="AA105">
        <f>IF(AND(W105=1,'Cleaning Log'!$L105&lt;&gt;""),1,0)</f>
        <v/>
      </c>
      <c r="AB105">
        <f>IF(AND(W105=1,'Cleaning Log'!$AB105="Pass"),1,0)</f>
        <v/>
      </c>
      <c r="AC105">
        <f>IF(AND(W105=1,OR('Cleaning Log'!$AB105="Pass",'Cleaning Log'!$AB105="Fail")),1,0)</f>
        <v/>
      </c>
      <c r="AD105">
        <f>IF(AND(W105=1,OR(COUNTIF('Cleaning Log'!$N105:$X105,"Needs Attention")&gt;0,AND('Cleaning Log'!$L105&lt;&gt;"",COUNTBLANK('Cleaning Log'!$N105:$X105)&gt;0))),1,0)</f>
        <v/>
      </c>
      <c r="AE105">
        <f>IF(AND(W105=1,'Cleaning Log'!$AD105="Maintenance",'Cleaning Log'!$AF105=""),1,0)</f>
        <v/>
      </c>
    </row>
    <row r="106">
      <c r="T106">
        <f>IFERROR(IF(AND('Cleaning Log'!$A106=$B$3,OR($B$4="All Shifts",'Cleaning Log'!$F106=$B$4),OR($B$5="All Attendants",'Cleaning Log'!$E106=$B$5),OR('Cleaning Log'!$AC106="Hold",'Cleaning Log'!$AC106="Reclean",'Cleaning Log'!$AC106="Incomplete Checklist",'Cleaning Log'!$AC106="Awaiting Inspection",AND('Cleaning Log'!$AK106&lt;&gt;"",'Cleaning Log'!$AK106&lt;&gt;"OK"))),1,0),0)</f>
        <v/>
      </c>
      <c r="U106">
        <f>IF(T106=1,COUNTIF($T$2:T106,1),"")</f>
        <v/>
      </c>
      <c r="W106">
        <f>IFERROR(IF(AND('Cleaning Log'!$A106=$B$3,'Cleaning Log'!$B106&lt;&gt;"",OR($B$4="All Shifts",'Cleaning Log'!$F106=$B$4),OR($B$5="All Attendants",'Cleaning Log'!$E106=$B$5)),1,0),0)</f>
        <v/>
      </c>
      <c r="X106">
        <f>IF(AND(W106=1,'Cleaning Log'!$AC106="Released"),1,0)</f>
        <v/>
      </c>
      <c r="Y106">
        <f>IF(AND(W106=1,ISNUMBER('Cleaning Log'!$M106)),'Cleaning Log'!$M106,"")</f>
        <v/>
      </c>
      <c r="Z106">
        <f>IF(AND(W106=1,ISNUMBER('Cleaning Log'!$M106),ISNUMBER('Cleaning Log'!$J106),'Cleaning Log'!$M106&lt;='Cleaning Log'!$J106),1,0)</f>
        <v/>
      </c>
      <c r="AA106">
        <f>IF(AND(W106=1,'Cleaning Log'!$L106&lt;&gt;""),1,0)</f>
        <v/>
      </c>
      <c r="AB106">
        <f>IF(AND(W106=1,'Cleaning Log'!$AB106="Pass"),1,0)</f>
        <v/>
      </c>
      <c r="AC106">
        <f>IF(AND(W106=1,OR('Cleaning Log'!$AB106="Pass",'Cleaning Log'!$AB106="Fail")),1,0)</f>
        <v/>
      </c>
      <c r="AD106">
        <f>IF(AND(W106=1,OR(COUNTIF('Cleaning Log'!$N106:$X106,"Needs Attention")&gt;0,AND('Cleaning Log'!$L106&lt;&gt;"",COUNTBLANK('Cleaning Log'!$N106:$X106)&gt;0))),1,0)</f>
        <v/>
      </c>
      <c r="AE106">
        <f>IF(AND(W106=1,'Cleaning Log'!$AD106="Maintenance",'Cleaning Log'!$AF106=""),1,0)</f>
        <v/>
      </c>
    </row>
    <row r="107">
      <c r="T107">
        <f>IFERROR(IF(AND('Cleaning Log'!$A107=$B$3,OR($B$4="All Shifts",'Cleaning Log'!$F107=$B$4),OR($B$5="All Attendants",'Cleaning Log'!$E107=$B$5),OR('Cleaning Log'!$AC107="Hold",'Cleaning Log'!$AC107="Reclean",'Cleaning Log'!$AC107="Incomplete Checklist",'Cleaning Log'!$AC107="Awaiting Inspection",AND('Cleaning Log'!$AK107&lt;&gt;"",'Cleaning Log'!$AK107&lt;&gt;"OK"))),1,0),0)</f>
        <v/>
      </c>
      <c r="U107">
        <f>IF(T107=1,COUNTIF($T$2:T107,1),"")</f>
        <v/>
      </c>
      <c r="W107">
        <f>IFERROR(IF(AND('Cleaning Log'!$A107=$B$3,'Cleaning Log'!$B107&lt;&gt;"",OR($B$4="All Shifts",'Cleaning Log'!$F107=$B$4),OR($B$5="All Attendants",'Cleaning Log'!$E107=$B$5)),1,0),0)</f>
        <v/>
      </c>
      <c r="X107">
        <f>IF(AND(W107=1,'Cleaning Log'!$AC107="Released"),1,0)</f>
        <v/>
      </c>
      <c r="Y107">
        <f>IF(AND(W107=1,ISNUMBER('Cleaning Log'!$M107)),'Cleaning Log'!$M107,"")</f>
        <v/>
      </c>
      <c r="Z107">
        <f>IF(AND(W107=1,ISNUMBER('Cleaning Log'!$M107),ISNUMBER('Cleaning Log'!$J107),'Cleaning Log'!$M107&lt;='Cleaning Log'!$J107),1,0)</f>
        <v/>
      </c>
      <c r="AA107">
        <f>IF(AND(W107=1,'Cleaning Log'!$L107&lt;&gt;""),1,0)</f>
        <v/>
      </c>
      <c r="AB107">
        <f>IF(AND(W107=1,'Cleaning Log'!$AB107="Pass"),1,0)</f>
        <v/>
      </c>
      <c r="AC107">
        <f>IF(AND(W107=1,OR('Cleaning Log'!$AB107="Pass",'Cleaning Log'!$AB107="Fail")),1,0)</f>
        <v/>
      </c>
      <c r="AD107">
        <f>IF(AND(W107=1,OR(COUNTIF('Cleaning Log'!$N107:$X107,"Needs Attention")&gt;0,AND('Cleaning Log'!$L107&lt;&gt;"",COUNTBLANK('Cleaning Log'!$N107:$X107)&gt;0))),1,0)</f>
        <v/>
      </c>
      <c r="AE107">
        <f>IF(AND(W107=1,'Cleaning Log'!$AD107="Maintenance",'Cleaning Log'!$AF107=""),1,0)</f>
        <v/>
      </c>
    </row>
    <row r="108">
      <c r="T108">
        <f>IFERROR(IF(AND('Cleaning Log'!$A108=$B$3,OR($B$4="All Shifts",'Cleaning Log'!$F108=$B$4),OR($B$5="All Attendants",'Cleaning Log'!$E108=$B$5),OR('Cleaning Log'!$AC108="Hold",'Cleaning Log'!$AC108="Reclean",'Cleaning Log'!$AC108="Incomplete Checklist",'Cleaning Log'!$AC108="Awaiting Inspection",AND('Cleaning Log'!$AK108&lt;&gt;"",'Cleaning Log'!$AK108&lt;&gt;"OK"))),1,0),0)</f>
        <v/>
      </c>
      <c r="U108">
        <f>IF(T108=1,COUNTIF($T$2:T108,1),"")</f>
        <v/>
      </c>
      <c r="W108">
        <f>IFERROR(IF(AND('Cleaning Log'!$A108=$B$3,'Cleaning Log'!$B108&lt;&gt;"",OR($B$4="All Shifts",'Cleaning Log'!$F108=$B$4),OR($B$5="All Attendants",'Cleaning Log'!$E108=$B$5)),1,0),0)</f>
        <v/>
      </c>
      <c r="X108">
        <f>IF(AND(W108=1,'Cleaning Log'!$AC108="Released"),1,0)</f>
        <v/>
      </c>
      <c r="Y108">
        <f>IF(AND(W108=1,ISNUMBER('Cleaning Log'!$M108)),'Cleaning Log'!$M108,"")</f>
        <v/>
      </c>
      <c r="Z108">
        <f>IF(AND(W108=1,ISNUMBER('Cleaning Log'!$M108),ISNUMBER('Cleaning Log'!$J108),'Cleaning Log'!$M108&lt;='Cleaning Log'!$J108),1,0)</f>
        <v/>
      </c>
      <c r="AA108">
        <f>IF(AND(W108=1,'Cleaning Log'!$L108&lt;&gt;""),1,0)</f>
        <v/>
      </c>
      <c r="AB108">
        <f>IF(AND(W108=1,'Cleaning Log'!$AB108="Pass"),1,0)</f>
        <v/>
      </c>
      <c r="AC108">
        <f>IF(AND(W108=1,OR('Cleaning Log'!$AB108="Pass",'Cleaning Log'!$AB108="Fail")),1,0)</f>
        <v/>
      </c>
      <c r="AD108">
        <f>IF(AND(W108=1,OR(COUNTIF('Cleaning Log'!$N108:$X108,"Needs Attention")&gt;0,AND('Cleaning Log'!$L108&lt;&gt;"",COUNTBLANK('Cleaning Log'!$N108:$X108)&gt;0))),1,0)</f>
        <v/>
      </c>
      <c r="AE108">
        <f>IF(AND(W108=1,'Cleaning Log'!$AD108="Maintenance",'Cleaning Log'!$AF108=""),1,0)</f>
        <v/>
      </c>
    </row>
    <row r="109">
      <c r="T109">
        <f>IFERROR(IF(AND('Cleaning Log'!$A109=$B$3,OR($B$4="All Shifts",'Cleaning Log'!$F109=$B$4),OR($B$5="All Attendants",'Cleaning Log'!$E109=$B$5),OR('Cleaning Log'!$AC109="Hold",'Cleaning Log'!$AC109="Reclean",'Cleaning Log'!$AC109="Incomplete Checklist",'Cleaning Log'!$AC109="Awaiting Inspection",AND('Cleaning Log'!$AK109&lt;&gt;"",'Cleaning Log'!$AK109&lt;&gt;"OK"))),1,0),0)</f>
        <v/>
      </c>
      <c r="U109">
        <f>IF(T109=1,COUNTIF($T$2:T109,1),"")</f>
        <v/>
      </c>
      <c r="W109">
        <f>IFERROR(IF(AND('Cleaning Log'!$A109=$B$3,'Cleaning Log'!$B109&lt;&gt;"",OR($B$4="All Shifts",'Cleaning Log'!$F109=$B$4),OR($B$5="All Attendants",'Cleaning Log'!$E109=$B$5)),1,0),0)</f>
        <v/>
      </c>
      <c r="X109">
        <f>IF(AND(W109=1,'Cleaning Log'!$AC109="Released"),1,0)</f>
        <v/>
      </c>
      <c r="Y109">
        <f>IF(AND(W109=1,ISNUMBER('Cleaning Log'!$M109)),'Cleaning Log'!$M109,"")</f>
        <v/>
      </c>
      <c r="Z109">
        <f>IF(AND(W109=1,ISNUMBER('Cleaning Log'!$M109),ISNUMBER('Cleaning Log'!$J109),'Cleaning Log'!$M109&lt;='Cleaning Log'!$J109),1,0)</f>
        <v/>
      </c>
      <c r="AA109">
        <f>IF(AND(W109=1,'Cleaning Log'!$L109&lt;&gt;""),1,0)</f>
        <v/>
      </c>
      <c r="AB109">
        <f>IF(AND(W109=1,'Cleaning Log'!$AB109="Pass"),1,0)</f>
        <v/>
      </c>
      <c r="AC109">
        <f>IF(AND(W109=1,OR('Cleaning Log'!$AB109="Pass",'Cleaning Log'!$AB109="Fail")),1,0)</f>
        <v/>
      </c>
      <c r="AD109">
        <f>IF(AND(W109=1,OR(COUNTIF('Cleaning Log'!$N109:$X109,"Needs Attention")&gt;0,AND('Cleaning Log'!$L109&lt;&gt;"",COUNTBLANK('Cleaning Log'!$N109:$X109)&gt;0))),1,0)</f>
        <v/>
      </c>
      <c r="AE109">
        <f>IF(AND(W109=1,'Cleaning Log'!$AD109="Maintenance",'Cleaning Log'!$AF109=""),1,0)</f>
        <v/>
      </c>
    </row>
    <row r="110">
      <c r="T110">
        <f>IFERROR(IF(AND('Cleaning Log'!$A110=$B$3,OR($B$4="All Shifts",'Cleaning Log'!$F110=$B$4),OR($B$5="All Attendants",'Cleaning Log'!$E110=$B$5),OR('Cleaning Log'!$AC110="Hold",'Cleaning Log'!$AC110="Reclean",'Cleaning Log'!$AC110="Incomplete Checklist",'Cleaning Log'!$AC110="Awaiting Inspection",AND('Cleaning Log'!$AK110&lt;&gt;"",'Cleaning Log'!$AK110&lt;&gt;"OK"))),1,0),0)</f>
        <v/>
      </c>
      <c r="U110">
        <f>IF(T110=1,COUNTIF($T$2:T110,1),"")</f>
        <v/>
      </c>
      <c r="W110">
        <f>IFERROR(IF(AND('Cleaning Log'!$A110=$B$3,'Cleaning Log'!$B110&lt;&gt;"",OR($B$4="All Shifts",'Cleaning Log'!$F110=$B$4),OR($B$5="All Attendants",'Cleaning Log'!$E110=$B$5)),1,0),0)</f>
        <v/>
      </c>
      <c r="X110">
        <f>IF(AND(W110=1,'Cleaning Log'!$AC110="Released"),1,0)</f>
        <v/>
      </c>
      <c r="Y110">
        <f>IF(AND(W110=1,ISNUMBER('Cleaning Log'!$M110)),'Cleaning Log'!$M110,"")</f>
        <v/>
      </c>
      <c r="Z110">
        <f>IF(AND(W110=1,ISNUMBER('Cleaning Log'!$M110),ISNUMBER('Cleaning Log'!$J110),'Cleaning Log'!$M110&lt;='Cleaning Log'!$J110),1,0)</f>
        <v/>
      </c>
      <c r="AA110">
        <f>IF(AND(W110=1,'Cleaning Log'!$L110&lt;&gt;""),1,0)</f>
        <v/>
      </c>
      <c r="AB110">
        <f>IF(AND(W110=1,'Cleaning Log'!$AB110="Pass"),1,0)</f>
        <v/>
      </c>
      <c r="AC110">
        <f>IF(AND(W110=1,OR('Cleaning Log'!$AB110="Pass",'Cleaning Log'!$AB110="Fail")),1,0)</f>
        <v/>
      </c>
      <c r="AD110">
        <f>IF(AND(W110=1,OR(COUNTIF('Cleaning Log'!$N110:$X110,"Needs Attention")&gt;0,AND('Cleaning Log'!$L110&lt;&gt;"",COUNTBLANK('Cleaning Log'!$N110:$X110)&gt;0))),1,0)</f>
        <v/>
      </c>
      <c r="AE110">
        <f>IF(AND(W110=1,'Cleaning Log'!$AD110="Maintenance",'Cleaning Log'!$AF110=""),1,0)</f>
        <v/>
      </c>
    </row>
    <row r="111">
      <c r="T111">
        <f>IFERROR(IF(AND('Cleaning Log'!$A111=$B$3,OR($B$4="All Shifts",'Cleaning Log'!$F111=$B$4),OR($B$5="All Attendants",'Cleaning Log'!$E111=$B$5),OR('Cleaning Log'!$AC111="Hold",'Cleaning Log'!$AC111="Reclean",'Cleaning Log'!$AC111="Incomplete Checklist",'Cleaning Log'!$AC111="Awaiting Inspection",AND('Cleaning Log'!$AK111&lt;&gt;"",'Cleaning Log'!$AK111&lt;&gt;"OK"))),1,0),0)</f>
        <v/>
      </c>
      <c r="U111">
        <f>IF(T111=1,COUNTIF($T$2:T111,1),"")</f>
        <v/>
      </c>
      <c r="W111">
        <f>IFERROR(IF(AND('Cleaning Log'!$A111=$B$3,'Cleaning Log'!$B111&lt;&gt;"",OR($B$4="All Shifts",'Cleaning Log'!$F111=$B$4),OR($B$5="All Attendants",'Cleaning Log'!$E111=$B$5)),1,0),0)</f>
        <v/>
      </c>
      <c r="X111">
        <f>IF(AND(W111=1,'Cleaning Log'!$AC111="Released"),1,0)</f>
        <v/>
      </c>
      <c r="Y111">
        <f>IF(AND(W111=1,ISNUMBER('Cleaning Log'!$M111)),'Cleaning Log'!$M111,"")</f>
        <v/>
      </c>
      <c r="Z111">
        <f>IF(AND(W111=1,ISNUMBER('Cleaning Log'!$M111),ISNUMBER('Cleaning Log'!$J111),'Cleaning Log'!$M111&lt;='Cleaning Log'!$J111),1,0)</f>
        <v/>
      </c>
      <c r="AA111">
        <f>IF(AND(W111=1,'Cleaning Log'!$L111&lt;&gt;""),1,0)</f>
        <v/>
      </c>
      <c r="AB111">
        <f>IF(AND(W111=1,'Cleaning Log'!$AB111="Pass"),1,0)</f>
        <v/>
      </c>
      <c r="AC111">
        <f>IF(AND(W111=1,OR('Cleaning Log'!$AB111="Pass",'Cleaning Log'!$AB111="Fail")),1,0)</f>
        <v/>
      </c>
      <c r="AD111">
        <f>IF(AND(W111=1,OR(COUNTIF('Cleaning Log'!$N111:$X111,"Needs Attention")&gt;0,AND('Cleaning Log'!$L111&lt;&gt;"",COUNTBLANK('Cleaning Log'!$N111:$X111)&gt;0))),1,0)</f>
        <v/>
      </c>
      <c r="AE111">
        <f>IF(AND(W111=1,'Cleaning Log'!$AD111="Maintenance",'Cleaning Log'!$AF111=""),1,0)</f>
        <v/>
      </c>
    </row>
    <row r="112">
      <c r="T112">
        <f>IFERROR(IF(AND('Cleaning Log'!$A112=$B$3,OR($B$4="All Shifts",'Cleaning Log'!$F112=$B$4),OR($B$5="All Attendants",'Cleaning Log'!$E112=$B$5),OR('Cleaning Log'!$AC112="Hold",'Cleaning Log'!$AC112="Reclean",'Cleaning Log'!$AC112="Incomplete Checklist",'Cleaning Log'!$AC112="Awaiting Inspection",AND('Cleaning Log'!$AK112&lt;&gt;"",'Cleaning Log'!$AK112&lt;&gt;"OK"))),1,0),0)</f>
        <v/>
      </c>
      <c r="U112">
        <f>IF(T112=1,COUNTIF($T$2:T112,1),"")</f>
        <v/>
      </c>
      <c r="W112">
        <f>IFERROR(IF(AND('Cleaning Log'!$A112=$B$3,'Cleaning Log'!$B112&lt;&gt;"",OR($B$4="All Shifts",'Cleaning Log'!$F112=$B$4),OR($B$5="All Attendants",'Cleaning Log'!$E112=$B$5)),1,0),0)</f>
        <v/>
      </c>
      <c r="X112">
        <f>IF(AND(W112=1,'Cleaning Log'!$AC112="Released"),1,0)</f>
        <v/>
      </c>
      <c r="Y112">
        <f>IF(AND(W112=1,ISNUMBER('Cleaning Log'!$M112)),'Cleaning Log'!$M112,"")</f>
        <v/>
      </c>
      <c r="Z112">
        <f>IF(AND(W112=1,ISNUMBER('Cleaning Log'!$M112),ISNUMBER('Cleaning Log'!$J112),'Cleaning Log'!$M112&lt;='Cleaning Log'!$J112),1,0)</f>
        <v/>
      </c>
      <c r="AA112">
        <f>IF(AND(W112=1,'Cleaning Log'!$L112&lt;&gt;""),1,0)</f>
        <v/>
      </c>
      <c r="AB112">
        <f>IF(AND(W112=1,'Cleaning Log'!$AB112="Pass"),1,0)</f>
        <v/>
      </c>
      <c r="AC112">
        <f>IF(AND(W112=1,OR('Cleaning Log'!$AB112="Pass",'Cleaning Log'!$AB112="Fail")),1,0)</f>
        <v/>
      </c>
      <c r="AD112">
        <f>IF(AND(W112=1,OR(COUNTIF('Cleaning Log'!$N112:$X112,"Needs Attention")&gt;0,AND('Cleaning Log'!$L112&lt;&gt;"",COUNTBLANK('Cleaning Log'!$N112:$X112)&gt;0))),1,0)</f>
        <v/>
      </c>
      <c r="AE112">
        <f>IF(AND(W112=1,'Cleaning Log'!$AD112="Maintenance",'Cleaning Log'!$AF112=""),1,0)</f>
        <v/>
      </c>
    </row>
    <row r="113">
      <c r="T113">
        <f>IFERROR(IF(AND('Cleaning Log'!$A113=$B$3,OR($B$4="All Shifts",'Cleaning Log'!$F113=$B$4),OR($B$5="All Attendants",'Cleaning Log'!$E113=$B$5),OR('Cleaning Log'!$AC113="Hold",'Cleaning Log'!$AC113="Reclean",'Cleaning Log'!$AC113="Incomplete Checklist",'Cleaning Log'!$AC113="Awaiting Inspection",AND('Cleaning Log'!$AK113&lt;&gt;"",'Cleaning Log'!$AK113&lt;&gt;"OK"))),1,0),0)</f>
        <v/>
      </c>
      <c r="U113">
        <f>IF(T113=1,COUNTIF($T$2:T113,1),"")</f>
        <v/>
      </c>
      <c r="W113">
        <f>IFERROR(IF(AND('Cleaning Log'!$A113=$B$3,'Cleaning Log'!$B113&lt;&gt;"",OR($B$4="All Shifts",'Cleaning Log'!$F113=$B$4),OR($B$5="All Attendants",'Cleaning Log'!$E113=$B$5)),1,0),0)</f>
        <v/>
      </c>
      <c r="X113">
        <f>IF(AND(W113=1,'Cleaning Log'!$AC113="Released"),1,0)</f>
        <v/>
      </c>
      <c r="Y113">
        <f>IF(AND(W113=1,ISNUMBER('Cleaning Log'!$M113)),'Cleaning Log'!$M113,"")</f>
        <v/>
      </c>
      <c r="Z113">
        <f>IF(AND(W113=1,ISNUMBER('Cleaning Log'!$M113),ISNUMBER('Cleaning Log'!$J113),'Cleaning Log'!$M113&lt;='Cleaning Log'!$J113),1,0)</f>
        <v/>
      </c>
      <c r="AA113">
        <f>IF(AND(W113=1,'Cleaning Log'!$L113&lt;&gt;""),1,0)</f>
        <v/>
      </c>
      <c r="AB113">
        <f>IF(AND(W113=1,'Cleaning Log'!$AB113="Pass"),1,0)</f>
        <v/>
      </c>
      <c r="AC113">
        <f>IF(AND(W113=1,OR('Cleaning Log'!$AB113="Pass",'Cleaning Log'!$AB113="Fail")),1,0)</f>
        <v/>
      </c>
      <c r="AD113">
        <f>IF(AND(W113=1,OR(COUNTIF('Cleaning Log'!$N113:$X113,"Needs Attention")&gt;0,AND('Cleaning Log'!$L113&lt;&gt;"",COUNTBLANK('Cleaning Log'!$N113:$X113)&gt;0))),1,0)</f>
        <v/>
      </c>
      <c r="AE113">
        <f>IF(AND(W113=1,'Cleaning Log'!$AD113="Maintenance",'Cleaning Log'!$AF113=""),1,0)</f>
        <v/>
      </c>
    </row>
    <row r="114">
      <c r="T114">
        <f>IFERROR(IF(AND('Cleaning Log'!$A114=$B$3,OR($B$4="All Shifts",'Cleaning Log'!$F114=$B$4),OR($B$5="All Attendants",'Cleaning Log'!$E114=$B$5),OR('Cleaning Log'!$AC114="Hold",'Cleaning Log'!$AC114="Reclean",'Cleaning Log'!$AC114="Incomplete Checklist",'Cleaning Log'!$AC114="Awaiting Inspection",AND('Cleaning Log'!$AK114&lt;&gt;"",'Cleaning Log'!$AK114&lt;&gt;"OK"))),1,0),0)</f>
        <v/>
      </c>
      <c r="U114">
        <f>IF(T114=1,COUNTIF($T$2:T114,1),"")</f>
        <v/>
      </c>
      <c r="W114">
        <f>IFERROR(IF(AND('Cleaning Log'!$A114=$B$3,'Cleaning Log'!$B114&lt;&gt;"",OR($B$4="All Shifts",'Cleaning Log'!$F114=$B$4),OR($B$5="All Attendants",'Cleaning Log'!$E114=$B$5)),1,0),0)</f>
        <v/>
      </c>
      <c r="X114">
        <f>IF(AND(W114=1,'Cleaning Log'!$AC114="Released"),1,0)</f>
        <v/>
      </c>
      <c r="Y114">
        <f>IF(AND(W114=1,ISNUMBER('Cleaning Log'!$M114)),'Cleaning Log'!$M114,"")</f>
        <v/>
      </c>
      <c r="Z114">
        <f>IF(AND(W114=1,ISNUMBER('Cleaning Log'!$M114),ISNUMBER('Cleaning Log'!$J114),'Cleaning Log'!$M114&lt;='Cleaning Log'!$J114),1,0)</f>
        <v/>
      </c>
      <c r="AA114">
        <f>IF(AND(W114=1,'Cleaning Log'!$L114&lt;&gt;""),1,0)</f>
        <v/>
      </c>
      <c r="AB114">
        <f>IF(AND(W114=1,'Cleaning Log'!$AB114="Pass"),1,0)</f>
        <v/>
      </c>
      <c r="AC114">
        <f>IF(AND(W114=1,OR('Cleaning Log'!$AB114="Pass",'Cleaning Log'!$AB114="Fail")),1,0)</f>
        <v/>
      </c>
      <c r="AD114">
        <f>IF(AND(W114=1,OR(COUNTIF('Cleaning Log'!$N114:$X114,"Needs Attention")&gt;0,AND('Cleaning Log'!$L114&lt;&gt;"",COUNTBLANK('Cleaning Log'!$N114:$X114)&gt;0))),1,0)</f>
        <v/>
      </c>
      <c r="AE114">
        <f>IF(AND(W114=1,'Cleaning Log'!$AD114="Maintenance",'Cleaning Log'!$AF114=""),1,0)</f>
        <v/>
      </c>
    </row>
    <row r="115">
      <c r="T115">
        <f>IFERROR(IF(AND('Cleaning Log'!$A115=$B$3,OR($B$4="All Shifts",'Cleaning Log'!$F115=$B$4),OR($B$5="All Attendants",'Cleaning Log'!$E115=$B$5),OR('Cleaning Log'!$AC115="Hold",'Cleaning Log'!$AC115="Reclean",'Cleaning Log'!$AC115="Incomplete Checklist",'Cleaning Log'!$AC115="Awaiting Inspection",AND('Cleaning Log'!$AK115&lt;&gt;"",'Cleaning Log'!$AK115&lt;&gt;"OK"))),1,0),0)</f>
        <v/>
      </c>
      <c r="U115">
        <f>IF(T115=1,COUNTIF($T$2:T115,1),"")</f>
        <v/>
      </c>
      <c r="W115">
        <f>IFERROR(IF(AND('Cleaning Log'!$A115=$B$3,'Cleaning Log'!$B115&lt;&gt;"",OR($B$4="All Shifts",'Cleaning Log'!$F115=$B$4),OR($B$5="All Attendants",'Cleaning Log'!$E115=$B$5)),1,0),0)</f>
        <v/>
      </c>
      <c r="X115">
        <f>IF(AND(W115=1,'Cleaning Log'!$AC115="Released"),1,0)</f>
        <v/>
      </c>
      <c r="Y115">
        <f>IF(AND(W115=1,ISNUMBER('Cleaning Log'!$M115)),'Cleaning Log'!$M115,"")</f>
        <v/>
      </c>
      <c r="Z115">
        <f>IF(AND(W115=1,ISNUMBER('Cleaning Log'!$M115),ISNUMBER('Cleaning Log'!$J115),'Cleaning Log'!$M115&lt;='Cleaning Log'!$J115),1,0)</f>
        <v/>
      </c>
      <c r="AA115">
        <f>IF(AND(W115=1,'Cleaning Log'!$L115&lt;&gt;""),1,0)</f>
        <v/>
      </c>
      <c r="AB115">
        <f>IF(AND(W115=1,'Cleaning Log'!$AB115="Pass"),1,0)</f>
        <v/>
      </c>
      <c r="AC115">
        <f>IF(AND(W115=1,OR('Cleaning Log'!$AB115="Pass",'Cleaning Log'!$AB115="Fail")),1,0)</f>
        <v/>
      </c>
      <c r="AD115">
        <f>IF(AND(W115=1,OR(COUNTIF('Cleaning Log'!$N115:$X115,"Needs Attention")&gt;0,AND('Cleaning Log'!$L115&lt;&gt;"",COUNTBLANK('Cleaning Log'!$N115:$X115)&gt;0))),1,0)</f>
        <v/>
      </c>
      <c r="AE115">
        <f>IF(AND(W115=1,'Cleaning Log'!$AD115="Maintenance",'Cleaning Log'!$AF115=""),1,0)</f>
        <v/>
      </c>
    </row>
    <row r="116">
      <c r="T116">
        <f>IFERROR(IF(AND('Cleaning Log'!$A116=$B$3,OR($B$4="All Shifts",'Cleaning Log'!$F116=$B$4),OR($B$5="All Attendants",'Cleaning Log'!$E116=$B$5),OR('Cleaning Log'!$AC116="Hold",'Cleaning Log'!$AC116="Reclean",'Cleaning Log'!$AC116="Incomplete Checklist",'Cleaning Log'!$AC116="Awaiting Inspection",AND('Cleaning Log'!$AK116&lt;&gt;"",'Cleaning Log'!$AK116&lt;&gt;"OK"))),1,0),0)</f>
        <v/>
      </c>
      <c r="U116">
        <f>IF(T116=1,COUNTIF($T$2:T116,1),"")</f>
        <v/>
      </c>
      <c r="W116">
        <f>IFERROR(IF(AND('Cleaning Log'!$A116=$B$3,'Cleaning Log'!$B116&lt;&gt;"",OR($B$4="All Shifts",'Cleaning Log'!$F116=$B$4),OR($B$5="All Attendants",'Cleaning Log'!$E116=$B$5)),1,0),0)</f>
        <v/>
      </c>
      <c r="X116">
        <f>IF(AND(W116=1,'Cleaning Log'!$AC116="Released"),1,0)</f>
        <v/>
      </c>
      <c r="Y116">
        <f>IF(AND(W116=1,ISNUMBER('Cleaning Log'!$M116)),'Cleaning Log'!$M116,"")</f>
        <v/>
      </c>
      <c r="Z116">
        <f>IF(AND(W116=1,ISNUMBER('Cleaning Log'!$M116),ISNUMBER('Cleaning Log'!$J116),'Cleaning Log'!$M116&lt;='Cleaning Log'!$J116),1,0)</f>
        <v/>
      </c>
      <c r="AA116">
        <f>IF(AND(W116=1,'Cleaning Log'!$L116&lt;&gt;""),1,0)</f>
        <v/>
      </c>
      <c r="AB116">
        <f>IF(AND(W116=1,'Cleaning Log'!$AB116="Pass"),1,0)</f>
        <v/>
      </c>
      <c r="AC116">
        <f>IF(AND(W116=1,OR('Cleaning Log'!$AB116="Pass",'Cleaning Log'!$AB116="Fail")),1,0)</f>
        <v/>
      </c>
      <c r="AD116">
        <f>IF(AND(W116=1,OR(COUNTIF('Cleaning Log'!$N116:$X116,"Needs Attention")&gt;0,AND('Cleaning Log'!$L116&lt;&gt;"",COUNTBLANK('Cleaning Log'!$N116:$X116)&gt;0))),1,0)</f>
        <v/>
      </c>
      <c r="AE116">
        <f>IF(AND(W116=1,'Cleaning Log'!$AD116="Maintenance",'Cleaning Log'!$AF116=""),1,0)</f>
        <v/>
      </c>
    </row>
    <row r="117">
      <c r="T117">
        <f>IFERROR(IF(AND('Cleaning Log'!$A117=$B$3,OR($B$4="All Shifts",'Cleaning Log'!$F117=$B$4),OR($B$5="All Attendants",'Cleaning Log'!$E117=$B$5),OR('Cleaning Log'!$AC117="Hold",'Cleaning Log'!$AC117="Reclean",'Cleaning Log'!$AC117="Incomplete Checklist",'Cleaning Log'!$AC117="Awaiting Inspection",AND('Cleaning Log'!$AK117&lt;&gt;"",'Cleaning Log'!$AK117&lt;&gt;"OK"))),1,0),0)</f>
        <v/>
      </c>
      <c r="U117">
        <f>IF(T117=1,COUNTIF($T$2:T117,1),"")</f>
        <v/>
      </c>
      <c r="W117">
        <f>IFERROR(IF(AND('Cleaning Log'!$A117=$B$3,'Cleaning Log'!$B117&lt;&gt;"",OR($B$4="All Shifts",'Cleaning Log'!$F117=$B$4),OR($B$5="All Attendants",'Cleaning Log'!$E117=$B$5)),1,0),0)</f>
        <v/>
      </c>
      <c r="X117">
        <f>IF(AND(W117=1,'Cleaning Log'!$AC117="Released"),1,0)</f>
        <v/>
      </c>
      <c r="Y117">
        <f>IF(AND(W117=1,ISNUMBER('Cleaning Log'!$M117)),'Cleaning Log'!$M117,"")</f>
        <v/>
      </c>
      <c r="Z117">
        <f>IF(AND(W117=1,ISNUMBER('Cleaning Log'!$M117),ISNUMBER('Cleaning Log'!$J117),'Cleaning Log'!$M117&lt;='Cleaning Log'!$J117),1,0)</f>
        <v/>
      </c>
      <c r="AA117">
        <f>IF(AND(W117=1,'Cleaning Log'!$L117&lt;&gt;""),1,0)</f>
        <v/>
      </c>
      <c r="AB117">
        <f>IF(AND(W117=1,'Cleaning Log'!$AB117="Pass"),1,0)</f>
        <v/>
      </c>
      <c r="AC117">
        <f>IF(AND(W117=1,OR('Cleaning Log'!$AB117="Pass",'Cleaning Log'!$AB117="Fail")),1,0)</f>
        <v/>
      </c>
      <c r="AD117">
        <f>IF(AND(W117=1,OR(COUNTIF('Cleaning Log'!$N117:$X117,"Needs Attention")&gt;0,AND('Cleaning Log'!$L117&lt;&gt;"",COUNTBLANK('Cleaning Log'!$N117:$X117)&gt;0))),1,0)</f>
        <v/>
      </c>
      <c r="AE117">
        <f>IF(AND(W117=1,'Cleaning Log'!$AD117="Maintenance",'Cleaning Log'!$AF117=""),1,0)</f>
        <v/>
      </c>
    </row>
    <row r="118">
      <c r="T118">
        <f>IFERROR(IF(AND('Cleaning Log'!$A118=$B$3,OR($B$4="All Shifts",'Cleaning Log'!$F118=$B$4),OR($B$5="All Attendants",'Cleaning Log'!$E118=$B$5),OR('Cleaning Log'!$AC118="Hold",'Cleaning Log'!$AC118="Reclean",'Cleaning Log'!$AC118="Incomplete Checklist",'Cleaning Log'!$AC118="Awaiting Inspection",AND('Cleaning Log'!$AK118&lt;&gt;"",'Cleaning Log'!$AK118&lt;&gt;"OK"))),1,0),0)</f>
        <v/>
      </c>
      <c r="U118">
        <f>IF(T118=1,COUNTIF($T$2:T118,1),"")</f>
        <v/>
      </c>
      <c r="W118">
        <f>IFERROR(IF(AND('Cleaning Log'!$A118=$B$3,'Cleaning Log'!$B118&lt;&gt;"",OR($B$4="All Shifts",'Cleaning Log'!$F118=$B$4),OR($B$5="All Attendants",'Cleaning Log'!$E118=$B$5)),1,0),0)</f>
        <v/>
      </c>
      <c r="X118">
        <f>IF(AND(W118=1,'Cleaning Log'!$AC118="Released"),1,0)</f>
        <v/>
      </c>
      <c r="Y118">
        <f>IF(AND(W118=1,ISNUMBER('Cleaning Log'!$M118)),'Cleaning Log'!$M118,"")</f>
        <v/>
      </c>
      <c r="Z118">
        <f>IF(AND(W118=1,ISNUMBER('Cleaning Log'!$M118),ISNUMBER('Cleaning Log'!$J118),'Cleaning Log'!$M118&lt;='Cleaning Log'!$J118),1,0)</f>
        <v/>
      </c>
      <c r="AA118">
        <f>IF(AND(W118=1,'Cleaning Log'!$L118&lt;&gt;""),1,0)</f>
        <v/>
      </c>
      <c r="AB118">
        <f>IF(AND(W118=1,'Cleaning Log'!$AB118="Pass"),1,0)</f>
        <v/>
      </c>
      <c r="AC118">
        <f>IF(AND(W118=1,OR('Cleaning Log'!$AB118="Pass",'Cleaning Log'!$AB118="Fail")),1,0)</f>
        <v/>
      </c>
      <c r="AD118">
        <f>IF(AND(W118=1,OR(COUNTIF('Cleaning Log'!$N118:$X118,"Needs Attention")&gt;0,AND('Cleaning Log'!$L118&lt;&gt;"",COUNTBLANK('Cleaning Log'!$N118:$X118)&gt;0))),1,0)</f>
        <v/>
      </c>
      <c r="AE118">
        <f>IF(AND(W118=1,'Cleaning Log'!$AD118="Maintenance",'Cleaning Log'!$AF118=""),1,0)</f>
        <v/>
      </c>
    </row>
    <row r="119">
      <c r="T119">
        <f>IFERROR(IF(AND('Cleaning Log'!$A119=$B$3,OR($B$4="All Shifts",'Cleaning Log'!$F119=$B$4),OR($B$5="All Attendants",'Cleaning Log'!$E119=$B$5),OR('Cleaning Log'!$AC119="Hold",'Cleaning Log'!$AC119="Reclean",'Cleaning Log'!$AC119="Incomplete Checklist",'Cleaning Log'!$AC119="Awaiting Inspection",AND('Cleaning Log'!$AK119&lt;&gt;"",'Cleaning Log'!$AK119&lt;&gt;"OK"))),1,0),0)</f>
        <v/>
      </c>
      <c r="U119">
        <f>IF(T119=1,COUNTIF($T$2:T119,1),"")</f>
        <v/>
      </c>
      <c r="W119">
        <f>IFERROR(IF(AND('Cleaning Log'!$A119=$B$3,'Cleaning Log'!$B119&lt;&gt;"",OR($B$4="All Shifts",'Cleaning Log'!$F119=$B$4),OR($B$5="All Attendants",'Cleaning Log'!$E119=$B$5)),1,0),0)</f>
        <v/>
      </c>
      <c r="X119">
        <f>IF(AND(W119=1,'Cleaning Log'!$AC119="Released"),1,0)</f>
        <v/>
      </c>
      <c r="Y119">
        <f>IF(AND(W119=1,ISNUMBER('Cleaning Log'!$M119)),'Cleaning Log'!$M119,"")</f>
        <v/>
      </c>
      <c r="Z119">
        <f>IF(AND(W119=1,ISNUMBER('Cleaning Log'!$M119),ISNUMBER('Cleaning Log'!$J119),'Cleaning Log'!$M119&lt;='Cleaning Log'!$J119),1,0)</f>
        <v/>
      </c>
      <c r="AA119">
        <f>IF(AND(W119=1,'Cleaning Log'!$L119&lt;&gt;""),1,0)</f>
        <v/>
      </c>
      <c r="AB119">
        <f>IF(AND(W119=1,'Cleaning Log'!$AB119="Pass"),1,0)</f>
        <v/>
      </c>
      <c r="AC119">
        <f>IF(AND(W119=1,OR('Cleaning Log'!$AB119="Pass",'Cleaning Log'!$AB119="Fail")),1,0)</f>
        <v/>
      </c>
      <c r="AD119">
        <f>IF(AND(W119=1,OR(COUNTIF('Cleaning Log'!$N119:$X119,"Needs Attention")&gt;0,AND('Cleaning Log'!$L119&lt;&gt;"",COUNTBLANK('Cleaning Log'!$N119:$X119)&gt;0))),1,0)</f>
        <v/>
      </c>
      <c r="AE119">
        <f>IF(AND(W119=1,'Cleaning Log'!$AD119="Maintenance",'Cleaning Log'!$AF119=""),1,0)</f>
        <v/>
      </c>
    </row>
    <row r="120">
      <c r="T120">
        <f>IFERROR(IF(AND('Cleaning Log'!$A120=$B$3,OR($B$4="All Shifts",'Cleaning Log'!$F120=$B$4),OR($B$5="All Attendants",'Cleaning Log'!$E120=$B$5),OR('Cleaning Log'!$AC120="Hold",'Cleaning Log'!$AC120="Reclean",'Cleaning Log'!$AC120="Incomplete Checklist",'Cleaning Log'!$AC120="Awaiting Inspection",AND('Cleaning Log'!$AK120&lt;&gt;"",'Cleaning Log'!$AK120&lt;&gt;"OK"))),1,0),0)</f>
        <v/>
      </c>
      <c r="U120">
        <f>IF(T120=1,COUNTIF($T$2:T120,1),"")</f>
        <v/>
      </c>
      <c r="W120">
        <f>IFERROR(IF(AND('Cleaning Log'!$A120=$B$3,'Cleaning Log'!$B120&lt;&gt;"",OR($B$4="All Shifts",'Cleaning Log'!$F120=$B$4),OR($B$5="All Attendants",'Cleaning Log'!$E120=$B$5)),1,0),0)</f>
        <v/>
      </c>
      <c r="X120">
        <f>IF(AND(W120=1,'Cleaning Log'!$AC120="Released"),1,0)</f>
        <v/>
      </c>
      <c r="Y120">
        <f>IF(AND(W120=1,ISNUMBER('Cleaning Log'!$M120)),'Cleaning Log'!$M120,"")</f>
        <v/>
      </c>
      <c r="Z120">
        <f>IF(AND(W120=1,ISNUMBER('Cleaning Log'!$M120),ISNUMBER('Cleaning Log'!$J120),'Cleaning Log'!$M120&lt;='Cleaning Log'!$J120),1,0)</f>
        <v/>
      </c>
      <c r="AA120">
        <f>IF(AND(W120=1,'Cleaning Log'!$L120&lt;&gt;""),1,0)</f>
        <v/>
      </c>
      <c r="AB120">
        <f>IF(AND(W120=1,'Cleaning Log'!$AB120="Pass"),1,0)</f>
        <v/>
      </c>
      <c r="AC120">
        <f>IF(AND(W120=1,OR('Cleaning Log'!$AB120="Pass",'Cleaning Log'!$AB120="Fail")),1,0)</f>
        <v/>
      </c>
      <c r="AD120">
        <f>IF(AND(W120=1,OR(COUNTIF('Cleaning Log'!$N120:$X120,"Needs Attention")&gt;0,AND('Cleaning Log'!$L120&lt;&gt;"",COUNTBLANK('Cleaning Log'!$N120:$X120)&gt;0))),1,0)</f>
        <v/>
      </c>
      <c r="AE120">
        <f>IF(AND(W120=1,'Cleaning Log'!$AD120="Maintenance",'Cleaning Log'!$AF120=""),1,0)</f>
        <v/>
      </c>
    </row>
    <row r="121">
      <c r="T121">
        <f>IFERROR(IF(AND('Cleaning Log'!$A121=$B$3,OR($B$4="All Shifts",'Cleaning Log'!$F121=$B$4),OR($B$5="All Attendants",'Cleaning Log'!$E121=$B$5),OR('Cleaning Log'!$AC121="Hold",'Cleaning Log'!$AC121="Reclean",'Cleaning Log'!$AC121="Incomplete Checklist",'Cleaning Log'!$AC121="Awaiting Inspection",AND('Cleaning Log'!$AK121&lt;&gt;"",'Cleaning Log'!$AK121&lt;&gt;"OK"))),1,0),0)</f>
        <v/>
      </c>
      <c r="U121">
        <f>IF(T121=1,COUNTIF($T$2:T121,1),"")</f>
        <v/>
      </c>
      <c r="W121">
        <f>IFERROR(IF(AND('Cleaning Log'!$A121=$B$3,'Cleaning Log'!$B121&lt;&gt;"",OR($B$4="All Shifts",'Cleaning Log'!$F121=$B$4),OR($B$5="All Attendants",'Cleaning Log'!$E121=$B$5)),1,0),0)</f>
        <v/>
      </c>
      <c r="X121">
        <f>IF(AND(W121=1,'Cleaning Log'!$AC121="Released"),1,0)</f>
        <v/>
      </c>
      <c r="Y121">
        <f>IF(AND(W121=1,ISNUMBER('Cleaning Log'!$M121)),'Cleaning Log'!$M121,"")</f>
        <v/>
      </c>
      <c r="Z121">
        <f>IF(AND(W121=1,ISNUMBER('Cleaning Log'!$M121),ISNUMBER('Cleaning Log'!$J121),'Cleaning Log'!$M121&lt;='Cleaning Log'!$J121),1,0)</f>
        <v/>
      </c>
      <c r="AA121">
        <f>IF(AND(W121=1,'Cleaning Log'!$L121&lt;&gt;""),1,0)</f>
        <v/>
      </c>
      <c r="AB121">
        <f>IF(AND(W121=1,'Cleaning Log'!$AB121="Pass"),1,0)</f>
        <v/>
      </c>
      <c r="AC121">
        <f>IF(AND(W121=1,OR('Cleaning Log'!$AB121="Pass",'Cleaning Log'!$AB121="Fail")),1,0)</f>
        <v/>
      </c>
      <c r="AD121">
        <f>IF(AND(W121=1,OR(COUNTIF('Cleaning Log'!$N121:$X121,"Needs Attention")&gt;0,AND('Cleaning Log'!$L121&lt;&gt;"",COUNTBLANK('Cleaning Log'!$N121:$X121)&gt;0))),1,0)</f>
        <v/>
      </c>
      <c r="AE121">
        <f>IF(AND(W121=1,'Cleaning Log'!$AD121="Maintenance",'Cleaning Log'!$AF121=""),1,0)</f>
        <v/>
      </c>
    </row>
    <row r="122">
      <c r="T122">
        <f>IFERROR(IF(AND('Cleaning Log'!$A122=$B$3,OR($B$4="All Shifts",'Cleaning Log'!$F122=$B$4),OR($B$5="All Attendants",'Cleaning Log'!$E122=$B$5),OR('Cleaning Log'!$AC122="Hold",'Cleaning Log'!$AC122="Reclean",'Cleaning Log'!$AC122="Incomplete Checklist",'Cleaning Log'!$AC122="Awaiting Inspection",AND('Cleaning Log'!$AK122&lt;&gt;"",'Cleaning Log'!$AK122&lt;&gt;"OK"))),1,0),0)</f>
        <v/>
      </c>
      <c r="U122">
        <f>IF(T122=1,COUNTIF($T$2:T122,1),"")</f>
        <v/>
      </c>
      <c r="W122">
        <f>IFERROR(IF(AND('Cleaning Log'!$A122=$B$3,'Cleaning Log'!$B122&lt;&gt;"",OR($B$4="All Shifts",'Cleaning Log'!$F122=$B$4),OR($B$5="All Attendants",'Cleaning Log'!$E122=$B$5)),1,0),0)</f>
        <v/>
      </c>
      <c r="X122">
        <f>IF(AND(W122=1,'Cleaning Log'!$AC122="Released"),1,0)</f>
        <v/>
      </c>
      <c r="Y122">
        <f>IF(AND(W122=1,ISNUMBER('Cleaning Log'!$M122)),'Cleaning Log'!$M122,"")</f>
        <v/>
      </c>
      <c r="Z122">
        <f>IF(AND(W122=1,ISNUMBER('Cleaning Log'!$M122),ISNUMBER('Cleaning Log'!$J122),'Cleaning Log'!$M122&lt;='Cleaning Log'!$J122),1,0)</f>
        <v/>
      </c>
      <c r="AA122">
        <f>IF(AND(W122=1,'Cleaning Log'!$L122&lt;&gt;""),1,0)</f>
        <v/>
      </c>
      <c r="AB122">
        <f>IF(AND(W122=1,'Cleaning Log'!$AB122="Pass"),1,0)</f>
        <v/>
      </c>
      <c r="AC122">
        <f>IF(AND(W122=1,OR('Cleaning Log'!$AB122="Pass",'Cleaning Log'!$AB122="Fail")),1,0)</f>
        <v/>
      </c>
      <c r="AD122">
        <f>IF(AND(W122=1,OR(COUNTIF('Cleaning Log'!$N122:$X122,"Needs Attention")&gt;0,AND('Cleaning Log'!$L122&lt;&gt;"",COUNTBLANK('Cleaning Log'!$N122:$X122)&gt;0))),1,0)</f>
        <v/>
      </c>
      <c r="AE122">
        <f>IF(AND(W122=1,'Cleaning Log'!$AD122="Maintenance",'Cleaning Log'!$AF122=""),1,0)</f>
        <v/>
      </c>
    </row>
    <row r="123">
      <c r="T123">
        <f>IFERROR(IF(AND('Cleaning Log'!$A123=$B$3,OR($B$4="All Shifts",'Cleaning Log'!$F123=$B$4),OR($B$5="All Attendants",'Cleaning Log'!$E123=$B$5),OR('Cleaning Log'!$AC123="Hold",'Cleaning Log'!$AC123="Reclean",'Cleaning Log'!$AC123="Incomplete Checklist",'Cleaning Log'!$AC123="Awaiting Inspection",AND('Cleaning Log'!$AK123&lt;&gt;"",'Cleaning Log'!$AK123&lt;&gt;"OK"))),1,0),0)</f>
        <v/>
      </c>
      <c r="U123">
        <f>IF(T123=1,COUNTIF($T$2:T123,1),"")</f>
        <v/>
      </c>
      <c r="W123">
        <f>IFERROR(IF(AND('Cleaning Log'!$A123=$B$3,'Cleaning Log'!$B123&lt;&gt;"",OR($B$4="All Shifts",'Cleaning Log'!$F123=$B$4),OR($B$5="All Attendants",'Cleaning Log'!$E123=$B$5)),1,0),0)</f>
        <v/>
      </c>
      <c r="X123">
        <f>IF(AND(W123=1,'Cleaning Log'!$AC123="Released"),1,0)</f>
        <v/>
      </c>
      <c r="Y123">
        <f>IF(AND(W123=1,ISNUMBER('Cleaning Log'!$M123)),'Cleaning Log'!$M123,"")</f>
        <v/>
      </c>
      <c r="Z123">
        <f>IF(AND(W123=1,ISNUMBER('Cleaning Log'!$M123),ISNUMBER('Cleaning Log'!$J123),'Cleaning Log'!$M123&lt;='Cleaning Log'!$J123),1,0)</f>
        <v/>
      </c>
      <c r="AA123">
        <f>IF(AND(W123=1,'Cleaning Log'!$L123&lt;&gt;""),1,0)</f>
        <v/>
      </c>
      <c r="AB123">
        <f>IF(AND(W123=1,'Cleaning Log'!$AB123="Pass"),1,0)</f>
        <v/>
      </c>
      <c r="AC123">
        <f>IF(AND(W123=1,OR('Cleaning Log'!$AB123="Pass",'Cleaning Log'!$AB123="Fail")),1,0)</f>
        <v/>
      </c>
      <c r="AD123">
        <f>IF(AND(W123=1,OR(COUNTIF('Cleaning Log'!$N123:$X123,"Needs Attention")&gt;0,AND('Cleaning Log'!$L123&lt;&gt;"",COUNTBLANK('Cleaning Log'!$N123:$X123)&gt;0))),1,0)</f>
        <v/>
      </c>
      <c r="AE123">
        <f>IF(AND(W123=1,'Cleaning Log'!$AD123="Maintenance",'Cleaning Log'!$AF123=""),1,0)</f>
        <v/>
      </c>
    </row>
    <row r="124">
      <c r="T124">
        <f>IFERROR(IF(AND('Cleaning Log'!$A124=$B$3,OR($B$4="All Shifts",'Cleaning Log'!$F124=$B$4),OR($B$5="All Attendants",'Cleaning Log'!$E124=$B$5),OR('Cleaning Log'!$AC124="Hold",'Cleaning Log'!$AC124="Reclean",'Cleaning Log'!$AC124="Incomplete Checklist",'Cleaning Log'!$AC124="Awaiting Inspection",AND('Cleaning Log'!$AK124&lt;&gt;"",'Cleaning Log'!$AK124&lt;&gt;"OK"))),1,0),0)</f>
        <v/>
      </c>
      <c r="U124">
        <f>IF(T124=1,COUNTIF($T$2:T124,1),"")</f>
        <v/>
      </c>
      <c r="W124">
        <f>IFERROR(IF(AND('Cleaning Log'!$A124=$B$3,'Cleaning Log'!$B124&lt;&gt;"",OR($B$4="All Shifts",'Cleaning Log'!$F124=$B$4),OR($B$5="All Attendants",'Cleaning Log'!$E124=$B$5)),1,0),0)</f>
        <v/>
      </c>
      <c r="X124">
        <f>IF(AND(W124=1,'Cleaning Log'!$AC124="Released"),1,0)</f>
        <v/>
      </c>
      <c r="Y124">
        <f>IF(AND(W124=1,ISNUMBER('Cleaning Log'!$M124)),'Cleaning Log'!$M124,"")</f>
        <v/>
      </c>
      <c r="Z124">
        <f>IF(AND(W124=1,ISNUMBER('Cleaning Log'!$M124),ISNUMBER('Cleaning Log'!$J124),'Cleaning Log'!$M124&lt;='Cleaning Log'!$J124),1,0)</f>
        <v/>
      </c>
      <c r="AA124">
        <f>IF(AND(W124=1,'Cleaning Log'!$L124&lt;&gt;""),1,0)</f>
        <v/>
      </c>
      <c r="AB124">
        <f>IF(AND(W124=1,'Cleaning Log'!$AB124="Pass"),1,0)</f>
        <v/>
      </c>
      <c r="AC124">
        <f>IF(AND(W124=1,OR('Cleaning Log'!$AB124="Pass",'Cleaning Log'!$AB124="Fail")),1,0)</f>
        <v/>
      </c>
      <c r="AD124">
        <f>IF(AND(W124=1,OR(COUNTIF('Cleaning Log'!$N124:$X124,"Needs Attention")&gt;0,AND('Cleaning Log'!$L124&lt;&gt;"",COUNTBLANK('Cleaning Log'!$N124:$X124)&gt;0))),1,0)</f>
        <v/>
      </c>
      <c r="AE124">
        <f>IF(AND(W124=1,'Cleaning Log'!$AD124="Maintenance",'Cleaning Log'!$AF124=""),1,0)</f>
        <v/>
      </c>
    </row>
    <row r="125">
      <c r="T125">
        <f>IFERROR(IF(AND('Cleaning Log'!$A125=$B$3,OR($B$4="All Shifts",'Cleaning Log'!$F125=$B$4),OR($B$5="All Attendants",'Cleaning Log'!$E125=$B$5),OR('Cleaning Log'!$AC125="Hold",'Cleaning Log'!$AC125="Reclean",'Cleaning Log'!$AC125="Incomplete Checklist",'Cleaning Log'!$AC125="Awaiting Inspection",AND('Cleaning Log'!$AK125&lt;&gt;"",'Cleaning Log'!$AK125&lt;&gt;"OK"))),1,0),0)</f>
        <v/>
      </c>
      <c r="U125">
        <f>IF(T125=1,COUNTIF($T$2:T125,1),"")</f>
        <v/>
      </c>
      <c r="W125">
        <f>IFERROR(IF(AND('Cleaning Log'!$A125=$B$3,'Cleaning Log'!$B125&lt;&gt;"",OR($B$4="All Shifts",'Cleaning Log'!$F125=$B$4),OR($B$5="All Attendants",'Cleaning Log'!$E125=$B$5)),1,0),0)</f>
        <v/>
      </c>
      <c r="X125">
        <f>IF(AND(W125=1,'Cleaning Log'!$AC125="Released"),1,0)</f>
        <v/>
      </c>
      <c r="Y125">
        <f>IF(AND(W125=1,ISNUMBER('Cleaning Log'!$M125)),'Cleaning Log'!$M125,"")</f>
        <v/>
      </c>
      <c r="Z125">
        <f>IF(AND(W125=1,ISNUMBER('Cleaning Log'!$M125),ISNUMBER('Cleaning Log'!$J125),'Cleaning Log'!$M125&lt;='Cleaning Log'!$J125),1,0)</f>
        <v/>
      </c>
      <c r="AA125">
        <f>IF(AND(W125=1,'Cleaning Log'!$L125&lt;&gt;""),1,0)</f>
        <v/>
      </c>
      <c r="AB125">
        <f>IF(AND(W125=1,'Cleaning Log'!$AB125="Pass"),1,0)</f>
        <v/>
      </c>
      <c r="AC125">
        <f>IF(AND(W125=1,OR('Cleaning Log'!$AB125="Pass",'Cleaning Log'!$AB125="Fail")),1,0)</f>
        <v/>
      </c>
      <c r="AD125">
        <f>IF(AND(W125=1,OR(COUNTIF('Cleaning Log'!$N125:$X125,"Needs Attention")&gt;0,AND('Cleaning Log'!$L125&lt;&gt;"",COUNTBLANK('Cleaning Log'!$N125:$X125)&gt;0))),1,0)</f>
        <v/>
      </c>
      <c r="AE125">
        <f>IF(AND(W125=1,'Cleaning Log'!$AD125="Maintenance",'Cleaning Log'!$AF125=""),1,0)</f>
        <v/>
      </c>
    </row>
    <row r="126">
      <c r="T126">
        <f>IFERROR(IF(AND('Cleaning Log'!$A126=$B$3,OR($B$4="All Shifts",'Cleaning Log'!$F126=$B$4),OR($B$5="All Attendants",'Cleaning Log'!$E126=$B$5),OR('Cleaning Log'!$AC126="Hold",'Cleaning Log'!$AC126="Reclean",'Cleaning Log'!$AC126="Incomplete Checklist",'Cleaning Log'!$AC126="Awaiting Inspection",AND('Cleaning Log'!$AK126&lt;&gt;"",'Cleaning Log'!$AK126&lt;&gt;"OK"))),1,0),0)</f>
        <v/>
      </c>
      <c r="U126">
        <f>IF(T126=1,COUNTIF($T$2:T126,1),"")</f>
        <v/>
      </c>
      <c r="W126">
        <f>IFERROR(IF(AND('Cleaning Log'!$A126=$B$3,'Cleaning Log'!$B126&lt;&gt;"",OR($B$4="All Shifts",'Cleaning Log'!$F126=$B$4),OR($B$5="All Attendants",'Cleaning Log'!$E126=$B$5)),1,0),0)</f>
        <v/>
      </c>
      <c r="X126">
        <f>IF(AND(W126=1,'Cleaning Log'!$AC126="Released"),1,0)</f>
        <v/>
      </c>
      <c r="Y126">
        <f>IF(AND(W126=1,ISNUMBER('Cleaning Log'!$M126)),'Cleaning Log'!$M126,"")</f>
        <v/>
      </c>
      <c r="Z126">
        <f>IF(AND(W126=1,ISNUMBER('Cleaning Log'!$M126),ISNUMBER('Cleaning Log'!$J126),'Cleaning Log'!$M126&lt;='Cleaning Log'!$J126),1,0)</f>
        <v/>
      </c>
      <c r="AA126">
        <f>IF(AND(W126=1,'Cleaning Log'!$L126&lt;&gt;""),1,0)</f>
        <v/>
      </c>
      <c r="AB126">
        <f>IF(AND(W126=1,'Cleaning Log'!$AB126="Pass"),1,0)</f>
        <v/>
      </c>
      <c r="AC126">
        <f>IF(AND(W126=1,OR('Cleaning Log'!$AB126="Pass",'Cleaning Log'!$AB126="Fail")),1,0)</f>
        <v/>
      </c>
      <c r="AD126">
        <f>IF(AND(W126=1,OR(COUNTIF('Cleaning Log'!$N126:$X126,"Needs Attention")&gt;0,AND('Cleaning Log'!$L126&lt;&gt;"",COUNTBLANK('Cleaning Log'!$N126:$X126)&gt;0))),1,0)</f>
        <v/>
      </c>
      <c r="AE126">
        <f>IF(AND(W126=1,'Cleaning Log'!$AD126="Maintenance",'Cleaning Log'!$AF126=""),1,0)</f>
        <v/>
      </c>
    </row>
    <row r="127">
      <c r="T127">
        <f>IFERROR(IF(AND('Cleaning Log'!$A127=$B$3,OR($B$4="All Shifts",'Cleaning Log'!$F127=$B$4),OR($B$5="All Attendants",'Cleaning Log'!$E127=$B$5),OR('Cleaning Log'!$AC127="Hold",'Cleaning Log'!$AC127="Reclean",'Cleaning Log'!$AC127="Incomplete Checklist",'Cleaning Log'!$AC127="Awaiting Inspection",AND('Cleaning Log'!$AK127&lt;&gt;"",'Cleaning Log'!$AK127&lt;&gt;"OK"))),1,0),0)</f>
        <v/>
      </c>
      <c r="U127">
        <f>IF(T127=1,COUNTIF($T$2:T127,1),"")</f>
        <v/>
      </c>
      <c r="W127">
        <f>IFERROR(IF(AND('Cleaning Log'!$A127=$B$3,'Cleaning Log'!$B127&lt;&gt;"",OR($B$4="All Shifts",'Cleaning Log'!$F127=$B$4),OR($B$5="All Attendants",'Cleaning Log'!$E127=$B$5)),1,0),0)</f>
        <v/>
      </c>
      <c r="X127">
        <f>IF(AND(W127=1,'Cleaning Log'!$AC127="Released"),1,0)</f>
        <v/>
      </c>
      <c r="Y127">
        <f>IF(AND(W127=1,ISNUMBER('Cleaning Log'!$M127)),'Cleaning Log'!$M127,"")</f>
        <v/>
      </c>
      <c r="Z127">
        <f>IF(AND(W127=1,ISNUMBER('Cleaning Log'!$M127),ISNUMBER('Cleaning Log'!$J127),'Cleaning Log'!$M127&lt;='Cleaning Log'!$J127),1,0)</f>
        <v/>
      </c>
      <c r="AA127">
        <f>IF(AND(W127=1,'Cleaning Log'!$L127&lt;&gt;""),1,0)</f>
        <v/>
      </c>
      <c r="AB127">
        <f>IF(AND(W127=1,'Cleaning Log'!$AB127="Pass"),1,0)</f>
        <v/>
      </c>
      <c r="AC127">
        <f>IF(AND(W127=1,OR('Cleaning Log'!$AB127="Pass",'Cleaning Log'!$AB127="Fail")),1,0)</f>
        <v/>
      </c>
      <c r="AD127">
        <f>IF(AND(W127=1,OR(COUNTIF('Cleaning Log'!$N127:$X127,"Needs Attention")&gt;0,AND('Cleaning Log'!$L127&lt;&gt;"",COUNTBLANK('Cleaning Log'!$N127:$X127)&gt;0))),1,0)</f>
        <v/>
      </c>
      <c r="AE127">
        <f>IF(AND(W127=1,'Cleaning Log'!$AD127="Maintenance",'Cleaning Log'!$AF127=""),1,0)</f>
        <v/>
      </c>
    </row>
    <row r="128">
      <c r="T128">
        <f>IFERROR(IF(AND('Cleaning Log'!$A128=$B$3,OR($B$4="All Shifts",'Cleaning Log'!$F128=$B$4),OR($B$5="All Attendants",'Cleaning Log'!$E128=$B$5),OR('Cleaning Log'!$AC128="Hold",'Cleaning Log'!$AC128="Reclean",'Cleaning Log'!$AC128="Incomplete Checklist",'Cleaning Log'!$AC128="Awaiting Inspection",AND('Cleaning Log'!$AK128&lt;&gt;"",'Cleaning Log'!$AK128&lt;&gt;"OK"))),1,0),0)</f>
        <v/>
      </c>
      <c r="U128">
        <f>IF(T128=1,COUNTIF($T$2:T128,1),"")</f>
        <v/>
      </c>
      <c r="W128">
        <f>IFERROR(IF(AND('Cleaning Log'!$A128=$B$3,'Cleaning Log'!$B128&lt;&gt;"",OR($B$4="All Shifts",'Cleaning Log'!$F128=$B$4),OR($B$5="All Attendants",'Cleaning Log'!$E128=$B$5)),1,0),0)</f>
        <v/>
      </c>
      <c r="X128">
        <f>IF(AND(W128=1,'Cleaning Log'!$AC128="Released"),1,0)</f>
        <v/>
      </c>
      <c r="Y128">
        <f>IF(AND(W128=1,ISNUMBER('Cleaning Log'!$M128)),'Cleaning Log'!$M128,"")</f>
        <v/>
      </c>
      <c r="Z128">
        <f>IF(AND(W128=1,ISNUMBER('Cleaning Log'!$M128),ISNUMBER('Cleaning Log'!$J128),'Cleaning Log'!$M128&lt;='Cleaning Log'!$J128),1,0)</f>
        <v/>
      </c>
      <c r="AA128">
        <f>IF(AND(W128=1,'Cleaning Log'!$L128&lt;&gt;""),1,0)</f>
        <v/>
      </c>
      <c r="AB128">
        <f>IF(AND(W128=1,'Cleaning Log'!$AB128="Pass"),1,0)</f>
        <v/>
      </c>
      <c r="AC128">
        <f>IF(AND(W128=1,OR('Cleaning Log'!$AB128="Pass",'Cleaning Log'!$AB128="Fail")),1,0)</f>
        <v/>
      </c>
      <c r="AD128">
        <f>IF(AND(W128=1,OR(COUNTIF('Cleaning Log'!$N128:$X128,"Needs Attention")&gt;0,AND('Cleaning Log'!$L128&lt;&gt;"",COUNTBLANK('Cleaning Log'!$N128:$X128)&gt;0))),1,0)</f>
        <v/>
      </c>
      <c r="AE128">
        <f>IF(AND(W128=1,'Cleaning Log'!$AD128="Maintenance",'Cleaning Log'!$AF128=""),1,0)</f>
        <v/>
      </c>
    </row>
    <row r="129">
      <c r="T129">
        <f>IFERROR(IF(AND('Cleaning Log'!$A129=$B$3,OR($B$4="All Shifts",'Cleaning Log'!$F129=$B$4),OR($B$5="All Attendants",'Cleaning Log'!$E129=$B$5),OR('Cleaning Log'!$AC129="Hold",'Cleaning Log'!$AC129="Reclean",'Cleaning Log'!$AC129="Incomplete Checklist",'Cleaning Log'!$AC129="Awaiting Inspection",AND('Cleaning Log'!$AK129&lt;&gt;"",'Cleaning Log'!$AK129&lt;&gt;"OK"))),1,0),0)</f>
        <v/>
      </c>
      <c r="U129">
        <f>IF(T129=1,COUNTIF($T$2:T129,1),"")</f>
        <v/>
      </c>
      <c r="W129">
        <f>IFERROR(IF(AND('Cleaning Log'!$A129=$B$3,'Cleaning Log'!$B129&lt;&gt;"",OR($B$4="All Shifts",'Cleaning Log'!$F129=$B$4),OR($B$5="All Attendants",'Cleaning Log'!$E129=$B$5)),1,0),0)</f>
        <v/>
      </c>
      <c r="X129">
        <f>IF(AND(W129=1,'Cleaning Log'!$AC129="Released"),1,0)</f>
        <v/>
      </c>
      <c r="Y129">
        <f>IF(AND(W129=1,ISNUMBER('Cleaning Log'!$M129)),'Cleaning Log'!$M129,"")</f>
        <v/>
      </c>
      <c r="Z129">
        <f>IF(AND(W129=1,ISNUMBER('Cleaning Log'!$M129),ISNUMBER('Cleaning Log'!$J129),'Cleaning Log'!$M129&lt;='Cleaning Log'!$J129),1,0)</f>
        <v/>
      </c>
      <c r="AA129">
        <f>IF(AND(W129=1,'Cleaning Log'!$L129&lt;&gt;""),1,0)</f>
        <v/>
      </c>
      <c r="AB129">
        <f>IF(AND(W129=1,'Cleaning Log'!$AB129="Pass"),1,0)</f>
        <v/>
      </c>
      <c r="AC129">
        <f>IF(AND(W129=1,OR('Cleaning Log'!$AB129="Pass",'Cleaning Log'!$AB129="Fail")),1,0)</f>
        <v/>
      </c>
      <c r="AD129">
        <f>IF(AND(W129=1,OR(COUNTIF('Cleaning Log'!$N129:$X129,"Needs Attention")&gt;0,AND('Cleaning Log'!$L129&lt;&gt;"",COUNTBLANK('Cleaning Log'!$N129:$X129)&gt;0))),1,0)</f>
        <v/>
      </c>
      <c r="AE129">
        <f>IF(AND(W129=1,'Cleaning Log'!$AD129="Maintenance",'Cleaning Log'!$AF129=""),1,0)</f>
        <v/>
      </c>
    </row>
    <row r="130">
      <c r="T130">
        <f>IFERROR(IF(AND('Cleaning Log'!$A130=$B$3,OR($B$4="All Shifts",'Cleaning Log'!$F130=$B$4),OR($B$5="All Attendants",'Cleaning Log'!$E130=$B$5),OR('Cleaning Log'!$AC130="Hold",'Cleaning Log'!$AC130="Reclean",'Cleaning Log'!$AC130="Incomplete Checklist",'Cleaning Log'!$AC130="Awaiting Inspection",AND('Cleaning Log'!$AK130&lt;&gt;"",'Cleaning Log'!$AK130&lt;&gt;"OK"))),1,0),0)</f>
        <v/>
      </c>
      <c r="U130">
        <f>IF(T130=1,COUNTIF($T$2:T130,1),"")</f>
        <v/>
      </c>
      <c r="W130">
        <f>IFERROR(IF(AND('Cleaning Log'!$A130=$B$3,'Cleaning Log'!$B130&lt;&gt;"",OR($B$4="All Shifts",'Cleaning Log'!$F130=$B$4),OR($B$5="All Attendants",'Cleaning Log'!$E130=$B$5)),1,0),0)</f>
        <v/>
      </c>
      <c r="X130">
        <f>IF(AND(W130=1,'Cleaning Log'!$AC130="Released"),1,0)</f>
        <v/>
      </c>
      <c r="Y130">
        <f>IF(AND(W130=1,ISNUMBER('Cleaning Log'!$M130)),'Cleaning Log'!$M130,"")</f>
        <v/>
      </c>
      <c r="Z130">
        <f>IF(AND(W130=1,ISNUMBER('Cleaning Log'!$M130),ISNUMBER('Cleaning Log'!$J130),'Cleaning Log'!$M130&lt;='Cleaning Log'!$J130),1,0)</f>
        <v/>
      </c>
      <c r="AA130">
        <f>IF(AND(W130=1,'Cleaning Log'!$L130&lt;&gt;""),1,0)</f>
        <v/>
      </c>
      <c r="AB130">
        <f>IF(AND(W130=1,'Cleaning Log'!$AB130="Pass"),1,0)</f>
        <v/>
      </c>
      <c r="AC130">
        <f>IF(AND(W130=1,OR('Cleaning Log'!$AB130="Pass",'Cleaning Log'!$AB130="Fail")),1,0)</f>
        <v/>
      </c>
      <c r="AD130">
        <f>IF(AND(W130=1,OR(COUNTIF('Cleaning Log'!$N130:$X130,"Needs Attention")&gt;0,AND('Cleaning Log'!$L130&lt;&gt;"",COUNTBLANK('Cleaning Log'!$N130:$X130)&gt;0))),1,0)</f>
        <v/>
      </c>
      <c r="AE130">
        <f>IF(AND(W130=1,'Cleaning Log'!$AD130="Maintenance",'Cleaning Log'!$AF130=""),1,0)</f>
        <v/>
      </c>
    </row>
    <row r="131">
      <c r="T131">
        <f>IFERROR(IF(AND('Cleaning Log'!$A131=$B$3,OR($B$4="All Shifts",'Cleaning Log'!$F131=$B$4),OR($B$5="All Attendants",'Cleaning Log'!$E131=$B$5),OR('Cleaning Log'!$AC131="Hold",'Cleaning Log'!$AC131="Reclean",'Cleaning Log'!$AC131="Incomplete Checklist",'Cleaning Log'!$AC131="Awaiting Inspection",AND('Cleaning Log'!$AK131&lt;&gt;"",'Cleaning Log'!$AK131&lt;&gt;"OK"))),1,0),0)</f>
        <v/>
      </c>
      <c r="U131">
        <f>IF(T131=1,COUNTIF($T$2:T131,1),"")</f>
        <v/>
      </c>
      <c r="W131">
        <f>IFERROR(IF(AND('Cleaning Log'!$A131=$B$3,'Cleaning Log'!$B131&lt;&gt;"",OR($B$4="All Shifts",'Cleaning Log'!$F131=$B$4),OR($B$5="All Attendants",'Cleaning Log'!$E131=$B$5)),1,0),0)</f>
        <v/>
      </c>
      <c r="X131">
        <f>IF(AND(W131=1,'Cleaning Log'!$AC131="Released"),1,0)</f>
        <v/>
      </c>
      <c r="Y131">
        <f>IF(AND(W131=1,ISNUMBER('Cleaning Log'!$M131)),'Cleaning Log'!$M131,"")</f>
        <v/>
      </c>
      <c r="Z131">
        <f>IF(AND(W131=1,ISNUMBER('Cleaning Log'!$M131),ISNUMBER('Cleaning Log'!$J131),'Cleaning Log'!$M131&lt;='Cleaning Log'!$J131),1,0)</f>
        <v/>
      </c>
      <c r="AA131">
        <f>IF(AND(W131=1,'Cleaning Log'!$L131&lt;&gt;""),1,0)</f>
        <v/>
      </c>
      <c r="AB131">
        <f>IF(AND(W131=1,'Cleaning Log'!$AB131="Pass"),1,0)</f>
        <v/>
      </c>
      <c r="AC131">
        <f>IF(AND(W131=1,OR('Cleaning Log'!$AB131="Pass",'Cleaning Log'!$AB131="Fail")),1,0)</f>
        <v/>
      </c>
      <c r="AD131">
        <f>IF(AND(W131=1,OR(COUNTIF('Cleaning Log'!$N131:$X131,"Needs Attention")&gt;0,AND('Cleaning Log'!$L131&lt;&gt;"",COUNTBLANK('Cleaning Log'!$N131:$X131)&gt;0))),1,0)</f>
        <v/>
      </c>
      <c r="AE131">
        <f>IF(AND(W131=1,'Cleaning Log'!$AD131="Maintenance",'Cleaning Log'!$AF131=""),1,0)</f>
        <v/>
      </c>
    </row>
    <row r="132">
      <c r="T132">
        <f>IFERROR(IF(AND('Cleaning Log'!$A132=$B$3,OR($B$4="All Shifts",'Cleaning Log'!$F132=$B$4),OR($B$5="All Attendants",'Cleaning Log'!$E132=$B$5),OR('Cleaning Log'!$AC132="Hold",'Cleaning Log'!$AC132="Reclean",'Cleaning Log'!$AC132="Incomplete Checklist",'Cleaning Log'!$AC132="Awaiting Inspection",AND('Cleaning Log'!$AK132&lt;&gt;"",'Cleaning Log'!$AK132&lt;&gt;"OK"))),1,0),0)</f>
        <v/>
      </c>
      <c r="U132">
        <f>IF(T132=1,COUNTIF($T$2:T132,1),"")</f>
        <v/>
      </c>
      <c r="W132">
        <f>IFERROR(IF(AND('Cleaning Log'!$A132=$B$3,'Cleaning Log'!$B132&lt;&gt;"",OR($B$4="All Shifts",'Cleaning Log'!$F132=$B$4),OR($B$5="All Attendants",'Cleaning Log'!$E132=$B$5)),1,0),0)</f>
        <v/>
      </c>
      <c r="X132">
        <f>IF(AND(W132=1,'Cleaning Log'!$AC132="Released"),1,0)</f>
        <v/>
      </c>
      <c r="Y132">
        <f>IF(AND(W132=1,ISNUMBER('Cleaning Log'!$M132)),'Cleaning Log'!$M132,"")</f>
        <v/>
      </c>
      <c r="Z132">
        <f>IF(AND(W132=1,ISNUMBER('Cleaning Log'!$M132),ISNUMBER('Cleaning Log'!$J132),'Cleaning Log'!$M132&lt;='Cleaning Log'!$J132),1,0)</f>
        <v/>
      </c>
      <c r="AA132">
        <f>IF(AND(W132=1,'Cleaning Log'!$L132&lt;&gt;""),1,0)</f>
        <v/>
      </c>
      <c r="AB132">
        <f>IF(AND(W132=1,'Cleaning Log'!$AB132="Pass"),1,0)</f>
        <v/>
      </c>
      <c r="AC132">
        <f>IF(AND(W132=1,OR('Cleaning Log'!$AB132="Pass",'Cleaning Log'!$AB132="Fail")),1,0)</f>
        <v/>
      </c>
      <c r="AD132">
        <f>IF(AND(W132=1,OR(COUNTIF('Cleaning Log'!$N132:$X132,"Needs Attention")&gt;0,AND('Cleaning Log'!$L132&lt;&gt;"",COUNTBLANK('Cleaning Log'!$N132:$X132)&gt;0))),1,0)</f>
        <v/>
      </c>
      <c r="AE132">
        <f>IF(AND(W132=1,'Cleaning Log'!$AD132="Maintenance",'Cleaning Log'!$AF132=""),1,0)</f>
        <v/>
      </c>
    </row>
    <row r="133">
      <c r="T133">
        <f>IFERROR(IF(AND('Cleaning Log'!$A133=$B$3,OR($B$4="All Shifts",'Cleaning Log'!$F133=$B$4),OR($B$5="All Attendants",'Cleaning Log'!$E133=$B$5),OR('Cleaning Log'!$AC133="Hold",'Cleaning Log'!$AC133="Reclean",'Cleaning Log'!$AC133="Incomplete Checklist",'Cleaning Log'!$AC133="Awaiting Inspection",AND('Cleaning Log'!$AK133&lt;&gt;"",'Cleaning Log'!$AK133&lt;&gt;"OK"))),1,0),0)</f>
        <v/>
      </c>
      <c r="U133">
        <f>IF(T133=1,COUNTIF($T$2:T133,1),"")</f>
        <v/>
      </c>
      <c r="W133">
        <f>IFERROR(IF(AND('Cleaning Log'!$A133=$B$3,'Cleaning Log'!$B133&lt;&gt;"",OR($B$4="All Shifts",'Cleaning Log'!$F133=$B$4),OR($B$5="All Attendants",'Cleaning Log'!$E133=$B$5)),1,0),0)</f>
        <v/>
      </c>
      <c r="X133">
        <f>IF(AND(W133=1,'Cleaning Log'!$AC133="Released"),1,0)</f>
        <v/>
      </c>
      <c r="Y133">
        <f>IF(AND(W133=1,ISNUMBER('Cleaning Log'!$M133)),'Cleaning Log'!$M133,"")</f>
        <v/>
      </c>
      <c r="Z133">
        <f>IF(AND(W133=1,ISNUMBER('Cleaning Log'!$M133),ISNUMBER('Cleaning Log'!$J133),'Cleaning Log'!$M133&lt;='Cleaning Log'!$J133),1,0)</f>
        <v/>
      </c>
      <c r="AA133">
        <f>IF(AND(W133=1,'Cleaning Log'!$L133&lt;&gt;""),1,0)</f>
        <v/>
      </c>
      <c r="AB133">
        <f>IF(AND(W133=1,'Cleaning Log'!$AB133="Pass"),1,0)</f>
        <v/>
      </c>
      <c r="AC133">
        <f>IF(AND(W133=1,OR('Cleaning Log'!$AB133="Pass",'Cleaning Log'!$AB133="Fail")),1,0)</f>
        <v/>
      </c>
      <c r="AD133">
        <f>IF(AND(W133=1,OR(COUNTIF('Cleaning Log'!$N133:$X133,"Needs Attention")&gt;0,AND('Cleaning Log'!$L133&lt;&gt;"",COUNTBLANK('Cleaning Log'!$N133:$X133)&gt;0))),1,0)</f>
        <v/>
      </c>
      <c r="AE133">
        <f>IF(AND(W133=1,'Cleaning Log'!$AD133="Maintenance",'Cleaning Log'!$AF133=""),1,0)</f>
        <v/>
      </c>
    </row>
    <row r="134">
      <c r="T134">
        <f>IFERROR(IF(AND('Cleaning Log'!$A134=$B$3,OR($B$4="All Shifts",'Cleaning Log'!$F134=$B$4),OR($B$5="All Attendants",'Cleaning Log'!$E134=$B$5),OR('Cleaning Log'!$AC134="Hold",'Cleaning Log'!$AC134="Reclean",'Cleaning Log'!$AC134="Incomplete Checklist",'Cleaning Log'!$AC134="Awaiting Inspection",AND('Cleaning Log'!$AK134&lt;&gt;"",'Cleaning Log'!$AK134&lt;&gt;"OK"))),1,0),0)</f>
        <v/>
      </c>
      <c r="U134">
        <f>IF(T134=1,COUNTIF($T$2:T134,1),"")</f>
        <v/>
      </c>
      <c r="W134">
        <f>IFERROR(IF(AND('Cleaning Log'!$A134=$B$3,'Cleaning Log'!$B134&lt;&gt;"",OR($B$4="All Shifts",'Cleaning Log'!$F134=$B$4),OR($B$5="All Attendants",'Cleaning Log'!$E134=$B$5)),1,0),0)</f>
        <v/>
      </c>
      <c r="X134">
        <f>IF(AND(W134=1,'Cleaning Log'!$AC134="Released"),1,0)</f>
        <v/>
      </c>
      <c r="Y134">
        <f>IF(AND(W134=1,ISNUMBER('Cleaning Log'!$M134)),'Cleaning Log'!$M134,"")</f>
        <v/>
      </c>
      <c r="Z134">
        <f>IF(AND(W134=1,ISNUMBER('Cleaning Log'!$M134),ISNUMBER('Cleaning Log'!$J134),'Cleaning Log'!$M134&lt;='Cleaning Log'!$J134),1,0)</f>
        <v/>
      </c>
      <c r="AA134">
        <f>IF(AND(W134=1,'Cleaning Log'!$L134&lt;&gt;""),1,0)</f>
        <v/>
      </c>
      <c r="AB134">
        <f>IF(AND(W134=1,'Cleaning Log'!$AB134="Pass"),1,0)</f>
        <v/>
      </c>
      <c r="AC134">
        <f>IF(AND(W134=1,OR('Cleaning Log'!$AB134="Pass",'Cleaning Log'!$AB134="Fail")),1,0)</f>
        <v/>
      </c>
      <c r="AD134">
        <f>IF(AND(W134=1,OR(COUNTIF('Cleaning Log'!$N134:$X134,"Needs Attention")&gt;0,AND('Cleaning Log'!$L134&lt;&gt;"",COUNTBLANK('Cleaning Log'!$N134:$X134)&gt;0))),1,0)</f>
        <v/>
      </c>
      <c r="AE134">
        <f>IF(AND(W134=1,'Cleaning Log'!$AD134="Maintenance",'Cleaning Log'!$AF134=""),1,0)</f>
        <v/>
      </c>
    </row>
    <row r="135">
      <c r="T135">
        <f>IFERROR(IF(AND('Cleaning Log'!$A135=$B$3,OR($B$4="All Shifts",'Cleaning Log'!$F135=$B$4),OR($B$5="All Attendants",'Cleaning Log'!$E135=$B$5),OR('Cleaning Log'!$AC135="Hold",'Cleaning Log'!$AC135="Reclean",'Cleaning Log'!$AC135="Incomplete Checklist",'Cleaning Log'!$AC135="Awaiting Inspection",AND('Cleaning Log'!$AK135&lt;&gt;"",'Cleaning Log'!$AK135&lt;&gt;"OK"))),1,0),0)</f>
        <v/>
      </c>
      <c r="U135">
        <f>IF(T135=1,COUNTIF($T$2:T135,1),"")</f>
        <v/>
      </c>
      <c r="W135">
        <f>IFERROR(IF(AND('Cleaning Log'!$A135=$B$3,'Cleaning Log'!$B135&lt;&gt;"",OR($B$4="All Shifts",'Cleaning Log'!$F135=$B$4),OR($B$5="All Attendants",'Cleaning Log'!$E135=$B$5)),1,0),0)</f>
        <v/>
      </c>
      <c r="X135">
        <f>IF(AND(W135=1,'Cleaning Log'!$AC135="Released"),1,0)</f>
        <v/>
      </c>
      <c r="Y135">
        <f>IF(AND(W135=1,ISNUMBER('Cleaning Log'!$M135)),'Cleaning Log'!$M135,"")</f>
        <v/>
      </c>
      <c r="Z135">
        <f>IF(AND(W135=1,ISNUMBER('Cleaning Log'!$M135),ISNUMBER('Cleaning Log'!$J135),'Cleaning Log'!$M135&lt;='Cleaning Log'!$J135),1,0)</f>
        <v/>
      </c>
      <c r="AA135">
        <f>IF(AND(W135=1,'Cleaning Log'!$L135&lt;&gt;""),1,0)</f>
        <v/>
      </c>
      <c r="AB135">
        <f>IF(AND(W135=1,'Cleaning Log'!$AB135="Pass"),1,0)</f>
        <v/>
      </c>
      <c r="AC135">
        <f>IF(AND(W135=1,OR('Cleaning Log'!$AB135="Pass",'Cleaning Log'!$AB135="Fail")),1,0)</f>
        <v/>
      </c>
      <c r="AD135">
        <f>IF(AND(W135=1,OR(COUNTIF('Cleaning Log'!$N135:$X135,"Needs Attention")&gt;0,AND('Cleaning Log'!$L135&lt;&gt;"",COUNTBLANK('Cleaning Log'!$N135:$X135)&gt;0))),1,0)</f>
        <v/>
      </c>
      <c r="AE135">
        <f>IF(AND(W135=1,'Cleaning Log'!$AD135="Maintenance",'Cleaning Log'!$AF135=""),1,0)</f>
        <v/>
      </c>
    </row>
    <row r="136">
      <c r="T136">
        <f>IFERROR(IF(AND('Cleaning Log'!$A136=$B$3,OR($B$4="All Shifts",'Cleaning Log'!$F136=$B$4),OR($B$5="All Attendants",'Cleaning Log'!$E136=$B$5),OR('Cleaning Log'!$AC136="Hold",'Cleaning Log'!$AC136="Reclean",'Cleaning Log'!$AC136="Incomplete Checklist",'Cleaning Log'!$AC136="Awaiting Inspection",AND('Cleaning Log'!$AK136&lt;&gt;"",'Cleaning Log'!$AK136&lt;&gt;"OK"))),1,0),0)</f>
        <v/>
      </c>
      <c r="U136">
        <f>IF(T136=1,COUNTIF($T$2:T136,1),"")</f>
        <v/>
      </c>
      <c r="W136">
        <f>IFERROR(IF(AND('Cleaning Log'!$A136=$B$3,'Cleaning Log'!$B136&lt;&gt;"",OR($B$4="All Shifts",'Cleaning Log'!$F136=$B$4),OR($B$5="All Attendants",'Cleaning Log'!$E136=$B$5)),1,0),0)</f>
        <v/>
      </c>
      <c r="X136">
        <f>IF(AND(W136=1,'Cleaning Log'!$AC136="Released"),1,0)</f>
        <v/>
      </c>
      <c r="Y136">
        <f>IF(AND(W136=1,ISNUMBER('Cleaning Log'!$M136)),'Cleaning Log'!$M136,"")</f>
        <v/>
      </c>
      <c r="Z136">
        <f>IF(AND(W136=1,ISNUMBER('Cleaning Log'!$M136),ISNUMBER('Cleaning Log'!$J136),'Cleaning Log'!$M136&lt;='Cleaning Log'!$J136),1,0)</f>
        <v/>
      </c>
      <c r="AA136">
        <f>IF(AND(W136=1,'Cleaning Log'!$L136&lt;&gt;""),1,0)</f>
        <v/>
      </c>
      <c r="AB136">
        <f>IF(AND(W136=1,'Cleaning Log'!$AB136="Pass"),1,0)</f>
        <v/>
      </c>
      <c r="AC136">
        <f>IF(AND(W136=1,OR('Cleaning Log'!$AB136="Pass",'Cleaning Log'!$AB136="Fail")),1,0)</f>
        <v/>
      </c>
      <c r="AD136">
        <f>IF(AND(W136=1,OR(COUNTIF('Cleaning Log'!$N136:$X136,"Needs Attention")&gt;0,AND('Cleaning Log'!$L136&lt;&gt;"",COUNTBLANK('Cleaning Log'!$N136:$X136)&gt;0))),1,0)</f>
        <v/>
      </c>
      <c r="AE136">
        <f>IF(AND(W136=1,'Cleaning Log'!$AD136="Maintenance",'Cleaning Log'!$AF136=""),1,0)</f>
        <v/>
      </c>
    </row>
    <row r="137">
      <c r="T137">
        <f>IFERROR(IF(AND('Cleaning Log'!$A137=$B$3,OR($B$4="All Shifts",'Cleaning Log'!$F137=$B$4),OR($B$5="All Attendants",'Cleaning Log'!$E137=$B$5),OR('Cleaning Log'!$AC137="Hold",'Cleaning Log'!$AC137="Reclean",'Cleaning Log'!$AC137="Incomplete Checklist",'Cleaning Log'!$AC137="Awaiting Inspection",AND('Cleaning Log'!$AK137&lt;&gt;"",'Cleaning Log'!$AK137&lt;&gt;"OK"))),1,0),0)</f>
        <v/>
      </c>
      <c r="U137">
        <f>IF(T137=1,COUNTIF($T$2:T137,1),"")</f>
        <v/>
      </c>
      <c r="W137">
        <f>IFERROR(IF(AND('Cleaning Log'!$A137=$B$3,'Cleaning Log'!$B137&lt;&gt;"",OR($B$4="All Shifts",'Cleaning Log'!$F137=$B$4),OR($B$5="All Attendants",'Cleaning Log'!$E137=$B$5)),1,0),0)</f>
        <v/>
      </c>
      <c r="X137">
        <f>IF(AND(W137=1,'Cleaning Log'!$AC137="Released"),1,0)</f>
        <v/>
      </c>
      <c r="Y137">
        <f>IF(AND(W137=1,ISNUMBER('Cleaning Log'!$M137)),'Cleaning Log'!$M137,"")</f>
        <v/>
      </c>
      <c r="Z137">
        <f>IF(AND(W137=1,ISNUMBER('Cleaning Log'!$M137),ISNUMBER('Cleaning Log'!$J137),'Cleaning Log'!$M137&lt;='Cleaning Log'!$J137),1,0)</f>
        <v/>
      </c>
      <c r="AA137">
        <f>IF(AND(W137=1,'Cleaning Log'!$L137&lt;&gt;""),1,0)</f>
        <v/>
      </c>
      <c r="AB137">
        <f>IF(AND(W137=1,'Cleaning Log'!$AB137="Pass"),1,0)</f>
        <v/>
      </c>
      <c r="AC137">
        <f>IF(AND(W137=1,OR('Cleaning Log'!$AB137="Pass",'Cleaning Log'!$AB137="Fail")),1,0)</f>
        <v/>
      </c>
      <c r="AD137">
        <f>IF(AND(W137=1,OR(COUNTIF('Cleaning Log'!$N137:$X137,"Needs Attention")&gt;0,AND('Cleaning Log'!$L137&lt;&gt;"",COUNTBLANK('Cleaning Log'!$N137:$X137)&gt;0))),1,0)</f>
        <v/>
      </c>
      <c r="AE137">
        <f>IF(AND(W137=1,'Cleaning Log'!$AD137="Maintenance",'Cleaning Log'!$AF137=""),1,0)</f>
        <v/>
      </c>
    </row>
    <row r="138">
      <c r="T138">
        <f>IFERROR(IF(AND('Cleaning Log'!$A138=$B$3,OR($B$4="All Shifts",'Cleaning Log'!$F138=$B$4),OR($B$5="All Attendants",'Cleaning Log'!$E138=$B$5),OR('Cleaning Log'!$AC138="Hold",'Cleaning Log'!$AC138="Reclean",'Cleaning Log'!$AC138="Incomplete Checklist",'Cleaning Log'!$AC138="Awaiting Inspection",AND('Cleaning Log'!$AK138&lt;&gt;"",'Cleaning Log'!$AK138&lt;&gt;"OK"))),1,0),0)</f>
        <v/>
      </c>
      <c r="U138">
        <f>IF(T138=1,COUNTIF($T$2:T138,1),"")</f>
        <v/>
      </c>
      <c r="W138">
        <f>IFERROR(IF(AND('Cleaning Log'!$A138=$B$3,'Cleaning Log'!$B138&lt;&gt;"",OR($B$4="All Shifts",'Cleaning Log'!$F138=$B$4),OR($B$5="All Attendants",'Cleaning Log'!$E138=$B$5)),1,0),0)</f>
        <v/>
      </c>
      <c r="X138">
        <f>IF(AND(W138=1,'Cleaning Log'!$AC138="Released"),1,0)</f>
        <v/>
      </c>
      <c r="Y138">
        <f>IF(AND(W138=1,ISNUMBER('Cleaning Log'!$M138)),'Cleaning Log'!$M138,"")</f>
        <v/>
      </c>
      <c r="Z138">
        <f>IF(AND(W138=1,ISNUMBER('Cleaning Log'!$M138),ISNUMBER('Cleaning Log'!$J138),'Cleaning Log'!$M138&lt;='Cleaning Log'!$J138),1,0)</f>
        <v/>
      </c>
      <c r="AA138">
        <f>IF(AND(W138=1,'Cleaning Log'!$L138&lt;&gt;""),1,0)</f>
        <v/>
      </c>
      <c r="AB138">
        <f>IF(AND(W138=1,'Cleaning Log'!$AB138="Pass"),1,0)</f>
        <v/>
      </c>
      <c r="AC138">
        <f>IF(AND(W138=1,OR('Cleaning Log'!$AB138="Pass",'Cleaning Log'!$AB138="Fail")),1,0)</f>
        <v/>
      </c>
      <c r="AD138">
        <f>IF(AND(W138=1,OR(COUNTIF('Cleaning Log'!$N138:$X138,"Needs Attention")&gt;0,AND('Cleaning Log'!$L138&lt;&gt;"",COUNTBLANK('Cleaning Log'!$N138:$X138)&gt;0))),1,0)</f>
        <v/>
      </c>
      <c r="AE138">
        <f>IF(AND(W138=1,'Cleaning Log'!$AD138="Maintenance",'Cleaning Log'!$AF138=""),1,0)</f>
        <v/>
      </c>
    </row>
    <row r="139">
      <c r="T139">
        <f>IFERROR(IF(AND('Cleaning Log'!$A139=$B$3,OR($B$4="All Shifts",'Cleaning Log'!$F139=$B$4),OR($B$5="All Attendants",'Cleaning Log'!$E139=$B$5),OR('Cleaning Log'!$AC139="Hold",'Cleaning Log'!$AC139="Reclean",'Cleaning Log'!$AC139="Incomplete Checklist",'Cleaning Log'!$AC139="Awaiting Inspection",AND('Cleaning Log'!$AK139&lt;&gt;"",'Cleaning Log'!$AK139&lt;&gt;"OK"))),1,0),0)</f>
        <v/>
      </c>
      <c r="U139">
        <f>IF(T139=1,COUNTIF($T$2:T139,1),"")</f>
        <v/>
      </c>
      <c r="W139">
        <f>IFERROR(IF(AND('Cleaning Log'!$A139=$B$3,'Cleaning Log'!$B139&lt;&gt;"",OR($B$4="All Shifts",'Cleaning Log'!$F139=$B$4),OR($B$5="All Attendants",'Cleaning Log'!$E139=$B$5)),1,0),0)</f>
        <v/>
      </c>
      <c r="X139">
        <f>IF(AND(W139=1,'Cleaning Log'!$AC139="Released"),1,0)</f>
        <v/>
      </c>
      <c r="Y139">
        <f>IF(AND(W139=1,ISNUMBER('Cleaning Log'!$M139)),'Cleaning Log'!$M139,"")</f>
        <v/>
      </c>
      <c r="Z139">
        <f>IF(AND(W139=1,ISNUMBER('Cleaning Log'!$M139),ISNUMBER('Cleaning Log'!$J139),'Cleaning Log'!$M139&lt;='Cleaning Log'!$J139),1,0)</f>
        <v/>
      </c>
      <c r="AA139">
        <f>IF(AND(W139=1,'Cleaning Log'!$L139&lt;&gt;""),1,0)</f>
        <v/>
      </c>
      <c r="AB139">
        <f>IF(AND(W139=1,'Cleaning Log'!$AB139="Pass"),1,0)</f>
        <v/>
      </c>
      <c r="AC139">
        <f>IF(AND(W139=1,OR('Cleaning Log'!$AB139="Pass",'Cleaning Log'!$AB139="Fail")),1,0)</f>
        <v/>
      </c>
      <c r="AD139">
        <f>IF(AND(W139=1,OR(COUNTIF('Cleaning Log'!$N139:$X139,"Needs Attention")&gt;0,AND('Cleaning Log'!$L139&lt;&gt;"",COUNTBLANK('Cleaning Log'!$N139:$X139)&gt;0))),1,0)</f>
        <v/>
      </c>
      <c r="AE139">
        <f>IF(AND(W139=1,'Cleaning Log'!$AD139="Maintenance",'Cleaning Log'!$AF139=""),1,0)</f>
        <v/>
      </c>
    </row>
    <row r="140">
      <c r="T140">
        <f>IFERROR(IF(AND('Cleaning Log'!$A140=$B$3,OR($B$4="All Shifts",'Cleaning Log'!$F140=$B$4),OR($B$5="All Attendants",'Cleaning Log'!$E140=$B$5),OR('Cleaning Log'!$AC140="Hold",'Cleaning Log'!$AC140="Reclean",'Cleaning Log'!$AC140="Incomplete Checklist",'Cleaning Log'!$AC140="Awaiting Inspection",AND('Cleaning Log'!$AK140&lt;&gt;"",'Cleaning Log'!$AK140&lt;&gt;"OK"))),1,0),0)</f>
        <v/>
      </c>
      <c r="U140">
        <f>IF(T140=1,COUNTIF($T$2:T140,1),"")</f>
        <v/>
      </c>
      <c r="W140">
        <f>IFERROR(IF(AND('Cleaning Log'!$A140=$B$3,'Cleaning Log'!$B140&lt;&gt;"",OR($B$4="All Shifts",'Cleaning Log'!$F140=$B$4),OR($B$5="All Attendants",'Cleaning Log'!$E140=$B$5)),1,0),0)</f>
        <v/>
      </c>
      <c r="X140">
        <f>IF(AND(W140=1,'Cleaning Log'!$AC140="Released"),1,0)</f>
        <v/>
      </c>
      <c r="Y140">
        <f>IF(AND(W140=1,ISNUMBER('Cleaning Log'!$M140)),'Cleaning Log'!$M140,"")</f>
        <v/>
      </c>
      <c r="Z140">
        <f>IF(AND(W140=1,ISNUMBER('Cleaning Log'!$M140),ISNUMBER('Cleaning Log'!$J140),'Cleaning Log'!$M140&lt;='Cleaning Log'!$J140),1,0)</f>
        <v/>
      </c>
      <c r="AA140">
        <f>IF(AND(W140=1,'Cleaning Log'!$L140&lt;&gt;""),1,0)</f>
        <v/>
      </c>
      <c r="AB140">
        <f>IF(AND(W140=1,'Cleaning Log'!$AB140="Pass"),1,0)</f>
        <v/>
      </c>
      <c r="AC140">
        <f>IF(AND(W140=1,OR('Cleaning Log'!$AB140="Pass",'Cleaning Log'!$AB140="Fail")),1,0)</f>
        <v/>
      </c>
      <c r="AD140">
        <f>IF(AND(W140=1,OR(COUNTIF('Cleaning Log'!$N140:$X140,"Needs Attention")&gt;0,AND('Cleaning Log'!$L140&lt;&gt;"",COUNTBLANK('Cleaning Log'!$N140:$X140)&gt;0))),1,0)</f>
        <v/>
      </c>
      <c r="AE140">
        <f>IF(AND(W140=1,'Cleaning Log'!$AD140="Maintenance",'Cleaning Log'!$AF140=""),1,0)</f>
        <v/>
      </c>
    </row>
    <row r="141">
      <c r="T141">
        <f>IFERROR(IF(AND('Cleaning Log'!$A141=$B$3,OR($B$4="All Shifts",'Cleaning Log'!$F141=$B$4),OR($B$5="All Attendants",'Cleaning Log'!$E141=$B$5),OR('Cleaning Log'!$AC141="Hold",'Cleaning Log'!$AC141="Reclean",'Cleaning Log'!$AC141="Incomplete Checklist",'Cleaning Log'!$AC141="Awaiting Inspection",AND('Cleaning Log'!$AK141&lt;&gt;"",'Cleaning Log'!$AK141&lt;&gt;"OK"))),1,0),0)</f>
        <v/>
      </c>
      <c r="U141">
        <f>IF(T141=1,COUNTIF($T$2:T141,1),"")</f>
        <v/>
      </c>
      <c r="W141">
        <f>IFERROR(IF(AND('Cleaning Log'!$A141=$B$3,'Cleaning Log'!$B141&lt;&gt;"",OR($B$4="All Shifts",'Cleaning Log'!$F141=$B$4),OR($B$5="All Attendants",'Cleaning Log'!$E141=$B$5)),1,0),0)</f>
        <v/>
      </c>
      <c r="X141">
        <f>IF(AND(W141=1,'Cleaning Log'!$AC141="Released"),1,0)</f>
        <v/>
      </c>
      <c r="Y141">
        <f>IF(AND(W141=1,ISNUMBER('Cleaning Log'!$M141)),'Cleaning Log'!$M141,"")</f>
        <v/>
      </c>
      <c r="Z141">
        <f>IF(AND(W141=1,ISNUMBER('Cleaning Log'!$M141),ISNUMBER('Cleaning Log'!$J141),'Cleaning Log'!$M141&lt;='Cleaning Log'!$J141),1,0)</f>
        <v/>
      </c>
      <c r="AA141">
        <f>IF(AND(W141=1,'Cleaning Log'!$L141&lt;&gt;""),1,0)</f>
        <v/>
      </c>
      <c r="AB141">
        <f>IF(AND(W141=1,'Cleaning Log'!$AB141="Pass"),1,0)</f>
        <v/>
      </c>
      <c r="AC141">
        <f>IF(AND(W141=1,OR('Cleaning Log'!$AB141="Pass",'Cleaning Log'!$AB141="Fail")),1,0)</f>
        <v/>
      </c>
      <c r="AD141">
        <f>IF(AND(W141=1,OR(COUNTIF('Cleaning Log'!$N141:$X141,"Needs Attention")&gt;0,AND('Cleaning Log'!$L141&lt;&gt;"",COUNTBLANK('Cleaning Log'!$N141:$X141)&gt;0))),1,0)</f>
        <v/>
      </c>
      <c r="AE141">
        <f>IF(AND(W141=1,'Cleaning Log'!$AD141="Maintenance",'Cleaning Log'!$AF141=""),1,0)</f>
        <v/>
      </c>
    </row>
    <row r="142">
      <c r="T142">
        <f>IFERROR(IF(AND('Cleaning Log'!$A142=$B$3,OR($B$4="All Shifts",'Cleaning Log'!$F142=$B$4),OR($B$5="All Attendants",'Cleaning Log'!$E142=$B$5),OR('Cleaning Log'!$AC142="Hold",'Cleaning Log'!$AC142="Reclean",'Cleaning Log'!$AC142="Incomplete Checklist",'Cleaning Log'!$AC142="Awaiting Inspection",AND('Cleaning Log'!$AK142&lt;&gt;"",'Cleaning Log'!$AK142&lt;&gt;"OK"))),1,0),0)</f>
        <v/>
      </c>
      <c r="U142">
        <f>IF(T142=1,COUNTIF($T$2:T142,1),"")</f>
        <v/>
      </c>
      <c r="W142">
        <f>IFERROR(IF(AND('Cleaning Log'!$A142=$B$3,'Cleaning Log'!$B142&lt;&gt;"",OR($B$4="All Shifts",'Cleaning Log'!$F142=$B$4),OR($B$5="All Attendants",'Cleaning Log'!$E142=$B$5)),1,0),0)</f>
        <v/>
      </c>
      <c r="X142">
        <f>IF(AND(W142=1,'Cleaning Log'!$AC142="Released"),1,0)</f>
        <v/>
      </c>
      <c r="Y142">
        <f>IF(AND(W142=1,ISNUMBER('Cleaning Log'!$M142)),'Cleaning Log'!$M142,"")</f>
        <v/>
      </c>
      <c r="Z142">
        <f>IF(AND(W142=1,ISNUMBER('Cleaning Log'!$M142),ISNUMBER('Cleaning Log'!$J142),'Cleaning Log'!$M142&lt;='Cleaning Log'!$J142),1,0)</f>
        <v/>
      </c>
      <c r="AA142">
        <f>IF(AND(W142=1,'Cleaning Log'!$L142&lt;&gt;""),1,0)</f>
        <v/>
      </c>
      <c r="AB142">
        <f>IF(AND(W142=1,'Cleaning Log'!$AB142="Pass"),1,0)</f>
        <v/>
      </c>
      <c r="AC142">
        <f>IF(AND(W142=1,OR('Cleaning Log'!$AB142="Pass",'Cleaning Log'!$AB142="Fail")),1,0)</f>
        <v/>
      </c>
      <c r="AD142">
        <f>IF(AND(W142=1,OR(COUNTIF('Cleaning Log'!$N142:$X142,"Needs Attention")&gt;0,AND('Cleaning Log'!$L142&lt;&gt;"",COUNTBLANK('Cleaning Log'!$N142:$X142)&gt;0))),1,0)</f>
        <v/>
      </c>
      <c r="AE142">
        <f>IF(AND(W142=1,'Cleaning Log'!$AD142="Maintenance",'Cleaning Log'!$AF142=""),1,0)</f>
        <v/>
      </c>
    </row>
    <row r="143">
      <c r="T143">
        <f>IFERROR(IF(AND('Cleaning Log'!$A143=$B$3,OR($B$4="All Shifts",'Cleaning Log'!$F143=$B$4),OR($B$5="All Attendants",'Cleaning Log'!$E143=$B$5),OR('Cleaning Log'!$AC143="Hold",'Cleaning Log'!$AC143="Reclean",'Cleaning Log'!$AC143="Incomplete Checklist",'Cleaning Log'!$AC143="Awaiting Inspection",AND('Cleaning Log'!$AK143&lt;&gt;"",'Cleaning Log'!$AK143&lt;&gt;"OK"))),1,0),0)</f>
        <v/>
      </c>
      <c r="U143">
        <f>IF(T143=1,COUNTIF($T$2:T143,1),"")</f>
        <v/>
      </c>
      <c r="W143">
        <f>IFERROR(IF(AND('Cleaning Log'!$A143=$B$3,'Cleaning Log'!$B143&lt;&gt;"",OR($B$4="All Shifts",'Cleaning Log'!$F143=$B$4),OR($B$5="All Attendants",'Cleaning Log'!$E143=$B$5)),1,0),0)</f>
        <v/>
      </c>
      <c r="X143">
        <f>IF(AND(W143=1,'Cleaning Log'!$AC143="Released"),1,0)</f>
        <v/>
      </c>
      <c r="Y143">
        <f>IF(AND(W143=1,ISNUMBER('Cleaning Log'!$M143)),'Cleaning Log'!$M143,"")</f>
        <v/>
      </c>
      <c r="Z143">
        <f>IF(AND(W143=1,ISNUMBER('Cleaning Log'!$M143),ISNUMBER('Cleaning Log'!$J143),'Cleaning Log'!$M143&lt;='Cleaning Log'!$J143),1,0)</f>
        <v/>
      </c>
      <c r="AA143">
        <f>IF(AND(W143=1,'Cleaning Log'!$L143&lt;&gt;""),1,0)</f>
        <v/>
      </c>
      <c r="AB143">
        <f>IF(AND(W143=1,'Cleaning Log'!$AB143="Pass"),1,0)</f>
        <v/>
      </c>
      <c r="AC143">
        <f>IF(AND(W143=1,OR('Cleaning Log'!$AB143="Pass",'Cleaning Log'!$AB143="Fail")),1,0)</f>
        <v/>
      </c>
      <c r="AD143">
        <f>IF(AND(W143=1,OR(COUNTIF('Cleaning Log'!$N143:$X143,"Needs Attention")&gt;0,AND('Cleaning Log'!$L143&lt;&gt;"",COUNTBLANK('Cleaning Log'!$N143:$X143)&gt;0))),1,0)</f>
        <v/>
      </c>
      <c r="AE143">
        <f>IF(AND(W143=1,'Cleaning Log'!$AD143="Maintenance",'Cleaning Log'!$AF143=""),1,0)</f>
        <v/>
      </c>
    </row>
    <row r="144">
      <c r="T144">
        <f>IFERROR(IF(AND('Cleaning Log'!$A144=$B$3,OR($B$4="All Shifts",'Cleaning Log'!$F144=$B$4),OR($B$5="All Attendants",'Cleaning Log'!$E144=$B$5),OR('Cleaning Log'!$AC144="Hold",'Cleaning Log'!$AC144="Reclean",'Cleaning Log'!$AC144="Incomplete Checklist",'Cleaning Log'!$AC144="Awaiting Inspection",AND('Cleaning Log'!$AK144&lt;&gt;"",'Cleaning Log'!$AK144&lt;&gt;"OK"))),1,0),0)</f>
        <v/>
      </c>
      <c r="U144">
        <f>IF(T144=1,COUNTIF($T$2:T144,1),"")</f>
        <v/>
      </c>
      <c r="W144">
        <f>IFERROR(IF(AND('Cleaning Log'!$A144=$B$3,'Cleaning Log'!$B144&lt;&gt;"",OR($B$4="All Shifts",'Cleaning Log'!$F144=$B$4),OR($B$5="All Attendants",'Cleaning Log'!$E144=$B$5)),1,0),0)</f>
        <v/>
      </c>
      <c r="X144">
        <f>IF(AND(W144=1,'Cleaning Log'!$AC144="Released"),1,0)</f>
        <v/>
      </c>
      <c r="Y144">
        <f>IF(AND(W144=1,ISNUMBER('Cleaning Log'!$M144)),'Cleaning Log'!$M144,"")</f>
        <v/>
      </c>
      <c r="Z144">
        <f>IF(AND(W144=1,ISNUMBER('Cleaning Log'!$M144),ISNUMBER('Cleaning Log'!$J144),'Cleaning Log'!$M144&lt;='Cleaning Log'!$J144),1,0)</f>
        <v/>
      </c>
      <c r="AA144">
        <f>IF(AND(W144=1,'Cleaning Log'!$L144&lt;&gt;""),1,0)</f>
        <v/>
      </c>
      <c r="AB144">
        <f>IF(AND(W144=1,'Cleaning Log'!$AB144="Pass"),1,0)</f>
        <v/>
      </c>
      <c r="AC144">
        <f>IF(AND(W144=1,OR('Cleaning Log'!$AB144="Pass",'Cleaning Log'!$AB144="Fail")),1,0)</f>
        <v/>
      </c>
      <c r="AD144">
        <f>IF(AND(W144=1,OR(COUNTIF('Cleaning Log'!$N144:$X144,"Needs Attention")&gt;0,AND('Cleaning Log'!$L144&lt;&gt;"",COUNTBLANK('Cleaning Log'!$N144:$X144)&gt;0))),1,0)</f>
        <v/>
      </c>
      <c r="AE144">
        <f>IF(AND(W144=1,'Cleaning Log'!$AD144="Maintenance",'Cleaning Log'!$AF144=""),1,0)</f>
        <v/>
      </c>
    </row>
    <row r="145">
      <c r="T145">
        <f>IFERROR(IF(AND('Cleaning Log'!$A145=$B$3,OR($B$4="All Shifts",'Cleaning Log'!$F145=$B$4),OR($B$5="All Attendants",'Cleaning Log'!$E145=$B$5),OR('Cleaning Log'!$AC145="Hold",'Cleaning Log'!$AC145="Reclean",'Cleaning Log'!$AC145="Incomplete Checklist",'Cleaning Log'!$AC145="Awaiting Inspection",AND('Cleaning Log'!$AK145&lt;&gt;"",'Cleaning Log'!$AK145&lt;&gt;"OK"))),1,0),0)</f>
        <v/>
      </c>
      <c r="U145">
        <f>IF(T145=1,COUNTIF($T$2:T145,1),"")</f>
        <v/>
      </c>
      <c r="W145">
        <f>IFERROR(IF(AND('Cleaning Log'!$A145=$B$3,'Cleaning Log'!$B145&lt;&gt;"",OR($B$4="All Shifts",'Cleaning Log'!$F145=$B$4),OR($B$5="All Attendants",'Cleaning Log'!$E145=$B$5)),1,0),0)</f>
        <v/>
      </c>
      <c r="X145">
        <f>IF(AND(W145=1,'Cleaning Log'!$AC145="Released"),1,0)</f>
        <v/>
      </c>
      <c r="Y145">
        <f>IF(AND(W145=1,ISNUMBER('Cleaning Log'!$M145)),'Cleaning Log'!$M145,"")</f>
        <v/>
      </c>
      <c r="Z145">
        <f>IF(AND(W145=1,ISNUMBER('Cleaning Log'!$M145),ISNUMBER('Cleaning Log'!$J145),'Cleaning Log'!$M145&lt;='Cleaning Log'!$J145),1,0)</f>
        <v/>
      </c>
      <c r="AA145">
        <f>IF(AND(W145=1,'Cleaning Log'!$L145&lt;&gt;""),1,0)</f>
        <v/>
      </c>
      <c r="AB145">
        <f>IF(AND(W145=1,'Cleaning Log'!$AB145="Pass"),1,0)</f>
        <v/>
      </c>
      <c r="AC145">
        <f>IF(AND(W145=1,OR('Cleaning Log'!$AB145="Pass",'Cleaning Log'!$AB145="Fail")),1,0)</f>
        <v/>
      </c>
      <c r="AD145">
        <f>IF(AND(W145=1,OR(COUNTIF('Cleaning Log'!$N145:$X145,"Needs Attention")&gt;0,AND('Cleaning Log'!$L145&lt;&gt;"",COUNTBLANK('Cleaning Log'!$N145:$X145)&gt;0))),1,0)</f>
        <v/>
      </c>
      <c r="AE145">
        <f>IF(AND(W145=1,'Cleaning Log'!$AD145="Maintenance",'Cleaning Log'!$AF145=""),1,0)</f>
        <v/>
      </c>
    </row>
    <row r="146">
      <c r="T146">
        <f>IFERROR(IF(AND('Cleaning Log'!$A146=$B$3,OR($B$4="All Shifts",'Cleaning Log'!$F146=$B$4),OR($B$5="All Attendants",'Cleaning Log'!$E146=$B$5),OR('Cleaning Log'!$AC146="Hold",'Cleaning Log'!$AC146="Reclean",'Cleaning Log'!$AC146="Incomplete Checklist",'Cleaning Log'!$AC146="Awaiting Inspection",AND('Cleaning Log'!$AK146&lt;&gt;"",'Cleaning Log'!$AK146&lt;&gt;"OK"))),1,0),0)</f>
        <v/>
      </c>
      <c r="U146">
        <f>IF(T146=1,COUNTIF($T$2:T146,1),"")</f>
        <v/>
      </c>
      <c r="W146">
        <f>IFERROR(IF(AND('Cleaning Log'!$A146=$B$3,'Cleaning Log'!$B146&lt;&gt;"",OR($B$4="All Shifts",'Cleaning Log'!$F146=$B$4),OR($B$5="All Attendants",'Cleaning Log'!$E146=$B$5)),1,0),0)</f>
        <v/>
      </c>
      <c r="X146">
        <f>IF(AND(W146=1,'Cleaning Log'!$AC146="Released"),1,0)</f>
        <v/>
      </c>
      <c r="Y146">
        <f>IF(AND(W146=1,ISNUMBER('Cleaning Log'!$M146)),'Cleaning Log'!$M146,"")</f>
        <v/>
      </c>
      <c r="Z146">
        <f>IF(AND(W146=1,ISNUMBER('Cleaning Log'!$M146),ISNUMBER('Cleaning Log'!$J146),'Cleaning Log'!$M146&lt;='Cleaning Log'!$J146),1,0)</f>
        <v/>
      </c>
      <c r="AA146">
        <f>IF(AND(W146=1,'Cleaning Log'!$L146&lt;&gt;""),1,0)</f>
        <v/>
      </c>
      <c r="AB146">
        <f>IF(AND(W146=1,'Cleaning Log'!$AB146="Pass"),1,0)</f>
        <v/>
      </c>
      <c r="AC146">
        <f>IF(AND(W146=1,OR('Cleaning Log'!$AB146="Pass",'Cleaning Log'!$AB146="Fail")),1,0)</f>
        <v/>
      </c>
      <c r="AD146">
        <f>IF(AND(W146=1,OR(COUNTIF('Cleaning Log'!$N146:$X146,"Needs Attention")&gt;0,AND('Cleaning Log'!$L146&lt;&gt;"",COUNTBLANK('Cleaning Log'!$N146:$X146)&gt;0))),1,0)</f>
        <v/>
      </c>
      <c r="AE146">
        <f>IF(AND(W146=1,'Cleaning Log'!$AD146="Maintenance",'Cleaning Log'!$AF146=""),1,0)</f>
        <v/>
      </c>
    </row>
    <row r="147">
      <c r="T147">
        <f>IFERROR(IF(AND('Cleaning Log'!$A147=$B$3,OR($B$4="All Shifts",'Cleaning Log'!$F147=$B$4),OR($B$5="All Attendants",'Cleaning Log'!$E147=$B$5),OR('Cleaning Log'!$AC147="Hold",'Cleaning Log'!$AC147="Reclean",'Cleaning Log'!$AC147="Incomplete Checklist",'Cleaning Log'!$AC147="Awaiting Inspection",AND('Cleaning Log'!$AK147&lt;&gt;"",'Cleaning Log'!$AK147&lt;&gt;"OK"))),1,0),0)</f>
        <v/>
      </c>
      <c r="U147">
        <f>IF(T147=1,COUNTIF($T$2:T147,1),"")</f>
        <v/>
      </c>
      <c r="W147">
        <f>IFERROR(IF(AND('Cleaning Log'!$A147=$B$3,'Cleaning Log'!$B147&lt;&gt;"",OR($B$4="All Shifts",'Cleaning Log'!$F147=$B$4),OR($B$5="All Attendants",'Cleaning Log'!$E147=$B$5)),1,0),0)</f>
        <v/>
      </c>
      <c r="X147">
        <f>IF(AND(W147=1,'Cleaning Log'!$AC147="Released"),1,0)</f>
        <v/>
      </c>
      <c r="Y147">
        <f>IF(AND(W147=1,ISNUMBER('Cleaning Log'!$M147)),'Cleaning Log'!$M147,"")</f>
        <v/>
      </c>
      <c r="Z147">
        <f>IF(AND(W147=1,ISNUMBER('Cleaning Log'!$M147),ISNUMBER('Cleaning Log'!$J147),'Cleaning Log'!$M147&lt;='Cleaning Log'!$J147),1,0)</f>
        <v/>
      </c>
      <c r="AA147">
        <f>IF(AND(W147=1,'Cleaning Log'!$L147&lt;&gt;""),1,0)</f>
        <v/>
      </c>
      <c r="AB147">
        <f>IF(AND(W147=1,'Cleaning Log'!$AB147="Pass"),1,0)</f>
        <v/>
      </c>
      <c r="AC147">
        <f>IF(AND(W147=1,OR('Cleaning Log'!$AB147="Pass",'Cleaning Log'!$AB147="Fail")),1,0)</f>
        <v/>
      </c>
      <c r="AD147">
        <f>IF(AND(W147=1,OR(COUNTIF('Cleaning Log'!$N147:$X147,"Needs Attention")&gt;0,AND('Cleaning Log'!$L147&lt;&gt;"",COUNTBLANK('Cleaning Log'!$N147:$X147)&gt;0))),1,0)</f>
        <v/>
      </c>
      <c r="AE147">
        <f>IF(AND(W147=1,'Cleaning Log'!$AD147="Maintenance",'Cleaning Log'!$AF147=""),1,0)</f>
        <v/>
      </c>
    </row>
    <row r="148">
      <c r="T148">
        <f>IFERROR(IF(AND('Cleaning Log'!$A148=$B$3,OR($B$4="All Shifts",'Cleaning Log'!$F148=$B$4),OR($B$5="All Attendants",'Cleaning Log'!$E148=$B$5),OR('Cleaning Log'!$AC148="Hold",'Cleaning Log'!$AC148="Reclean",'Cleaning Log'!$AC148="Incomplete Checklist",'Cleaning Log'!$AC148="Awaiting Inspection",AND('Cleaning Log'!$AK148&lt;&gt;"",'Cleaning Log'!$AK148&lt;&gt;"OK"))),1,0),0)</f>
        <v/>
      </c>
      <c r="U148">
        <f>IF(T148=1,COUNTIF($T$2:T148,1),"")</f>
        <v/>
      </c>
      <c r="W148">
        <f>IFERROR(IF(AND('Cleaning Log'!$A148=$B$3,'Cleaning Log'!$B148&lt;&gt;"",OR($B$4="All Shifts",'Cleaning Log'!$F148=$B$4),OR($B$5="All Attendants",'Cleaning Log'!$E148=$B$5)),1,0),0)</f>
        <v/>
      </c>
      <c r="X148">
        <f>IF(AND(W148=1,'Cleaning Log'!$AC148="Released"),1,0)</f>
        <v/>
      </c>
      <c r="Y148">
        <f>IF(AND(W148=1,ISNUMBER('Cleaning Log'!$M148)),'Cleaning Log'!$M148,"")</f>
        <v/>
      </c>
      <c r="Z148">
        <f>IF(AND(W148=1,ISNUMBER('Cleaning Log'!$M148),ISNUMBER('Cleaning Log'!$J148),'Cleaning Log'!$M148&lt;='Cleaning Log'!$J148),1,0)</f>
        <v/>
      </c>
      <c r="AA148">
        <f>IF(AND(W148=1,'Cleaning Log'!$L148&lt;&gt;""),1,0)</f>
        <v/>
      </c>
      <c r="AB148">
        <f>IF(AND(W148=1,'Cleaning Log'!$AB148="Pass"),1,0)</f>
        <v/>
      </c>
      <c r="AC148">
        <f>IF(AND(W148=1,OR('Cleaning Log'!$AB148="Pass",'Cleaning Log'!$AB148="Fail")),1,0)</f>
        <v/>
      </c>
      <c r="AD148">
        <f>IF(AND(W148=1,OR(COUNTIF('Cleaning Log'!$N148:$X148,"Needs Attention")&gt;0,AND('Cleaning Log'!$L148&lt;&gt;"",COUNTBLANK('Cleaning Log'!$N148:$X148)&gt;0))),1,0)</f>
        <v/>
      </c>
      <c r="AE148">
        <f>IF(AND(W148=1,'Cleaning Log'!$AD148="Maintenance",'Cleaning Log'!$AF148=""),1,0)</f>
        <v/>
      </c>
    </row>
    <row r="149">
      <c r="T149">
        <f>IFERROR(IF(AND('Cleaning Log'!$A149=$B$3,OR($B$4="All Shifts",'Cleaning Log'!$F149=$B$4),OR($B$5="All Attendants",'Cleaning Log'!$E149=$B$5),OR('Cleaning Log'!$AC149="Hold",'Cleaning Log'!$AC149="Reclean",'Cleaning Log'!$AC149="Incomplete Checklist",'Cleaning Log'!$AC149="Awaiting Inspection",AND('Cleaning Log'!$AK149&lt;&gt;"",'Cleaning Log'!$AK149&lt;&gt;"OK"))),1,0),0)</f>
        <v/>
      </c>
      <c r="U149">
        <f>IF(T149=1,COUNTIF($T$2:T149,1),"")</f>
        <v/>
      </c>
      <c r="W149">
        <f>IFERROR(IF(AND('Cleaning Log'!$A149=$B$3,'Cleaning Log'!$B149&lt;&gt;"",OR($B$4="All Shifts",'Cleaning Log'!$F149=$B$4),OR($B$5="All Attendants",'Cleaning Log'!$E149=$B$5)),1,0),0)</f>
        <v/>
      </c>
      <c r="X149">
        <f>IF(AND(W149=1,'Cleaning Log'!$AC149="Released"),1,0)</f>
        <v/>
      </c>
      <c r="Y149">
        <f>IF(AND(W149=1,ISNUMBER('Cleaning Log'!$M149)),'Cleaning Log'!$M149,"")</f>
        <v/>
      </c>
      <c r="Z149">
        <f>IF(AND(W149=1,ISNUMBER('Cleaning Log'!$M149),ISNUMBER('Cleaning Log'!$J149),'Cleaning Log'!$M149&lt;='Cleaning Log'!$J149),1,0)</f>
        <v/>
      </c>
      <c r="AA149">
        <f>IF(AND(W149=1,'Cleaning Log'!$L149&lt;&gt;""),1,0)</f>
        <v/>
      </c>
      <c r="AB149">
        <f>IF(AND(W149=1,'Cleaning Log'!$AB149="Pass"),1,0)</f>
        <v/>
      </c>
      <c r="AC149">
        <f>IF(AND(W149=1,OR('Cleaning Log'!$AB149="Pass",'Cleaning Log'!$AB149="Fail")),1,0)</f>
        <v/>
      </c>
      <c r="AD149">
        <f>IF(AND(W149=1,OR(COUNTIF('Cleaning Log'!$N149:$X149,"Needs Attention")&gt;0,AND('Cleaning Log'!$L149&lt;&gt;"",COUNTBLANK('Cleaning Log'!$N149:$X149)&gt;0))),1,0)</f>
        <v/>
      </c>
      <c r="AE149">
        <f>IF(AND(W149=1,'Cleaning Log'!$AD149="Maintenance",'Cleaning Log'!$AF149=""),1,0)</f>
        <v/>
      </c>
    </row>
    <row r="150">
      <c r="T150">
        <f>IFERROR(IF(AND('Cleaning Log'!$A150=$B$3,OR($B$4="All Shifts",'Cleaning Log'!$F150=$B$4),OR($B$5="All Attendants",'Cleaning Log'!$E150=$B$5),OR('Cleaning Log'!$AC150="Hold",'Cleaning Log'!$AC150="Reclean",'Cleaning Log'!$AC150="Incomplete Checklist",'Cleaning Log'!$AC150="Awaiting Inspection",AND('Cleaning Log'!$AK150&lt;&gt;"",'Cleaning Log'!$AK150&lt;&gt;"OK"))),1,0),0)</f>
        <v/>
      </c>
      <c r="U150">
        <f>IF(T150=1,COUNTIF($T$2:T150,1),"")</f>
        <v/>
      </c>
      <c r="W150">
        <f>IFERROR(IF(AND('Cleaning Log'!$A150=$B$3,'Cleaning Log'!$B150&lt;&gt;"",OR($B$4="All Shifts",'Cleaning Log'!$F150=$B$4),OR($B$5="All Attendants",'Cleaning Log'!$E150=$B$5)),1,0),0)</f>
        <v/>
      </c>
      <c r="X150">
        <f>IF(AND(W150=1,'Cleaning Log'!$AC150="Released"),1,0)</f>
        <v/>
      </c>
      <c r="Y150">
        <f>IF(AND(W150=1,ISNUMBER('Cleaning Log'!$M150)),'Cleaning Log'!$M150,"")</f>
        <v/>
      </c>
      <c r="Z150">
        <f>IF(AND(W150=1,ISNUMBER('Cleaning Log'!$M150),ISNUMBER('Cleaning Log'!$J150),'Cleaning Log'!$M150&lt;='Cleaning Log'!$J150),1,0)</f>
        <v/>
      </c>
      <c r="AA150">
        <f>IF(AND(W150=1,'Cleaning Log'!$L150&lt;&gt;""),1,0)</f>
        <v/>
      </c>
      <c r="AB150">
        <f>IF(AND(W150=1,'Cleaning Log'!$AB150="Pass"),1,0)</f>
        <v/>
      </c>
      <c r="AC150">
        <f>IF(AND(W150=1,OR('Cleaning Log'!$AB150="Pass",'Cleaning Log'!$AB150="Fail")),1,0)</f>
        <v/>
      </c>
      <c r="AD150">
        <f>IF(AND(W150=1,OR(COUNTIF('Cleaning Log'!$N150:$X150,"Needs Attention")&gt;0,AND('Cleaning Log'!$L150&lt;&gt;"",COUNTBLANK('Cleaning Log'!$N150:$X150)&gt;0))),1,0)</f>
        <v/>
      </c>
      <c r="AE150">
        <f>IF(AND(W150=1,'Cleaning Log'!$AD150="Maintenance",'Cleaning Log'!$AF150=""),1,0)</f>
        <v/>
      </c>
    </row>
    <row r="151">
      <c r="T151">
        <f>IFERROR(IF(AND('Cleaning Log'!$A151=$B$3,OR($B$4="All Shifts",'Cleaning Log'!$F151=$B$4),OR($B$5="All Attendants",'Cleaning Log'!$E151=$B$5),OR('Cleaning Log'!$AC151="Hold",'Cleaning Log'!$AC151="Reclean",'Cleaning Log'!$AC151="Incomplete Checklist",'Cleaning Log'!$AC151="Awaiting Inspection",AND('Cleaning Log'!$AK151&lt;&gt;"",'Cleaning Log'!$AK151&lt;&gt;"OK"))),1,0),0)</f>
        <v/>
      </c>
      <c r="U151">
        <f>IF(T151=1,COUNTIF($T$2:T151,1),"")</f>
        <v/>
      </c>
      <c r="W151">
        <f>IFERROR(IF(AND('Cleaning Log'!$A151=$B$3,'Cleaning Log'!$B151&lt;&gt;"",OR($B$4="All Shifts",'Cleaning Log'!$F151=$B$4),OR($B$5="All Attendants",'Cleaning Log'!$E151=$B$5)),1,0),0)</f>
        <v/>
      </c>
      <c r="X151">
        <f>IF(AND(W151=1,'Cleaning Log'!$AC151="Released"),1,0)</f>
        <v/>
      </c>
      <c r="Y151">
        <f>IF(AND(W151=1,ISNUMBER('Cleaning Log'!$M151)),'Cleaning Log'!$M151,"")</f>
        <v/>
      </c>
      <c r="Z151">
        <f>IF(AND(W151=1,ISNUMBER('Cleaning Log'!$M151),ISNUMBER('Cleaning Log'!$J151),'Cleaning Log'!$M151&lt;='Cleaning Log'!$J151),1,0)</f>
        <v/>
      </c>
      <c r="AA151">
        <f>IF(AND(W151=1,'Cleaning Log'!$L151&lt;&gt;""),1,0)</f>
        <v/>
      </c>
      <c r="AB151">
        <f>IF(AND(W151=1,'Cleaning Log'!$AB151="Pass"),1,0)</f>
        <v/>
      </c>
      <c r="AC151">
        <f>IF(AND(W151=1,OR('Cleaning Log'!$AB151="Pass",'Cleaning Log'!$AB151="Fail")),1,0)</f>
        <v/>
      </c>
      <c r="AD151">
        <f>IF(AND(W151=1,OR(COUNTIF('Cleaning Log'!$N151:$X151,"Needs Attention")&gt;0,AND('Cleaning Log'!$L151&lt;&gt;"",COUNTBLANK('Cleaning Log'!$N151:$X151)&gt;0))),1,0)</f>
        <v/>
      </c>
      <c r="AE151">
        <f>IF(AND(W151=1,'Cleaning Log'!$AD151="Maintenance",'Cleaning Log'!$AF151=""),1,0)</f>
        <v/>
      </c>
    </row>
    <row r="152">
      <c r="T152">
        <f>IFERROR(IF(AND('Cleaning Log'!$A152=$B$3,OR($B$4="All Shifts",'Cleaning Log'!$F152=$B$4),OR($B$5="All Attendants",'Cleaning Log'!$E152=$B$5),OR('Cleaning Log'!$AC152="Hold",'Cleaning Log'!$AC152="Reclean",'Cleaning Log'!$AC152="Incomplete Checklist",'Cleaning Log'!$AC152="Awaiting Inspection",AND('Cleaning Log'!$AK152&lt;&gt;"",'Cleaning Log'!$AK152&lt;&gt;"OK"))),1,0),0)</f>
        <v/>
      </c>
      <c r="U152">
        <f>IF(T152=1,COUNTIF($T$2:T152,1),"")</f>
        <v/>
      </c>
      <c r="W152">
        <f>IFERROR(IF(AND('Cleaning Log'!$A152=$B$3,'Cleaning Log'!$B152&lt;&gt;"",OR($B$4="All Shifts",'Cleaning Log'!$F152=$B$4),OR($B$5="All Attendants",'Cleaning Log'!$E152=$B$5)),1,0),0)</f>
        <v/>
      </c>
      <c r="X152">
        <f>IF(AND(W152=1,'Cleaning Log'!$AC152="Released"),1,0)</f>
        <v/>
      </c>
      <c r="Y152">
        <f>IF(AND(W152=1,ISNUMBER('Cleaning Log'!$M152)),'Cleaning Log'!$M152,"")</f>
        <v/>
      </c>
      <c r="Z152">
        <f>IF(AND(W152=1,ISNUMBER('Cleaning Log'!$M152),ISNUMBER('Cleaning Log'!$J152),'Cleaning Log'!$M152&lt;='Cleaning Log'!$J152),1,0)</f>
        <v/>
      </c>
      <c r="AA152">
        <f>IF(AND(W152=1,'Cleaning Log'!$L152&lt;&gt;""),1,0)</f>
        <v/>
      </c>
      <c r="AB152">
        <f>IF(AND(W152=1,'Cleaning Log'!$AB152="Pass"),1,0)</f>
        <v/>
      </c>
      <c r="AC152">
        <f>IF(AND(W152=1,OR('Cleaning Log'!$AB152="Pass",'Cleaning Log'!$AB152="Fail")),1,0)</f>
        <v/>
      </c>
      <c r="AD152">
        <f>IF(AND(W152=1,OR(COUNTIF('Cleaning Log'!$N152:$X152,"Needs Attention")&gt;0,AND('Cleaning Log'!$L152&lt;&gt;"",COUNTBLANK('Cleaning Log'!$N152:$X152)&gt;0))),1,0)</f>
        <v/>
      </c>
      <c r="AE152">
        <f>IF(AND(W152=1,'Cleaning Log'!$AD152="Maintenance",'Cleaning Log'!$AF152=""),1,0)</f>
        <v/>
      </c>
    </row>
    <row r="153">
      <c r="T153">
        <f>IFERROR(IF(AND('Cleaning Log'!$A153=$B$3,OR($B$4="All Shifts",'Cleaning Log'!$F153=$B$4),OR($B$5="All Attendants",'Cleaning Log'!$E153=$B$5),OR('Cleaning Log'!$AC153="Hold",'Cleaning Log'!$AC153="Reclean",'Cleaning Log'!$AC153="Incomplete Checklist",'Cleaning Log'!$AC153="Awaiting Inspection",AND('Cleaning Log'!$AK153&lt;&gt;"",'Cleaning Log'!$AK153&lt;&gt;"OK"))),1,0),0)</f>
        <v/>
      </c>
      <c r="U153">
        <f>IF(T153=1,COUNTIF($T$2:T153,1),"")</f>
        <v/>
      </c>
      <c r="W153">
        <f>IFERROR(IF(AND('Cleaning Log'!$A153=$B$3,'Cleaning Log'!$B153&lt;&gt;"",OR($B$4="All Shifts",'Cleaning Log'!$F153=$B$4),OR($B$5="All Attendants",'Cleaning Log'!$E153=$B$5)),1,0),0)</f>
        <v/>
      </c>
      <c r="X153">
        <f>IF(AND(W153=1,'Cleaning Log'!$AC153="Released"),1,0)</f>
        <v/>
      </c>
      <c r="Y153">
        <f>IF(AND(W153=1,ISNUMBER('Cleaning Log'!$M153)),'Cleaning Log'!$M153,"")</f>
        <v/>
      </c>
      <c r="Z153">
        <f>IF(AND(W153=1,ISNUMBER('Cleaning Log'!$M153),ISNUMBER('Cleaning Log'!$J153),'Cleaning Log'!$M153&lt;='Cleaning Log'!$J153),1,0)</f>
        <v/>
      </c>
      <c r="AA153">
        <f>IF(AND(W153=1,'Cleaning Log'!$L153&lt;&gt;""),1,0)</f>
        <v/>
      </c>
      <c r="AB153">
        <f>IF(AND(W153=1,'Cleaning Log'!$AB153="Pass"),1,0)</f>
        <v/>
      </c>
      <c r="AC153">
        <f>IF(AND(W153=1,OR('Cleaning Log'!$AB153="Pass",'Cleaning Log'!$AB153="Fail")),1,0)</f>
        <v/>
      </c>
      <c r="AD153">
        <f>IF(AND(W153=1,OR(COUNTIF('Cleaning Log'!$N153:$X153,"Needs Attention")&gt;0,AND('Cleaning Log'!$L153&lt;&gt;"",COUNTBLANK('Cleaning Log'!$N153:$X153)&gt;0))),1,0)</f>
        <v/>
      </c>
      <c r="AE153">
        <f>IF(AND(W153=1,'Cleaning Log'!$AD153="Maintenance",'Cleaning Log'!$AF153=""),1,0)</f>
        <v/>
      </c>
    </row>
    <row r="154">
      <c r="T154">
        <f>IFERROR(IF(AND('Cleaning Log'!$A154=$B$3,OR($B$4="All Shifts",'Cleaning Log'!$F154=$B$4),OR($B$5="All Attendants",'Cleaning Log'!$E154=$B$5),OR('Cleaning Log'!$AC154="Hold",'Cleaning Log'!$AC154="Reclean",'Cleaning Log'!$AC154="Incomplete Checklist",'Cleaning Log'!$AC154="Awaiting Inspection",AND('Cleaning Log'!$AK154&lt;&gt;"",'Cleaning Log'!$AK154&lt;&gt;"OK"))),1,0),0)</f>
        <v/>
      </c>
      <c r="U154">
        <f>IF(T154=1,COUNTIF($T$2:T154,1),"")</f>
        <v/>
      </c>
      <c r="W154">
        <f>IFERROR(IF(AND('Cleaning Log'!$A154=$B$3,'Cleaning Log'!$B154&lt;&gt;"",OR($B$4="All Shifts",'Cleaning Log'!$F154=$B$4),OR($B$5="All Attendants",'Cleaning Log'!$E154=$B$5)),1,0),0)</f>
        <v/>
      </c>
      <c r="X154">
        <f>IF(AND(W154=1,'Cleaning Log'!$AC154="Released"),1,0)</f>
        <v/>
      </c>
      <c r="Y154">
        <f>IF(AND(W154=1,ISNUMBER('Cleaning Log'!$M154)),'Cleaning Log'!$M154,"")</f>
        <v/>
      </c>
      <c r="Z154">
        <f>IF(AND(W154=1,ISNUMBER('Cleaning Log'!$M154),ISNUMBER('Cleaning Log'!$J154),'Cleaning Log'!$M154&lt;='Cleaning Log'!$J154),1,0)</f>
        <v/>
      </c>
      <c r="AA154">
        <f>IF(AND(W154=1,'Cleaning Log'!$L154&lt;&gt;""),1,0)</f>
        <v/>
      </c>
      <c r="AB154">
        <f>IF(AND(W154=1,'Cleaning Log'!$AB154="Pass"),1,0)</f>
        <v/>
      </c>
      <c r="AC154">
        <f>IF(AND(W154=1,OR('Cleaning Log'!$AB154="Pass",'Cleaning Log'!$AB154="Fail")),1,0)</f>
        <v/>
      </c>
      <c r="AD154">
        <f>IF(AND(W154=1,OR(COUNTIF('Cleaning Log'!$N154:$X154,"Needs Attention")&gt;0,AND('Cleaning Log'!$L154&lt;&gt;"",COUNTBLANK('Cleaning Log'!$N154:$X154)&gt;0))),1,0)</f>
        <v/>
      </c>
      <c r="AE154">
        <f>IF(AND(W154=1,'Cleaning Log'!$AD154="Maintenance",'Cleaning Log'!$AF154=""),1,0)</f>
        <v/>
      </c>
    </row>
    <row r="155">
      <c r="T155">
        <f>IFERROR(IF(AND('Cleaning Log'!$A155=$B$3,OR($B$4="All Shifts",'Cleaning Log'!$F155=$B$4),OR($B$5="All Attendants",'Cleaning Log'!$E155=$B$5),OR('Cleaning Log'!$AC155="Hold",'Cleaning Log'!$AC155="Reclean",'Cleaning Log'!$AC155="Incomplete Checklist",'Cleaning Log'!$AC155="Awaiting Inspection",AND('Cleaning Log'!$AK155&lt;&gt;"",'Cleaning Log'!$AK155&lt;&gt;"OK"))),1,0),0)</f>
        <v/>
      </c>
      <c r="U155">
        <f>IF(T155=1,COUNTIF($T$2:T155,1),"")</f>
        <v/>
      </c>
      <c r="W155">
        <f>IFERROR(IF(AND('Cleaning Log'!$A155=$B$3,'Cleaning Log'!$B155&lt;&gt;"",OR($B$4="All Shifts",'Cleaning Log'!$F155=$B$4),OR($B$5="All Attendants",'Cleaning Log'!$E155=$B$5)),1,0),0)</f>
        <v/>
      </c>
      <c r="X155">
        <f>IF(AND(W155=1,'Cleaning Log'!$AC155="Released"),1,0)</f>
        <v/>
      </c>
      <c r="Y155">
        <f>IF(AND(W155=1,ISNUMBER('Cleaning Log'!$M155)),'Cleaning Log'!$M155,"")</f>
        <v/>
      </c>
      <c r="Z155">
        <f>IF(AND(W155=1,ISNUMBER('Cleaning Log'!$M155),ISNUMBER('Cleaning Log'!$J155),'Cleaning Log'!$M155&lt;='Cleaning Log'!$J155),1,0)</f>
        <v/>
      </c>
      <c r="AA155">
        <f>IF(AND(W155=1,'Cleaning Log'!$L155&lt;&gt;""),1,0)</f>
        <v/>
      </c>
      <c r="AB155">
        <f>IF(AND(W155=1,'Cleaning Log'!$AB155="Pass"),1,0)</f>
        <v/>
      </c>
      <c r="AC155">
        <f>IF(AND(W155=1,OR('Cleaning Log'!$AB155="Pass",'Cleaning Log'!$AB155="Fail")),1,0)</f>
        <v/>
      </c>
      <c r="AD155">
        <f>IF(AND(W155=1,OR(COUNTIF('Cleaning Log'!$N155:$X155,"Needs Attention")&gt;0,AND('Cleaning Log'!$L155&lt;&gt;"",COUNTBLANK('Cleaning Log'!$N155:$X155)&gt;0))),1,0)</f>
        <v/>
      </c>
      <c r="AE155">
        <f>IF(AND(W155=1,'Cleaning Log'!$AD155="Maintenance",'Cleaning Log'!$AF155=""),1,0)</f>
        <v/>
      </c>
    </row>
    <row r="156">
      <c r="T156">
        <f>IFERROR(IF(AND('Cleaning Log'!$A156=$B$3,OR($B$4="All Shifts",'Cleaning Log'!$F156=$B$4),OR($B$5="All Attendants",'Cleaning Log'!$E156=$B$5),OR('Cleaning Log'!$AC156="Hold",'Cleaning Log'!$AC156="Reclean",'Cleaning Log'!$AC156="Incomplete Checklist",'Cleaning Log'!$AC156="Awaiting Inspection",AND('Cleaning Log'!$AK156&lt;&gt;"",'Cleaning Log'!$AK156&lt;&gt;"OK"))),1,0),0)</f>
        <v/>
      </c>
      <c r="U156">
        <f>IF(T156=1,COUNTIF($T$2:T156,1),"")</f>
        <v/>
      </c>
      <c r="W156">
        <f>IFERROR(IF(AND('Cleaning Log'!$A156=$B$3,'Cleaning Log'!$B156&lt;&gt;"",OR($B$4="All Shifts",'Cleaning Log'!$F156=$B$4),OR($B$5="All Attendants",'Cleaning Log'!$E156=$B$5)),1,0),0)</f>
        <v/>
      </c>
      <c r="X156">
        <f>IF(AND(W156=1,'Cleaning Log'!$AC156="Released"),1,0)</f>
        <v/>
      </c>
      <c r="Y156">
        <f>IF(AND(W156=1,ISNUMBER('Cleaning Log'!$M156)),'Cleaning Log'!$M156,"")</f>
        <v/>
      </c>
      <c r="Z156">
        <f>IF(AND(W156=1,ISNUMBER('Cleaning Log'!$M156),ISNUMBER('Cleaning Log'!$J156),'Cleaning Log'!$M156&lt;='Cleaning Log'!$J156),1,0)</f>
        <v/>
      </c>
      <c r="AA156">
        <f>IF(AND(W156=1,'Cleaning Log'!$L156&lt;&gt;""),1,0)</f>
        <v/>
      </c>
      <c r="AB156">
        <f>IF(AND(W156=1,'Cleaning Log'!$AB156="Pass"),1,0)</f>
        <v/>
      </c>
      <c r="AC156">
        <f>IF(AND(W156=1,OR('Cleaning Log'!$AB156="Pass",'Cleaning Log'!$AB156="Fail")),1,0)</f>
        <v/>
      </c>
      <c r="AD156">
        <f>IF(AND(W156=1,OR(COUNTIF('Cleaning Log'!$N156:$X156,"Needs Attention")&gt;0,AND('Cleaning Log'!$L156&lt;&gt;"",COUNTBLANK('Cleaning Log'!$N156:$X156)&gt;0))),1,0)</f>
        <v/>
      </c>
      <c r="AE156">
        <f>IF(AND(W156=1,'Cleaning Log'!$AD156="Maintenance",'Cleaning Log'!$AF156=""),1,0)</f>
        <v/>
      </c>
    </row>
    <row r="157">
      <c r="T157">
        <f>IFERROR(IF(AND('Cleaning Log'!$A157=$B$3,OR($B$4="All Shifts",'Cleaning Log'!$F157=$B$4),OR($B$5="All Attendants",'Cleaning Log'!$E157=$B$5),OR('Cleaning Log'!$AC157="Hold",'Cleaning Log'!$AC157="Reclean",'Cleaning Log'!$AC157="Incomplete Checklist",'Cleaning Log'!$AC157="Awaiting Inspection",AND('Cleaning Log'!$AK157&lt;&gt;"",'Cleaning Log'!$AK157&lt;&gt;"OK"))),1,0),0)</f>
        <v/>
      </c>
      <c r="U157">
        <f>IF(T157=1,COUNTIF($T$2:T157,1),"")</f>
        <v/>
      </c>
      <c r="W157">
        <f>IFERROR(IF(AND('Cleaning Log'!$A157=$B$3,'Cleaning Log'!$B157&lt;&gt;"",OR($B$4="All Shifts",'Cleaning Log'!$F157=$B$4),OR($B$5="All Attendants",'Cleaning Log'!$E157=$B$5)),1,0),0)</f>
        <v/>
      </c>
      <c r="X157">
        <f>IF(AND(W157=1,'Cleaning Log'!$AC157="Released"),1,0)</f>
        <v/>
      </c>
      <c r="Y157">
        <f>IF(AND(W157=1,ISNUMBER('Cleaning Log'!$M157)),'Cleaning Log'!$M157,"")</f>
        <v/>
      </c>
      <c r="Z157">
        <f>IF(AND(W157=1,ISNUMBER('Cleaning Log'!$M157),ISNUMBER('Cleaning Log'!$J157),'Cleaning Log'!$M157&lt;='Cleaning Log'!$J157),1,0)</f>
        <v/>
      </c>
      <c r="AA157">
        <f>IF(AND(W157=1,'Cleaning Log'!$L157&lt;&gt;""),1,0)</f>
        <v/>
      </c>
      <c r="AB157">
        <f>IF(AND(W157=1,'Cleaning Log'!$AB157="Pass"),1,0)</f>
        <v/>
      </c>
      <c r="AC157">
        <f>IF(AND(W157=1,OR('Cleaning Log'!$AB157="Pass",'Cleaning Log'!$AB157="Fail")),1,0)</f>
        <v/>
      </c>
      <c r="AD157">
        <f>IF(AND(W157=1,OR(COUNTIF('Cleaning Log'!$N157:$X157,"Needs Attention")&gt;0,AND('Cleaning Log'!$L157&lt;&gt;"",COUNTBLANK('Cleaning Log'!$N157:$X157)&gt;0))),1,0)</f>
        <v/>
      </c>
      <c r="AE157">
        <f>IF(AND(W157=1,'Cleaning Log'!$AD157="Maintenance",'Cleaning Log'!$AF157=""),1,0)</f>
        <v/>
      </c>
    </row>
    <row r="158">
      <c r="T158">
        <f>IFERROR(IF(AND('Cleaning Log'!$A158=$B$3,OR($B$4="All Shifts",'Cleaning Log'!$F158=$B$4),OR($B$5="All Attendants",'Cleaning Log'!$E158=$B$5),OR('Cleaning Log'!$AC158="Hold",'Cleaning Log'!$AC158="Reclean",'Cleaning Log'!$AC158="Incomplete Checklist",'Cleaning Log'!$AC158="Awaiting Inspection",AND('Cleaning Log'!$AK158&lt;&gt;"",'Cleaning Log'!$AK158&lt;&gt;"OK"))),1,0),0)</f>
        <v/>
      </c>
      <c r="U158">
        <f>IF(T158=1,COUNTIF($T$2:T158,1),"")</f>
        <v/>
      </c>
      <c r="W158">
        <f>IFERROR(IF(AND('Cleaning Log'!$A158=$B$3,'Cleaning Log'!$B158&lt;&gt;"",OR($B$4="All Shifts",'Cleaning Log'!$F158=$B$4),OR($B$5="All Attendants",'Cleaning Log'!$E158=$B$5)),1,0),0)</f>
        <v/>
      </c>
      <c r="X158">
        <f>IF(AND(W158=1,'Cleaning Log'!$AC158="Released"),1,0)</f>
        <v/>
      </c>
      <c r="Y158">
        <f>IF(AND(W158=1,ISNUMBER('Cleaning Log'!$M158)),'Cleaning Log'!$M158,"")</f>
        <v/>
      </c>
      <c r="Z158">
        <f>IF(AND(W158=1,ISNUMBER('Cleaning Log'!$M158),ISNUMBER('Cleaning Log'!$J158),'Cleaning Log'!$M158&lt;='Cleaning Log'!$J158),1,0)</f>
        <v/>
      </c>
      <c r="AA158">
        <f>IF(AND(W158=1,'Cleaning Log'!$L158&lt;&gt;""),1,0)</f>
        <v/>
      </c>
      <c r="AB158">
        <f>IF(AND(W158=1,'Cleaning Log'!$AB158="Pass"),1,0)</f>
        <v/>
      </c>
      <c r="AC158">
        <f>IF(AND(W158=1,OR('Cleaning Log'!$AB158="Pass",'Cleaning Log'!$AB158="Fail")),1,0)</f>
        <v/>
      </c>
      <c r="AD158">
        <f>IF(AND(W158=1,OR(COUNTIF('Cleaning Log'!$N158:$X158,"Needs Attention")&gt;0,AND('Cleaning Log'!$L158&lt;&gt;"",COUNTBLANK('Cleaning Log'!$N158:$X158)&gt;0))),1,0)</f>
        <v/>
      </c>
      <c r="AE158">
        <f>IF(AND(W158=1,'Cleaning Log'!$AD158="Maintenance",'Cleaning Log'!$AF158=""),1,0)</f>
        <v/>
      </c>
    </row>
    <row r="159">
      <c r="T159">
        <f>IFERROR(IF(AND('Cleaning Log'!$A159=$B$3,OR($B$4="All Shifts",'Cleaning Log'!$F159=$B$4),OR($B$5="All Attendants",'Cleaning Log'!$E159=$B$5),OR('Cleaning Log'!$AC159="Hold",'Cleaning Log'!$AC159="Reclean",'Cleaning Log'!$AC159="Incomplete Checklist",'Cleaning Log'!$AC159="Awaiting Inspection",AND('Cleaning Log'!$AK159&lt;&gt;"",'Cleaning Log'!$AK159&lt;&gt;"OK"))),1,0),0)</f>
        <v/>
      </c>
      <c r="U159">
        <f>IF(T159=1,COUNTIF($T$2:T159,1),"")</f>
        <v/>
      </c>
      <c r="W159">
        <f>IFERROR(IF(AND('Cleaning Log'!$A159=$B$3,'Cleaning Log'!$B159&lt;&gt;"",OR($B$4="All Shifts",'Cleaning Log'!$F159=$B$4),OR($B$5="All Attendants",'Cleaning Log'!$E159=$B$5)),1,0),0)</f>
        <v/>
      </c>
      <c r="X159">
        <f>IF(AND(W159=1,'Cleaning Log'!$AC159="Released"),1,0)</f>
        <v/>
      </c>
      <c r="Y159">
        <f>IF(AND(W159=1,ISNUMBER('Cleaning Log'!$M159)),'Cleaning Log'!$M159,"")</f>
        <v/>
      </c>
      <c r="Z159">
        <f>IF(AND(W159=1,ISNUMBER('Cleaning Log'!$M159),ISNUMBER('Cleaning Log'!$J159),'Cleaning Log'!$M159&lt;='Cleaning Log'!$J159),1,0)</f>
        <v/>
      </c>
      <c r="AA159">
        <f>IF(AND(W159=1,'Cleaning Log'!$L159&lt;&gt;""),1,0)</f>
        <v/>
      </c>
      <c r="AB159">
        <f>IF(AND(W159=1,'Cleaning Log'!$AB159="Pass"),1,0)</f>
        <v/>
      </c>
      <c r="AC159">
        <f>IF(AND(W159=1,OR('Cleaning Log'!$AB159="Pass",'Cleaning Log'!$AB159="Fail")),1,0)</f>
        <v/>
      </c>
      <c r="AD159">
        <f>IF(AND(W159=1,OR(COUNTIF('Cleaning Log'!$N159:$X159,"Needs Attention")&gt;0,AND('Cleaning Log'!$L159&lt;&gt;"",COUNTBLANK('Cleaning Log'!$N159:$X159)&gt;0))),1,0)</f>
        <v/>
      </c>
      <c r="AE159">
        <f>IF(AND(W159=1,'Cleaning Log'!$AD159="Maintenance",'Cleaning Log'!$AF159=""),1,0)</f>
        <v/>
      </c>
    </row>
    <row r="160">
      <c r="T160">
        <f>IFERROR(IF(AND('Cleaning Log'!$A160=$B$3,OR($B$4="All Shifts",'Cleaning Log'!$F160=$B$4),OR($B$5="All Attendants",'Cleaning Log'!$E160=$B$5),OR('Cleaning Log'!$AC160="Hold",'Cleaning Log'!$AC160="Reclean",'Cleaning Log'!$AC160="Incomplete Checklist",'Cleaning Log'!$AC160="Awaiting Inspection",AND('Cleaning Log'!$AK160&lt;&gt;"",'Cleaning Log'!$AK160&lt;&gt;"OK"))),1,0),0)</f>
        <v/>
      </c>
      <c r="U160">
        <f>IF(T160=1,COUNTIF($T$2:T160,1),"")</f>
        <v/>
      </c>
      <c r="W160">
        <f>IFERROR(IF(AND('Cleaning Log'!$A160=$B$3,'Cleaning Log'!$B160&lt;&gt;"",OR($B$4="All Shifts",'Cleaning Log'!$F160=$B$4),OR($B$5="All Attendants",'Cleaning Log'!$E160=$B$5)),1,0),0)</f>
        <v/>
      </c>
      <c r="X160">
        <f>IF(AND(W160=1,'Cleaning Log'!$AC160="Released"),1,0)</f>
        <v/>
      </c>
      <c r="Y160">
        <f>IF(AND(W160=1,ISNUMBER('Cleaning Log'!$M160)),'Cleaning Log'!$M160,"")</f>
        <v/>
      </c>
      <c r="Z160">
        <f>IF(AND(W160=1,ISNUMBER('Cleaning Log'!$M160),ISNUMBER('Cleaning Log'!$J160),'Cleaning Log'!$M160&lt;='Cleaning Log'!$J160),1,0)</f>
        <v/>
      </c>
      <c r="AA160">
        <f>IF(AND(W160=1,'Cleaning Log'!$L160&lt;&gt;""),1,0)</f>
        <v/>
      </c>
      <c r="AB160">
        <f>IF(AND(W160=1,'Cleaning Log'!$AB160="Pass"),1,0)</f>
        <v/>
      </c>
      <c r="AC160">
        <f>IF(AND(W160=1,OR('Cleaning Log'!$AB160="Pass",'Cleaning Log'!$AB160="Fail")),1,0)</f>
        <v/>
      </c>
      <c r="AD160">
        <f>IF(AND(W160=1,OR(COUNTIF('Cleaning Log'!$N160:$X160,"Needs Attention")&gt;0,AND('Cleaning Log'!$L160&lt;&gt;"",COUNTBLANK('Cleaning Log'!$N160:$X160)&gt;0))),1,0)</f>
        <v/>
      </c>
      <c r="AE160">
        <f>IF(AND(W160=1,'Cleaning Log'!$AD160="Maintenance",'Cleaning Log'!$AF160=""),1,0)</f>
        <v/>
      </c>
    </row>
    <row r="161">
      <c r="T161">
        <f>IFERROR(IF(AND('Cleaning Log'!$A161=$B$3,OR($B$4="All Shifts",'Cleaning Log'!$F161=$B$4),OR($B$5="All Attendants",'Cleaning Log'!$E161=$B$5),OR('Cleaning Log'!$AC161="Hold",'Cleaning Log'!$AC161="Reclean",'Cleaning Log'!$AC161="Incomplete Checklist",'Cleaning Log'!$AC161="Awaiting Inspection",AND('Cleaning Log'!$AK161&lt;&gt;"",'Cleaning Log'!$AK161&lt;&gt;"OK"))),1,0),0)</f>
        <v/>
      </c>
      <c r="U161">
        <f>IF(T161=1,COUNTIF($T$2:T161,1),"")</f>
        <v/>
      </c>
      <c r="W161">
        <f>IFERROR(IF(AND('Cleaning Log'!$A161=$B$3,'Cleaning Log'!$B161&lt;&gt;"",OR($B$4="All Shifts",'Cleaning Log'!$F161=$B$4),OR($B$5="All Attendants",'Cleaning Log'!$E161=$B$5)),1,0),0)</f>
        <v/>
      </c>
      <c r="X161">
        <f>IF(AND(W161=1,'Cleaning Log'!$AC161="Released"),1,0)</f>
        <v/>
      </c>
      <c r="Y161">
        <f>IF(AND(W161=1,ISNUMBER('Cleaning Log'!$M161)),'Cleaning Log'!$M161,"")</f>
        <v/>
      </c>
      <c r="Z161">
        <f>IF(AND(W161=1,ISNUMBER('Cleaning Log'!$M161),ISNUMBER('Cleaning Log'!$J161),'Cleaning Log'!$M161&lt;='Cleaning Log'!$J161),1,0)</f>
        <v/>
      </c>
      <c r="AA161">
        <f>IF(AND(W161=1,'Cleaning Log'!$L161&lt;&gt;""),1,0)</f>
        <v/>
      </c>
      <c r="AB161">
        <f>IF(AND(W161=1,'Cleaning Log'!$AB161="Pass"),1,0)</f>
        <v/>
      </c>
      <c r="AC161">
        <f>IF(AND(W161=1,OR('Cleaning Log'!$AB161="Pass",'Cleaning Log'!$AB161="Fail")),1,0)</f>
        <v/>
      </c>
      <c r="AD161">
        <f>IF(AND(W161=1,OR(COUNTIF('Cleaning Log'!$N161:$X161,"Needs Attention")&gt;0,AND('Cleaning Log'!$L161&lt;&gt;"",COUNTBLANK('Cleaning Log'!$N161:$X161)&gt;0))),1,0)</f>
        <v/>
      </c>
      <c r="AE161">
        <f>IF(AND(W161=1,'Cleaning Log'!$AD161="Maintenance",'Cleaning Log'!$AF161=""),1,0)</f>
        <v/>
      </c>
    </row>
    <row r="162">
      <c r="T162">
        <f>IFERROR(IF(AND('Cleaning Log'!$A162=$B$3,OR($B$4="All Shifts",'Cleaning Log'!$F162=$B$4),OR($B$5="All Attendants",'Cleaning Log'!$E162=$B$5),OR('Cleaning Log'!$AC162="Hold",'Cleaning Log'!$AC162="Reclean",'Cleaning Log'!$AC162="Incomplete Checklist",'Cleaning Log'!$AC162="Awaiting Inspection",AND('Cleaning Log'!$AK162&lt;&gt;"",'Cleaning Log'!$AK162&lt;&gt;"OK"))),1,0),0)</f>
        <v/>
      </c>
      <c r="U162">
        <f>IF(T162=1,COUNTIF($T$2:T162,1),"")</f>
        <v/>
      </c>
      <c r="W162">
        <f>IFERROR(IF(AND('Cleaning Log'!$A162=$B$3,'Cleaning Log'!$B162&lt;&gt;"",OR($B$4="All Shifts",'Cleaning Log'!$F162=$B$4),OR($B$5="All Attendants",'Cleaning Log'!$E162=$B$5)),1,0),0)</f>
        <v/>
      </c>
      <c r="X162">
        <f>IF(AND(W162=1,'Cleaning Log'!$AC162="Released"),1,0)</f>
        <v/>
      </c>
      <c r="Y162">
        <f>IF(AND(W162=1,ISNUMBER('Cleaning Log'!$M162)),'Cleaning Log'!$M162,"")</f>
        <v/>
      </c>
      <c r="Z162">
        <f>IF(AND(W162=1,ISNUMBER('Cleaning Log'!$M162),ISNUMBER('Cleaning Log'!$J162),'Cleaning Log'!$M162&lt;='Cleaning Log'!$J162),1,0)</f>
        <v/>
      </c>
      <c r="AA162">
        <f>IF(AND(W162=1,'Cleaning Log'!$L162&lt;&gt;""),1,0)</f>
        <v/>
      </c>
      <c r="AB162">
        <f>IF(AND(W162=1,'Cleaning Log'!$AB162="Pass"),1,0)</f>
        <v/>
      </c>
      <c r="AC162">
        <f>IF(AND(W162=1,OR('Cleaning Log'!$AB162="Pass",'Cleaning Log'!$AB162="Fail")),1,0)</f>
        <v/>
      </c>
      <c r="AD162">
        <f>IF(AND(W162=1,OR(COUNTIF('Cleaning Log'!$N162:$X162,"Needs Attention")&gt;0,AND('Cleaning Log'!$L162&lt;&gt;"",COUNTBLANK('Cleaning Log'!$N162:$X162)&gt;0))),1,0)</f>
        <v/>
      </c>
      <c r="AE162">
        <f>IF(AND(W162=1,'Cleaning Log'!$AD162="Maintenance",'Cleaning Log'!$AF162=""),1,0)</f>
        <v/>
      </c>
    </row>
    <row r="163">
      <c r="T163">
        <f>IFERROR(IF(AND('Cleaning Log'!$A163=$B$3,OR($B$4="All Shifts",'Cleaning Log'!$F163=$B$4),OR($B$5="All Attendants",'Cleaning Log'!$E163=$B$5),OR('Cleaning Log'!$AC163="Hold",'Cleaning Log'!$AC163="Reclean",'Cleaning Log'!$AC163="Incomplete Checklist",'Cleaning Log'!$AC163="Awaiting Inspection",AND('Cleaning Log'!$AK163&lt;&gt;"",'Cleaning Log'!$AK163&lt;&gt;"OK"))),1,0),0)</f>
        <v/>
      </c>
      <c r="U163">
        <f>IF(T163=1,COUNTIF($T$2:T163,1),"")</f>
        <v/>
      </c>
      <c r="W163">
        <f>IFERROR(IF(AND('Cleaning Log'!$A163=$B$3,'Cleaning Log'!$B163&lt;&gt;"",OR($B$4="All Shifts",'Cleaning Log'!$F163=$B$4),OR($B$5="All Attendants",'Cleaning Log'!$E163=$B$5)),1,0),0)</f>
        <v/>
      </c>
      <c r="X163">
        <f>IF(AND(W163=1,'Cleaning Log'!$AC163="Released"),1,0)</f>
        <v/>
      </c>
      <c r="Y163">
        <f>IF(AND(W163=1,ISNUMBER('Cleaning Log'!$M163)),'Cleaning Log'!$M163,"")</f>
        <v/>
      </c>
      <c r="Z163">
        <f>IF(AND(W163=1,ISNUMBER('Cleaning Log'!$M163),ISNUMBER('Cleaning Log'!$J163),'Cleaning Log'!$M163&lt;='Cleaning Log'!$J163),1,0)</f>
        <v/>
      </c>
      <c r="AA163">
        <f>IF(AND(W163=1,'Cleaning Log'!$L163&lt;&gt;""),1,0)</f>
        <v/>
      </c>
      <c r="AB163">
        <f>IF(AND(W163=1,'Cleaning Log'!$AB163="Pass"),1,0)</f>
        <v/>
      </c>
      <c r="AC163">
        <f>IF(AND(W163=1,OR('Cleaning Log'!$AB163="Pass",'Cleaning Log'!$AB163="Fail")),1,0)</f>
        <v/>
      </c>
      <c r="AD163">
        <f>IF(AND(W163=1,OR(COUNTIF('Cleaning Log'!$N163:$X163,"Needs Attention")&gt;0,AND('Cleaning Log'!$L163&lt;&gt;"",COUNTBLANK('Cleaning Log'!$N163:$X163)&gt;0))),1,0)</f>
        <v/>
      </c>
      <c r="AE163">
        <f>IF(AND(W163=1,'Cleaning Log'!$AD163="Maintenance",'Cleaning Log'!$AF163=""),1,0)</f>
        <v/>
      </c>
    </row>
    <row r="164">
      <c r="T164">
        <f>IFERROR(IF(AND('Cleaning Log'!$A164=$B$3,OR($B$4="All Shifts",'Cleaning Log'!$F164=$B$4),OR($B$5="All Attendants",'Cleaning Log'!$E164=$B$5),OR('Cleaning Log'!$AC164="Hold",'Cleaning Log'!$AC164="Reclean",'Cleaning Log'!$AC164="Incomplete Checklist",'Cleaning Log'!$AC164="Awaiting Inspection",AND('Cleaning Log'!$AK164&lt;&gt;"",'Cleaning Log'!$AK164&lt;&gt;"OK"))),1,0),0)</f>
        <v/>
      </c>
      <c r="U164">
        <f>IF(T164=1,COUNTIF($T$2:T164,1),"")</f>
        <v/>
      </c>
      <c r="W164">
        <f>IFERROR(IF(AND('Cleaning Log'!$A164=$B$3,'Cleaning Log'!$B164&lt;&gt;"",OR($B$4="All Shifts",'Cleaning Log'!$F164=$B$4),OR($B$5="All Attendants",'Cleaning Log'!$E164=$B$5)),1,0),0)</f>
        <v/>
      </c>
      <c r="X164">
        <f>IF(AND(W164=1,'Cleaning Log'!$AC164="Released"),1,0)</f>
        <v/>
      </c>
      <c r="Y164">
        <f>IF(AND(W164=1,ISNUMBER('Cleaning Log'!$M164)),'Cleaning Log'!$M164,"")</f>
        <v/>
      </c>
      <c r="Z164">
        <f>IF(AND(W164=1,ISNUMBER('Cleaning Log'!$M164),ISNUMBER('Cleaning Log'!$J164),'Cleaning Log'!$M164&lt;='Cleaning Log'!$J164),1,0)</f>
        <v/>
      </c>
      <c r="AA164">
        <f>IF(AND(W164=1,'Cleaning Log'!$L164&lt;&gt;""),1,0)</f>
        <v/>
      </c>
      <c r="AB164">
        <f>IF(AND(W164=1,'Cleaning Log'!$AB164="Pass"),1,0)</f>
        <v/>
      </c>
      <c r="AC164">
        <f>IF(AND(W164=1,OR('Cleaning Log'!$AB164="Pass",'Cleaning Log'!$AB164="Fail")),1,0)</f>
        <v/>
      </c>
      <c r="AD164">
        <f>IF(AND(W164=1,OR(COUNTIF('Cleaning Log'!$N164:$X164,"Needs Attention")&gt;0,AND('Cleaning Log'!$L164&lt;&gt;"",COUNTBLANK('Cleaning Log'!$N164:$X164)&gt;0))),1,0)</f>
        <v/>
      </c>
      <c r="AE164">
        <f>IF(AND(W164=1,'Cleaning Log'!$AD164="Maintenance",'Cleaning Log'!$AF164=""),1,0)</f>
        <v/>
      </c>
    </row>
    <row r="165">
      <c r="T165">
        <f>IFERROR(IF(AND('Cleaning Log'!$A165=$B$3,OR($B$4="All Shifts",'Cleaning Log'!$F165=$B$4),OR($B$5="All Attendants",'Cleaning Log'!$E165=$B$5),OR('Cleaning Log'!$AC165="Hold",'Cleaning Log'!$AC165="Reclean",'Cleaning Log'!$AC165="Incomplete Checklist",'Cleaning Log'!$AC165="Awaiting Inspection",AND('Cleaning Log'!$AK165&lt;&gt;"",'Cleaning Log'!$AK165&lt;&gt;"OK"))),1,0),0)</f>
        <v/>
      </c>
      <c r="U165">
        <f>IF(T165=1,COUNTIF($T$2:T165,1),"")</f>
        <v/>
      </c>
      <c r="W165">
        <f>IFERROR(IF(AND('Cleaning Log'!$A165=$B$3,'Cleaning Log'!$B165&lt;&gt;"",OR($B$4="All Shifts",'Cleaning Log'!$F165=$B$4),OR($B$5="All Attendants",'Cleaning Log'!$E165=$B$5)),1,0),0)</f>
        <v/>
      </c>
      <c r="X165">
        <f>IF(AND(W165=1,'Cleaning Log'!$AC165="Released"),1,0)</f>
        <v/>
      </c>
      <c r="Y165">
        <f>IF(AND(W165=1,ISNUMBER('Cleaning Log'!$M165)),'Cleaning Log'!$M165,"")</f>
        <v/>
      </c>
      <c r="Z165">
        <f>IF(AND(W165=1,ISNUMBER('Cleaning Log'!$M165),ISNUMBER('Cleaning Log'!$J165),'Cleaning Log'!$M165&lt;='Cleaning Log'!$J165),1,0)</f>
        <v/>
      </c>
      <c r="AA165">
        <f>IF(AND(W165=1,'Cleaning Log'!$L165&lt;&gt;""),1,0)</f>
        <v/>
      </c>
      <c r="AB165">
        <f>IF(AND(W165=1,'Cleaning Log'!$AB165="Pass"),1,0)</f>
        <v/>
      </c>
      <c r="AC165">
        <f>IF(AND(W165=1,OR('Cleaning Log'!$AB165="Pass",'Cleaning Log'!$AB165="Fail")),1,0)</f>
        <v/>
      </c>
      <c r="AD165">
        <f>IF(AND(W165=1,OR(COUNTIF('Cleaning Log'!$N165:$X165,"Needs Attention")&gt;0,AND('Cleaning Log'!$L165&lt;&gt;"",COUNTBLANK('Cleaning Log'!$N165:$X165)&gt;0))),1,0)</f>
        <v/>
      </c>
      <c r="AE165">
        <f>IF(AND(W165=1,'Cleaning Log'!$AD165="Maintenance",'Cleaning Log'!$AF165=""),1,0)</f>
        <v/>
      </c>
    </row>
    <row r="166">
      <c r="T166">
        <f>IFERROR(IF(AND('Cleaning Log'!$A166=$B$3,OR($B$4="All Shifts",'Cleaning Log'!$F166=$B$4),OR($B$5="All Attendants",'Cleaning Log'!$E166=$B$5),OR('Cleaning Log'!$AC166="Hold",'Cleaning Log'!$AC166="Reclean",'Cleaning Log'!$AC166="Incomplete Checklist",'Cleaning Log'!$AC166="Awaiting Inspection",AND('Cleaning Log'!$AK166&lt;&gt;"",'Cleaning Log'!$AK166&lt;&gt;"OK"))),1,0),0)</f>
        <v/>
      </c>
      <c r="U166">
        <f>IF(T166=1,COUNTIF($T$2:T166,1),"")</f>
        <v/>
      </c>
      <c r="W166">
        <f>IFERROR(IF(AND('Cleaning Log'!$A166=$B$3,'Cleaning Log'!$B166&lt;&gt;"",OR($B$4="All Shifts",'Cleaning Log'!$F166=$B$4),OR($B$5="All Attendants",'Cleaning Log'!$E166=$B$5)),1,0),0)</f>
        <v/>
      </c>
      <c r="X166">
        <f>IF(AND(W166=1,'Cleaning Log'!$AC166="Released"),1,0)</f>
        <v/>
      </c>
      <c r="Y166">
        <f>IF(AND(W166=1,ISNUMBER('Cleaning Log'!$M166)),'Cleaning Log'!$M166,"")</f>
        <v/>
      </c>
      <c r="Z166">
        <f>IF(AND(W166=1,ISNUMBER('Cleaning Log'!$M166),ISNUMBER('Cleaning Log'!$J166),'Cleaning Log'!$M166&lt;='Cleaning Log'!$J166),1,0)</f>
        <v/>
      </c>
      <c r="AA166">
        <f>IF(AND(W166=1,'Cleaning Log'!$L166&lt;&gt;""),1,0)</f>
        <v/>
      </c>
      <c r="AB166">
        <f>IF(AND(W166=1,'Cleaning Log'!$AB166="Pass"),1,0)</f>
        <v/>
      </c>
      <c r="AC166">
        <f>IF(AND(W166=1,OR('Cleaning Log'!$AB166="Pass",'Cleaning Log'!$AB166="Fail")),1,0)</f>
        <v/>
      </c>
      <c r="AD166">
        <f>IF(AND(W166=1,OR(COUNTIF('Cleaning Log'!$N166:$X166,"Needs Attention")&gt;0,AND('Cleaning Log'!$L166&lt;&gt;"",COUNTBLANK('Cleaning Log'!$N166:$X166)&gt;0))),1,0)</f>
        <v/>
      </c>
      <c r="AE166">
        <f>IF(AND(W166=1,'Cleaning Log'!$AD166="Maintenance",'Cleaning Log'!$AF166=""),1,0)</f>
        <v/>
      </c>
    </row>
    <row r="167">
      <c r="T167">
        <f>IFERROR(IF(AND('Cleaning Log'!$A167=$B$3,OR($B$4="All Shifts",'Cleaning Log'!$F167=$B$4),OR($B$5="All Attendants",'Cleaning Log'!$E167=$B$5),OR('Cleaning Log'!$AC167="Hold",'Cleaning Log'!$AC167="Reclean",'Cleaning Log'!$AC167="Incomplete Checklist",'Cleaning Log'!$AC167="Awaiting Inspection",AND('Cleaning Log'!$AK167&lt;&gt;"",'Cleaning Log'!$AK167&lt;&gt;"OK"))),1,0),0)</f>
        <v/>
      </c>
      <c r="U167">
        <f>IF(T167=1,COUNTIF($T$2:T167,1),"")</f>
        <v/>
      </c>
      <c r="W167">
        <f>IFERROR(IF(AND('Cleaning Log'!$A167=$B$3,'Cleaning Log'!$B167&lt;&gt;"",OR($B$4="All Shifts",'Cleaning Log'!$F167=$B$4),OR($B$5="All Attendants",'Cleaning Log'!$E167=$B$5)),1,0),0)</f>
        <v/>
      </c>
      <c r="X167">
        <f>IF(AND(W167=1,'Cleaning Log'!$AC167="Released"),1,0)</f>
        <v/>
      </c>
      <c r="Y167">
        <f>IF(AND(W167=1,ISNUMBER('Cleaning Log'!$M167)),'Cleaning Log'!$M167,"")</f>
        <v/>
      </c>
      <c r="Z167">
        <f>IF(AND(W167=1,ISNUMBER('Cleaning Log'!$M167),ISNUMBER('Cleaning Log'!$J167),'Cleaning Log'!$M167&lt;='Cleaning Log'!$J167),1,0)</f>
        <v/>
      </c>
      <c r="AA167">
        <f>IF(AND(W167=1,'Cleaning Log'!$L167&lt;&gt;""),1,0)</f>
        <v/>
      </c>
      <c r="AB167">
        <f>IF(AND(W167=1,'Cleaning Log'!$AB167="Pass"),1,0)</f>
        <v/>
      </c>
      <c r="AC167">
        <f>IF(AND(W167=1,OR('Cleaning Log'!$AB167="Pass",'Cleaning Log'!$AB167="Fail")),1,0)</f>
        <v/>
      </c>
      <c r="AD167">
        <f>IF(AND(W167=1,OR(COUNTIF('Cleaning Log'!$N167:$X167,"Needs Attention")&gt;0,AND('Cleaning Log'!$L167&lt;&gt;"",COUNTBLANK('Cleaning Log'!$N167:$X167)&gt;0))),1,0)</f>
        <v/>
      </c>
      <c r="AE167">
        <f>IF(AND(W167=1,'Cleaning Log'!$AD167="Maintenance",'Cleaning Log'!$AF167=""),1,0)</f>
        <v/>
      </c>
    </row>
    <row r="168">
      <c r="T168">
        <f>IFERROR(IF(AND('Cleaning Log'!$A168=$B$3,OR($B$4="All Shifts",'Cleaning Log'!$F168=$B$4),OR($B$5="All Attendants",'Cleaning Log'!$E168=$B$5),OR('Cleaning Log'!$AC168="Hold",'Cleaning Log'!$AC168="Reclean",'Cleaning Log'!$AC168="Incomplete Checklist",'Cleaning Log'!$AC168="Awaiting Inspection",AND('Cleaning Log'!$AK168&lt;&gt;"",'Cleaning Log'!$AK168&lt;&gt;"OK"))),1,0),0)</f>
        <v/>
      </c>
      <c r="U168">
        <f>IF(T168=1,COUNTIF($T$2:T168,1),"")</f>
        <v/>
      </c>
      <c r="W168">
        <f>IFERROR(IF(AND('Cleaning Log'!$A168=$B$3,'Cleaning Log'!$B168&lt;&gt;"",OR($B$4="All Shifts",'Cleaning Log'!$F168=$B$4),OR($B$5="All Attendants",'Cleaning Log'!$E168=$B$5)),1,0),0)</f>
        <v/>
      </c>
      <c r="X168">
        <f>IF(AND(W168=1,'Cleaning Log'!$AC168="Released"),1,0)</f>
        <v/>
      </c>
      <c r="Y168">
        <f>IF(AND(W168=1,ISNUMBER('Cleaning Log'!$M168)),'Cleaning Log'!$M168,"")</f>
        <v/>
      </c>
      <c r="Z168">
        <f>IF(AND(W168=1,ISNUMBER('Cleaning Log'!$M168),ISNUMBER('Cleaning Log'!$J168),'Cleaning Log'!$M168&lt;='Cleaning Log'!$J168),1,0)</f>
        <v/>
      </c>
      <c r="AA168">
        <f>IF(AND(W168=1,'Cleaning Log'!$L168&lt;&gt;""),1,0)</f>
        <v/>
      </c>
      <c r="AB168">
        <f>IF(AND(W168=1,'Cleaning Log'!$AB168="Pass"),1,0)</f>
        <v/>
      </c>
      <c r="AC168">
        <f>IF(AND(W168=1,OR('Cleaning Log'!$AB168="Pass",'Cleaning Log'!$AB168="Fail")),1,0)</f>
        <v/>
      </c>
      <c r="AD168">
        <f>IF(AND(W168=1,OR(COUNTIF('Cleaning Log'!$N168:$X168,"Needs Attention")&gt;0,AND('Cleaning Log'!$L168&lt;&gt;"",COUNTBLANK('Cleaning Log'!$N168:$X168)&gt;0))),1,0)</f>
        <v/>
      </c>
      <c r="AE168">
        <f>IF(AND(W168=1,'Cleaning Log'!$AD168="Maintenance",'Cleaning Log'!$AF168=""),1,0)</f>
        <v/>
      </c>
    </row>
    <row r="169">
      <c r="T169">
        <f>IFERROR(IF(AND('Cleaning Log'!$A169=$B$3,OR($B$4="All Shifts",'Cleaning Log'!$F169=$B$4),OR($B$5="All Attendants",'Cleaning Log'!$E169=$B$5),OR('Cleaning Log'!$AC169="Hold",'Cleaning Log'!$AC169="Reclean",'Cleaning Log'!$AC169="Incomplete Checklist",'Cleaning Log'!$AC169="Awaiting Inspection",AND('Cleaning Log'!$AK169&lt;&gt;"",'Cleaning Log'!$AK169&lt;&gt;"OK"))),1,0),0)</f>
        <v/>
      </c>
      <c r="U169">
        <f>IF(T169=1,COUNTIF($T$2:T169,1),"")</f>
        <v/>
      </c>
      <c r="W169">
        <f>IFERROR(IF(AND('Cleaning Log'!$A169=$B$3,'Cleaning Log'!$B169&lt;&gt;"",OR($B$4="All Shifts",'Cleaning Log'!$F169=$B$4),OR($B$5="All Attendants",'Cleaning Log'!$E169=$B$5)),1,0),0)</f>
        <v/>
      </c>
      <c r="X169">
        <f>IF(AND(W169=1,'Cleaning Log'!$AC169="Released"),1,0)</f>
        <v/>
      </c>
      <c r="Y169">
        <f>IF(AND(W169=1,ISNUMBER('Cleaning Log'!$M169)),'Cleaning Log'!$M169,"")</f>
        <v/>
      </c>
      <c r="Z169">
        <f>IF(AND(W169=1,ISNUMBER('Cleaning Log'!$M169),ISNUMBER('Cleaning Log'!$J169),'Cleaning Log'!$M169&lt;='Cleaning Log'!$J169),1,0)</f>
        <v/>
      </c>
      <c r="AA169">
        <f>IF(AND(W169=1,'Cleaning Log'!$L169&lt;&gt;""),1,0)</f>
        <v/>
      </c>
      <c r="AB169">
        <f>IF(AND(W169=1,'Cleaning Log'!$AB169="Pass"),1,0)</f>
        <v/>
      </c>
      <c r="AC169">
        <f>IF(AND(W169=1,OR('Cleaning Log'!$AB169="Pass",'Cleaning Log'!$AB169="Fail")),1,0)</f>
        <v/>
      </c>
      <c r="AD169">
        <f>IF(AND(W169=1,OR(COUNTIF('Cleaning Log'!$N169:$X169,"Needs Attention")&gt;0,AND('Cleaning Log'!$L169&lt;&gt;"",COUNTBLANK('Cleaning Log'!$N169:$X169)&gt;0))),1,0)</f>
        <v/>
      </c>
      <c r="AE169">
        <f>IF(AND(W169=1,'Cleaning Log'!$AD169="Maintenance",'Cleaning Log'!$AF169=""),1,0)</f>
        <v/>
      </c>
    </row>
    <row r="170">
      <c r="T170">
        <f>IFERROR(IF(AND('Cleaning Log'!$A170=$B$3,OR($B$4="All Shifts",'Cleaning Log'!$F170=$B$4),OR($B$5="All Attendants",'Cleaning Log'!$E170=$B$5),OR('Cleaning Log'!$AC170="Hold",'Cleaning Log'!$AC170="Reclean",'Cleaning Log'!$AC170="Incomplete Checklist",'Cleaning Log'!$AC170="Awaiting Inspection",AND('Cleaning Log'!$AK170&lt;&gt;"",'Cleaning Log'!$AK170&lt;&gt;"OK"))),1,0),0)</f>
        <v/>
      </c>
      <c r="U170">
        <f>IF(T170=1,COUNTIF($T$2:T170,1),"")</f>
        <v/>
      </c>
      <c r="W170">
        <f>IFERROR(IF(AND('Cleaning Log'!$A170=$B$3,'Cleaning Log'!$B170&lt;&gt;"",OR($B$4="All Shifts",'Cleaning Log'!$F170=$B$4),OR($B$5="All Attendants",'Cleaning Log'!$E170=$B$5)),1,0),0)</f>
        <v/>
      </c>
      <c r="X170">
        <f>IF(AND(W170=1,'Cleaning Log'!$AC170="Released"),1,0)</f>
        <v/>
      </c>
      <c r="Y170">
        <f>IF(AND(W170=1,ISNUMBER('Cleaning Log'!$M170)),'Cleaning Log'!$M170,"")</f>
        <v/>
      </c>
      <c r="Z170">
        <f>IF(AND(W170=1,ISNUMBER('Cleaning Log'!$M170),ISNUMBER('Cleaning Log'!$J170),'Cleaning Log'!$M170&lt;='Cleaning Log'!$J170),1,0)</f>
        <v/>
      </c>
      <c r="AA170">
        <f>IF(AND(W170=1,'Cleaning Log'!$L170&lt;&gt;""),1,0)</f>
        <v/>
      </c>
      <c r="AB170">
        <f>IF(AND(W170=1,'Cleaning Log'!$AB170="Pass"),1,0)</f>
        <v/>
      </c>
      <c r="AC170">
        <f>IF(AND(W170=1,OR('Cleaning Log'!$AB170="Pass",'Cleaning Log'!$AB170="Fail")),1,0)</f>
        <v/>
      </c>
      <c r="AD170">
        <f>IF(AND(W170=1,OR(COUNTIF('Cleaning Log'!$N170:$X170,"Needs Attention")&gt;0,AND('Cleaning Log'!$L170&lt;&gt;"",COUNTBLANK('Cleaning Log'!$N170:$X170)&gt;0))),1,0)</f>
        <v/>
      </c>
      <c r="AE170">
        <f>IF(AND(W170=1,'Cleaning Log'!$AD170="Maintenance",'Cleaning Log'!$AF170=""),1,0)</f>
        <v/>
      </c>
    </row>
    <row r="171">
      <c r="T171">
        <f>IFERROR(IF(AND('Cleaning Log'!$A171=$B$3,OR($B$4="All Shifts",'Cleaning Log'!$F171=$B$4),OR($B$5="All Attendants",'Cleaning Log'!$E171=$B$5),OR('Cleaning Log'!$AC171="Hold",'Cleaning Log'!$AC171="Reclean",'Cleaning Log'!$AC171="Incomplete Checklist",'Cleaning Log'!$AC171="Awaiting Inspection",AND('Cleaning Log'!$AK171&lt;&gt;"",'Cleaning Log'!$AK171&lt;&gt;"OK"))),1,0),0)</f>
        <v/>
      </c>
      <c r="U171">
        <f>IF(T171=1,COUNTIF($T$2:T171,1),"")</f>
        <v/>
      </c>
      <c r="W171">
        <f>IFERROR(IF(AND('Cleaning Log'!$A171=$B$3,'Cleaning Log'!$B171&lt;&gt;"",OR($B$4="All Shifts",'Cleaning Log'!$F171=$B$4),OR($B$5="All Attendants",'Cleaning Log'!$E171=$B$5)),1,0),0)</f>
        <v/>
      </c>
      <c r="X171">
        <f>IF(AND(W171=1,'Cleaning Log'!$AC171="Released"),1,0)</f>
        <v/>
      </c>
      <c r="Y171">
        <f>IF(AND(W171=1,ISNUMBER('Cleaning Log'!$M171)),'Cleaning Log'!$M171,"")</f>
        <v/>
      </c>
      <c r="Z171">
        <f>IF(AND(W171=1,ISNUMBER('Cleaning Log'!$M171),ISNUMBER('Cleaning Log'!$J171),'Cleaning Log'!$M171&lt;='Cleaning Log'!$J171),1,0)</f>
        <v/>
      </c>
      <c r="AA171">
        <f>IF(AND(W171=1,'Cleaning Log'!$L171&lt;&gt;""),1,0)</f>
        <v/>
      </c>
      <c r="AB171">
        <f>IF(AND(W171=1,'Cleaning Log'!$AB171="Pass"),1,0)</f>
        <v/>
      </c>
      <c r="AC171">
        <f>IF(AND(W171=1,OR('Cleaning Log'!$AB171="Pass",'Cleaning Log'!$AB171="Fail")),1,0)</f>
        <v/>
      </c>
      <c r="AD171">
        <f>IF(AND(W171=1,OR(COUNTIF('Cleaning Log'!$N171:$X171,"Needs Attention")&gt;0,AND('Cleaning Log'!$L171&lt;&gt;"",COUNTBLANK('Cleaning Log'!$N171:$X171)&gt;0))),1,0)</f>
        <v/>
      </c>
      <c r="AE171">
        <f>IF(AND(W171=1,'Cleaning Log'!$AD171="Maintenance",'Cleaning Log'!$AF171=""),1,0)</f>
        <v/>
      </c>
    </row>
    <row r="172">
      <c r="T172">
        <f>IFERROR(IF(AND('Cleaning Log'!$A172=$B$3,OR($B$4="All Shifts",'Cleaning Log'!$F172=$B$4),OR($B$5="All Attendants",'Cleaning Log'!$E172=$B$5),OR('Cleaning Log'!$AC172="Hold",'Cleaning Log'!$AC172="Reclean",'Cleaning Log'!$AC172="Incomplete Checklist",'Cleaning Log'!$AC172="Awaiting Inspection",AND('Cleaning Log'!$AK172&lt;&gt;"",'Cleaning Log'!$AK172&lt;&gt;"OK"))),1,0),0)</f>
        <v/>
      </c>
      <c r="U172">
        <f>IF(T172=1,COUNTIF($T$2:T172,1),"")</f>
        <v/>
      </c>
      <c r="W172">
        <f>IFERROR(IF(AND('Cleaning Log'!$A172=$B$3,'Cleaning Log'!$B172&lt;&gt;"",OR($B$4="All Shifts",'Cleaning Log'!$F172=$B$4),OR($B$5="All Attendants",'Cleaning Log'!$E172=$B$5)),1,0),0)</f>
        <v/>
      </c>
      <c r="X172">
        <f>IF(AND(W172=1,'Cleaning Log'!$AC172="Released"),1,0)</f>
        <v/>
      </c>
      <c r="Y172">
        <f>IF(AND(W172=1,ISNUMBER('Cleaning Log'!$M172)),'Cleaning Log'!$M172,"")</f>
        <v/>
      </c>
      <c r="Z172">
        <f>IF(AND(W172=1,ISNUMBER('Cleaning Log'!$M172),ISNUMBER('Cleaning Log'!$J172),'Cleaning Log'!$M172&lt;='Cleaning Log'!$J172),1,0)</f>
        <v/>
      </c>
      <c r="AA172">
        <f>IF(AND(W172=1,'Cleaning Log'!$L172&lt;&gt;""),1,0)</f>
        <v/>
      </c>
      <c r="AB172">
        <f>IF(AND(W172=1,'Cleaning Log'!$AB172="Pass"),1,0)</f>
        <v/>
      </c>
      <c r="AC172">
        <f>IF(AND(W172=1,OR('Cleaning Log'!$AB172="Pass",'Cleaning Log'!$AB172="Fail")),1,0)</f>
        <v/>
      </c>
      <c r="AD172">
        <f>IF(AND(W172=1,OR(COUNTIF('Cleaning Log'!$N172:$X172,"Needs Attention")&gt;0,AND('Cleaning Log'!$L172&lt;&gt;"",COUNTBLANK('Cleaning Log'!$N172:$X172)&gt;0))),1,0)</f>
        <v/>
      </c>
      <c r="AE172">
        <f>IF(AND(W172=1,'Cleaning Log'!$AD172="Maintenance",'Cleaning Log'!$AF172=""),1,0)</f>
        <v/>
      </c>
    </row>
    <row r="173">
      <c r="T173">
        <f>IFERROR(IF(AND('Cleaning Log'!$A173=$B$3,OR($B$4="All Shifts",'Cleaning Log'!$F173=$B$4),OR($B$5="All Attendants",'Cleaning Log'!$E173=$B$5),OR('Cleaning Log'!$AC173="Hold",'Cleaning Log'!$AC173="Reclean",'Cleaning Log'!$AC173="Incomplete Checklist",'Cleaning Log'!$AC173="Awaiting Inspection",AND('Cleaning Log'!$AK173&lt;&gt;"",'Cleaning Log'!$AK173&lt;&gt;"OK"))),1,0),0)</f>
        <v/>
      </c>
      <c r="U173">
        <f>IF(T173=1,COUNTIF($T$2:T173,1),"")</f>
        <v/>
      </c>
      <c r="W173">
        <f>IFERROR(IF(AND('Cleaning Log'!$A173=$B$3,'Cleaning Log'!$B173&lt;&gt;"",OR($B$4="All Shifts",'Cleaning Log'!$F173=$B$4),OR($B$5="All Attendants",'Cleaning Log'!$E173=$B$5)),1,0),0)</f>
        <v/>
      </c>
      <c r="X173">
        <f>IF(AND(W173=1,'Cleaning Log'!$AC173="Released"),1,0)</f>
        <v/>
      </c>
      <c r="Y173">
        <f>IF(AND(W173=1,ISNUMBER('Cleaning Log'!$M173)),'Cleaning Log'!$M173,"")</f>
        <v/>
      </c>
      <c r="Z173">
        <f>IF(AND(W173=1,ISNUMBER('Cleaning Log'!$M173),ISNUMBER('Cleaning Log'!$J173),'Cleaning Log'!$M173&lt;='Cleaning Log'!$J173),1,0)</f>
        <v/>
      </c>
      <c r="AA173">
        <f>IF(AND(W173=1,'Cleaning Log'!$L173&lt;&gt;""),1,0)</f>
        <v/>
      </c>
      <c r="AB173">
        <f>IF(AND(W173=1,'Cleaning Log'!$AB173="Pass"),1,0)</f>
        <v/>
      </c>
      <c r="AC173">
        <f>IF(AND(W173=1,OR('Cleaning Log'!$AB173="Pass",'Cleaning Log'!$AB173="Fail")),1,0)</f>
        <v/>
      </c>
      <c r="AD173">
        <f>IF(AND(W173=1,OR(COUNTIF('Cleaning Log'!$N173:$X173,"Needs Attention")&gt;0,AND('Cleaning Log'!$L173&lt;&gt;"",COUNTBLANK('Cleaning Log'!$N173:$X173)&gt;0))),1,0)</f>
        <v/>
      </c>
      <c r="AE173">
        <f>IF(AND(W173=1,'Cleaning Log'!$AD173="Maintenance",'Cleaning Log'!$AF173=""),1,0)</f>
        <v/>
      </c>
    </row>
    <row r="174">
      <c r="T174">
        <f>IFERROR(IF(AND('Cleaning Log'!$A174=$B$3,OR($B$4="All Shifts",'Cleaning Log'!$F174=$B$4),OR($B$5="All Attendants",'Cleaning Log'!$E174=$B$5),OR('Cleaning Log'!$AC174="Hold",'Cleaning Log'!$AC174="Reclean",'Cleaning Log'!$AC174="Incomplete Checklist",'Cleaning Log'!$AC174="Awaiting Inspection",AND('Cleaning Log'!$AK174&lt;&gt;"",'Cleaning Log'!$AK174&lt;&gt;"OK"))),1,0),0)</f>
        <v/>
      </c>
      <c r="U174">
        <f>IF(T174=1,COUNTIF($T$2:T174,1),"")</f>
        <v/>
      </c>
      <c r="W174">
        <f>IFERROR(IF(AND('Cleaning Log'!$A174=$B$3,'Cleaning Log'!$B174&lt;&gt;"",OR($B$4="All Shifts",'Cleaning Log'!$F174=$B$4),OR($B$5="All Attendants",'Cleaning Log'!$E174=$B$5)),1,0),0)</f>
        <v/>
      </c>
      <c r="X174">
        <f>IF(AND(W174=1,'Cleaning Log'!$AC174="Released"),1,0)</f>
        <v/>
      </c>
      <c r="Y174">
        <f>IF(AND(W174=1,ISNUMBER('Cleaning Log'!$M174)),'Cleaning Log'!$M174,"")</f>
        <v/>
      </c>
      <c r="Z174">
        <f>IF(AND(W174=1,ISNUMBER('Cleaning Log'!$M174),ISNUMBER('Cleaning Log'!$J174),'Cleaning Log'!$M174&lt;='Cleaning Log'!$J174),1,0)</f>
        <v/>
      </c>
      <c r="AA174">
        <f>IF(AND(W174=1,'Cleaning Log'!$L174&lt;&gt;""),1,0)</f>
        <v/>
      </c>
      <c r="AB174">
        <f>IF(AND(W174=1,'Cleaning Log'!$AB174="Pass"),1,0)</f>
        <v/>
      </c>
      <c r="AC174">
        <f>IF(AND(W174=1,OR('Cleaning Log'!$AB174="Pass",'Cleaning Log'!$AB174="Fail")),1,0)</f>
        <v/>
      </c>
      <c r="AD174">
        <f>IF(AND(W174=1,OR(COUNTIF('Cleaning Log'!$N174:$X174,"Needs Attention")&gt;0,AND('Cleaning Log'!$L174&lt;&gt;"",COUNTBLANK('Cleaning Log'!$N174:$X174)&gt;0))),1,0)</f>
        <v/>
      </c>
      <c r="AE174">
        <f>IF(AND(W174=1,'Cleaning Log'!$AD174="Maintenance",'Cleaning Log'!$AF174=""),1,0)</f>
        <v/>
      </c>
    </row>
    <row r="175">
      <c r="T175">
        <f>IFERROR(IF(AND('Cleaning Log'!$A175=$B$3,OR($B$4="All Shifts",'Cleaning Log'!$F175=$B$4),OR($B$5="All Attendants",'Cleaning Log'!$E175=$B$5),OR('Cleaning Log'!$AC175="Hold",'Cleaning Log'!$AC175="Reclean",'Cleaning Log'!$AC175="Incomplete Checklist",'Cleaning Log'!$AC175="Awaiting Inspection",AND('Cleaning Log'!$AK175&lt;&gt;"",'Cleaning Log'!$AK175&lt;&gt;"OK"))),1,0),0)</f>
        <v/>
      </c>
      <c r="U175">
        <f>IF(T175=1,COUNTIF($T$2:T175,1),"")</f>
        <v/>
      </c>
      <c r="W175">
        <f>IFERROR(IF(AND('Cleaning Log'!$A175=$B$3,'Cleaning Log'!$B175&lt;&gt;"",OR($B$4="All Shifts",'Cleaning Log'!$F175=$B$4),OR($B$5="All Attendants",'Cleaning Log'!$E175=$B$5)),1,0),0)</f>
        <v/>
      </c>
      <c r="X175">
        <f>IF(AND(W175=1,'Cleaning Log'!$AC175="Released"),1,0)</f>
        <v/>
      </c>
      <c r="Y175">
        <f>IF(AND(W175=1,ISNUMBER('Cleaning Log'!$M175)),'Cleaning Log'!$M175,"")</f>
        <v/>
      </c>
      <c r="Z175">
        <f>IF(AND(W175=1,ISNUMBER('Cleaning Log'!$M175),ISNUMBER('Cleaning Log'!$J175),'Cleaning Log'!$M175&lt;='Cleaning Log'!$J175),1,0)</f>
        <v/>
      </c>
      <c r="AA175">
        <f>IF(AND(W175=1,'Cleaning Log'!$L175&lt;&gt;""),1,0)</f>
        <v/>
      </c>
      <c r="AB175">
        <f>IF(AND(W175=1,'Cleaning Log'!$AB175="Pass"),1,0)</f>
        <v/>
      </c>
      <c r="AC175">
        <f>IF(AND(W175=1,OR('Cleaning Log'!$AB175="Pass",'Cleaning Log'!$AB175="Fail")),1,0)</f>
        <v/>
      </c>
      <c r="AD175">
        <f>IF(AND(W175=1,OR(COUNTIF('Cleaning Log'!$N175:$X175,"Needs Attention")&gt;0,AND('Cleaning Log'!$L175&lt;&gt;"",COUNTBLANK('Cleaning Log'!$N175:$X175)&gt;0))),1,0)</f>
        <v/>
      </c>
      <c r="AE175">
        <f>IF(AND(W175=1,'Cleaning Log'!$AD175="Maintenance",'Cleaning Log'!$AF175=""),1,0)</f>
        <v/>
      </c>
    </row>
    <row r="176">
      <c r="T176">
        <f>IFERROR(IF(AND('Cleaning Log'!$A176=$B$3,OR($B$4="All Shifts",'Cleaning Log'!$F176=$B$4),OR($B$5="All Attendants",'Cleaning Log'!$E176=$B$5),OR('Cleaning Log'!$AC176="Hold",'Cleaning Log'!$AC176="Reclean",'Cleaning Log'!$AC176="Incomplete Checklist",'Cleaning Log'!$AC176="Awaiting Inspection",AND('Cleaning Log'!$AK176&lt;&gt;"",'Cleaning Log'!$AK176&lt;&gt;"OK"))),1,0),0)</f>
        <v/>
      </c>
      <c r="U176">
        <f>IF(T176=1,COUNTIF($T$2:T176,1),"")</f>
        <v/>
      </c>
      <c r="W176">
        <f>IFERROR(IF(AND('Cleaning Log'!$A176=$B$3,'Cleaning Log'!$B176&lt;&gt;"",OR($B$4="All Shifts",'Cleaning Log'!$F176=$B$4),OR($B$5="All Attendants",'Cleaning Log'!$E176=$B$5)),1,0),0)</f>
        <v/>
      </c>
      <c r="X176">
        <f>IF(AND(W176=1,'Cleaning Log'!$AC176="Released"),1,0)</f>
        <v/>
      </c>
      <c r="Y176">
        <f>IF(AND(W176=1,ISNUMBER('Cleaning Log'!$M176)),'Cleaning Log'!$M176,"")</f>
        <v/>
      </c>
      <c r="Z176">
        <f>IF(AND(W176=1,ISNUMBER('Cleaning Log'!$M176),ISNUMBER('Cleaning Log'!$J176),'Cleaning Log'!$M176&lt;='Cleaning Log'!$J176),1,0)</f>
        <v/>
      </c>
      <c r="AA176">
        <f>IF(AND(W176=1,'Cleaning Log'!$L176&lt;&gt;""),1,0)</f>
        <v/>
      </c>
      <c r="AB176">
        <f>IF(AND(W176=1,'Cleaning Log'!$AB176="Pass"),1,0)</f>
        <v/>
      </c>
      <c r="AC176">
        <f>IF(AND(W176=1,OR('Cleaning Log'!$AB176="Pass",'Cleaning Log'!$AB176="Fail")),1,0)</f>
        <v/>
      </c>
      <c r="AD176">
        <f>IF(AND(W176=1,OR(COUNTIF('Cleaning Log'!$N176:$X176,"Needs Attention")&gt;0,AND('Cleaning Log'!$L176&lt;&gt;"",COUNTBLANK('Cleaning Log'!$N176:$X176)&gt;0))),1,0)</f>
        <v/>
      </c>
      <c r="AE176">
        <f>IF(AND(W176=1,'Cleaning Log'!$AD176="Maintenance",'Cleaning Log'!$AF176=""),1,0)</f>
        <v/>
      </c>
    </row>
    <row r="177">
      <c r="T177">
        <f>IFERROR(IF(AND('Cleaning Log'!$A177=$B$3,OR($B$4="All Shifts",'Cleaning Log'!$F177=$B$4),OR($B$5="All Attendants",'Cleaning Log'!$E177=$B$5),OR('Cleaning Log'!$AC177="Hold",'Cleaning Log'!$AC177="Reclean",'Cleaning Log'!$AC177="Incomplete Checklist",'Cleaning Log'!$AC177="Awaiting Inspection",AND('Cleaning Log'!$AK177&lt;&gt;"",'Cleaning Log'!$AK177&lt;&gt;"OK"))),1,0),0)</f>
        <v/>
      </c>
      <c r="U177">
        <f>IF(T177=1,COUNTIF($T$2:T177,1),"")</f>
        <v/>
      </c>
      <c r="W177">
        <f>IFERROR(IF(AND('Cleaning Log'!$A177=$B$3,'Cleaning Log'!$B177&lt;&gt;"",OR($B$4="All Shifts",'Cleaning Log'!$F177=$B$4),OR($B$5="All Attendants",'Cleaning Log'!$E177=$B$5)),1,0),0)</f>
        <v/>
      </c>
      <c r="X177">
        <f>IF(AND(W177=1,'Cleaning Log'!$AC177="Released"),1,0)</f>
        <v/>
      </c>
      <c r="Y177">
        <f>IF(AND(W177=1,ISNUMBER('Cleaning Log'!$M177)),'Cleaning Log'!$M177,"")</f>
        <v/>
      </c>
      <c r="Z177">
        <f>IF(AND(W177=1,ISNUMBER('Cleaning Log'!$M177),ISNUMBER('Cleaning Log'!$J177),'Cleaning Log'!$M177&lt;='Cleaning Log'!$J177),1,0)</f>
        <v/>
      </c>
      <c r="AA177">
        <f>IF(AND(W177=1,'Cleaning Log'!$L177&lt;&gt;""),1,0)</f>
        <v/>
      </c>
      <c r="AB177">
        <f>IF(AND(W177=1,'Cleaning Log'!$AB177="Pass"),1,0)</f>
        <v/>
      </c>
      <c r="AC177">
        <f>IF(AND(W177=1,OR('Cleaning Log'!$AB177="Pass",'Cleaning Log'!$AB177="Fail")),1,0)</f>
        <v/>
      </c>
      <c r="AD177">
        <f>IF(AND(W177=1,OR(COUNTIF('Cleaning Log'!$N177:$X177,"Needs Attention")&gt;0,AND('Cleaning Log'!$L177&lt;&gt;"",COUNTBLANK('Cleaning Log'!$N177:$X177)&gt;0))),1,0)</f>
        <v/>
      </c>
      <c r="AE177">
        <f>IF(AND(W177=1,'Cleaning Log'!$AD177="Maintenance",'Cleaning Log'!$AF177=""),1,0)</f>
        <v/>
      </c>
    </row>
    <row r="178">
      <c r="T178">
        <f>IFERROR(IF(AND('Cleaning Log'!$A178=$B$3,OR($B$4="All Shifts",'Cleaning Log'!$F178=$B$4),OR($B$5="All Attendants",'Cleaning Log'!$E178=$B$5),OR('Cleaning Log'!$AC178="Hold",'Cleaning Log'!$AC178="Reclean",'Cleaning Log'!$AC178="Incomplete Checklist",'Cleaning Log'!$AC178="Awaiting Inspection",AND('Cleaning Log'!$AK178&lt;&gt;"",'Cleaning Log'!$AK178&lt;&gt;"OK"))),1,0),0)</f>
        <v/>
      </c>
      <c r="U178">
        <f>IF(T178=1,COUNTIF($T$2:T178,1),"")</f>
        <v/>
      </c>
      <c r="W178">
        <f>IFERROR(IF(AND('Cleaning Log'!$A178=$B$3,'Cleaning Log'!$B178&lt;&gt;"",OR($B$4="All Shifts",'Cleaning Log'!$F178=$B$4),OR($B$5="All Attendants",'Cleaning Log'!$E178=$B$5)),1,0),0)</f>
        <v/>
      </c>
      <c r="X178">
        <f>IF(AND(W178=1,'Cleaning Log'!$AC178="Released"),1,0)</f>
        <v/>
      </c>
      <c r="Y178">
        <f>IF(AND(W178=1,ISNUMBER('Cleaning Log'!$M178)),'Cleaning Log'!$M178,"")</f>
        <v/>
      </c>
      <c r="Z178">
        <f>IF(AND(W178=1,ISNUMBER('Cleaning Log'!$M178),ISNUMBER('Cleaning Log'!$J178),'Cleaning Log'!$M178&lt;='Cleaning Log'!$J178),1,0)</f>
        <v/>
      </c>
      <c r="AA178">
        <f>IF(AND(W178=1,'Cleaning Log'!$L178&lt;&gt;""),1,0)</f>
        <v/>
      </c>
      <c r="AB178">
        <f>IF(AND(W178=1,'Cleaning Log'!$AB178="Pass"),1,0)</f>
        <v/>
      </c>
      <c r="AC178">
        <f>IF(AND(W178=1,OR('Cleaning Log'!$AB178="Pass",'Cleaning Log'!$AB178="Fail")),1,0)</f>
        <v/>
      </c>
      <c r="AD178">
        <f>IF(AND(W178=1,OR(COUNTIF('Cleaning Log'!$N178:$X178,"Needs Attention")&gt;0,AND('Cleaning Log'!$L178&lt;&gt;"",COUNTBLANK('Cleaning Log'!$N178:$X178)&gt;0))),1,0)</f>
        <v/>
      </c>
      <c r="AE178">
        <f>IF(AND(W178=1,'Cleaning Log'!$AD178="Maintenance",'Cleaning Log'!$AF178=""),1,0)</f>
        <v/>
      </c>
    </row>
    <row r="179">
      <c r="T179">
        <f>IFERROR(IF(AND('Cleaning Log'!$A179=$B$3,OR($B$4="All Shifts",'Cleaning Log'!$F179=$B$4),OR($B$5="All Attendants",'Cleaning Log'!$E179=$B$5),OR('Cleaning Log'!$AC179="Hold",'Cleaning Log'!$AC179="Reclean",'Cleaning Log'!$AC179="Incomplete Checklist",'Cleaning Log'!$AC179="Awaiting Inspection",AND('Cleaning Log'!$AK179&lt;&gt;"",'Cleaning Log'!$AK179&lt;&gt;"OK"))),1,0),0)</f>
        <v/>
      </c>
      <c r="U179">
        <f>IF(T179=1,COUNTIF($T$2:T179,1),"")</f>
        <v/>
      </c>
      <c r="W179">
        <f>IFERROR(IF(AND('Cleaning Log'!$A179=$B$3,'Cleaning Log'!$B179&lt;&gt;"",OR($B$4="All Shifts",'Cleaning Log'!$F179=$B$4),OR($B$5="All Attendants",'Cleaning Log'!$E179=$B$5)),1,0),0)</f>
        <v/>
      </c>
      <c r="X179">
        <f>IF(AND(W179=1,'Cleaning Log'!$AC179="Released"),1,0)</f>
        <v/>
      </c>
      <c r="Y179">
        <f>IF(AND(W179=1,ISNUMBER('Cleaning Log'!$M179)),'Cleaning Log'!$M179,"")</f>
        <v/>
      </c>
      <c r="Z179">
        <f>IF(AND(W179=1,ISNUMBER('Cleaning Log'!$M179),ISNUMBER('Cleaning Log'!$J179),'Cleaning Log'!$M179&lt;='Cleaning Log'!$J179),1,0)</f>
        <v/>
      </c>
      <c r="AA179">
        <f>IF(AND(W179=1,'Cleaning Log'!$L179&lt;&gt;""),1,0)</f>
        <v/>
      </c>
      <c r="AB179">
        <f>IF(AND(W179=1,'Cleaning Log'!$AB179="Pass"),1,0)</f>
        <v/>
      </c>
      <c r="AC179">
        <f>IF(AND(W179=1,OR('Cleaning Log'!$AB179="Pass",'Cleaning Log'!$AB179="Fail")),1,0)</f>
        <v/>
      </c>
      <c r="AD179">
        <f>IF(AND(W179=1,OR(COUNTIF('Cleaning Log'!$N179:$X179,"Needs Attention")&gt;0,AND('Cleaning Log'!$L179&lt;&gt;"",COUNTBLANK('Cleaning Log'!$N179:$X179)&gt;0))),1,0)</f>
        <v/>
      </c>
      <c r="AE179">
        <f>IF(AND(W179=1,'Cleaning Log'!$AD179="Maintenance",'Cleaning Log'!$AF179=""),1,0)</f>
        <v/>
      </c>
    </row>
    <row r="180">
      <c r="T180">
        <f>IFERROR(IF(AND('Cleaning Log'!$A180=$B$3,OR($B$4="All Shifts",'Cleaning Log'!$F180=$B$4),OR($B$5="All Attendants",'Cleaning Log'!$E180=$B$5),OR('Cleaning Log'!$AC180="Hold",'Cleaning Log'!$AC180="Reclean",'Cleaning Log'!$AC180="Incomplete Checklist",'Cleaning Log'!$AC180="Awaiting Inspection",AND('Cleaning Log'!$AK180&lt;&gt;"",'Cleaning Log'!$AK180&lt;&gt;"OK"))),1,0),0)</f>
        <v/>
      </c>
      <c r="U180">
        <f>IF(T180=1,COUNTIF($T$2:T180,1),"")</f>
        <v/>
      </c>
      <c r="W180">
        <f>IFERROR(IF(AND('Cleaning Log'!$A180=$B$3,'Cleaning Log'!$B180&lt;&gt;"",OR($B$4="All Shifts",'Cleaning Log'!$F180=$B$4),OR($B$5="All Attendants",'Cleaning Log'!$E180=$B$5)),1,0),0)</f>
        <v/>
      </c>
      <c r="X180">
        <f>IF(AND(W180=1,'Cleaning Log'!$AC180="Released"),1,0)</f>
        <v/>
      </c>
      <c r="Y180">
        <f>IF(AND(W180=1,ISNUMBER('Cleaning Log'!$M180)),'Cleaning Log'!$M180,"")</f>
        <v/>
      </c>
      <c r="Z180">
        <f>IF(AND(W180=1,ISNUMBER('Cleaning Log'!$M180),ISNUMBER('Cleaning Log'!$J180),'Cleaning Log'!$M180&lt;='Cleaning Log'!$J180),1,0)</f>
        <v/>
      </c>
      <c r="AA180">
        <f>IF(AND(W180=1,'Cleaning Log'!$L180&lt;&gt;""),1,0)</f>
        <v/>
      </c>
      <c r="AB180">
        <f>IF(AND(W180=1,'Cleaning Log'!$AB180="Pass"),1,0)</f>
        <v/>
      </c>
      <c r="AC180">
        <f>IF(AND(W180=1,OR('Cleaning Log'!$AB180="Pass",'Cleaning Log'!$AB180="Fail")),1,0)</f>
        <v/>
      </c>
      <c r="AD180">
        <f>IF(AND(W180=1,OR(COUNTIF('Cleaning Log'!$N180:$X180,"Needs Attention")&gt;0,AND('Cleaning Log'!$L180&lt;&gt;"",COUNTBLANK('Cleaning Log'!$N180:$X180)&gt;0))),1,0)</f>
        <v/>
      </c>
      <c r="AE180">
        <f>IF(AND(W180=1,'Cleaning Log'!$AD180="Maintenance",'Cleaning Log'!$AF180=""),1,0)</f>
        <v/>
      </c>
    </row>
    <row r="181">
      <c r="T181">
        <f>IFERROR(IF(AND('Cleaning Log'!$A181=$B$3,OR($B$4="All Shifts",'Cleaning Log'!$F181=$B$4),OR($B$5="All Attendants",'Cleaning Log'!$E181=$B$5),OR('Cleaning Log'!$AC181="Hold",'Cleaning Log'!$AC181="Reclean",'Cleaning Log'!$AC181="Incomplete Checklist",'Cleaning Log'!$AC181="Awaiting Inspection",AND('Cleaning Log'!$AK181&lt;&gt;"",'Cleaning Log'!$AK181&lt;&gt;"OK"))),1,0),0)</f>
        <v/>
      </c>
      <c r="U181">
        <f>IF(T181=1,COUNTIF($T$2:T181,1),"")</f>
        <v/>
      </c>
      <c r="W181">
        <f>IFERROR(IF(AND('Cleaning Log'!$A181=$B$3,'Cleaning Log'!$B181&lt;&gt;"",OR($B$4="All Shifts",'Cleaning Log'!$F181=$B$4),OR($B$5="All Attendants",'Cleaning Log'!$E181=$B$5)),1,0),0)</f>
        <v/>
      </c>
      <c r="X181">
        <f>IF(AND(W181=1,'Cleaning Log'!$AC181="Released"),1,0)</f>
        <v/>
      </c>
      <c r="Y181">
        <f>IF(AND(W181=1,ISNUMBER('Cleaning Log'!$M181)),'Cleaning Log'!$M181,"")</f>
        <v/>
      </c>
      <c r="Z181">
        <f>IF(AND(W181=1,ISNUMBER('Cleaning Log'!$M181),ISNUMBER('Cleaning Log'!$J181),'Cleaning Log'!$M181&lt;='Cleaning Log'!$J181),1,0)</f>
        <v/>
      </c>
      <c r="AA181">
        <f>IF(AND(W181=1,'Cleaning Log'!$L181&lt;&gt;""),1,0)</f>
        <v/>
      </c>
      <c r="AB181">
        <f>IF(AND(W181=1,'Cleaning Log'!$AB181="Pass"),1,0)</f>
        <v/>
      </c>
      <c r="AC181">
        <f>IF(AND(W181=1,OR('Cleaning Log'!$AB181="Pass",'Cleaning Log'!$AB181="Fail")),1,0)</f>
        <v/>
      </c>
      <c r="AD181">
        <f>IF(AND(W181=1,OR(COUNTIF('Cleaning Log'!$N181:$X181,"Needs Attention")&gt;0,AND('Cleaning Log'!$L181&lt;&gt;"",COUNTBLANK('Cleaning Log'!$N181:$X181)&gt;0))),1,0)</f>
        <v/>
      </c>
      <c r="AE181">
        <f>IF(AND(W181=1,'Cleaning Log'!$AD181="Maintenance",'Cleaning Log'!$AF181=""),1,0)</f>
        <v/>
      </c>
    </row>
    <row r="182">
      <c r="T182">
        <f>IFERROR(IF(AND('Cleaning Log'!$A182=$B$3,OR($B$4="All Shifts",'Cleaning Log'!$F182=$B$4),OR($B$5="All Attendants",'Cleaning Log'!$E182=$B$5),OR('Cleaning Log'!$AC182="Hold",'Cleaning Log'!$AC182="Reclean",'Cleaning Log'!$AC182="Incomplete Checklist",'Cleaning Log'!$AC182="Awaiting Inspection",AND('Cleaning Log'!$AK182&lt;&gt;"",'Cleaning Log'!$AK182&lt;&gt;"OK"))),1,0),0)</f>
        <v/>
      </c>
      <c r="U182">
        <f>IF(T182=1,COUNTIF($T$2:T182,1),"")</f>
        <v/>
      </c>
      <c r="W182">
        <f>IFERROR(IF(AND('Cleaning Log'!$A182=$B$3,'Cleaning Log'!$B182&lt;&gt;"",OR($B$4="All Shifts",'Cleaning Log'!$F182=$B$4),OR($B$5="All Attendants",'Cleaning Log'!$E182=$B$5)),1,0),0)</f>
        <v/>
      </c>
      <c r="X182">
        <f>IF(AND(W182=1,'Cleaning Log'!$AC182="Released"),1,0)</f>
        <v/>
      </c>
      <c r="Y182">
        <f>IF(AND(W182=1,ISNUMBER('Cleaning Log'!$M182)),'Cleaning Log'!$M182,"")</f>
        <v/>
      </c>
      <c r="Z182">
        <f>IF(AND(W182=1,ISNUMBER('Cleaning Log'!$M182),ISNUMBER('Cleaning Log'!$J182),'Cleaning Log'!$M182&lt;='Cleaning Log'!$J182),1,0)</f>
        <v/>
      </c>
      <c r="AA182">
        <f>IF(AND(W182=1,'Cleaning Log'!$L182&lt;&gt;""),1,0)</f>
        <v/>
      </c>
      <c r="AB182">
        <f>IF(AND(W182=1,'Cleaning Log'!$AB182="Pass"),1,0)</f>
        <v/>
      </c>
      <c r="AC182">
        <f>IF(AND(W182=1,OR('Cleaning Log'!$AB182="Pass",'Cleaning Log'!$AB182="Fail")),1,0)</f>
        <v/>
      </c>
      <c r="AD182">
        <f>IF(AND(W182=1,OR(COUNTIF('Cleaning Log'!$N182:$X182,"Needs Attention")&gt;0,AND('Cleaning Log'!$L182&lt;&gt;"",COUNTBLANK('Cleaning Log'!$N182:$X182)&gt;0))),1,0)</f>
        <v/>
      </c>
      <c r="AE182">
        <f>IF(AND(W182=1,'Cleaning Log'!$AD182="Maintenance",'Cleaning Log'!$AF182=""),1,0)</f>
        <v/>
      </c>
    </row>
    <row r="183">
      <c r="T183">
        <f>IFERROR(IF(AND('Cleaning Log'!$A183=$B$3,OR($B$4="All Shifts",'Cleaning Log'!$F183=$B$4),OR($B$5="All Attendants",'Cleaning Log'!$E183=$B$5),OR('Cleaning Log'!$AC183="Hold",'Cleaning Log'!$AC183="Reclean",'Cleaning Log'!$AC183="Incomplete Checklist",'Cleaning Log'!$AC183="Awaiting Inspection",AND('Cleaning Log'!$AK183&lt;&gt;"",'Cleaning Log'!$AK183&lt;&gt;"OK"))),1,0),0)</f>
        <v/>
      </c>
      <c r="U183">
        <f>IF(T183=1,COUNTIF($T$2:T183,1),"")</f>
        <v/>
      </c>
      <c r="W183">
        <f>IFERROR(IF(AND('Cleaning Log'!$A183=$B$3,'Cleaning Log'!$B183&lt;&gt;"",OR($B$4="All Shifts",'Cleaning Log'!$F183=$B$4),OR($B$5="All Attendants",'Cleaning Log'!$E183=$B$5)),1,0),0)</f>
        <v/>
      </c>
      <c r="X183">
        <f>IF(AND(W183=1,'Cleaning Log'!$AC183="Released"),1,0)</f>
        <v/>
      </c>
      <c r="Y183">
        <f>IF(AND(W183=1,ISNUMBER('Cleaning Log'!$M183)),'Cleaning Log'!$M183,"")</f>
        <v/>
      </c>
      <c r="Z183">
        <f>IF(AND(W183=1,ISNUMBER('Cleaning Log'!$M183),ISNUMBER('Cleaning Log'!$J183),'Cleaning Log'!$M183&lt;='Cleaning Log'!$J183),1,0)</f>
        <v/>
      </c>
      <c r="AA183">
        <f>IF(AND(W183=1,'Cleaning Log'!$L183&lt;&gt;""),1,0)</f>
        <v/>
      </c>
      <c r="AB183">
        <f>IF(AND(W183=1,'Cleaning Log'!$AB183="Pass"),1,0)</f>
        <v/>
      </c>
      <c r="AC183">
        <f>IF(AND(W183=1,OR('Cleaning Log'!$AB183="Pass",'Cleaning Log'!$AB183="Fail")),1,0)</f>
        <v/>
      </c>
      <c r="AD183">
        <f>IF(AND(W183=1,OR(COUNTIF('Cleaning Log'!$N183:$X183,"Needs Attention")&gt;0,AND('Cleaning Log'!$L183&lt;&gt;"",COUNTBLANK('Cleaning Log'!$N183:$X183)&gt;0))),1,0)</f>
        <v/>
      </c>
      <c r="AE183">
        <f>IF(AND(W183=1,'Cleaning Log'!$AD183="Maintenance",'Cleaning Log'!$AF183=""),1,0)</f>
        <v/>
      </c>
    </row>
    <row r="184">
      <c r="T184">
        <f>IFERROR(IF(AND('Cleaning Log'!$A184=$B$3,OR($B$4="All Shifts",'Cleaning Log'!$F184=$B$4),OR($B$5="All Attendants",'Cleaning Log'!$E184=$B$5),OR('Cleaning Log'!$AC184="Hold",'Cleaning Log'!$AC184="Reclean",'Cleaning Log'!$AC184="Incomplete Checklist",'Cleaning Log'!$AC184="Awaiting Inspection",AND('Cleaning Log'!$AK184&lt;&gt;"",'Cleaning Log'!$AK184&lt;&gt;"OK"))),1,0),0)</f>
        <v/>
      </c>
      <c r="U184">
        <f>IF(T184=1,COUNTIF($T$2:T184,1),"")</f>
        <v/>
      </c>
      <c r="W184">
        <f>IFERROR(IF(AND('Cleaning Log'!$A184=$B$3,'Cleaning Log'!$B184&lt;&gt;"",OR($B$4="All Shifts",'Cleaning Log'!$F184=$B$4),OR($B$5="All Attendants",'Cleaning Log'!$E184=$B$5)),1,0),0)</f>
        <v/>
      </c>
      <c r="X184">
        <f>IF(AND(W184=1,'Cleaning Log'!$AC184="Released"),1,0)</f>
        <v/>
      </c>
      <c r="Y184">
        <f>IF(AND(W184=1,ISNUMBER('Cleaning Log'!$M184)),'Cleaning Log'!$M184,"")</f>
        <v/>
      </c>
      <c r="Z184">
        <f>IF(AND(W184=1,ISNUMBER('Cleaning Log'!$M184),ISNUMBER('Cleaning Log'!$J184),'Cleaning Log'!$M184&lt;='Cleaning Log'!$J184),1,0)</f>
        <v/>
      </c>
      <c r="AA184">
        <f>IF(AND(W184=1,'Cleaning Log'!$L184&lt;&gt;""),1,0)</f>
        <v/>
      </c>
      <c r="AB184">
        <f>IF(AND(W184=1,'Cleaning Log'!$AB184="Pass"),1,0)</f>
        <v/>
      </c>
      <c r="AC184">
        <f>IF(AND(W184=1,OR('Cleaning Log'!$AB184="Pass",'Cleaning Log'!$AB184="Fail")),1,0)</f>
        <v/>
      </c>
      <c r="AD184">
        <f>IF(AND(W184=1,OR(COUNTIF('Cleaning Log'!$N184:$X184,"Needs Attention")&gt;0,AND('Cleaning Log'!$L184&lt;&gt;"",COUNTBLANK('Cleaning Log'!$N184:$X184)&gt;0))),1,0)</f>
        <v/>
      </c>
      <c r="AE184">
        <f>IF(AND(W184=1,'Cleaning Log'!$AD184="Maintenance",'Cleaning Log'!$AF184=""),1,0)</f>
        <v/>
      </c>
    </row>
    <row r="185">
      <c r="T185">
        <f>IFERROR(IF(AND('Cleaning Log'!$A185=$B$3,OR($B$4="All Shifts",'Cleaning Log'!$F185=$B$4),OR($B$5="All Attendants",'Cleaning Log'!$E185=$B$5),OR('Cleaning Log'!$AC185="Hold",'Cleaning Log'!$AC185="Reclean",'Cleaning Log'!$AC185="Incomplete Checklist",'Cleaning Log'!$AC185="Awaiting Inspection",AND('Cleaning Log'!$AK185&lt;&gt;"",'Cleaning Log'!$AK185&lt;&gt;"OK"))),1,0),0)</f>
        <v/>
      </c>
      <c r="U185">
        <f>IF(T185=1,COUNTIF($T$2:T185,1),"")</f>
        <v/>
      </c>
      <c r="W185">
        <f>IFERROR(IF(AND('Cleaning Log'!$A185=$B$3,'Cleaning Log'!$B185&lt;&gt;"",OR($B$4="All Shifts",'Cleaning Log'!$F185=$B$4),OR($B$5="All Attendants",'Cleaning Log'!$E185=$B$5)),1,0),0)</f>
        <v/>
      </c>
      <c r="X185">
        <f>IF(AND(W185=1,'Cleaning Log'!$AC185="Released"),1,0)</f>
        <v/>
      </c>
      <c r="Y185">
        <f>IF(AND(W185=1,ISNUMBER('Cleaning Log'!$M185)),'Cleaning Log'!$M185,"")</f>
        <v/>
      </c>
      <c r="Z185">
        <f>IF(AND(W185=1,ISNUMBER('Cleaning Log'!$M185),ISNUMBER('Cleaning Log'!$J185),'Cleaning Log'!$M185&lt;='Cleaning Log'!$J185),1,0)</f>
        <v/>
      </c>
      <c r="AA185">
        <f>IF(AND(W185=1,'Cleaning Log'!$L185&lt;&gt;""),1,0)</f>
        <v/>
      </c>
      <c r="AB185">
        <f>IF(AND(W185=1,'Cleaning Log'!$AB185="Pass"),1,0)</f>
        <v/>
      </c>
      <c r="AC185">
        <f>IF(AND(W185=1,OR('Cleaning Log'!$AB185="Pass",'Cleaning Log'!$AB185="Fail")),1,0)</f>
        <v/>
      </c>
      <c r="AD185">
        <f>IF(AND(W185=1,OR(COUNTIF('Cleaning Log'!$N185:$X185,"Needs Attention")&gt;0,AND('Cleaning Log'!$L185&lt;&gt;"",COUNTBLANK('Cleaning Log'!$N185:$X185)&gt;0))),1,0)</f>
        <v/>
      </c>
      <c r="AE185">
        <f>IF(AND(W185=1,'Cleaning Log'!$AD185="Maintenance",'Cleaning Log'!$AF185=""),1,0)</f>
        <v/>
      </c>
    </row>
    <row r="186">
      <c r="T186">
        <f>IFERROR(IF(AND('Cleaning Log'!$A186=$B$3,OR($B$4="All Shifts",'Cleaning Log'!$F186=$B$4),OR($B$5="All Attendants",'Cleaning Log'!$E186=$B$5),OR('Cleaning Log'!$AC186="Hold",'Cleaning Log'!$AC186="Reclean",'Cleaning Log'!$AC186="Incomplete Checklist",'Cleaning Log'!$AC186="Awaiting Inspection",AND('Cleaning Log'!$AK186&lt;&gt;"",'Cleaning Log'!$AK186&lt;&gt;"OK"))),1,0),0)</f>
        <v/>
      </c>
      <c r="U186">
        <f>IF(T186=1,COUNTIF($T$2:T186,1),"")</f>
        <v/>
      </c>
      <c r="W186">
        <f>IFERROR(IF(AND('Cleaning Log'!$A186=$B$3,'Cleaning Log'!$B186&lt;&gt;"",OR($B$4="All Shifts",'Cleaning Log'!$F186=$B$4),OR($B$5="All Attendants",'Cleaning Log'!$E186=$B$5)),1,0),0)</f>
        <v/>
      </c>
      <c r="X186">
        <f>IF(AND(W186=1,'Cleaning Log'!$AC186="Released"),1,0)</f>
        <v/>
      </c>
      <c r="Y186">
        <f>IF(AND(W186=1,ISNUMBER('Cleaning Log'!$M186)),'Cleaning Log'!$M186,"")</f>
        <v/>
      </c>
      <c r="Z186">
        <f>IF(AND(W186=1,ISNUMBER('Cleaning Log'!$M186),ISNUMBER('Cleaning Log'!$J186),'Cleaning Log'!$M186&lt;='Cleaning Log'!$J186),1,0)</f>
        <v/>
      </c>
      <c r="AA186">
        <f>IF(AND(W186=1,'Cleaning Log'!$L186&lt;&gt;""),1,0)</f>
        <v/>
      </c>
      <c r="AB186">
        <f>IF(AND(W186=1,'Cleaning Log'!$AB186="Pass"),1,0)</f>
        <v/>
      </c>
      <c r="AC186">
        <f>IF(AND(W186=1,OR('Cleaning Log'!$AB186="Pass",'Cleaning Log'!$AB186="Fail")),1,0)</f>
        <v/>
      </c>
      <c r="AD186">
        <f>IF(AND(W186=1,OR(COUNTIF('Cleaning Log'!$N186:$X186,"Needs Attention")&gt;0,AND('Cleaning Log'!$L186&lt;&gt;"",COUNTBLANK('Cleaning Log'!$N186:$X186)&gt;0))),1,0)</f>
        <v/>
      </c>
      <c r="AE186">
        <f>IF(AND(W186=1,'Cleaning Log'!$AD186="Maintenance",'Cleaning Log'!$AF186=""),1,0)</f>
        <v/>
      </c>
    </row>
    <row r="187">
      <c r="T187">
        <f>IFERROR(IF(AND('Cleaning Log'!$A187=$B$3,OR($B$4="All Shifts",'Cleaning Log'!$F187=$B$4),OR($B$5="All Attendants",'Cleaning Log'!$E187=$B$5),OR('Cleaning Log'!$AC187="Hold",'Cleaning Log'!$AC187="Reclean",'Cleaning Log'!$AC187="Incomplete Checklist",'Cleaning Log'!$AC187="Awaiting Inspection",AND('Cleaning Log'!$AK187&lt;&gt;"",'Cleaning Log'!$AK187&lt;&gt;"OK"))),1,0),0)</f>
        <v/>
      </c>
      <c r="U187">
        <f>IF(T187=1,COUNTIF($T$2:T187,1),"")</f>
        <v/>
      </c>
      <c r="W187">
        <f>IFERROR(IF(AND('Cleaning Log'!$A187=$B$3,'Cleaning Log'!$B187&lt;&gt;"",OR($B$4="All Shifts",'Cleaning Log'!$F187=$B$4),OR($B$5="All Attendants",'Cleaning Log'!$E187=$B$5)),1,0),0)</f>
        <v/>
      </c>
      <c r="X187">
        <f>IF(AND(W187=1,'Cleaning Log'!$AC187="Released"),1,0)</f>
        <v/>
      </c>
      <c r="Y187">
        <f>IF(AND(W187=1,ISNUMBER('Cleaning Log'!$M187)),'Cleaning Log'!$M187,"")</f>
        <v/>
      </c>
      <c r="Z187">
        <f>IF(AND(W187=1,ISNUMBER('Cleaning Log'!$M187),ISNUMBER('Cleaning Log'!$J187),'Cleaning Log'!$M187&lt;='Cleaning Log'!$J187),1,0)</f>
        <v/>
      </c>
      <c r="AA187">
        <f>IF(AND(W187=1,'Cleaning Log'!$L187&lt;&gt;""),1,0)</f>
        <v/>
      </c>
      <c r="AB187">
        <f>IF(AND(W187=1,'Cleaning Log'!$AB187="Pass"),1,0)</f>
        <v/>
      </c>
      <c r="AC187">
        <f>IF(AND(W187=1,OR('Cleaning Log'!$AB187="Pass",'Cleaning Log'!$AB187="Fail")),1,0)</f>
        <v/>
      </c>
      <c r="AD187">
        <f>IF(AND(W187=1,OR(COUNTIF('Cleaning Log'!$N187:$X187,"Needs Attention")&gt;0,AND('Cleaning Log'!$L187&lt;&gt;"",COUNTBLANK('Cleaning Log'!$N187:$X187)&gt;0))),1,0)</f>
        <v/>
      </c>
      <c r="AE187">
        <f>IF(AND(W187=1,'Cleaning Log'!$AD187="Maintenance",'Cleaning Log'!$AF187=""),1,0)</f>
        <v/>
      </c>
    </row>
    <row r="188">
      <c r="T188">
        <f>IFERROR(IF(AND('Cleaning Log'!$A188=$B$3,OR($B$4="All Shifts",'Cleaning Log'!$F188=$B$4),OR($B$5="All Attendants",'Cleaning Log'!$E188=$B$5),OR('Cleaning Log'!$AC188="Hold",'Cleaning Log'!$AC188="Reclean",'Cleaning Log'!$AC188="Incomplete Checklist",'Cleaning Log'!$AC188="Awaiting Inspection",AND('Cleaning Log'!$AK188&lt;&gt;"",'Cleaning Log'!$AK188&lt;&gt;"OK"))),1,0),0)</f>
        <v/>
      </c>
      <c r="U188">
        <f>IF(T188=1,COUNTIF($T$2:T188,1),"")</f>
        <v/>
      </c>
      <c r="W188">
        <f>IFERROR(IF(AND('Cleaning Log'!$A188=$B$3,'Cleaning Log'!$B188&lt;&gt;"",OR($B$4="All Shifts",'Cleaning Log'!$F188=$B$4),OR($B$5="All Attendants",'Cleaning Log'!$E188=$B$5)),1,0),0)</f>
        <v/>
      </c>
      <c r="X188">
        <f>IF(AND(W188=1,'Cleaning Log'!$AC188="Released"),1,0)</f>
        <v/>
      </c>
      <c r="Y188">
        <f>IF(AND(W188=1,ISNUMBER('Cleaning Log'!$M188)),'Cleaning Log'!$M188,"")</f>
        <v/>
      </c>
      <c r="Z188">
        <f>IF(AND(W188=1,ISNUMBER('Cleaning Log'!$M188),ISNUMBER('Cleaning Log'!$J188),'Cleaning Log'!$M188&lt;='Cleaning Log'!$J188),1,0)</f>
        <v/>
      </c>
      <c r="AA188">
        <f>IF(AND(W188=1,'Cleaning Log'!$L188&lt;&gt;""),1,0)</f>
        <v/>
      </c>
      <c r="AB188">
        <f>IF(AND(W188=1,'Cleaning Log'!$AB188="Pass"),1,0)</f>
        <v/>
      </c>
      <c r="AC188">
        <f>IF(AND(W188=1,OR('Cleaning Log'!$AB188="Pass",'Cleaning Log'!$AB188="Fail")),1,0)</f>
        <v/>
      </c>
      <c r="AD188">
        <f>IF(AND(W188=1,OR(COUNTIF('Cleaning Log'!$N188:$X188,"Needs Attention")&gt;0,AND('Cleaning Log'!$L188&lt;&gt;"",COUNTBLANK('Cleaning Log'!$N188:$X188)&gt;0))),1,0)</f>
        <v/>
      </c>
      <c r="AE188">
        <f>IF(AND(W188=1,'Cleaning Log'!$AD188="Maintenance",'Cleaning Log'!$AF188=""),1,0)</f>
        <v/>
      </c>
    </row>
    <row r="189">
      <c r="T189">
        <f>IFERROR(IF(AND('Cleaning Log'!$A189=$B$3,OR($B$4="All Shifts",'Cleaning Log'!$F189=$B$4),OR($B$5="All Attendants",'Cleaning Log'!$E189=$B$5),OR('Cleaning Log'!$AC189="Hold",'Cleaning Log'!$AC189="Reclean",'Cleaning Log'!$AC189="Incomplete Checklist",'Cleaning Log'!$AC189="Awaiting Inspection",AND('Cleaning Log'!$AK189&lt;&gt;"",'Cleaning Log'!$AK189&lt;&gt;"OK"))),1,0),0)</f>
        <v/>
      </c>
      <c r="U189">
        <f>IF(T189=1,COUNTIF($T$2:T189,1),"")</f>
        <v/>
      </c>
      <c r="W189">
        <f>IFERROR(IF(AND('Cleaning Log'!$A189=$B$3,'Cleaning Log'!$B189&lt;&gt;"",OR($B$4="All Shifts",'Cleaning Log'!$F189=$B$4),OR($B$5="All Attendants",'Cleaning Log'!$E189=$B$5)),1,0),0)</f>
        <v/>
      </c>
      <c r="X189">
        <f>IF(AND(W189=1,'Cleaning Log'!$AC189="Released"),1,0)</f>
        <v/>
      </c>
      <c r="Y189">
        <f>IF(AND(W189=1,ISNUMBER('Cleaning Log'!$M189)),'Cleaning Log'!$M189,"")</f>
        <v/>
      </c>
      <c r="Z189">
        <f>IF(AND(W189=1,ISNUMBER('Cleaning Log'!$M189),ISNUMBER('Cleaning Log'!$J189),'Cleaning Log'!$M189&lt;='Cleaning Log'!$J189),1,0)</f>
        <v/>
      </c>
      <c r="AA189">
        <f>IF(AND(W189=1,'Cleaning Log'!$L189&lt;&gt;""),1,0)</f>
        <v/>
      </c>
      <c r="AB189">
        <f>IF(AND(W189=1,'Cleaning Log'!$AB189="Pass"),1,0)</f>
        <v/>
      </c>
      <c r="AC189">
        <f>IF(AND(W189=1,OR('Cleaning Log'!$AB189="Pass",'Cleaning Log'!$AB189="Fail")),1,0)</f>
        <v/>
      </c>
      <c r="AD189">
        <f>IF(AND(W189=1,OR(COUNTIF('Cleaning Log'!$N189:$X189,"Needs Attention")&gt;0,AND('Cleaning Log'!$L189&lt;&gt;"",COUNTBLANK('Cleaning Log'!$N189:$X189)&gt;0))),1,0)</f>
        <v/>
      </c>
      <c r="AE189">
        <f>IF(AND(W189=1,'Cleaning Log'!$AD189="Maintenance",'Cleaning Log'!$AF189=""),1,0)</f>
        <v/>
      </c>
    </row>
    <row r="190">
      <c r="T190">
        <f>IFERROR(IF(AND('Cleaning Log'!$A190=$B$3,OR($B$4="All Shifts",'Cleaning Log'!$F190=$B$4),OR($B$5="All Attendants",'Cleaning Log'!$E190=$B$5),OR('Cleaning Log'!$AC190="Hold",'Cleaning Log'!$AC190="Reclean",'Cleaning Log'!$AC190="Incomplete Checklist",'Cleaning Log'!$AC190="Awaiting Inspection",AND('Cleaning Log'!$AK190&lt;&gt;"",'Cleaning Log'!$AK190&lt;&gt;"OK"))),1,0),0)</f>
        <v/>
      </c>
      <c r="U190">
        <f>IF(T190=1,COUNTIF($T$2:T190,1),"")</f>
        <v/>
      </c>
      <c r="W190">
        <f>IFERROR(IF(AND('Cleaning Log'!$A190=$B$3,'Cleaning Log'!$B190&lt;&gt;"",OR($B$4="All Shifts",'Cleaning Log'!$F190=$B$4),OR($B$5="All Attendants",'Cleaning Log'!$E190=$B$5)),1,0),0)</f>
        <v/>
      </c>
      <c r="X190">
        <f>IF(AND(W190=1,'Cleaning Log'!$AC190="Released"),1,0)</f>
        <v/>
      </c>
      <c r="Y190">
        <f>IF(AND(W190=1,ISNUMBER('Cleaning Log'!$M190)),'Cleaning Log'!$M190,"")</f>
        <v/>
      </c>
      <c r="Z190">
        <f>IF(AND(W190=1,ISNUMBER('Cleaning Log'!$M190),ISNUMBER('Cleaning Log'!$J190),'Cleaning Log'!$M190&lt;='Cleaning Log'!$J190),1,0)</f>
        <v/>
      </c>
      <c r="AA190">
        <f>IF(AND(W190=1,'Cleaning Log'!$L190&lt;&gt;""),1,0)</f>
        <v/>
      </c>
      <c r="AB190">
        <f>IF(AND(W190=1,'Cleaning Log'!$AB190="Pass"),1,0)</f>
        <v/>
      </c>
      <c r="AC190">
        <f>IF(AND(W190=1,OR('Cleaning Log'!$AB190="Pass",'Cleaning Log'!$AB190="Fail")),1,0)</f>
        <v/>
      </c>
      <c r="AD190">
        <f>IF(AND(W190=1,OR(COUNTIF('Cleaning Log'!$N190:$X190,"Needs Attention")&gt;0,AND('Cleaning Log'!$L190&lt;&gt;"",COUNTBLANK('Cleaning Log'!$N190:$X190)&gt;0))),1,0)</f>
        <v/>
      </c>
      <c r="AE190">
        <f>IF(AND(W190=1,'Cleaning Log'!$AD190="Maintenance",'Cleaning Log'!$AF190=""),1,0)</f>
        <v/>
      </c>
    </row>
    <row r="191">
      <c r="T191">
        <f>IFERROR(IF(AND('Cleaning Log'!$A191=$B$3,OR($B$4="All Shifts",'Cleaning Log'!$F191=$B$4),OR($B$5="All Attendants",'Cleaning Log'!$E191=$B$5),OR('Cleaning Log'!$AC191="Hold",'Cleaning Log'!$AC191="Reclean",'Cleaning Log'!$AC191="Incomplete Checklist",'Cleaning Log'!$AC191="Awaiting Inspection",AND('Cleaning Log'!$AK191&lt;&gt;"",'Cleaning Log'!$AK191&lt;&gt;"OK"))),1,0),0)</f>
        <v/>
      </c>
      <c r="U191">
        <f>IF(T191=1,COUNTIF($T$2:T191,1),"")</f>
        <v/>
      </c>
      <c r="W191">
        <f>IFERROR(IF(AND('Cleaning Log'!$A191=$B$3,'Cleaning Log'!$B191&lt;&gt;"",OR($B$4="All Shifts",'Cleaning Log'!$F191=$B$4),OR($B$5="All Attendants",'Cleaning Log'!$E191=$B$5)),1,0),0)</f>
        <v/>
      </c>
      <c r="X191">
        <f>IF(AND(W191=1,'Cleaning Log'!$AC191="Released"),1,0)</f>
        <v/>
      </c>
      <c r="Y191">
        <f>IF(AND(W191=1,ISNUMBER('Cleaning Log'!$M191)),'Cleaning Log'!$M191,"")</f>
        <v/>
      </c>
      <c r="Z191">
        <f>IF(AND(W191=1,ISNUMBER('Cleaning Log'!$M191),ISNUMBER('Cleaning Log'!$J191),'Cleaning Log'!$M191&lt;='Cleaning Log'!$J191),1,0)</f>
        <v/>
      </c>
      <c r="AA191">
        <f>IF(AND(W191=1,'Cleaning Log'!$L191&lt;&gt;""),1,0)</f>
        <v/>
      </c>
      <c r="AB191">
        <f>IF(AND(W191=1,'Cleaning Log'!$AB191="Pass"),1,0)</f>
        <v/>
      </c>
      <c r="AC191">
        <f>IF(AND(W191=1,OR('Cleaning Log'!$AB191="Pass",'Cleaning Log'!$AB191="Fail")),1,0)</f>
        <v/>
      </c>
      <c r="AD191">
        <f>IF(AND(W191=1,OR(COUNTIF('Cleaning Log'!$N191:$X191,"Needs Attention")&gt;0,AND('Cleaning Log'!$L191&lt;&gt;"",COUNTBLANK('Cleaning Log'!$N191:$X191)&gt;0))),1,0)</f>
        <v/>
      </c>
      <c r="AE191">
        <f>IF(AND(W191=1,'Cleaning Log'!$AD191="Maintenance",'Cleaning Log'!$AF191=""),1,0)</f>
        <v/>
      </c>
    </row>
    <row r="192">
      <c r="T192">
        <f>IFERROR(IF(AND('Cleaning Log'!$A192=$B$3,OR($B$4="All Shifts",'Cleaning Log'!$F192=$B$4),OR($B$5="All Attendants",'Cleaning Log'!$E192=$B$5),OR('Cleaning Log'!$AC192="Hold",'Cleaning Log'!$AC192="Reclean",'Cleaning Log'!$AC192="Incomplete Checklist",'Cleaning Log'!$AC192="Awaiting Inspection",AND('Cleaning Log'!$AK192&lt;&gt;"",'Cleaning Log'!$AK192&lt;&gt;"OK"))),1,0),0)</f>
        <v/>
      </c>
      <c r="U192">
        <f>IF(T192=1,COUNTIF($T$2:T192,1),"")</f>
        <v/>
      </c>
      <c r="W192">
        <f>IFERROR(IF(AND('Cleaning Log'!$A192=$B$3,'Cleaning Log'!$B192&lt;&gt;"",OR($B$4="All Shifts",'Cleaning Log'!$F192=$B$4),OR($B$5="All Attendants",'Cleaning Log'!$E192=$B$5)),1,0),0)</f>
        <v/>
      </c>
      <c r="X192">
        <f>IF(AND(W192=1,'Cleaning Log'!$AC192="Released"),1,0)</f>
        <v/>
      </c>
      <c r="Y192">
        <f>IF(AND(W192=1,ISNUMBER('Cleaning Log'!$M192)),'Cleaning Log'!$M192,"")</f>
        <v/>
      </c>
      <c r="Z192">
        <f>IF(AND(W192=1,ISNUMBER('Cleaning Log'!$M192),ISNUMBER('Cleaning Log'!$J192),'Cleaning Log'!$M192&lt;='Cleaning Log'!$J192),1,0)</f>
        <v/>
      </c>
      <c r="AA192">
        <f>IF(AND(W192=1,'Cleaning Log'!$L192&lt;&gt;""),1,0)</f>
        <v/>
      </c>
      <c r="AB192">
        <f>IF(AND(W192=1,'Cleaning Log'!$AB192="Pass"),1,0)</f>
        <v/>
      </c>
      <c r="AC192">
        <f>IF(AND(W192=1,OR('Cleaning Log'!$AB192="Pass",'Cleaning Log'!$AB192="Fail")),1,0)</f>
        <v/>
      </c>
      <c r="AD192">
        <f>IF(AND(W192=1,OR(COUNTIF('Cleaning Log'!$N192:$X192,"Needs Attention")&gt;0,AND('Cleaning Log'!$L192&lt;&gt;"",COUNTBLANK('Cleaning Log'!$N192:$X192)&gt;0))),1,0)</f>
        <v/>
      </c>
      <c r="AE192">
        <f>IF(AND(W192=1,'Cleaning Log'!$AD192="Maintenance",'Cleaning Log'!$AF192=""),1,0)</f>
        <v/>
      </c>
    </row>
    <row r="193">
      <c r="T193">
        <f>IFERROR(IF(AND('Cleaning Log'!$A193=$B$3,OR($B$4="All Shifts",'Cleaning Log'!$F193=$B$4),OR($B$5="All Attendants",'Cleaning Log'!$E193=$B$5),OR('Cleaning Log'!$AC193="Hold",'Cleaning Log'!$AC193="Reclean",'Cleaning Log'!$AC193="Incomplete Checklist",'Cleaning Log'!$AC193="Awaiting Inspection",AND('Cleaning Log'!$AK193&lt;&gt;"",'Cleaning Log'!$AK193&lt;&gt;"OK"))),1,0),0)</f>
        <v/>
      </c>
      <c r="U193">
        <f>IF(T193=1,COUNTIF($T$2:T193,1),"")</f>
        <v/>
      </c>
      <c r="W193">
        <f>IFERROR(IF(AND('Cleaning Log'!$A193=$B$3,'Cleaning Log'!$B193&lt;&gt;"",OR($B$4="All Shifts",'Cleaning Log'!$F193=$B$4),OR($B$5="All Attendants",'Cleaning Log'!$E193=$B$5)),1,0),0)</f>
        <v/>
      </c>
      <c r="X193">
        <f>IF(AND(W193=1,'Cleaning Log'!$AC193="Released"),1,0)</f>
        <v/>
      </c>
      <c r="Y193">
        <f>IF(AND(W193=1,ISNUMBER('Cleaning Log'!$M193)),'Cleaning Log'!$M193,"")</f>
        <v/>
      </c>
      <c r="Z193">
        <f>IF(AND(W193=1,ISNUMBER('Cleaning Log'!$M193),ISNUMBER('Cleaning Log'!$J193),'Cleaning Log'!$M193&lt;='Cleaning Log'!$J193),1,0)</f>
        <v/>
      </c>
      <c r="AA193">
        <f>IF(AND(W193=1,'Cleaning Log'!$L193&lt;&gt;""),1,0)</f>
        <v/>
      </c>
      <c r="AB193">
        <f>IF(AND(W193=1,'Cleaning Log'!$AB193="Pass"),1,0)</f>
        <v/>
      </c>
      <c r="AC193">
        <f>IF(AND(W193=1,OR('Cleaning Log'!$AB193="Pass",'Cleaning Log'!$AB193="Fail")),1,0)</f>
        <v/>
      </c>
      <c r="AD193">
        <f>IF(AND(W193=1,OR(COUNTIF('Cleaning Log'!$N193:$X193,"Needs Attention")&gt;0,AND('Cleaning Log'!$L193&lt;&gt;"",COUNTBLANK('Cleaning Log'!$N193:$X193)&gt;0))),1,0)</f>
        <v/>
      </c>
      <c r="AE193">
        <f>IF(AND(W193=1,'Cleaning Log'!$AD193="Maintenance",'Cleaning Log'!$AF193=""),1,0)</f>
        <v/>
      </c>
    </row>
    <row r="194">
      <c r="T194">
        <f>IFERROR(IF(AND('Cleaning Log'!$A194=$B$3,OR($B$4="All Shifts",'Cleaning Log'!$F194=$B$4),OR($B$5="All Attendants",'Cleaning Log'!$E194=$B$5),OR('Cleaning Log'!$AC194="Hold",'Cleaning Log'!$AC194="Reclean",'Cleaning Log'!$AC194="Incomplete Checklist",'Cleaning Log'!$AC194="Awaiting Inspection",AND('Cleaning Log'!$AK194&lt;&gt;"",'Cleaning Log'!$AK194&lt;&gt;"OK"))),1,0),0)</f>
        <v/>
      </c>
      <c r="U194">
        <f>IF(T194=1,COUNTIF($T$2:T194,1),"")</f>
        <v/>
      </c>
      <c r="W194">
        <f>IFERROR(IF(AND('Cleaning Log'!$A194=$B$3,'Cleaning Log'!$B194&lt;&gt;"",OR($B$4="All Shifts",'Cleaning Log'!$F194=$B$4),OR($B$5="All Attendants",'Cleaning Log'!$E194=$B$5)),1,0),0)</f>
        <v/>
      </c>
      <c r="X194">
        <f>IF(AND(W194=1,'Cleaning Log'!$AC194="Released"),1,0)</f>
        <v/>
      </c>
      <c r="Y194">
        <f>IF(AND(W194=1,ISNUMBER('Cleaning Log'!$M194)),'Cleaning Log'!$M194,"")</f>
        <v/>
      </c>
      <c r="Z194">
        <f>IF(AND(W194=1,ISNUMBER('Cleaning Log'!$M194),ISNUMBER('Cleaning Log'!$J194),'Cleaning Log'!$M194&lt;='Cleaning Log'!$J194),1,0)</f>
        <v/>
      </c>
      <c r="AA194">
        <f>IF(AND(W194=1,'Cleaning Log'!$L194&lt;&gt;""),1,0)</f>
        <v/>
      </c>
      <c r="AB194">
        <f>IF(AND(W194=1,'Cleaning Log'!$AB194="Pass"),1,0)</f>
        <v/>
      </c>
      <c r="AC194">
        <f>IF(AND(W194=1,OR('Cleaning Log'!$AB194="Pass",'Cleaning Log'!$AB194="Fail")),1,0)</f>
        <v/>
      </c>
      <c r="AD194">
        <f>IF(AND(W194=1,OR(COUNTIF('Cleaning Log'!$N194:$X194,"Needs Attention")&gt;0,AND('Cleaning Log'!$L194&lt;&gt;"",COUNTBLANK('Cleaning Log'!$N194:$X194)&gt;0))),1,0)</f>
        <v/>
      </c>
      <c r="AE194">
        <f>IF(AND(W194=1,'Cleaning Log'!$AD194="Maintenance",'Cleaning Log'!$AF194=""),1,0)</f>
        <v/>
      </c>
    </row>
    <row r="195">
      <c r="T195">
        <f>IFERROR(IF(AND('Cleaning Log'!$A195=$B$3,OR($B$4="All Shifts",'Cleaning Log'!$F195=$B$4),OR($B$5="All Attendants",'Cleaning Log'!$E195=$B$5),OR('Cleaning Log'!$AC195="Hold",'Cleaning Log'!$AC195="Reclean",'Cleaning Log'!$AC195="Incomplete Checklist",'Cleaning Log'!$AC195="Awaiting Inspection",AND('Cleaning Log'!$AK195&lt;&gt;"",'Cleaning Log'!$AK195&lt;&gt;"OK"))),1,0),0)</f>
        <v/>
      </c>
      <c r="U195">
        <f>IF(T195=1,COUNTIF($T$2:T195,1),"")</f>
        <v/>
      </c>
      <c r="W195">
        <f>IFERROR(IF(AND('Cleaning Log'!$A195=$B$3,'Cleaning Log'!$B195&lt;&gt;"",OR($B$4="All Shifts",'Cleaning Log'!$F195=$B$4),OR($B$5="All Attendants",'Cleaning Log'!$E195=$B$5)),1,0),0)</f>
        <v/>
      </c>
      <c r="X195">
        <f>IF(AND(W195=1,'Cleaning Log'!$AC195="Released"),1,0)</f>
        <v/>
      </c>
      <c r="Y195">
        <f>IF(AND(W195=1,ISNUMBER('Cleaning Log'!$M195)),'Cleaning Log'!$M195,"")</f>
        <v/>
      </c>
      <c r="Z195">
        <f>IF(AND(W195=1,ISNUMBER('Cleaning Log'!$M195),ISNUMBER('Cleaning Log'!$J195),'Cleaning Log'!$M195&lt;='Cleaning Log'!$J195),1,0)</f>
        <v/>
      </c>
      <c r="AA195">
        <f>IF(AND(W195=1,'Cleaning Log'!$L195&lt;&gt;""),1,0)</f>
        <v/>
      </c>
      <c r="AB195">
        <f>IF(AND(W195=1,'Cleaning Log'!$AB195="Pass"),1,0)</f>
        <v/>
      </c>
      <c r="AC195">
        <f>IF(AND(W195=1,OR('Cleaning Log'!$AB195="Pass",'Cleaning Log'!$AB195="Fail")),1,0)</f>
        <v/>
      </c>
      <c r="AD195">
        <f>IF(AND(W195=1,OR(COUNTIF('Cleaning Log'!$N195:$X195,"Needs Attention")&gt;0,AND('Cleaning Log'!$L195&lt;&gt;"",COUNTBLANK('Cleaning Log'!$N195:$X195)&gt;0))),1,0)</f>
        <v/>
      </c>
      <c r="AE195">
        <f>IF(AND(W195=1,'Cleaning Log'!$AD195="Maintenance",'Cleaning Log'!$AF195=""),1,0)</f>
        <v/>
      </c>
    </row>
    <row r="196">
      <c r="T196">
        <f>IFERROR(IF(AND('Cleaning Log'!$A196=$B$3,OR($B$4="All Shifts",'Cleaning Log'!$F196=$B$4),OR($B$5="All Attendants",'Cleaning Log'!$E196=$B$5),OR('Cleaning Log'!$AC196="Hold",'Cleaning Log'!$AC196="Reclean",'Cleaning Log'!$AC196="Incomplete Checklist",'Cleaning Log'!$AC196="Awaiting Inspection",AND('Cleaning Log'!$AK196&lt;&gt;"",'Cleaning Log'!$AK196&lt;&gt;"OK"))),1,0),0)</f>
        <v/>
      </c>
      <c r="U196">
        <f>IF(T196=1,COUNTIF($T$2:T196,1),"")</f>
        <v/>
      </c>
      <c r="W196">
        <f>IFERROR(IF(AND('Cleaning Log'!$A196=$B$3,'Cleaning Log'!$B196&lt;&gt;"",OR($B$4="All Shifts",'Cleaning Log'!$F196=$B$4),OR($B$5="All Attendants",'Cleaning Log'!$E196=$B$5)),1,0),0)</f>
        <v/>
      </c>
      <c r="X196">
        <f>IF(AND(W196=1,'Cleaning Log'!$AC196="Released"),1,0)</f>
        <v/>
      </c>
      <c r="Y196">
        <f>IF(AND(W196=1,ISNUMBER('Cleaning Log'!$M196)),'Cleaning Log'!$M196,"")</f>
        <v/>
      </c>
      <c r="Z196">
        <f>IF(AND(W196=1,ISNUMBER('Cleaning Log'!$M196),ISNUMBER('Cleaning Log'!$J196),'Cleaning Log'!$M196&lt;='Cleaning Log'!$J196),1,0)</f>
        <v/>
      </c>
      <c r="AA196">
        <f>IF(AND(W196=1,'Cleaning Log'!$L196&lt;&gt;""),1,0)</f>
        <v/>
      </c>
      <c r="AB196">
        <f>IF(AND(W196=1,'Cleaning Log'!$AB196="Pass"),1,0)</f>
        <v/>
      </c>
      <c r="AC196">
        <f>IF(AND(W196=1,OR('Cleaning Log'!$AB196="Pass",'Cleaning Log'!$AB196="Fail")),1,0)</f>
        <v/>
      </c>
      <c r="AD196">
        <f>IF(AND(W196=1,OR(COUNTIF('Cleaning Log'!$N196:$X196,"Needs Attention")&gt;0,AND('Cleaning Log'!$L196&lt;&gt;"",COUNTBLANK('Cleaning Log'!$N196:$X196)&gt;0))),1,0)</f>
        <v/>
      </c>
      <c r="AE196">
        <f>IF(AND(W196=1,'Cleaning Log'!$AD196="Maintenance",'Cleaning Log'!$AF196=""),1,0)</f>
        <v/>
      </c>
    </row>
    <row r="197">
      <c r="T197">
        <f>IFERROR(IF(AND('Cleaning Log'!$A197=$B$3,OR($B$4="All Shifts",'Cleaning Log'!$F197=$B$4),OR($B$5="All Attendants",'Cleaning Log'!$E197=$B$5),OR('Cleaning Log'!$AC197="Hold",'Cleaning Log'!$AC197="Reclean",'Cleaning Log'!$AC197="Incomplete Checklist",'Cleaning Log'!$AC197="Awaiting Inspection",AND('Cleaning Log'!$AK197&lt;&gt;"",'Cleaning Log'!$AK197&lt;&gt;"OK"))),1,0),0)</f>
        <v/>
      </c>
      <c r="U197">
        <f>IF(T197=1,COUNTIF($T$2:T197,1),"")</f>
        <v/>
      </c>
      <c r="W197">
        <f>IFERROR(IF(AND('Cleaning Log'!$A197=$B$3,'Cleaning Log'!$B197&lt;&gt;"",OR($B$4="All Shifts",'Cleaning Log'!$F197=$B$4),OR($B$5="All Attendants",'Cleaning Log'!$E197=$B$5)),1,0),0)</f>
        <v/>
      </c>
      <c r="X197">
        <f>IF(AND(W197=1,'Cleaning Log'!$AC197="Released"),1,0)</f>
        <v/>
      </c>
      <c r="Y197">
        <f>IF(AND(W197=1,ISNUMBER('Cleaning Log'!$M197)),'Cleaning Log'!$M197,"")</f>
        <v/>
      </c>
      <c r="Z197">
        <f>IF(AND(W197=1,ISNUMBER('Cleaning Log'!$M197),ISNUMBER('Cleaning Log'!$J197),'Cleaning Log'!$M197&lt;='Cleaning Log'!$J197),1,0)</f>
        <v/>
      </c>
      <c r="AA197">
        <f>IF(AND(W197=1,'Cleaning Log'!$L197&lt;&gt;""),1,0)</f>
        <v/>
      </c>
      <c r="AB197">
        <f>IF(AND(W197=1,'Cleaning Log'!$AB197="Pass"),1,0)</f>
        <v/>
      </c>
      <c r="AC197">
        <f>IF(AND(W197=1,OR('Cleaning Log'!$AB197="Pass",'Cleaning Log'!$AB197="Fail")),1,0)</f>
        <v/>
      </c>
      <c r="AD197">
        <f>IF(AND(W197=1,OR(COUNTIF('Cleaning Log'!$N197:$X197,"Needs Attention")&gt;0,AND('Cleaning Log'!$L197&lt;&gt;"",COUNTBLANK('Cleaning Log'!$N197:$X197)&gt;0))),1,0)</f>
        <v/>
      </c>
      <c r="AE197">
        <f>IF(AND(W197=1,'Cleaning Log'!$AD197="Maintenance",'Cleaning Log'!$AF197=""),1,0)</f>
        <v/>
      </c>
    </row>
    <row r="198">
      <c r="T198">
        <f>IFERROR(IF(AND('Cleaning Log'!$A198=$B$3,OR($B$4="All Shifts",'Cleaning Log'!$F198=$B$4),OR($B$5="All Attendants",'Cleaning Log'!$E198=$B$5),OR('Cleaning Log'!$AC198="Hold",'Cleaning Log'!$AC198="Reclean",'Cleaning Log'!$AC198="Incomplete Checklist",'Cleaning Log'!$AC198="Awaiting Inspection",AND('Cleaning Log'!$AK198&lt;&gt;"",'Cleaning Log'!$AK198&lt;&gt;"OK"))),1,0),0)</f>
        <v/>
      </c>
      <c r="U198">
        <f>IF(T198=1,COUNTIF($T$2:T198,1),"")</f>
        <v/>
      </c>
      <c r="W198">
        <f>IFERROR(IF(AND('Cleaning Log'!$A198=$B$3,'Cleaning Log'!$B198&lt;&gt;"",OR($B$4="All Shifts",'Cleaning Log'!$F198=$B$4),OR($B$5="All Attendants",'Cleaning Log'!$E198=$B$5)),1,0),0)</f>
        <v/>
      </c>
      <c r="X198">
        <f>IF(AND(W198=1,'Cleaning Log'!$AC198="Released"),1,0)</f>
        <v/>
      </c>
      <c r="Y198">
        <f>IF(AND(W198=1,ISNUMBER('Cleaning Log'!$M198)),'Cleaning Log'!$M198,"")</f>
        <v/>
      </c>
      <c r="Z198">
        <f>IF(AND(W198=1,ISNUMBER('Cleaning Log'!$M198),ISNUMBER('Cleaning Log'!$J198),'Cleaning Log'!$M198&lt;='Cleaning Log'!$J198),1,0)</f>
        <v/>
      </c>
      <c r="AA198">
        <f>IF(AND(W198=1,'Cleaning Log'!$L198&lt;&gt;""),1,0)</f>
        <v/>
      </c>
      <c r="AB198">
        <f>IF(AND(W198=1,'Cleaning Log'!$AB198="Pass"),1,0)</f>
        <v/>
      </c>
      <c r="AC198">
        <f>IF(AND(W198=1,OR('Cleaning Log'!$AB198="Pass",'Cleaning Log'!$AB198="Fail")),1,0)</f>
        <v/>
      </c>
      <c r="AD198">
        <f>IF(AND(W198=1,OR(COUNTIF('Cleaning Log'!$N198:$X198,"Needs Attention")&gt;0,AND('Cleaning Log'!$L198&lt;&gt;"",COUNTBLANK('Cleaning Log'!$N198:$X198)&gt;0))),1,0)</f>
        <v/>
      </c>
      <c r="AE198">
        <f>IF(AND(W198=1,'Cleaning Log'!$AD198="Maintenance",'Cleaning Log'!$AF198=""),1,0)</f>
        <v/>
      </c>
    </row>
    <row r="199">
      <c r="T199">
        <f>IFERROR(IF(AND('Cleaning Log'!$A199=$B$3,OR($B$4="All Shifts",'Cleaning Log'!$F199=$B$4),OR($B$5="All Attendants",'Cleaning Log'!$E199=$B$5),OR('Cleaning Log'!$AC199="Hold",'Cleaning Log'!$AC199="Reclean",'Cleaning Log'!$AC199="Incomplete Checklist",'Cleaning Log'!$AC199="Awaiting Inspection",AND('Cleaning Log'!$AK199&lt;&gt;"",'Cleaning Log'!$AK199&lt;&gt;"OK"))),1,0),0)</f>
        <v/>
      </c>
      <c r="U199">
        <f>IF(T199=1,COUNTIF($T$2:T199,1),"")</f>
        <v/>
      </c>
      <c r="W199">
        <f>IFERROR(IF(AND('Cleaning Log'!$A199=$B$3,'Cleaning Log'!$B199&lt;&gt;"",OR($B$4="All Shifts",'Cleaning Log'!$F199=$B$4),OR($B$5="All Attendants",'Cleaning Log'!$E199=$B$5)),1,0),0)</f>
        <v/>
      </c>
      <c r="X199">
        <f>IF(AND(W199=1,'Cleaning Log'!$AC199="Released"),1,0)</f>
        <v/>
      </c>
      <c r="Y199">
        <f>IF(AND(W199=1,ISNUMBER('Cleaning Log'!$M199)),'Cleaning Log'!$M199,"")</f>
        <v/>
      </c>
      <c r="Z199">
        <f>IF(AND(W199=1,ISNUMBER('Cleaning Log'!$M199),ISNUMBER('Cleaning Log'!$J199),'Cleaning Log'!$M199&lt;='Cleaning Log'!$J199),1,0)</f>
        <v/>
      </c>
      <c r="AA199">
        <f>IF(AND(W199=1,'Cleaning Log'!$L199&lt;&gt;""),1,0)</f>
        <v/>
      </c>
      <c r="AB199">
        <f>IF(AND(W199=1,'Cleaning Log'!$AB199="Pass"),1,0)</f>
        <v/>
      </c>
      <c r="AC199">
        <f>IF(AND(W199=1,OR('Cleaning Log'!$AB199="Pass",'Cleaning Log'!$AB199="Fail")),1,0)</f>
        <v/>
      </c>
      <c r="AD199">
        <f>IF(AND(W199=1,OR(COUNTIF('Cleaning Log'!$N199:$X199,"Needs Attention")&gt;0,AND('Cleaning Log'!$L199&lt;&gt;"",COUNTBLANK('Cleaning Log'!$N199:$X199)&gt;0))),1,0)</f>
        <v/>
      </c>
      <c r="AE199">
        <f>IF(AND(W199=1,'Cleaning Log'!$AD199="Maintenance",'Cleaning Log'!$AF199=""),1,0)</f>
        <v/>
      </c>
    </row>
    <row r="200">
      <c r="T200">
        <f>IFERROR(IF(AND('Cleaning Log'!$A200=$B$3,OR($B$4="All Shifts",'Cleaning Log'!$F200=$B$4),OR($B$5="All Attendants",'Cleaning Log'!$E200=$B$5),OR('Cleaning Log'!$AC200="Hold",'Cleaning Log'!$AC200="Reclean",'Cleaning Log'!$AC200="Incomplete Checklist",'Cleaning Log'!$AC200="Awaiting Inspection",AND('Cleaning Log'!$AK200&lt;&gt;"",'Cleaning Log'!$AK200&lt;&gt;"OK"))),1,0),0)</f>
        <v/>
      </c>
      <c r="U200">
        <f>IF(T200=1,COUNTIF($T$2:T200,1),"")</f>
        <v/>
      </c>
      <c r="W200">
        <f>IFERROR(IF(AND('Cleaning Log'!$A200=$B$3,'Cleaning Log'!$B200&lt;&gt;"",OR($B$4="All Shifts",'Cleaning Log'!$F200=$B$4),OR($B$5="All Attendants",'Cleaning Log'!$E200=$B$5)),1,0),0)</f>
        <v/>
      </c>
      <c r="X200">
        <f>IF(AND(W200=1,'Cleaning Log'!$AC200="Released"),1,0)</f>
        <v/>
      </c>
      <c r="Y200">
        <f>IF(AND(W200=1,ISNUMBER('Cleaning Log'!$M200)),'Cleaning Log'!$M200,"")</f>
        <v/>
      </c>
      <c r="Z200">
        <f>IF(AND(W200=1,ISNUMBER('Cleaning Log'!$M200),ISNUMBER('Cleaning Log'!$J200),'Cleaning Log'!$M200&lt;='Cleaning Log'!$J200),1,0)</f>
        <v/>
      </c>
      <c r="AA200">
        <f>IF(AND(W200=1,'Cleaning Log'!$L200&lt;&gt;""),1,0)</f>
        <v/>
      </c>
      <c r="AB200">
        <f>IF(AND(W200=1,'Cleaning Log'!$AB200="Pass"),1,0)</f>
        <v/>
      </c>
      <c r="AC200">
        <f>IF(AND(W200=1,OR('Cleaning Log'!$AB200="Pass",'Cleaning Log'!$AB200="Fail")),1,0)</f>
        <v/>
      </c>
      <c r="AD200">
        <f>IF(AND(W200=1,OR(COUNTIF('Cleaning Log'!$N200:$X200,"Needs Attention")&gt;0,AND('Cleaning Log'!$L200&lt;&gt;"",COUNTBLANK('Cleaning Log'!$N200:$X200)&gt;0))),1,0)</f>
        <v/>
      </c>
      <c r="AE200">
        <f>IF(AND(W200=1,'Cleaning Log'!$AD200="Maintenance",'Cleaning Log'!$AF200=""),1,0)</f>
        <v/>
      </c>
    </row>
    <row r="201">
      <c r="T201">
        <f>IFERROR(IF(AND('Cleaning Log'!$A201=$B$3,OR($B$4="All Shifts",'Cleaning Log'!$F201=$B$4),OR($B$5="All Attendants",'Cleaning Log'!$E201=$B$5),OR('Cleaning Log'!$AC201="Hold",'Cleaning Log'!$AC201="Reclean",'Cleaning Log'!$AC201="Incomplete Checklist",'Cleaning Log'!$AC201="Awaiting Inspection",AND('Cleaning Log'!$AK201&lt;&gt;"",'Cleaning Log'!$AK201&lt;&gt;"OK"))),1,0),0)</f>
        <v/>
      </c>
      <c r="U201">
        <f>IF(T201=1,COUNTIF($T$2:T201,1),"")</f>
        <v/>
      </c>
      <c r="W201">
        <f>IFERROR(IF(AND('Cleaning Log'!$A201=$B$3,'Cleaning Log'!$B201&lt;&gt;"",OR($B$4="All Shifts",'Cleaning Log'!$F201=$B$4),OR($B$5="All Attendants",'Cleaning Log'!$E201=$B$5)),1,0),0)</f>
        <v/>
      </c>
      <c r="X201">
        <f>IF(AND(W201=1,'Cleaning Log'!$AC201="Released"),1,0)</f>
        <v/>
      </c>
      <c r="Y201">
        <f>IF(AND(W201=1,ISNUMBER('Cleaning Log'!$M201)),'Cleaning Log'!$M201,"")</f>
        <v/>
      </c>
      <c r="Z201">
        <f>IF(AND(W201=1,ISNUMBER('Cleaning Log'!$M201),ISNUMBER('Cleaning Log'!$J201),'Cleaning Log'!$M201&lt;='Cleaning Log'!$J201),1,0)</f>
        <v/>
      </c>
      <c r="AA201">
        <f>IF(AND(W201=1,'Cleaning Log'!$L201&lt;&gt;""),1,0)</f>
        <v/>
      </c>
      <c r="AB201">
        <f>IF(AND(W201=1,'Cleaning Log'!$AB201="Pass"),1,0)</f>
        <v/>
      </c>
      <c r="AC201">
        <f>IF(AND(W201=1,OR('Cleaning Log'!$AB201="Pass",'Cleaning Log'!$AB201="Fail")),1,0)</f>
        <v/>
      </c>
      <c r="AD201">
        <f>IF(AND(W201=1,OR(COUNTIF('Cleaning Log'!$N201:$X201,"Needs Attention")&gt;0,AND('Cleaning Log'!$L201&lt;&gt;"",COUNTBLANK('Cleaning Log'!$N201:$X201)&gt;0))),1,0)</f>
        <v/>
      </c>
      <c r="AE201">
        <f>IF(AND(W201=1,'Cleaning Log'!$AD201="Maintenance",'Cleaning Log'!$AF201=""),1,0)</f>
        <v/>
      </c>
    </row>
    <row r="202">
      <c r="T202">
        <f>IFERROR(IF(AND('Cleaning Log'!$A202=$B$3,OR($B$4="All Shifts",'Cleaning Log'!$F202=$B$4),OR($B$5="All Attendants",'Cleaning Log'!$E202=$B$5),OR('Cleaning Log'!$AC202="Hold",'Cleaning Log'!$AC202="Reclean",'Cleaning Log'!$AC202="Incomplete Checklist",'Cleaning Log'!$AC202="Awaiting Inspection",AND('Cleaning Log'!$AK202&lt;&gt;"",'Cleaning Log'!$AK202&lt;&gt;"OK"))),1,0),0)</f>
        <v/>
      </c>
      <c r="U202">
        <f>IF(T202=1,COUNTIF($T$2:T202,1),"")</f>
        <v/>
      </c>
      <c r="W202">
        <f>IFERROR(IF(AND('Cleaning Log'!$A202=$B$3,'Cleaning Log'!$B202&lt;&gt;"",OR($B$4="All Shifts",'Cleaning Log'!$F202=$B$4),OR($B$5="All Attendants",'Cleaning Log'!$E202=$B$5)),1,0),0)</f>
        <v/>
      </c>
      <c r="X202">
        <f>IF(AND(W202=1,'Cleaning Log'!$AC202="Released"),1,0)</f>
        <v/>
      </c>
      <c r="Y202">
        <f>IF(AND(W202=1,ISNUMBER('Cleaning Log'!$M202)),'Cleaning Log'!$M202,"")</f>
        <v/>
      </c>
      <c r="Z202">
        <f>IF(AND(W202=1,ISNUMBER('Cleaning Log'!$M202),ISNUMBER('Cleaning Log'!$J202),'Cleaning Log'!$M202&lt;='Cleaning Log'!$J202),1,0)</f>
        <v/>
      </c>
      <c r="AA202">
        <f>IF(AND(W202=1,'Cleaning Log'!$L202&lt;&gt;""),1,0)</f>
        <v/>
      </c>
      <c r="AB202">
        <f>IF(AND(W202=1,'Cleaning Log'!$AB202="Pass"),1,0)</f>
        <v/>
      </c>
      <c r="AC202">
        <f>IF(AND(W202=1,OR('Cleaning Log'!$AB202="Pass",'Cleaning Log'!$AB202="Fail")),1,0)</f>
        <v/>
      </c>
      <c r="AD202">
        <f>IF(AND(W202=1,OR(COUNTIF('Cleaning Log'!$N202:$X202,"Needs Attention")&gt;0,AND('Cleaning Log'!$L202&lt;&gt;"",COUNTBLANK('Cleaning Log'!$N202:$X202)&gt;0))),1,0)</f>
        <v/>
      </c>
      <c r="AE202">
        <f>IF(AND(W202=1,'Cleaning Log'!$AD202="Maintenance",'Cleaning Log'!$AF202=""),1,0)</f>
        <v/>
      </c>
    </row>
    <row r="203">
      <c r="T203">
        <f>IFERROR(IF(AND('Cleaning Log'!$A203=$B$3,OR($B$4="All Shifts",'Cleaning Log'!$F203=$B$4),OR($B$5="All Attendants",'Cleaning Log'!$E203=$B$5),OR('Cleaning Log'!$AC203="Hold",'Cleaning Log'!$AC203="Reclean",'Cleaning Log'!$AC203="Incomplete Checklist",'Cleaning Log'!$AC203="Awaiting Inspection",AND('Cleaning Log'!$AK203&lt;&gt;"",'Cleaning Log'!$AK203&lt;&gt;"OK"))),1,0),0)</f>
        <v/>
      </c>
      <c r="U203">
        <f>IF(T203=1,COUNTIF($T$2:T203,1),"")</f>
        <v/>
      </c>
      <c r="W203">
        <f>IFERROR(IF(AND('Cleaning Log'!$A203=$B$3,'Cleaning Log'!$B203&lt;&gt;"",OR($B$4="All Shifts",'Cleaning Log'!$F203=$B$4),OR($B$5="All Attendants",'Cleaning Log'!$E203=$B$5)),1,0),0)</f>
        <v/>
      </c>
      <c r="X203">
        <f>IF(AND(W203=1,'Cleaning Log'!$AC203="Released"),1,0)</f>
        <v/>
      </c>
      <c r="Y203">
        <f>IF(AND(W203=1,ISNUMBER('Cleaning Log'!$M203)),'Cleaning Log'!$M203,"")</f>
        <v/>
      </c>
      <c r="Z203">
        <f>IF(AND(W203=1,ISNUMBER('Cleaning Log'!$M203),ISNUMBER('Cleaning Log'!$J203),'Cleaning Log'!$M203&lt;='Cleaning Log'!$J203),1,0)</f>
        <v/>
      </c>
      <c r="AA203">
        <f>IF(AND(W203=1,'Cleaning Log'!$L203&lt;&gt;""),1,0)</f>
        <v/>
      </c>
      <c r="AB203">
        <f>IF(AND(W203=1,'Cleaning Log'!$AB203="Pass"),1,0)</f>
        <v/>
      </c>
      <c r="AC203">
        <f>IF(AND(W203=1,OR('Cleaning Log'!$AB203="Pass",'Cleaning Log'!$AB203="Fail")),1,0)</f>
        <v/>
      </c>
      <c r="AD203">
        <f>IF(AND(W203=1,OR(COUNTIF('Cleaning Log'!$N203:$X203,"Needs Attention")&gt;0,AND('Cleaning Log'!$L203&lt;&gt;"",COUNTBLANK('Cleaning Log'!$N203:$X203)&gt;0))),1,0)</f>
        <v/>
      </c>
      <c r="AE203">
        <f>IF(AND(W203=1,'Cleaning Log'!$AD203="Maintenance",'Cleaning Log'!$AF203=""),1,0)</f>
        <v/>
      </c>
    </row>
    <row r="204">
      <c r="T204">
        <f>IFERROR(IF(AND('Cleaning Log'!$A204=$B$3,OR($B$4="All Shifts",'Cleaning Log'!$F204=$B$4),OR($B$5="All Attendants",'Cleaning Log'!$E204=$B$5),OR('Cleaning Log'!$AC204="Hold",'Cleaning Log'!$AC204="Reclean",'Cleaning Log'!$AC204="Incomplete Checklist",'Cleaning Log'!$AC204="Awaiting Inspection",AND('Cleaning Log'!$AK204&lt;&gt;"",'Cleaning Log'!$AK204&lt;&gt;"OK"))),1,0),0)</f>
        <v/>
      </c>
      <c r="U204">
        <f>IF(T204=1,COUNTIF($T$2:T204,1),"")</f>
        <v/>
      </c>
      <c r="W204">
        <f>IFERROR(IF(AND('Cleaning Log'!$A204=$B$3,'Cleaning Log'!$B204&lt;&gt;"",OR($B$4="All Shifts",'Cleaning Log'!$F204=$B$4),OR($B$5="All Attendants",'Cleaning Log'!$E204=$B$5)),1,0),0)</f>
        <v/>
      </c>
      <c r="X204">
        <f>IF(AND(W204=1,'Cleaning Log'!$AC204="Released"),1,0)</f>
        <v/>
      </c>
      <c r="Y204">
        <f>IF(AND(W204=1,ISNUMBER('Cleaning Log'!$M204)),'Cleaning Log'!$M204,"")</f>
        <v/>
      </c>
      <c r="Z204">
        <f>IF(AND(W204=1,ISNUMBER('Cleaning Log'!$M204),ISNUMBER('Cleaning Log'!$J204),'Cleaning Log'!$M204&lt;='Cleaning Log'!$J204),1,0)</f>
        <v/>
      </c>
      <c r="AA204">
        <f>IF(AND(W204=1,'Cleaning Log'!$L204&lt;&gt;""),1,0)</f>
        <v/>
      </c>
      <c r="AB204">
        <f>IF(AND(W204=1,'Cleaning Log'!$AB204="Pass"),1,0)</f>
        <v/>
      </c>
      <c r="AC204">
        <f>IF(AND(W204=1,OR('Cleaning Log'!$AB204="Pass",'Cleaning Log'!$AB204="Fail")),1,0)</f>
        <v/>
      </c>
      <c r="AD204">
        <f>IF(AND(W204=1,OR(COUNTIF('Cleaning Log'!$N204:$X204,"Needs Attention")&gt;0,AND('Cleaning Log'!$L204&lt;&gt;"",COUNTBLANK('Cleaning Log'!$N204:$X204)&gt;0))),1,0)</f>
        <v/>
      </c>
      <c r="AE204">
        <f>IF(AND(W204=1,'Cleaning Log'!$AD204="Maintenance",'Cleaning Log'!$AF204=""),1,0)</f>
        <v/>
      </c>
    </row>
    <row r="205">
      <c r="T205">
        <f>IFERROR(IF(AND('Cleaning Log'!$A205=$B$3,OR($B$4="All Shifts",'Cleaning Log'!$F205=$B$4),OR($B$5="All Attendants",'Cleaning Log'!$E205=$B$5),OR('Cleaning Log'!$AC205="Hold",'Cleaning Log'!$AC205="Reclean",'Cleaning Log'!$AC205="Incomplete Checklist",'Cleaning Log'!$AC205="Awaiting Inspection",AND('Cleaning Log'!$AK205&lt;&gt;"",'Cleaning Log'!$AK205&lt;&gt;"OK"))),1,0),0)</f>
        <v/>
      </c>
      <c r="U205">
        <f>IF(T205=1,COUNTIF($T$2:T205,1),"")</f>
        <v/>
      </c>
      <c r="W205">
        <f>IFERROR(IF(AND('Cleaning Log'!$A205=$B$3,'Cleaning Log'!$B205&lt;&gt;"",OR($B$4="All Shifts",'Cleaning Log'!$F205=$B$4),OR($B$5="All Attendants",'Cleaning Log'!$E205=$B$5)),1,0),0)</f>
        <v/>
      </c>
      <c r="X205">
        <f>IF(AND(W205=1,'Cleaning Log'!$AC205="Released"),1,0)</f>
        <v/>
      </c>
      <c r="Y205">
        <f>IF(AND(W205=1,ISNUMBER('Cleaning Log'!$M205)),'Cleaning Log'!$M205,"")</f>
        <v/>
      </c>
      <c r="Z205">
        <f>IF(AND(W205=1,ISNUMBER('Cleaning Log'!$M205),ISNUMBER('Cleaning Log'!$J205),'Cleaning Log'!$M205&lt;='Cleaning Log'!$J205),1,0)</f>
        <v/>
      </c>
      <c r="AA205">
        <f>IF(AND(W205=1,'Cleaning Log'!$L205&lt;&gt;""),1,0)</f>
        <v/>
      </c>
      <c r="AB205">
        <f>IF(AND(W205=1,'Cleaning Log'!$AB205="Pass"),1,0)</f>
        <v/>
      </c>
      <c r="AC205">
        <f>IF(AND(W205=1,OR('Cleaning Log'!$AB205="Pass",'Cleaning Log'!$AB205="Fail")),1,0)</f>
        <v/>
      </c>
      <c r="AD205">
        <f>IF(AND(W205=1,OR(COUNTIF('Cleaning Log'!$N205:$X205,"Needs Attention")&gt;0,AND('Cleaning Log'!$L205&lt;&gt;"",COUNTBLANK('Cleaning Log'!$N205:$X205)&gt;0))),1,0)</f>
        <v/>
      </c>
      <c r="AE205">
        <f>IF(AND(W205=1,'Cleaning Log'!$AD205="Maintenance",'Cleaning Log'!$AF205=""),1,0)</f>
        <v/>
      </c>
    </row>
    <row r="206">
      <c r="T206">
        <f>IFERROR(IF(AND('Cleaning Log'!$A206=$B$3,OR($B$4="All Shifts",'Cleaning Log'!$F206=$B$4),OR($B$5="All Attendants",'Cleaning Log'!$E206=$B$5),OR('Cleaning Log'!$AC206="Hold",'Cleaning Log'!$AC206="Reclean",'Cleaning Log'!$AC206="Incomplete Checklist",'Cleaning Log'!$AC206="Awaiting Inspection",AND('Cleaning Log'!$AK206&lt;&gt;"",'Cleaning Log'!$AK206&lt;&gt;"OK"))),1,0),0)</f>
        <v/>
      </c>
      <c r="U206">
        <f>IF(T206=1,COUNTIF($T$2:T206,1),"")</f>
        <v/>
      </c>
      <c r="W206">
        <f>IFERROR(IF(AND('Cleaning Log'!$A206=$B$3,'Cleaning Log'!$B206&lt;&gt;"",OR($B$4="All Shifts",'Cleaning Log'!$F206=$B$4),OR($B$5="All Attendants",'Cleaning Log'!$E206=$B$5)),1,0),0)</f>
        <v/>
      </c>
      <c r="X206">
        <f>IF(AND(W206=1,'Cleaning Log'!$AC206="Released"),1,0)</f>
        <v/>
      </c>
      <c r="Y206">
        <f>IF(AND(W206=1,ISNUMBER('Cleaning Log'!$M206)),'Cleaning Log'!$M206,"")</f>
        <v/>
      </c>
      <c r="Z206">
        <f>IF(AND(W206=1,ISNUMBER('Cleaning Log'!$M206),ISNUMBER('Cleaning Log'!$J206),'Cleaning Log'!$M206&lt;='Cleaning Log'!$J206),1,0)</f>
        <v/>
      </c>
      <c r="AA206">
        <f>IF(AND(W206=1,'Cleaning Log'!$L206&lt;&gt;""),1,0)</f>
        <v/>
      </c>
      <c r="AB206">
        <f>IF(AND(W206=1,'Cleaning Log'!$AB206="Pass"),1,0)</f>
        <v/>
      </c>
      <c r="AC206">
        <f>IF(AND(W206=1,OR('Cleaning Log'!$AB206="Pass",'Cleaning Log'!$AB206="Fail")),1,0)</f>
        <v/>
      </c>
      <c r="AD206">
        <f>IF(AND(W206=1,OR(COUNTIF('Cleaning Log'!$N206:$X206,"Needs Attention")&gt;0,AND('Cleaning Log'!$L206&lt;&gt;"",COUNTBLANK('Cleaning Log'!$N206:$X206)&gt;0))),1,0)</f>
        <v/>
      </c>
      <c r="AE206">
        <f>IF(AND(W206=1,'Cleaning Log'!$AD206="Maintenance",'Cleaning Log'!$AF206=""),1,0)</f>
        <v/>
      </c>
    </row>
    <row r="207">
      <c r="T207">
        <f>IFERROR(IF(AND('Cleaning Log'!$A207=$B$3,OR($B$4="All Shifts",'Cleaning Log'!$F207=$B$4),OR($B$5="All Attendants",'Cleaning Log'!$E207=$B$5),OR('Cleaning Log'!$AC207="Hold",'Cleaning Log'!$AC207="Reclean",'Cleaning Log'!$AC207="Incomplete Checklist",'Cleaning Log'!$AC207="Awaiting Inspection",AND('Cleaning Log'!$AK207&lt;&gt;"",'Cleaning Log'!$AK207&lt;&gt;"OK"))),1,0),0)</f>
        <v/>
      </c>
      <c r="U207">
        <f>IF(T207=1,COUNTIF($T$2:T207,1),"")</f>
        <v/>
      </c>
      <c r="W207">
        <f>IFERROR(IF(AND('Cleaning Log'!$A207=$B$3,'Cleaning Log'!$B207&lt;&gt;"",OR($B$4="All Shifts",'Cleaning Log'!$F207=$B$4),OR($B$5="All Attendants",'Cleaning Log'!$E207=$B$5)),1,0),0)</f>
        <v/>
      </c>
      <c r="X207">
        <f>IF(AND(W207=1,'Cleaning Log'!$AC207="Released"),1,0)</f>
        <v/>
      </c>
      <c r="Y207">
        <f>IF(AND(W207=1,ISNUMBER('Cleaning Log'!$M207)),'Cleaning Log'!$M207,"")</f>
        <v/>
      </c>
      <c r="Z207">
        <f>IF(AND(W207=1,ISNUMBER('Cleaning Log'!$M207),ISNUMBER('Cleaning Log'!$J207),'Cleaning Log'!$M207&lt;='Cleaning Log'!$J207),1,0)</f>
        <v/>
      </c>
      <c r="AA207">
        <f>IF(AND(W207=1,'Cleaning Log'!$L207&lt;&gt;""),1,0)</f>
        <v/>
      </c>
      <c r="AB207">
        <f>IF(AND(W207=1,'Cleaning Log'!$AB207="Pass"),1,0)</f>
        <v/>
      </c>
      <c r="AC207">
        <f>IF(AND(W207=1,OR('Cleaning Log'!$AB207="Pass",'Cleaning Log'!$AB207="Fail")),1,0)</f>
        <v/>
      </c>
      <c r="AD207">
        <f>IF(AND(W207=1,OR(COUNTIF('Cleaning Log'!$N207:$X207,"Needs Attention")&gt;0,AND('Cleaning Log'!$L207&lt;&gt;"",COUNTBLANK('Cleaning Log'!$N207:$X207)&gt;0))),1,0)</f>
        <v/>
      </c>
      <c r="AE207">
        <f>IF(AND(W207=1,'Cleaning Log'!$AD207="Maintenance",'Cleaning Log'!$AF207=""),1,0)</f>
        <v/>
      </c>
    </row>
    <row r="208">
      <c r="T208">
        <f>IFERROR(IF(AND('Cleaning Log'!$A208=$B$3,OR($B$4="All Shifts",'Cleaning Log'!$F208=$B$4),OR($B$5="All Attendants",'Cleaning Log'!$E208=$B$5),OR('Cleaning Log'!$AC208="Hold",'Cleaning Log'!$AC208="Reclean",'Cleaning Log'!$AC208="Incomplete Checklist",'Cleaning Log'!$AC208="Awaiting Inspection",AND('Cleaning Log'!$AK208&lt;&gt;"",'Cleaning Log'!$AK208&lt;&gt;"OK"))),1,0),0)</f>
        <v/>
      </c>
      <c r="U208">
        <f>IF(T208=1,COUNTIF($T$2:T208,1),"")</f>
        <v/>
      </c>
      <c r="W208">
        <f>IFERROR(IF(AND('Cleaning Log'!$A208=$B$3,'Cleaning Log'!$B208&lt;&gt;"",OR($B$4="All Shifts",'Cleaning Log'!$F208=$B$4),OR($B$5="All Attendants",'Cleaning Log'!$E208=$B$5)),1,0),0)</f>
        <v/>
      </c>
      <c r="X208">
        <f>IF(AND(W208=1,'Cleaning Log'!$AC208="Released"),1,0)</f>
        <v/>
      </c>
      <c r="Y208">
        <f>IF(AND(W208=1,ISNUMBER('Cleaning Log'!$M208)),'Cleaning Log'!$M208,"")</f>
        <v/>
      </c>
      <c r="Z208">
        <f>IF(AND(W208=1,ISNUMBER('Cleaning Log'!$M208),ISNUMBER('Cleaning Log'!$J208),'Cleaning Log'!$M208&lt;='Cleaning Log'!$J208),1,0)</f>
        <v/>
      </c>
      <c r="AA208">
        <f>IF(AND(W208=1,'Cleaning Log'!$L208&lt;&gt;""),1,0)</f>
        <v/>
      </c>
      <c r="AB208">
        <f>IF(AND(W208=1,'Cleaning Log'!$AB208="Pass"),1,0)</f>
        <v/>
      </c>
      <c r="AC208">
        <f>IF(AND(W208=1,OR('Cleaning Log'!$AB208="Pass",'Cleaning Log'!$AB208="Fail")),1,0)</f>
        <v/>
      </c>
      <c r="AD208">
        <f>IF(AND(W208=1,OR(COUNTIF('Cleaning Log'!$N208:$X208,"Needs Attention")&gt;0,AND('Cleaning Log'!$L208&lt;&gt;"",COUNTBLANK('Cleaning Log'!$N208:$X208)&gt;0))),1,0)</f>
        <v/>
      </c>
      <c r="AE208">
        <f>IF(AND(W208=1,'Cleaning Log'!$AD208="Maintenance",'Cleaning Log'!$AF208=""),1,0)</f>
        <v/>
      </c>
    </row>
    <row r="209">
      <c r="T209">
        <f>IFERROR(IF(AND('Cleaning Log'!$A209=$B$3,OR($B$4="All Shifts",'Cleaning Log'!$F209=$B$4),OR($B$5="All Attendants",'Cleaning Log'!$E209=$B$5),OR('Cleaning Log'!$AC209="Hold",'Cleaning Log'!$AC209="Reclean",'Cleaning Log'!$AC209="Incomplete Checklist",'Cleaning Log'!$AC209="Awaiting Inspection",AND('Cleaning Log'!$AK209&lt;&gt;"",'Cleaning Log'!$AK209&lt;&gt;"OK"))),1,0),0)</f>
        <v/>
      </c>
      <c r="U209">
        <f>IF(T209=1,COUNTIF($T$2:T209,1),"")</f>
        <v/>
      </c>
      <c r="W209">
        <f>IFERROR(IF(AND('Cleaning Log'!$A209=$B$3,'Cleaning Log'!$B209&lt;&gt;"",OR($B$4="All Shifts",'Cleaning Log'!$F209=$B$4),OR($B$5="All Attendants",'Cleaning Log'!$E209=$B$5)),1,0),0)</f>
        <v/>
      </c>
      <c r="X209">
        <f>IF(AND(W209=1,'Cleaning Log'!$AC209="Released"),1,0)</f>
        <v/>
      </c>
      <c r="Y209">
        <f>IF(AND(W209=1,ISNUMBER('Cleaning Log'!$M209)),'Cleaning Log'!$M209,"")</f>
        <v/>
      </c>
      <c r="Z209">
        <f>IF(AND(W209=1,ISNUMBER('Cleaning Log'!$M209),ISNUMBER('Cleaning Log'!$J209),'Cleaning Log'!$M209&lt;='Cleaning Log'!$J209),1,0)</f>
        <v/>
      </c>
      <c r="AA209">
        <f>IF(AND(W209=1,'Cleaning Log'!$L209&lt;&gt;""),1,0)</f>
        <v/>
      </c>
      <c r="AB209">
        <f>IF(AND(W209=1,'Cleaning Log'!$AB209="Pass"),1,0)</f>
        <v/>
      </c>
      <c r="AC209">
        <f>IF(AND(W209=1,OR('Cleaning Log'!$AB209="Pass",'Cleaning Log'!$AB209="Fail")),1,0)</f>
        <v/>
      </c>
      <c r="AD209">
        <f>IF(AND(W209=1,OR(COUNTIF('Cleaning Log'!$N209:$X209,"Needs Attention")&gt;0,AND('Cleaning Log'!$L209&lt;&gt;"",COUNTBLANK('Cleaning Log'!$N209:$X209)&gt;0))),1,0)</f>
        <v/>
      </c>
      <c r="AE209">
        <f>IF(AND(W209=1,'Cleaning Log'!$AD209="Maintenance",'Cleaning Log'!$AF209=""),1,0)</f>
        <v/>
      </c>
    </row>
    <row r="210">
      <c r="T210">
        <f>IFERROR(IF(AND('Cleaning Log'!$A210=$B$3,OR($B$4="All Shifts",'Cleaning Log'!$F210=$B$4),OR($B$5="All Attendants",'Cleaning Log'!$E210=$B$5),OR('Cleaning Log'!$AC210="Hold",'Cleaning Log'!$AC210="Reclean",'Cleaning Log'!$AC210="Incomplete Checklist",'Cleaning Log'!$AC210="Awaiting Inspection",AND('Cleaning Log'!$AK210&lt;&gt;"",'Cleaning Log'!$AK210&lt;&gt;"OK"))),1,0),0)</f>
        <v/>
      </c>
      <c r="U210">
        <f>IF(T210=1,COUNTIF($T$2:T210,1),"")</f>
        <v/>
      </c>
      <c r="W210">
        <f>IFERROR(IF(AND('Cleaning Log'!$A210=$B$3,'Cleaning Log'!$B210&lt;&gt;"",OR($B$4="All Shifts",'Cleaning Log'!$F210=$B$4),OR($B$5="All Attendants",'Cleaning Log'!$E210=$B$5)),1,0),0)</f>
        <v/>
      </c>
      <c r="X210">
        <f>IF(AND(W210=1,'Cleaning Log'!$AC210="Released"),1,0)</f>
        <v/>
      </c>
      <c r="Y210">
        <f>IF(AND(W210=1,ISNUMBER('Cleaning Log'!$M210)),'Cleaning Log'!$M210,"")</f>
        <v/>
      </c>
      <c r="Z210">
        <f>IF(AND(W210=1,ISNUMBER('Cleaning Log'!$M210),ISNUMBER('Cleaning Log'!$J210),'Cleaning Log'!$M210&lt;='Cleaning Log'!$J210),1,0)</f>
        <v/>
      </c>
      <c r="AA210">
        <f>IF(AND(W210=1,'Cleaning Log'!$L210&lt;&gt;""),1,0)</f>
        <v/>
      </c>
      <c r="AB210">
        <f>IF(AND(W210=1,'Cleaning Log'!$AB210="Pass"),1,0)</f>
        <v/>
      </c>
      <c r="AC210">
        <f>IF(AND(W210=1,OR('Cleaning Log'!$AB210="Pass",'Cleaning Log'!$AB210="Fail")),1,0)</f>
        <v/>
      </c>
      <c r="AD210">
        <f>IF(AND(W210=1,OR(COUNTIF('Cleaning Log'!$N210:$X210,"Needs Attention")&gt;0,AND('Cleaning Log'!$L210&lt;&gt;"",COUNTBLANK('Cleaning Log'!$N210:$X210)&gt;0))),1,0)</f>
        <v/>
      </c>
      <c r="AE210">
        <f>IF(AND(W210=1,'Cleaning Log'!$AD210="Maintenance",'Cleaning Log'!$AF210=""),1,0)</f>
        <v/>
      </c>
    </row>
    <row r="211">
      <c r="T211">
        <f>IFERROR(IF(AND('Cleaning Log'!$A211=$B$3,OR($B$4="All Shifts",'Cleaning Log'!$F211=$B$4),OR($B$5="All Attendants",'Cleaning Log'!$E211=$B$5),OR('Cleaning Log'!$AC211="Hold",'Cleaning Log'!$AC211="Reclean",'Cleaning Log'!$AC211="Incomplete Checklist",'Cleaning Log'!$AC211="Awaiting Inspection",AND('Cleaning Log'!$AK211&lt;&gt;"",'Cleaning Log'!$AK211&lt;&gt;"OK"))),1,0),0)</f>
        <v/>
      </c>
      <c r="U211">
        <f>IF(T211=1,COUNTIF($T$2:T211,1),"")</f>
        <v/>
      </c>
      <c r="W211">
        <f>IFERROR(IF(AND('Cleaning Log'!$A211=$B$3,'Cleaning Log'!$B211&lt;&gt;"",OR($B$4="All Shifts",'Cleaning Log'!$F211=$B$4),OR($B$5="All Attendants",'Cleaning Log'!$E211=$B$5)),1,0),0)</f>
        <v/>
      </c>
      <c r="X211">
        <f>IF(AND(W211=1,'Cleaning Log'!$AC211="Released"),1,0)</f>
        <v/>
      </c>
      <c r="Y211">
        <f>IF(AND(W211=1,ISNUMBER('Cleaning Log'!$M211)),'Cleaning Log'!$M211,"")</f>
        <v/>
      </c>
      <c r="Z211">
        <f>IF(AND(W211=1,ISNUMBER('Cleaning Log'!$M211),ISNUMBER('Cleaning Log'!$J211),'Cleaning Log'!$M211&lt;='Cleaning Log'!$J211),1,0)</f>
        <v/>
      </c>
      <c r="AA211">
        <f>IF(AND(W211=1,'Cleaning Log'!$L211&lt;&gt;""),1,0)</f>
        <v/>
      </c>
      <c r="AB211">
        <f>IF(AND(W211=1,'Cleaning Log'!$AB211="Pass"),1,0)</f>
        <v/>
      </c>
      <c r="AC211">
        <f>IF(AND(W211=1,OR('Cleaning Log'!$AB211="Pass",'Cleaning Log'!$AB211="Fail")),1,0)</f>
        <v/>
      </c>
      <c r="AD211">
        <f>IF(AND(W211=1,OR(COUNTIF('Cleaning Log'!$N211:$X211,"Needs Attention")&gt;0,AND('Cleaning Log'!$L211&lt;&gt;"",COUNTBLANK('Cleaning Log'!$N211:$X211)&gt;0))),1,0)</f>
        <v/>
      </c>
      <c r="AE211">
        <f>IF(AND(W211=1,'Cleaning Log'!$AD211="Maintenance",'Cleaning Log'!$AF211=""),1,0)</f>
        <v/>
      </c>
    </row>
    <row r="212">
      <c r="T212">
        <f>IFERROR(IF(AND('Cleaning Log'!$A212=$B$3,OR($B$4="All Shifts",'Cleaning Log'!$F212=$B$4),OR($B$5="All Attendants",'Cleaning Log'!$E212=$B$5),OR('Cleaning Log'!$AC212="Hold",'Cleaning Log'!$AC212="Reclean",'Cleaning Log'!$AC212="Incomplete Checklist",'Cleaning Log'!$AC212="Awaiting Inspection",AND('Cleaning Log'!$AK212&lt;&gt;"",'Cleaning Log'!$AK212&lt;&gt;"OK"))),1,0),0)</f>
        <v/>
      </c>
      <c r="U212">
        <f>IF(T212=1,COUNTIF($T$2:T212,1),"")</f>
        <v/>
      </c>
      <c r="W212">
        <f>IFERROR(IF(AND('Cleaning Log'!$A212=$B$3,'Cleaning Log'!$B212&lt;&gt;"",OR($B$4="All Shifts",'Cleaning Log'!$F212=$B$4),OR($B$5="All Attendants",'Cleaning Log'!$E212=$B$5)),1,0),0)</f>
        <v/>
      </c>
      <c r="X212">
        <f>IF(AND(W212=1,'Cleaning Log'!$AC212="Released"),1,0)</f>
        <v/>
      </c>
      <c r="Y212">
        <f>IF(AND(W212=1,ISNUMBER('Cleaning Log'!$M212)),'Cleaning Log'!$M212,"")</f>
        <v/>
      </c>
      <c r="Z212">
        <f>IF(AND(W212=1,ISNUMBER('Cleaning Log'!$M212),ISNUMBER('Cleaning Log'!$J212),'Cleaning Log'!$M212&lt;='Cleaning Log'!$J212),1,0)</f>
        <v/>
      </c>
      <c r="AA212">
        <f>IF(AND(W212=1,'Cleaning Log'!$L212&lt;&gt;""),1,0)</f>
        <v/>
      </c>
      <c r="AB212">
        <f>IF(AND(W212=1,'Cleaning Log'!$AB212="Pass"),1,0)</f>
        <v/>
      </c>
      <c r="AC212">
        <f>IF(AND(W212=1,OR('Cleaning Log'!$AB212="Pass",'Cleaning Log'!$AB212="Fail")),1,0)</f>
        <v/>
      </c>
      <c r="AD212">
        <f>IF(AND(W212=1,OR(COUNTIF('Cleaning Log'!$N212:$X212,"Needs Attention")&gt;0,AND('Cleaning Log'!$L212&lt;&gt;"",COUNTBLANK('Cleaning Log'!$N212:$X212)&gt;0))),1,0)</f>
        <v/>
      </c>
      <c r="AE212">
        <f>IF(AND(W212=1,'Cleaning Log'!$AD212="Maintenance",'Cleaning Log'!$AF212=""),1,0)</f>
        <v/>
      </c>
    </row>
    <row r="213">
      <c r="T213">
        <f>IFERROR(IF(AND('Cleaning Log'!$A213=$B$3,OR($B$4="All Shifts",'Cleaning Log'!$F213=$B$4),OR($B$5="All Attendants",'Cleaning Log'!$E213=$B$5),OR('Cleaning Log'!$AC213="Hold",'Cleaning Log'!$AC213="Reclean",'Cleaning Log'!$AC213="Incomplete Checklist",'Cleaning Log'!$AC213="Awaiting Inspection",AND('Cleaning Log'!$AK213&lt;&gt;"",'Cleaning Log'!$AK213&lt;&gt;"OK"))),1,0),0)</f>
        <v/>
      </c>
      <c r="U213">
        <f>IF(T213=1,COUNTIF($T$2:T213,1),"")</f>
        <v/>
      </c>
      <c r="W213">
        <f>IFERROR(IF(AND('Cleaning Log'!$A213=$B$3,'Cleaning Log'!$B213&lt;&gt;"",OR($B$4="All Shifts",'Cleaning Log'!$F213=$B$4),OR($B$5="All Attendants",'Cleaning Log'!$E213=$B$5)),1,0),0)</f>
        <v/>
      </c>
      <c r="X213">
        <f>IF(AND(W213=1,'Cleaning Log'!$AC213="Released"),1,0)</f>
        <v/>
      </c>
      <c r="Y213">
        <f>IF(AND(W213=1,ISNUMBER('Cleaning Log'!$M213)),'Cleaning Log'!$M213,"")</f>
        <v/>
      </c>
      <c r="Z213">
        <f>IF(AND(W213=1,ISNUMBER('Cleaning Log'!$M213),ISNUMBER('Cleaning Log'!$J213),'Cleaning Log'!$M213&lt;='Cleaning Log'!$J213),1,0)</f>
        <v/>
      </c>
      <c r="AA213">
        <f>IF(AND(W213=1,'Cleaning Log'!$L213&lt;&gt;""),1,0)</f>
        <v/>
      </c>
      <c r="AB213">
        <f>IF(AND(W213=1,'Cleaning Log'!$AB213="Pass"),1,0)</f>
        <v/>
      </c>
      <c r="AC213">
        <f>IF(AND(W213=1,OR('Cleaning Log'!$AB213="Pass",'Cleaning Log'!$AB213="Fail")),1,0)</f>
        <v/>
      </c>
      <c r="AD213">
        <f>IF(AND(W213=1,OR(COUNTIF('Cleaning Log'!$N213:$X213,"Needs Attention")&gt;0,AND('Cleaning Log'!$L213&lt;&gt;"",COUNTBLANK('Cleaning Log'!$N213:$X213)&gt;0))),1,0)</f>
        <v/>
      </c>
      <c r="AE213">
        <f>IF(AND(W213=1,'Cleaning Log'!$AD213="Maintenance",'Cleaning Log'!$AF213=""),1,0)</f>
        <v/>
      </c>
    </row>
    <row r="214">
      <c r="T214">
        <f>IFERROR(IF(AND('Cleaning Log'!$A214=$B$3,OR($B$4="All Shifts",'Cleaning Log'!$F214=$B$4),OR($B$5="All Attendants",'Cleaning Log'!$E214=$B$5),OR('Cleaning Log'!$AC214="Hold",'Cleaning Log'!$AC214="Reclean",'Cleaning Log'!$AC214="Incomplete Checklist",'Cleaning Log'!$AC214="Awaiting Inspection",AND('Cleaning Log'!$AK214&lt;&gt;"",'Cleaning Log'!$AK214&lt;&gt;"OK"))),1,0),0)</f>
        <v/>
      </c>
      <c r="U214">
        <f>IF(T214=1,COUNTIF($T$2:T214,1),"")</f>
        <v/>
      </c>
      <c r="W214">
        <f>IFERROR(IF(AND('Cleaning Log'!$A214=$B$3,'Cleaning Log'!$B214&lt;&gt;"",OR($B$4="All Shifts",'Cleaning Log'!$F214=$B$4),OR($B$5="All Attendants",'Cleaning Log'!$E214=$B$5)),1,0),0)</f>
        <v/>
      </c>
      <c r="X214">
        <f>IF(AND(W214=1,'Cleaning Log'!$AC214="Released"),1,0)</f>
        <v/>
      </c>
      <c r="Y214">
        <f>IF(AND(W214=1,ISNUMBER('Cleaning Log'!$M214)),'Cleaning Log'!$M214,"")</f>
        <v/>
      </c>
      <c r="Z214">
        <f>IF(AND(W214=1,ISNUMBER('Cleaning Log'!$M214),ISNUMBER('Cleaning Log'!$J214),'Cleaning Log'!$M214&lt;='Cleaning Log'!$J214),1,0)</f>
        <v/>
      </c>
      <c r="AA214">
        <f>IF(AND(W214=1,'Cleaning Log'!$L214&lt;&gt;""),1,0)</f>
        <v/>
      </c>
      <c r="AB214">
        <f>IF(AND(W214=1,'Cleaning Log'!$AB214="Pass"),1,0)</f>
        <v/>
      </c>
      <c r="AC214">
        <f>IF(AND(W214=1,OR('Cleaning Log'!$AB214="Pass",'Cleaning Log'!$AB214="Fail")),1,0)</f>
        <v/>
      </c>
      <c r="AD214">
        <f>IF(AND(W214=1,OR(COUNTIF('Cleaning Log'!$N214:$X214,"Needs Attention")&gt;0,AND('Cleaning Log'!$L214&lt;&gt;"",COUNTBLANK('Cleaning Log'!$N214:$X214)&gt;0))),1,0)</f>
        <v/>
      </c>
      <c r="AE214">
        <f>IF(AND(W214=1,'Cleaning Log'!$AD214="Maintenance",'Cleaning Log'!$AF214=""),1,0)</f>
        <v/>
      </c>
    </row>
    <row r="215">
      <c r="T215">
        <f>IFERROR(IF(AND('Cleaning Log'!$A215=$B$3,OR($B$4="All Shifts",'Cleaning Log'!$F215=$B$4),OR($B$5="All Attendants",'Cleaning Log'!$E215=$B$5),OR('Cleaning Log'!$AC215="Hold",'Cleaning Log'!$AC215="Reclean",'Cleaning Log'!$AC215="Incomplete Checklist",'Cleaning Log'!$AC215="Awaiting Inspection",AND('Cleaning Log'!$AK215&lt;&gt;"",'Cleaning Log'!$AK215&lt;&gt;"OK"))),1,0),0)</f>
        <v/>
      </c>
      <c r="U215">
        <f>IF(T215=1,COUNTIF($T$2:T215,1),"")</f>
        <v/>
      </c>
      <c r="W215">
        <f>IFERROR(IF(AND('Cleaning Log'!$A215=$B$3,'Cleaning Log'!$B215&lt;&gt;"",OR($B$4="All Shifts",'Cleaning Log'!$F215=$B$4),OR($B$5="All Attendants",'Cleaning Log'!$E215=$B$5)),1,0),0)</f>
        <v/>
      </c>
      <c r="X215">
        <f>IF(AND(W215=1,'Cleaning Log'!$AC215="Released"),1,0)</f>
        <v/>
      </c>
      <c r="Y215">
        <f>IF(AND(W215=1,ISNUMBER('Cleaning Log'!$M215)),'Cleaning Log'!$M215,"")</f>
        <v/>
      </c>
      <c r="Z215">
        <f>IF(AND(W215=1,ISNUMBER('Cleaning Log'!$M215),ISNUMBER('Cleaning Log'!$J215),'Cleaning Log'!$M215&lt;='Cleaning Log'!$J215),1,0)</f>
        <v/>
      </c>
      <c r="AA215">
        <f>IF(AND(W215=1,'Cleaning Log'!$L215&lt;&gt;""),1,0)</f>
        <v/>
      </c>
      <c r="AB215">
        <f>IF(AND(W215=1,'Cleaning Log'!$AB215="Pass"),1,0)</f>
        <v/>
      </c>
      <c r="AC215">
        <f>IF(AND(W215=1,OR('Cleaning Log'!$AB215="Pass",'Cleaning Log'!$AB215="Fail")),1,0)</f>
        <v/>
      </c>
      <c r="AD215">
        <f>IF(AND(W215=1,OR(COUNTIF('Cleaning Log'!$N215:$X215,"Needs Attention")&gt;0,AND('Cleaning Log'!$L215&lt;&gt;"",COUNTBLANK('Cleaning Log'!$N215:$X215)&gt;0))),1,0)</f>
        <v/>
      </c>
      <c r="AE215">
        <f>IF(AND(W215=1,'Cleaning Log'!$AD215="Maintenance",'Cleaning Log'!$AF215=""),1,0)</f>
        <v/>
      </c>
    </row>
    <row r="216">
      <c r="T216">
        <f>IFERROR(IF(AND('Cleaning Log'!$A216=$B$3,OR($B$4="All Shifts",'Cleaning Log'!$F216=$B$4),OR($B$5="All Attendants",'Cleaning Log'!$E216=$B$5),OR('Cleaning Log'!$AC216="Hold",'Cleaning Log'!$AC216="Reclean",'Cleaning Log'!$AC216="Incomplete Checklist",'Cleaning Log'!$AC216="Awaiting Inspection",AND('Cleaning Log'!$AK216&lt;&gt;"",'Cleaning Log'!$AK216&lt;&gt;"OK"))),1,0),0)</f>
        <v/>
      </c>
      <c r="U216">
        <f>IF(T216=1,COUNTIF($T$2:T216,1),"")</f>
        <v/>
      </c>
      <c r="W216">
        <f>IFERROR(IF(AND('Cleaning Log'!$A216=$B$3,'Cleaning Log'!$B216&lt;&gt;"",OR($B$4="All Shifts",'Cleaning Log'!$F216=$B$4),OR($B$5="All Attendants",'Cleaning Log'!$E216=$B$5)),1,0),0)</f>
        <v/>
      </c>
      <c r="X216">
        <f>IF(AND(W216=1,'Cleaning Log'!$AC216="Released"),1,0)</f>
        <v/>
      </c>
      <c r="Y216">
        <f>IF(AND(W216=1,ISNUMBER('Cleaning Log'!$M216)),'Cleaning Log'!$M216,"")</f>
        <v/>
      </c>
      <c r="Z216">
        <f>IF(AND(W216=1,ISNUMBER('Cleaning Log'!$M216),ISNUMBER('Cleaning Log'!$J216),'Cleaning Log'!$M216&lt;='Cleaning Log'!$J216),1,0)</f>
        <v/>
      </c>
      <c r="AA216">
        <f>IF(AND(W216=1,'Cleaning Log'!$L216&lt;&gt;""),1,0)</f>
        <v/>
      </c>
      <c r="AB216">
        <f>IF(AND(W216=1,'Cleaning Log'!$AB216="Pass"),1,0)</f>
        <v/>
      </c>
      <c r="AC216">
        <f>IF(AND(W216=1,OR('Cleaning Log'!$AB216="Pass",'Cleaning Log'!$AB216="Fail")),1,0)</f>
        <v/>
      </c>
      <c r="AD216">
        <f>IF(AND(W216=1,OR(COUNTIF('Cleaning Log'!$N216:$X216,"Needs Attention")&gt;0,AND('Cleaning Log'!$L216&lt;&gt;"",COUNTBLANK('Cleaning Log'!$N216:$X216)&gt;0))),1,0)</f>
        <v/>
      </c>
      <c r="AE216">
        <f>IF(AND(W216=1,'Cleaning Log'!$AD216="Maintenance",'Cleaning Log'!$AF216=""),1,0)</f>
        <v/>
      </c>
    </row>
    <row r="217">
      <c r="T217">
        <f>IFERROR(IF(AND('Cleaning Log'!$A217=$B$3,OR($B$4="All Shifts",'Cleaning Log'!$F217=$B$4),OR($B$5="All Attendants",'Cleaning Log'!$E217=$B$5),OR('Cleaning Log'!$AC217="Hold",'Cleaning Log'!$AC217="Reclean",'Cleaning Log'!$AC217="Incomplete Checklist",'Cleaning Log'!$AC217="Awaiting Inspection",AND('Cleaning Log'!$AK217&lt;&gt;"",'Cleaning Log'!$AK217&lt;&gt;"OK"))),1,0),0)</f>
        <v/>
      </c>
      <c r="U217">
        <f>IF(T217=1,COUNTIF($T$2:T217,1),"")</f>
        <v/>
      </c>
      <c r="W217">
        <f>IFERROR(IF(AND('Cleaning Log'!$A217=$B$3,'Cleaning Log'!$B217&lt;&gt;"",OR($B$4="All Shifts",'Cleaning Log'!$F217=$B$4),OR($B$5="All Attendants",'Cleaning Log'!$E217=$B$5)),1,0),0)</f>
        <v/>
      </c>
      <c r="X217">
        <f>IF(AND(W217=1,'Cleaning Log'!$AC217="Released"),1,0)</f>
        <v/>
      </c>
      <c r="Y217">
        <f>IF(AND(W217=1,ISNUMBER('Cleaning Log'!$M217)),'Cleaning Log'!$M217,"")</f>
        <v/>
      </c>
      <c r="Z217">
        <f>IF(AND(W217=1,ISNUMBER('Cleaning Log'!$M217),ISNUMBER('Cleaning Log'!$J217),'Cleaning Log'!$M217&lt;='Cleaning Log'!$J217),1,0)</f>
        <v/>
      </c>
      <c r="AA217">
        <f>IF(AND(W217=1,'Cleaning Log'!$L217&lt;&gt;""),1,0)</f>
        <v/>
      </c>
      <c r="AB217">
        <f>IF(AND(W217=1,'Cleaning Log'!$AB217="Pass"),1,0)</f>
        <v/>
      </c>
      <c r="AC217">
        <f>IF(AND(W217=1,OR('Cleaning Log'!$AB217="Pass",'Cleaning Log'!$AB217="Fail")),1,0)</f>
        <v/>
      </c>
      <c r="AD217">
        <f>IF(AND(W217=1,OR(COUNTIF('Cleaning Log'!$N217:$X217,"Needs Attention")&gt;0,AND('Cleaning Log'!$L217&lt;&gt;"",COUNTBLANK('Cleaning Log'!$N217:$X217)&gt;0))),1,0)</f>
        <v/>
      </c>
      <c r="AE217">
        <f>IF(AND(W217=1,'Cleaning Log'!$AD217="Maintenance",'Cleaning Log'!$AF217=""),1,0)</f>
        <v/>
      </c>
    </row>
    <row r="218">
      <c r="T218">
        <f>IFERROR(IF(AND('Cleaning Log'!$A218=$B$3,OR($B$4="All Shifts",'Cleaning Log'!$F218=$B$4),OR($B$5="All Attendants",'Cleaning Log'!$E218=$B$5),OR('Cleaning Log'!$AC218="Hold",'Cleaning Log'!$AC218="Reclean",'Cleaning Log'!$AC218="Incomplete Checklist",'Cleaning Log'!$AC218="Awaiting Inspection",AND('Cleaning Log'!$AK218&lt;&gt;"",'Cleaning Log'!$AK218&lt;&gt;"OK"))),1,0),0)</f>
        <v/>
      </c>
      <c r="U218">
        <f>IF(T218=1,COUNTIF($T$2:T218,1),"")</f>
        <v/>
      </c>
      <c r="W218">
        <f>IFERROR(IF(AND('Cleaning Log'!$A218=$B$3,'Cleaning Log'!$B218&lt;&gt;"",OR($B$4="All Shifts",'Cleaning Log'!$F218=$B$4),OR($B$5="All Attendants",'Cleaning Log'!$E218=$B$5)),1,0),0)</f>
        <v/>
      </c>
      <c r="X218">
        <f>IF(AND(W218=1,'Cleaning Log'!$AC218="Released"),1,0)</f>
        <v/>
      </c>
      <c r="Y218">
        <f>IF(AND(W218=1,ISNUMBER('Cleaning Log'!$M218)),'Cleaning Log'!$M218,"")</f>
        <v/>
      </c>
      <c r="Z218">
        <f>IF(AND(W218=1,ISNUMBER('Cleaning Log'!$M218),ISNUMBER('Cleaning Log'!$J218),'Cleaning Log'!$M218&lt;='Cleaning Log'!$J218),1,0)</f>
        <v/>
      </c>
      <c r="AA218">
        <f>IF(AND(W218=1,'Cleaning Log'!$L218&lt;&gt;""),1,0)</f>
        <v/>
      </c>
      <c r="AB218">
        <f>IF(AND(W218=1,'Cleaning Log'!$AB218="Pass"),1,0)</f>
        <v/>
      </c>
      <c r="AC218">
        <f>IF(AND(W218=1,OR('Cleaning Log'!$AB218="Pass",'Cleaning Log'!$AB218="Fail")),1,0)</f>
        <v/>
      </c>
      <c r="AD218">
        <f>IF(AND(W218=1,OR(COUNTIF('Cleaning Log'!$N218:$X218,"Needs Attention")&gt;0,AND('Cleaning Log'!$L218&lt;&gt;"",COUNTBLANK('Cleaning Log'!$N218:$X218)&gt;0))),1,0)</f>
        <v/>
      </c>
      <c r="AE218">
        <f>IF(AND(W218=1,'Cleaning Log'!$AD218="Maintenance",'Cleaning Log'!$AF218=""),1,0)</f>
        <v/>
      </c>
    </row>
    <row r="219">
      <c r="T219">
        <f>IFERROR(IF(AND('Cleaning Log'!$A219=$B$3,OR($B$4="All Shifts",'Cleaning Log'!$F219=$B$4),OR($B$5="All Attendants",'Cleaning Log'!$E219=$B$5),OR('Cleaning Log'!$AC219="Hold",'Cleaning Log'!$AC219="Reclean",'Cleaning Log'!$AC219="Incomplete Checklist",'Cleaning Log'!$AC219="Awaiting Inspection",AND('Cleaning Log'!$AK219&lt;&gt;"",'Cleaning Log'!$AK219&lt;&gt;"OK"))),1,0),0)</f>
        <v/>
      </c>
      <c r="U219">
        <f>IF(T219=1,COUNTIF($T$2:T219,1),"")</f>
        <v/>
      </c>
      <c r="W219">
        <f>IFERROR(IF(AND('Cleaning Log'!$A219=$B$3,'Cleaning Log'!$B219&lt;&gt;"",OR($B$4="All Shifts",'Cleaning Log'!$F219=$B$4),OR($B$5="All Attendants",'Cleaning Log'!$E219=$B$5)),1,0),0)</f>
        <v/>
      </c>
      <c r="X219">
        <f>IF(AND(W219=1,'Cleaning Log'!$AC219="Released"),1,0)</f>
        <v/>
      </c>
      <c r="Y219">
        <f>IF(AND(W219=1,ISNUMBER('Cleaning Log'!$M219)),'Cleaning Log'!$M219,"")</f>
        <v/>
      </c>
      <c r="Z219">
        <f>IF(AND(W219=1,ISNUMBER('Cleaning Log'!$M219),ISNUMBER('Cleaning Log'!$J219),'Cleaning Log'!$M219&lt;='Cleaning Log'!$J219),1,0)</f>
        <v/>
      </c>
      <c r="AA219">
        <f>IF(AND(W219=1,'Cleaning Log'!$L219&lt;&gt;""),1,0)</f>
        <v/>
      </c>
      <c r="AB219">
        <f>IF(AND(W219=1,'Cleaning Log'!$AB219="Pass"),1,0)</f>
        <v/>
      </c>
      <c r="AC219">
        <f>IF(AND(W219=1,OR('Cleaning Log'!$AB219="Pass",'Cleaning Log'!$AB219="Fail")),1,0)</f>
        <v/>
      </c>
      <c r="AD219">
        <f>IF(AND(W219=1,OR(COUNTIF('Cleaning Log'!$N219:$X219,"Needs Attention")&gt;0,AND('Cleaning Log'!$L219&lt;&gt;"",COUNTBLANK('Cleaning Log'!$N219:$X219)&gt;0))),1,0)</f>
        <v/>
      </c>
      <c r="AE219">
        <f>IF(AND(W219=1,'Cleaning Log'!$AD219="Maintenance",'Cleaning Log'!$AF219=""),1,0)</f>
        <v/>
      </c>
    </row>
    <row r="220">
      <c r="T220">
        <f>IFERROR(IF(AND('Cleaning Log'!$A220=$B$3,OR($B$4="All Shifts",'Cleaning Log'!$F220=$B$4),OR($B$5="All Attendants",'Cleaning Log'!$E220=$B$5),OR('Cleaning Log'!$AC220="Hold",'Cleaning Log'!$AC220="Reclean",'Cleaning Log'!$AC220="Incomplete Checklist",'Cleaning Log'!$AC220="Awaiting Inspection",AND('Cleaning Log'!$AK220&lt;&gt;"",'Cleaning Log'!$AK220&lt;&gt;"OK"))),1,0),0)</f>
        <v/>
      </c>
      <c r="U220">
        <f>IF(T220=1,COUNTIF($T$2:T220,1),"")</f>
        <v/>
      </c>
      <c r="W220">
        <f>IFERROR(IF(AND('Cleaning Log'!$A220=$B$3,'Cleaning Log'!$B220&lt;&gt;"",OR($B$4="All Shifts",'Cleaning Log'!$F220=$B$4),OR($B$5="All Attendants",'Cleaning Log'!$E220=$B$5)),1,0),0)</f>
        <v/>
      </c>
      <c r="X220">
        <f>IF(AND(W220=1,'Cleaning Log'!$AC220="Released"),1,0)</f>
        <v/>
      </c>
      <c r="Y220">
        <f>IF(AND(W220=1,ISNUMBER('Cleaning Log'!$M220)),'Cleaning Log'!$M220,"")</f>
        <v/>
      </c>
      <c r="Z220">
        <f>IF(AND(W220=1,ISNUMBER('Cleaning Log'!$M220),ISNUMBER('Cleaning Log'!$J220),'Cleaning Log'!$M220&lt;='Cleaning Log'!$J220),1,0)</f>
        <v/>
      </c>
      <c r="AA220">
        <f>IF(AND(W220=1,'Cleaning Log'!$L220&lt;&gt;""),1,0)</f>
        <v/>
      </c>
      <c r="AB220">
        <f>IF(AND(W220=1,'Cleaning Log'!$AB220="Pass"),1,0)</f>
        <v/>
      </c>
      <c r="AC220">
        <f>IF(AND(W220=1,OR('Cleaning Log'!$AB220="Pass",'Cleaning Log'!$AB220="Fail")),1,0)</f>
        <v/>
      </c>
      <c r="AD220">
        <f>IF(AND(W220=1,OR(COUNTIF('Cleaning Log'!$N220:$X220,"Needs Attention")&gt;0,AND('Cleaning Log'!$L220&lt;&gt;"",COUNTBLANK('Cleaning Log'!$N220:$X220)&gt;0))),1,0)</f>
        <v/>
      </c>
      <c r="AE220">
        <f>IF(AND(W220=1,'Cleaning Log'!$AD220="Maintenance",'Cleaning Log'!$AF220=""),1,0)</f>
        <v/>
      </c>
    </row>
    <row r="221">
      <c r="T221">
        <f>IFERROR(IF(AND('Cleaning Log'!$A221=$B$3,OR($B$4="All Shifts",'Cleaning Log'!$F221=$B$4),OR($B$5="All Attendants",'Cleaning Log'!$E221=$B$5),OR('Cleaning Log'!$AC221="Hold",'Cleaning Log'!$AC221="Reclean",'Cleaning Log'!$AC221="Incomplete Checklist",'Cleaning Log'!$AC221="Awaiting Inspection",AND('Cleaning Log'!$AK221&lt;&gt;"",'Cleaning Log'!$AK221&lt;&gt;"OK"))),1,0),0)</f>
        <v/>
      </c>
      <c r="U221">
        <f>IF(T221=1,COUNTIF($T$2:T221,1),"")</f>
        <v/>
      </c>
      <c r="W221">
        <f>IFERROR(IF(AND('Cleaning Log'!$A221=$B$3,'Cleaning Log'!$B221&lt;&gt;"",OR($B$4="All Shifts",'Cleaning Log'!$F221=$B$4),OR($B$5="All Attendants",'Cleaning Log'!$E221=$B$5)),1,0),0)</f>
        <v/>
      </c>
      <c r="X221">
        <f>IF(AND(W221=1,'Cleaning Log'!$AC221="Released"),1,0)</f>
        <v/>
      </c>
      <c r="Y221">
        <f>IF(AND(W221=1,ISNUMBER('Cleaning Log'!$M221)),'Cleaning Log'!$M221,"")</f>
        <v/>
      </c>
      <c r="Z221">
        <f>IF(AND(W221=1,ISNUMBER('Cleaning Log'!$M221),ISNUMBER('Cleaning Log'!$J221),'Cleaning Log'!$M221&lt;='Cleaning Log'!$J221),1,0)</f>
        <v/>
      </c>
      <c r="AA221">
        <f>IF(AND(W221=1,'Cleaning Log'!$L221&lt;&gt;""),1,0)</f>
        <v/>
      </c>
      <c r="AB221">
        <f>IF(AND(W221=1,'Cleaning Log'!$AB221="Pass"),1,0)</f>
        <v/>
      </c>
      <c r="AC221">
        <f>IF(AND(W221=1,OR('Cleaning Log'!$AB221="Pass",'Cleaning Log'!$AB221="Fail")),1,0)</f>
        <v/>
      </c>
      <c r="AD221">
        <f>IF(AND(W221=1,OR(COUNTIF('Cleaning Log'!$N221:$X221,"Needs Attention")&gt;0,AND('Cleaning Log'!$L221&lt;&gt;"",COUNTBLANK('Cleaning Log'!$N221:$X221)&gt;0))),1,0)</f>
        <v/>
      </c>
      <c r="AE221">
        <f>IF(AND(W221=1,'Cleaning Log'!$AD221="Maintenance",'Cleaning Log'!$AF221=""),1,0)</f>
        <v/>
      </c>
    </row>
    <row r="222">
      <c r="T222">
        <f>IFERROR(IF(AND('Cleaning Log'!$A222=$B$3,OR($B$4="All Shifts",'Cleaning Log'!$F222=$B$4),OR($B$5="All Attendants",'Cleaning Log'!$E222=$B$5),OR('Cleaning Log'!$AC222="Hold",'Cleaning Log'!$AC222="Reclean",'Cleaning Log'!$AC222="Incomplete Checklist",'Cleaning Log'!$AC222="Awaiting Inspection",AND('Cleaning Log'!$AK222&lt;&gt;"",'Cleaning Log'!$AK222&lt;&gt;"OK"))),1,0),0)</f>
        <v/>
      </c>
      <c r="U222">
        <f>IF(T222=1,COUNTIF($T$2:T222,1),"")</f>
        <v/>
      </c>
      <c r="W222">
        <f>IFERROR(IF(AND('Cleaning Log'!$A222=$B$3,'Cleaning Log'!$B222&lt;&gt;"",OR($B$4="All Shifts",'Cleaning Log'!$F222=$B$4),OR($B$5="All Attendants",'Cleaning Log'!$E222=$B$5)),1,0),0)</f>
        <v/>
      </c>
      <c r="X222">
        <f>IF(AND(W222=1,'Cleaning Log'!$AC222="Released"),1,0)</f>
        <v/>
      </c>
      <c r="Y222">
        <f>IF(AND(W222=1,ISNUMBER('Cleaning Log'!$M222)),'Cleaning Log'!$M222,"")</f>
        <v/>
      </c>
      <c r="Z222">
        <f>IF(AND(W222=1,ISNUMBER('Cleaning Log'!$M222),ISNUMBER('Cleaning Log'!$J222),'Cleaning Log'!$M222&lt;='Cleaning Log'!$J222),1,0)</f>
        <v/>
      </c>
      <c r="AA222">
        <f>IF(AND(W222=1,'Cleaning Log'!$L222&lt;&gt;""),1,0)</f>
        <v/>
      </c>
      <c r="AB222">
        <f>IF(AND(W222=1,'Cleaning Log'!$AB222="Pass"),1,0)</f>
        <v/>
      </c>
      <c r="AC222">
        <f>IF(AND(W222=1,OR('Cleaning Log'!$AB222="Pass",'Cleaning Log'!$AB222="Fail")),1,0)</f>
        <v/>
      </c>
      <c r="AD222">
        <f>IF(AND(W222=1,OR(COUNTIF('Cleaning Log'!$N222:$X222,"Needs Attention")&gt;0,AND('Cleaning Log'!$L222&lt;&gt;"",COUNTBLANK('Cleaning Log'!$N222:$X222)&gt;0))),1,0)</f>
        <v/>
      </c>
      <c r="AE222">
        <f>IF(AND(W222=1,'Cleaning Log'!$AD222="Maintenance",'Cleaning Log'!$AF222=""),1,0)</f>
        <v/>
      </c>
    </row>
    <row r="223">
      <c r="T223">
        <f>IFERROR(IF(AND('Cleaning Log'!$A223=$B$3,OR($B$4="All Shifts",'Cleaning Log'!$F223=$B$4),OR($B$5="All Attendants",'Cleaning Log'!$E223=$B$5),OR('Cleaning Log'!$AC223="Hold",'Cleaning Log'!$AC223="Reclean",'Cleaning Log'!$AC223="Incomplete Checklist",'Cleaning Log'!$AC223="Awaiting Inspection",AND('Cleaning Log'!$AK223&lt;&gt;"",'Cleaning Log'!$AK223&lt;&gt;"OK"))),1,0),0)</f>
        <v/>
      </c>
      <c r="U223">
        <f>IF(T223=1,COUNTIF($T$2:T223,1),"")</f>
        <v/>
      </c>
      <c r="W223">
        <f>IFERROR(IF(AND('Cleaning Log'!$A223=$B$3,'Cleaning Log'!$B223&lt;&gt;"",OR($B$4="All Shifts",'Cleaning Log'!$F223=$B$4),OR($B$5="All Attendants",'Cleaning Log'!$E223=$B$5)),1,0),0)</f>
        <v/>
      </c>
      <c r="X223">
        <f>IF(AND(W223=1,'Cleaning Log'!$AC223="Released"),1,0)</f>
        <v/>
      </c>
      <c r="Y223">
        <f>IF(AND(W223=1,ISNUMBER('Cleaning Log'!$M223)),'Cleaning Log'!$M223,"")</f>
        <v/>
      </c>
      <c r="Z223">
        <f>IF(AND(W223=1,ISNUMBER('Cleaning Log'!$M223),ISNUMBER('Cleaning Log'!$J223),'Cleaning Log'!$M223&lt;='Cleaning Log'!$J223),1,0)</f>
        <v/>
      </c>
      <c r="AA223">
        <f>IF(AND(W223=1,'Cleaning Log'!$L223&lt;&gt;""),1,0)</f>
        <v/>
      </c>
      <c r="AB223">
        <f>IF(AND(W223=1,'Cleaning Log'!$AB223="Pass"),1,0)</f>
        <v/>
      </c>
      <c r="AC223">
        <f>IF(AND(W223=1,OR('Cleaning Log'!$AB223="Pass",'Cleaning Log'!$AB223="Fail")),1,0)</f>
        <v/>
      </c>
      <c r="AD223">
        <f>IF(AND(W223=1,OR(COUNTIF('Cleaning Log'!$N223:$X223,"Needs Attention")&gt;0,AND('Cleaning Log'!$L223&lt;&gt;"",COUNTBLANK('Cleaning Log'!$N223:$X223)&gt;0))),1,0)</f>
        <v/>
      </c>
      <c r="AE223">
        <f>IF(AND(W223=1,'Cleaning Log'!$AD223="Maintenance",'Cleaning Log'!$AF223=""),1,0)</f>
        <v/>
      </c>
    </row>
    <row r="224">
      <c r="T224">
        <f>IFERROR(IF(AND('Cleaning Log'!$A224=$B$3,OR($B$4="All Shifts",'Cleaning Log'!$F224=$B$4),OR($B$5="All Attendants",'Cleaning Log'!$E224=$B$5),OR('Cleaning Log'!$AC224="Hold",'Cleaning Log'!$AC224="Reclean",'Cleaning Log'!$AC224="Incomplete Checklist",'Cleaning Log'!$AC224="Awaiting Inspection",AND('Cleaning Log'!$AK224&lt;&gt;"",'Cleaning Log'!$AK224&lt;&gt;"OK"))),1,0),0)</f>
        <v/>
      </c>
      <c r="U224">
        <f>IF(T224=1,COUNTIF($T$2:T224,1),"")</f>
        <v/>
      </c>
      <c r="W224">
        <f>IFERROR(IF(AND('Cleaning Log'!$A224=$B$3,'Cleaning Log'!$B224&lt;&gt;"",OR($B$4="All Shifts",'Cleaning Log'!$F224=$B$4),OR($B$5="All Attendants",'Cleaning Log'!$E224=$B$5)),1,0),0)</f>
        <v/>
      </c>
      <c r="X224">
        <f>IF(AND(W224=1,'Cleaning Log'!$AC224="Released"),1,0)</f>
        <v/>
      </c>
      <c r="Y224">
        <f>IF(AND(W224=1,ISNUMBER('Cleaning Log'!$M224)),'Cleaning Log'!$M224,"")</f>
        <v/>
      </c>
      <c r="Z224">
        <f>IF(AND(W224=1,ISNUMBER('Cleaning Log'!$M224),ISNUMBER('Cleaning Log'!$J224),'Cleaning Log'!$M224&lt;='Cleaning Log'!$J224),1,0)</f>
        <v/>
      </c>
      <c r="AA224">
        <f>IF(AND(W224=1,'Cleaning Log'!$L224&lt;&gt;""),1,0)</f>
        <v/>
      </c>
      <c r="AB224">
        <f>IF(AND(W224=1,'Cleaning Log'!$AB224="Pass"),1,0)</f>
        <v/>
      </c>
      <c r="AC224">
        <f>IF(AND(W224=1,OR('Cleaning Log'!$AB224="Pass",'Cleaning Log'!$AB224="Fail")),1,0)</f>
        <v/>
      </c>
      <c r="AD224">
        <f>IF(AND(W224=1,OR(COUNTIF('Cleaning Log'!$N224:$X224,"Needs Attention")&gt;0,AND('Cleaning Log'!$L224&lt;&gt;"",COUNTBLANK('Cleaning Log'!$N224:$X224)&gt;0))),1,0)</f>
        <v/>
      </c>
      <c r="AE224">
        <f>IF(AND(W224=1,'Cleaning Log'!$AD224="Maintenance",'Cleaning Log'!$AF224=""),1,0)</f>
        <v/>
      </c>
    </row>
    <row r="225">
      <c r="T225">
        <f>IFERROR(IF(AND('Cleaning Log'!$A225=$B$3,OR($B$4="All Shifts",'Cleaning Log'!$F225=$B$4),OR($B$5="All Attendants",'Cleaning Log'!$E225=$B$5),OR('Cleaning Log'!$AC225="Hold",'Cleaning Log'!$AC225="Reclean",'Cleaning Log'!$AC225="Incomplete Checklist",'Cleaning Log'!$AC225="Awaiting Inspection",AND('Cleaning Log'!$AK225&lt;&gt;"",'Cleaning Log'!$AK225&lt;&gt;"OK"))),1,0),0)</f>
        <v/>
      </c>
      <c r="U225">
        <f>IF(T225=1,COUNTIF($T$2:T225,1),"")</f>
        <v/>
      </c>
      <c r="W225">
        <f>IFERROR(IF(AND('Cleaning Log'!$A225=$B$3,'Cleaning Log'!$B225&lt;&gt;"",OR($B$4="All Shifts",'Cleaning Log'!$F225=$B$4),OR($B$5="All Attendants",'Cleaning Log'!$E225=$B$5)),1,0),0)</f>
        <v/>
      </c>
      <c r="X225">
        <f>IF(AND(W225=1,'Cleaning Log'!$AC225="Released"),1,0)</f>
        <v/>
      </c>
      <c r="Y225">
        <f>IF(AND(W225=1,ISNUMBER('Cleaning Log'!$M225)),'Cleaning Log'!$M225,"")</f>
        <v/>
      </c>
      <c r="Z225">
        <f>IF(AND(W225=1,ISNUMBER('Cleaning Log'!$M225),ISNUMBER('Cleaning Log'!$J225),'Cleaning Log'!$M225&lt;='Cleaning Log'!$J225),1,0)</f>
        <v/>
      </c>
      <c r="AA225">
        <f>IF(AND(W225=1,'Cleaning Log'!$L225&lt;&gt;""),1,0)</f>
        <v/>
      </c>
      <c r="AB225">
        <f>IF(AND(W225=1,'Cleaning Log'!$AB225="Pass"),1,0)</f>
        <v/>
      </c>
      <c r="AC225">
        <f>IF(AND(W225=1,OR('Cleaning Log'!$AB225="Pass",'Cleaning Log'!$AB225="Fail")),1,0)</f>
        <v/>
      </c>
      <c r="AD225">
        <f>IF(AND(W225=1,OR(COUNTIF('Cleaning Log'!$N225:$X225,"Needs Attention")&gt;0,AND('Cleaning Log'!$L225&lt;&gt;"",COUNTBLANK('Cleaning Log'!$N225:$X225)&gt;0))),1,0)</f>
        <v/>
      </c>
      <c r="AE225">
        <f>IF(AND(W225=1,'Cleaning Log'!$AD225="Maintenance",'Cleaning Log'!$AF225=""),1,0)</f>
        <v/>
      </c>
    </row>
    <row r="226">
      <c r="T226">
        <f>IFERROR(IF(AND('Cleaning Log'!$A226=$B$3,OR($B$4="All Shifts",'Cleaning Log'!$F226=$B$4),OR($B$5="All Attendants",'Cleaning Log'!$E226=$B$5),OR('Cleaning Log'!$AC226="Hold",'Cleaning Log'!$AC226="Reclean",'Cleaning Log'!$AC226="Incomplete Checklist",'Cleaning Log'!$AC226="Awaiting Inspection",AND('Cleaning Log'!$AK226&lt;&gt;"",'Cleaning Log'!$AK226&lt;&gt;"OK"))),1,0),0)</f>
        <v/>
      </c>
      <c r="U226">
        <f>IF(T226=1,COUNTIF($T$2:T226,1),"")</f>
        <v/>
      </c>
      <c r="W226">
        <f>IFERROR(IF(AND('Cleaning Log'!$A226=$B$3,'Cleaning Log'!$B226&lt;&gt;"",OR($B$4="All Shifts",'Cleaning Log'!$F226=$B$4),OR($B$5="All Attendants",'Cleaning Log'!$E226=$B$5)),1,0),0)</f>
        <v/>
      </c>
      <c r="X226">
        <f>IF(AND(W226=1,'Cleaning Log'!$AC226="Released"),1,0)</f>
        <v/>
      </c>
      <c r="Y226">
        <f>IF(AND(W226=1,ISNUMBER('Cleaning Log'!$M226)),'Cleaning Log'!$M226,"")</f>
        <v/>
      </c>
      <c r="Z226">
        <f>IF(AND(W226=1,ISNUMBER('Cleaning Log'!$M226),ISNUMBER('Cleaning Log'!$J226),'Cleaning Log'!$M226&lt;='Cleaning Log'!$J226),1,0)</f>
        <v/>
      </c>
      <c r="AA226">
        <f>IF(AND(W226=1,'Cleaning Log'!$L226&lt;&gt;""),1,0)</f>
        <v/>
      </c>
      <c r="AB226">
        <f>IF(AND(W226=1,'Cleaning Log'!$AB226="Pass"),1,0)</f>
        <v/>
      </c>
      <c r="AC226">
        <f>IF(AND(W226=1,OR('Cleaning Log'!$AB226="Pass",'Cleaning Log'!$AB226="Fail")),1,0)</f>
        <v/>
      </c>
      <c r="AD226">
        <f>IF(AND(W226=1,OR(COUNTIF('Cleaning Log'!$N226:$X226,"Needs Attention")&gt;0,AND('Cleaning Log'!$L226&lt;&gt;"",COUNTBLANK('Cleaning Log'!$N226:$X226)&gt;0))),1,0)</f>
        <v/>
      </c>
      <c r="AE226">
        <f>IF(AND(W226=1,'Cleaning Log'!$AD226="Maintenance",'Cleaning Log'!$AF226=""),1,0)</f>
        <v/>
      </c>
    </row>
    <row r="227">
      <c r="T227">
        <f>IFERROR(IF(AND('Cleaning Log'!$A227=$B$3,OR($B$4="All Shifts",'Cleaning Log'!$F227=$B$4),OR($B$5="All Attendants",'Cleaning Log'!$E227=$B$5),OR('Cleaning Log'!$AC227="Hold",'Cleaning Log'!$AC227="Reclean",'Cleaning Log'!$AC227="Incomplete Checklist",'Cleaning Log'!$AC227="Awaiting Inspection",AND('Cleaning Log'!$AK227&lt;&gt;"",'Cleaning Log'!$AK227&lt;&gt;"OK"))),1,0),0)</f>
        <v/>
      </c>
      <c r="U227">
        <f>IF(T227=1,COUNTIF($T$2:T227,1),"")</f>
        <v/>
      </c>
      <c r="W227">
        <f>IFERROR(IF(AND('Cleaning Log'!$A227=$B$3,'Cleaning Log'!$B227&lt;&gt;"",OR($B$4="All Shifts",'Cleaning Log'!$F227=$B$4),OR($B$5="All Attendants",'Cleaning Log'!$E227=$B$5)),1,0),0)</f>
        <v/>
      </c>
      <c r="X227">
        <f>IF(AND(W227=1,'Cleaning Log'!$AC227="Released"),1,0)</f>
        <v/>
      </c>
      <c r="Y227">
        <f>IF(AND(W227=1,ISNUMBER('Cleaning Log'!$M227)),'Cleaning Log'!$M227,"")</f>
        <v/>
      </c>
      <c r="Z227">
        <f>IF(AND(W227=1,ISNUMBER('Cleaning Log'!$M227),ISNUMBER('Cleaning Log'!$J227),'Cleaning Log'!$M227&lt;='Cleaning Log'!$J227),1,0)</f>
        <v/>
      </c>
      <c r="AA227">
        <f>IF(AND(W227=1,'Cleaning Log'!$L227&lt;&gt;""),1,0)</f>
        <v/>
      </c>
      <c r="AB227">
        <f>IF(AND(W227=1,'Cleaning Log'!$AB227="Pass"),1,0)</f>
        <v/>
      </c>
      <c r="AC227">
        <f>IF(AND(W227=1,OR('Cleaning Log'!$AB227="Pass",'Cleaning Log'!$AB227="Fail")),1,0)</f>
        <v/>
      </c>
      <c r="AD227">
        <f>IF(AND(W227=1,OR(COUNTIF('Cleaning Log'!$N227:$X227,"Needs Attention")&gt;0,AND('Cleaning Log'!$L227&lt;&gt;"",COUNTBLANK('Cleaning Log'!$N227:$X227)&gt;0))),1,0)</f>
        <v/>
      </c>
      <c r="AE227">
        <f>IF(AND(W227=1,'Cleaning Log'!$AD227="Maintenance",'Cleaning Log'!$AF227=""),1,0)</f>
        <v/>
      </c>
    </row>
    <row r="228">
      <c r="T228">
        <f>IFERROR(IF(AND('Cleaning Log'!$A228=$B$3,OR($B$4="All Shifts",'Cleaning Log'!$F228=$B$4),OR($B$5="All Attendants",'Cleaning Log'!$E228=$B$5),OR('Cleaning Log'!$AC228="Hold",'Cleaning Log'!$AC228="Reclean",'Cleaning Log'!$AC228="Incomplete Checklist",'Cleaning Log'!$AC228="Awaiting Inspection",AND('Cleaning Log'!$AK228&lt;&gt;"",'Cleaning Log'!$AK228&lt;&gt;"OK"))),1,0),0)</f>
        <v/>
      </c>
      <c r="U228">
        <f>IF(T228=1,COUNTIF($T$2:T228,1),"")</f>
        <v/>
      </c>
      <c r="W228">
        <f>IFERROR(IF(AND('Cleaning Log'!$A228=$B$3,'Cleaning Log'!$B228&lt;&gt;"",OR($B$4="All Shifts",'Cleaning Log'!$F228=$B$4),OR($B$5="All Attendants",'Cleaning Log'!$E228=$B$5)),1,0),0)</f>
        <v/>
      </c>
      <c r="X228">
        <f>IF(AND(W228=1,'Cleaning Log'!$AC228="Released"),1,0)</f>
        <v/>
      </c>
      <c r="Y228">
        <f>IF(AND(W228=1,ISNUMBER('Cleaning Log'!$M228)),'Cleaning Log'!$M228,"")</f>
        <v/>
      </c>
      <c r="Z228">
        <f>IF(AND(W228=1,ISNUMBER('Cleaning Log'!$M228),ISNUMBER('Cleaning Log'!$J228),'Cleaning Log'!$M228&lt;='Cleaning Log'!$J228),1,0)</f>
        <v/>
      </c>
      <c r="AA228">
        <f>IF(AND(W228=1,'Cleaning Log'!$L228&lt;&gt;""),1,0)</f>
        <v/>
      </c>
      <c r="AB228">
        <f>IF(AND(W228=1,'Cleaning Log'!$AB228="Pass"),1,0)</f>
        <v/>
      </c>
      <c r="AC228">
        <f>IF(AND(W228=1,OR('Cleaning Log'!$AB228="Pass",'Cleaning Log'!$AB228="Fail")),1,0)</f>
        <v/>
      </c>
      <c r="AD228">
        <f>IF(AND(W228=1,OR(COUNTIF('Cleaning Log'!$N228:$X228,"Needs Attention")&gt;0,AND('Cleaning Log'!$L228&lt;&gt;"",COUNTBLANK('Cleaning Log'!$N228:$X228)&gt;0))),1,0)</f>
        <v/>
      </c>
      <c r="AE228">
        <f>IF(AND(W228=1,'Cleaning Log'!$AD228="Maintenance",'Cleaning Log'!$AF228=""),1,0)</f>
        <v/>
      </c>
    </row>
    <row r="229">
      <c r="T229">
        <f>IFERROR(IF(AND('Cleaning Log'!$A229=$B$3,OR($B$4="All Shifts",'Cleaning Log'!$F229=$B$4),OR($B$5="All Attendants",'Cleaning Log'!$E229=$B$5),OR('Cleaning Log'!$AC229="Hold",'Cleaning Log'!$AC229="Reclean",'Cleaning Log'!$AC229="Incomplete Checklist",'Cleaning Log'!$AC229="Awaiting Inspection",AND('Cleaning Log'!$AK229&lt;&gt;"",'Cleaning Log'!$AK229&lt;&gt;"OK"))),1,0),0)</f>
        <v/>
      </c>
      <c r="U229">
        <f>IF(T229=1,COUNTIF($T$2:T229,1),"")</f>
        <v/>
      </c>
      <c r="W229">
        <f>IFERROR(IF(AND('Cleaning Log'!$A229=$B$3,'Cleaning Log'!$B229&lt;&gt;"",OR($B$4="All Shifts",'Cleaning Log'!$F229=$B$4),OR($B$5="All Attendants",'Cleaning Log'!$E229=$B$5)),1,0),0)</f>
        <v/>
      </c>
      <c r="X229">
        <f>IF(AND(W229=1,'Cleaning Log'!$AC229="Released"),1,0)</f>
        <v/>
      </c>
      <c r="Y229">
        <f>IF(AND(W229=1,ISNUMBER('Cleaning Log'!$M229)),'Cleaning Log'!$M229,"")</f>
        <v/>
      </c>
      <c r="Z229">
        <f>IF(AND(W229=1,ISNUMBER('Cleaning Log'!$M229),ISNUMBER('Cleaning Log'!$J229),'Cleaning Log'!$M229&lt;='Cleaning Log'!$J229),1,0)</f>
        <v/>
      </c>
      <c r="AA229">
        <f>IF(AND(W229=1,'Cleaning Log'!$L229&lt;&gt;""),1,0)</f>
        <v/>
      </c>
      <c r="AB229">
        <f>IF(AND(W229=1,'Cleaning Log'!$AB229="Pass"),1,0)</f>
        <v/>
      </c>
      <c r="AC229">
        <f>IF(AND(W229=1,OR('Cleaning Log'!$AB229="Pass",'Cleaning Log'!$AB229="Fail")),1,0)</f>
        <v/>
      </c>
      <c r="AD229">
        <f>IF(AND(W229=1,OR(COUNTIF('Cleaning Log'!$N229:$X229,"Needs Attention")&gt;0,AND('Cleaning Log'!$L229&lt;&gt;"",COUNTBLANK('Cleaning Log'!$N229:$X229)&gt;0))),1,0)</f>
        <v/>
      </c>
      <c r="AE229">
        <f>IF(AND(W229=1,'Cleaning Log'!$AD229="Maintenance",'Cleaning Log'!$AF229=""),1,0)</f>
        <v/>
      </c>
    </row>
    <row r="230">
      <c r="T230">
        <f>IFERROR(IF(AND('Cleaning Log'!$A230=$B$3,OR($B$4="All Shifts",'Cleaning Log'!$F230=$B$4),OR($B$5="All Attendants",'Cleaning Log'!$E230=$B$5),OR('Cleaning Log'!$AC230="Hold",'Cleaning Log'!$AC230="Reclean",'Cleaning Log'!$AC230="Incomplete Checklist",'Cleaning Log'!$AC230="Awaiting Inspection",AND('Cleaning Log'!$AK230&lt;&gt;"",'Cleaning Log'!$AK230&lt;&gt;"OK"))),1,0),0)</f>
        <v/>
      </c>
      <c r="U230">
        <f>IF(T230=1,COUNTIF($T$2:T230,1),"")</f>
        <v/>
      </c>
      <c r="W230">
        <f>IFERROR(IF(AND('Cleaning Log'!$A230=$B$3,'Cleaning Log'!$B230&lt;&gt;"",OR($B$4="All Shifts",'Cleaning Log'!$F230=$B$4),OR($B$5="All Attendants",'Cleaning Log'!$E230=$B$5)),1,0),0)</f>
        <v/>
      </c>
      <c r="X230">
        <f>IF(AND(W230=1,'Cleaning Log'!$AC230="Released"),1,0)</f>
        <v/>
      </c>
      <c r="Y230">
        <f>IF(AND(W230=1,ISNUMBER('Cleaning Log'!$M230)),'Cleaning Log'!$M230,"")</f>
        <v/>
      </c>
      <c r="Z230">
        <f>IF(AND(W230=1,ISNUMBER('Cleaning Log'!$M230),ISNUMBER('Cleaning Log'!$J230),'Cleaning Log'!$M230&lt;='Cleaning Log'!$J230),1,0)</f>
        <v/>
      </c>
      <c r="AA230">
        <f>IF(AND(W230=1,'Cleaning Log'!$L230&lt;&gt;""),1,0)</f>
        <v/>
      </c>
      <c r="AB230">
        <f>IF(AND(W230=1,'Cleaning Log'!$AB230="Pass"),1,0)</f>
        <v/>
      </c>
      <c r="AC230">
        <f>IF(AND(W230=1,OR('Cleaning Log'!$AB230="Pass",'Cleaning Log'!$AB230="Fail")),1,0)</f>
        <v/>
      </c>
      <c r="AD230">
        <f>IF(AND(W230=1,OR(COUNTIF('Cleaning Log'!$N230:$X230,"Needs Attention")&gt;0,AND('Cleaning Log'!$L230&lt;&gt;"",COUNTBLANK('Cleaning Log'!$N230:$X230)&gt;0))),1,0)</f>
        <v/>
      </c>
      <c r="AE230">
        <f>IF(AND(W230=1,'Cleaning Log'!$AD230="Maintenance",'Cleaning Log'!$AF230=""),1,0)</f>
        <v/>
      </c>
    </row>
    <row r="231">
      <c r="T231">
        <f>IFERROR(IF(AND('Cleaning Log'!$A231=$B$3,OR($B$4="All Shifts",'Cleaning Log'!$F231=$B$4),OR($B$5="All Attendants",'Cleaning Log'!$E231=$B$5),OR('Cleaning Log'!$AC231="Hold",'Cleaning Log'!$AC231="Reclean",'Cleaning Log'!$AC231="Incomplete Checklist",'Cleaning Log'!$AC231="Awaiting Inspection",AND('Cleaning Log'!$AK231&lt;&gt;"",'Cleaning Log'!$AK231&lt;&gt;"OK"))),1,0),0)</f>
        <v/>
      </c>
      <c r="U231">
        <f>IF(T231=1,COUNTIF($T$2:T231,1),"")</f>
        <v/>
      </c>
      <c r="W231">
        <f>IFERROR(IF(AND('Cleaning Log'!$A231=$B$3,'Cleaning Log'!$B231&lt;&gt;"",OR($B$4="All Shifts",'Cleaning Log'!$F231=$B$4),OR($B$5="All Attendants",'Cleaning Log'!$E231=$B$5)),1,0),0)</f>
        <v/>
      </c>
      <c r="X231">
        <f>IF(AND(W231=1,'Cleaning Log'!$AC231="Released"),1,0)</f>
        <v/>
      </c>
      <c r="Y231">
        <f>IF(AND(W231=1,ISNUMBER('Cleaning Log'!$M231)),'Cleaning Log'!$M231,"")</f>
        <v/>
      </c>
      <c r="Z231">
        <f>IF(AND(W231=1,ISNUMBER('Cleaning Log'!$M231),ISNUMBER('Cleaning Log'!$J231),'Cleaning Log'!$M231&lt;='Cleaning Log'!$J231),1,0)</f>
        <v/>
      </c>
      <c r="AA231">
        <f>IF(AND(W231=1,'Cleaning Log'!$L231&lt;&gt;""),1,0)</f>
        <v/>
      </c>
      <c r="AB231">
        <f>IF(AND(W231=1,'Cleaning Log'!$AB231="Pass"),1,0)</f>
        <v/>
      </c>
      <c r="AC231">
        <f>IF(AND(W231=1,OR('Cleaning Log'!$AB231="Pass",'Cleaning Log'!$AB231="Fail")),1,0)</f>
        <v/>
      </c>
      <c r="AD231">
        <f>IF(AND(W231=1,OR(COUNTIF('Cleaning Log'!$N231:$X231,"Needs Attention")&gt;0,AND('Cleaning Log'!$L231&lt;&gt;"",COUNTBLANK('Cleaning Log'!$N231:$X231)&gt;0))),1,0)</f>
        <v/>
      </c>
      <c r="AE231">
        <f>IF(AND(W231=1,'Cleaning Log'!$AD231="Maintenance",'Cleaning Log'!$AF231=""),1,0)</f>
        <v/>
      </c>
    </row>
    <row r="232">
      <c r="T232">
        <f>IFERROR(IF(AND('Cleaning Log'!$A232=$B$3,OR($B$4="All Shifts",'Cleaning Log'!$F232=$B$4),OR($B$5="All Attendants",'Cleaning Log'!$E232=$B$5),OR('Cleaning Log'!$AC232="Hold",'Cleaning Log'!$AC232="Reclean",'Cleaning Log'!$AC232="Incomplete Checklist",'Cleaning Log'!$AC232="Awaiting Inspection",AND('Cleaning Log'!$AK232&lt;&gt;"",'Cleaning Log'!$AK232&lt;&gt;"OK"))),1,0),0)</f>
        <v/>
      </c>
      <c r="U232">
        <f>IF(T232=1,COUNTIF($T$2:T232,1),"")</f>
        <v/>
      </c>
      <c r="W232">
        <f>IFERROR(IF(AND('Cleaning Log'!$A232=$B$3,'Cleaning Log'!$B232&lt;&gt;"",OR($B$4="All Shifts",'Cleaning Log'!$F232=$B$4),OR($B$5="All Attendants",'Cleaning Log'!$E232=$B$5)),1,0),0)</f>
        <v/>
      </c>
      <c r="X232">
        <f>IF(AND(W232=1,'Cleaning Log'!$AC232="Released"),1,0)</f>
        <v/>
      </c>
      <c r="Y232">
        <f>IF(AND(W232=1,ISNUMBER('Cleaning Log'!$M232)),'Cleaning Log'!$M232,"")</f>
        <v/>
      </c>
      <c r="Z232">
        <f>IF(AND(W232=1,ISNUMBER('Cleaning Log'!$M232),ISNUMBER('Cleaning Log'!$J232),'Cleaning Log'!$M232&lt;='Cleaning Log'!$J232),1,0)</f>
        <v/>
      </c>
      <c r="AA232">
        <f>IF(AND(W232=1,'Cleaning Log'!$L232&lt;&gt;""),1,0)</f>
        <v/>
      </c>
      <c r="AB232">
        <f>IF(AND(W232=1,'Cleaning Log'!$AB232="Pass"),1,0)</f>
        <v/>
      </c>
      <c r="AC232">
        <f>IF(AND(W232=1,OR('Cleaning Log'!$AB232="Pass",'Cleaning Log'!$AB232="Fail")),1,0)</f>
        <v/>
      </c>
      <c r="AD232">
        <f>IF(AND(W232=1,OR(COUNTIF('Cleaning Log'!$N232:$X232,"Needs Attention")&gt;0,AND('Cleaning Log'!$L232&lt;&gt;"",COUNTBLANK('Cleaning Log'!$N232:$X232)&gt;0))),1,0)</f>
        <v/>
      </c>
      <c r="AE232">
        <f>IF(AND(W232=1,'Cleaning Log'!$AD232="Maintenance",'Cleaning Log'!$AF232=""),1,0)</f>
        <v/>
      </c>
    </row>
    <row r="233">
      <c r="T233">
        <f>IFERROR(IF(AND('Cleaning Log'!$A233=$B$3,OR($B$4="All Shifts",'Cleaning Log'!$F233=$B$4),OR($B$5="All Attendants",'Cleaning Log'!$E233=$B$5),OR('Cleaning Log'!$AC233="Hold",'Cleaning Log'!$AC233="Reclean",'Cleaning Log'!$AC233="Incomplete Checklist",'Cleaning Log'!$AC233="Awaiting Inspection",AND('Cleaning Log'!$AK233&lt;&gt;"",'Cleaning Log'!$AK233&lt;&gt;"OK"))),1,0),0)</f>
        <v/>
      </c>
      <c r="U233">
        <f>IF(T233=1,COUNTIF($T$2:T233,1),"")</f>
        <v/>
      </c>
      <c r="W233">
        <f>IFERROR(IF(AND('Cleaning Log'!$A233=$B$3,'Cleaning Log'!$B233&lt;&gt;"",OR($B$4="All Shifts",'Cleaning Log'!$F233=$B$4),OR($B$5="All Attendants",'Cleaning Log'!$E233=$B$5)),1,0),0)</f>
        <v/>
      </c>
      <c r="X233">
        <f>IF(AND(W233=1,'Cleaning Log'!$AC233="Released"),1,0)</f>
        <v/>
      </c>
      <c r="Y233">
        <f>IF(AND(W233=1,ISNUMBER('Cleaning Log'!$M233)),'Cleaning Log'!$M233,"")</f>
        <v/>
      </c>
      <c r="Z233">
        <f>IF(AND(W233=1,ISNUMBER('Cleaning Log'!$M233),ISNUMBER('Cleaning Log'!$J233),'Cleaning Log'!$M233&lt;='Cleaning Log'!$J233),1,0)</f>
        <v/>
      </c>
      <c r="AA233">
        <f>IF(AND(W233=1,'Cleaning Log'!$L233&lt;&gt;""),1,0)</f>
        <v/>
      </c>
      <c r="AB233">
        <f>IF(AND(W233=1,'Cleaning Log'!$AB233="Pass"),1,0)</f>
        <v/>
      </c>
      <c r="AC233">
        <f>IF(AND(W233=1,OR('Cleaning Log'!$AB233="Pass",'Cleaning Log'!$AB233="Fail")),1,0)</f>
        <v/>
      </c>
      <c r="AD233">
        <f>IF(AND(W233=1,OR(COUNTIF('Cleaning Log'!$N233:$X233,"Needs Attention")&gt;0,AND('Cleaning Log'!$L233&lt;&gt;"",COUNTBLANK('Cleaning Log'!$N233:$X233)&gt;0))),1,0)</f>
        <v/>
      </c>
      <c r="AE233">
        <f>IF(AND(W233=1,'Cleaning Log'!$AD233="Maintenance",'Cleaning Log'!$AF233=""),1,0)</f>
        <v/>
      </c>
    </row>
    <row r="234">
      <c r="T234">
        <f>IFERROR(IF(AND('Cleaning Log'!$A234=$B$3,OR($B$4="All Shifts",'Cleaning Log'!$F234=$B$4),OR($B$5="All Attendants",'Cleaning Log'!$E234=$B$5),OR('Cleaning Log'!$AC234="Hold",'Cleaning Log'!$AC234="Reclean",'Cleaning Log'!$AC234="Incomplete Checklist",'Cleaning Log'!$AC234="Awaiting Inspection",AND('Cleaning Log'!$AK234&lt;&gt;"",'Cleaning Log'!$AK234&lt;&gt;"OK"))),1,0),0)</f>
        <v/>
      </c>
      <c r="U234">
        <f>IF(T234=1,COUNTIF($T$2:T234,1),"")</f>
        <v/>
      </c>
      <c r="W234">
        <f>IFERROR(IF(AND('Cleaning Log'!$A234=$B$3,'Cleaning Log'!$B234&lt;&gt;"",OR($B$4="All Shifts",'Cleaning Log'!$F234=$B$4),OR($B$5="All Attendants",'Cleaning Log'!$E234=$B$5)),1,0),0)</f>
        <v/>
      </c>
      <c r="X234">
        <f>IF(AND(W234=1,'Cleaning Log'!$AC234="Released"),1,0)</f>
        <v/>
      </c>
      <c r="Y234">
        <f>IF(AND(W234=1,ISNUMBER('Cleaning Log'!$M234)),'Cleaning Log'!$M234,"")</f>
        <v/>
      </c>
      <c r="Z234">
        <f>IF(AND(W234=1,ISNUMBER('Cleaning Log'!$M234),ISNUMBER('Cleaning Log'!$J234),'Cleaning Log'!$M234&lt;='Cleaning Log'!$J234),1,0)</f>
        <v/>
      </c>
      <c r="AA234">
        <f>IF(AND(W234=1,'Cleaning Log'!$L234&lt;&gt;""),1,0)</f>
        <v/>
      </c>
      <c r="AB234">
        <f>IF(AND(W234=1,'Cleaning Log'!$AB234="Pass"),1,0)</f>
        <v/>
      </c>
      <c r="AC234">
        <f>IF(AND(W234=1,OR('Cleaning Log'!$AB234="Pass",'Cleaning Log'!$AB234="Fail")),1,0)</f>
        <v/>
      </c>
      <c r="AD234">
        <f>IF(AND(W234=1,OR(COUNTIF('Cleaning Log'!$N234:$X234,"Needs Attention")&gt;0,AND('Cleaning Log'!$L234&lt;&gt;"",COUNTBLANK('Cleaning Log'!$N234:$X234)&gt;0))),1,0)</f>
        <v/>
      </c>
      <c r="AE234">
        <f>IF(AND(W234=1,'Cleaning Log'!$AD234="Maintenance",'Cleaning Log'!$AF234=""),1,0)</f>
        <v/>
      </c>
    </row>
    <row r="235">
      <c r="T235">
        <f>IFERROR(IF(AND('Cleaning Log'!$A235=$B$3,OR($B$4="All Shifts",'Cleaning Log'!$F235=$B$4),OR($B$5="All Attendants",'Cleaning Log'!$E235=$B$5),OR('Cleaning Log'!$AC235="Hold",'Cleaning Log'!$AC235="Reclean",'Cleaning Log'!$AC235="Incomplete Checklist",'Cleaning Log'!$AC235="Awaiting Inspection",AND('Cleaning Log'!$AK235&lt;&gt;"",'Cleaning Log'!$AK235&lt;&gt;"OK"))),1,0),0)</f>
        <v/>
      </c>
      <c r="U235">
        <f>IF(T235=1,COUNTIF($T$2:T235,1),"")</f>
        <v/>
      </c>
      <c r="W235">
        <f>IFERROR(IF(AND('Cleaning Log'!$A235=$B$3,'Cleaning Log'!$B235&lt;&gt;"",OR($B$4="All Shifts",'Cleaning Log'!$F235=$B$4),OR($B$5="All Attendants",'Cleaning Log'!$E235=$B$5)),1,0),0)</f>
        <v/>
      </c>
      <c r="X235">
        <f>IF(AND(W235=1,'Cleaning Log'!$AC235="Released"),1,0)</f>
        <v/>
      </c>
      <c r="Y235">
        <f>IF(AND(W235=1,ISNUMBER('Cleaning Log'!$M235)),'Cleaning Log'!$M235,"")</f>
        <v/>
      </c>
      <c r="Z235">
        <f>IF(AND(W235=1,ISNUMBER('Cleaning Log'!$M235),ISNUMBER('Cleaning Log'!$J235),'Cleaning Log'!$M235&lt;='Cleaning Log'!$J235),1,0)</f>
        <v/>
      </c>
      <c r="AA235">
        <f>IF(AND(W235=1,'Cleaning Log'!$L235&lt;&gt;""),1,0)</f>
        <v/>
      </c>
      <c r="AB235">
        <f>IF(AND(W235=1,'Cleaning Log'!$AB235="Pass"),1,0)</f>
        <v/>
      </c>
      <c r="AC235">
        <f>IF(AND(W235=1,OR('Cleaning Log'!$AB235="Pass",'Cleaning Log'!$AB235="Fail")),1,0)</f>
        <v/>
      </c>
      <c r="AD235">
        <f>IF(AND(W235=1,OR(COUNTIF('Cleaning Log'!$N235:$X235,"Needs Attention")&gt;0,AND('Cleaning Log'!$L235&lt;&gt;"",COUNTBLANK('Cleaning Log'!$N235:$X235)&gt;0))),1,0)</f>
        <v/>
      </c>
      <c r="AE235">
        <f>IF(AND(W235=1,'Cleaning Log'!$AD235="Maintenance",'Cleaning Log'!$AF235=""),1,0)</f>
        <v/>
      </c>
    </row>
    <row r="236">
      <c r="T236">
        <f>IFERROR(IF(AND('Cleaning Log'!$A236=$B$3,OR($B$4="All Shifts",'Cleaning Log'!$F236=$B$4),OR($B$5="All Attendants",'Cleaning Log'!$E236=$B$5),OR('Cleaning Log'!$AC236="Hold",'Cleaning Log'!$AC236="Reclean",'Cleaning Log'!$AC236="Incomplete Checklist",'Cleaning Log'!$AC236="Awaiting Inspection",AND('Cleaning Log'!$AK236&lt;&gt;"",'Cleaning Log'!$AK236&lt;&gt;"OK"))),1,0),0)</f>
        <v/>
      </c>
      <c r="U236">
        <f>IF(T236=1,COUNTIF($T$2:T236,1),"")</f>
        <v/>
      </c>
      <c r="W236">
        <f>IFERROR(IF(AND('Cleaning Log'!$A236=$B$3,'Cleaning Log'!$B236&lt;&gt;"",OR($B$4="All Shifts",'Cleaning Log'!$F236=$B$4),OR($B$5="All Attendants",'Cleaning Log'!$E236=$B$5)),1,0),0)</f>
        <v/>
      </c>
      <c r="X236">
        <f>IF(AND(W236=1,'Cleaning Log'!$AC236="Released"),1,0)</f>
        <v/>
      </c>
      <c r="Y236">
        <f>IF(AND(W236=1,ISNUMBER('Cleaning Log'!$M236)),'Cleaning Log'!$M236,"")</f>
        <v/>
      </c>
      <c r="Z236">
        <f>IF(AND(W236=1,ISNUMBER('Cleaning Log'!$M236),ISNUMBER('Cleaning Log'!$J236),'Cleaning Log'!$M236&lt;='Cleaning Log'!$J236),1,0)</f>
        <v/>
      </c>
      <c r="AA236">
        <f>IF(AND(W236=1,'Cleaning Log'!$L236&lt;&gt;""),1,0)</f>
        <v/>
      </c>
      <c r="AB236">
        <f>IF(AND(W236=1,'Cleaning Log'!$AB236="Pass"),1,0)</f>
        <v/>
      </c>
      <c r="AC236">
        <f>IF(AND(W236=1,OR('Cleaning Log'!$AB236="Pass",'Cleaning Log'!$AB236="Fail")),1,0)</f>
        <v/>
      </c>
      <c r="AD236">
        <f>IF(AND(W236=1,OR(COUNTIF('Cleaning Log'!$N236:$X236,"Needs Attention")&gt;0,AND('Cleaning Log'!$L236&lt;&gt;"",COUNTBLANK('Cleaning Log'!$N236:$X236)&gt;0))),1,0)</f>
        <v/>
      </c>
      <c r="AE236">
        <f>IF(AND(W236=1,'Cleaning Log'!$AD236="Maintenance",'Cleaning Log'!$AF236=""),1,0)</f>
        <v/>
      </c>
    </row>
    <row r="237">
      <c r="T237">
        <f>IFERROR(IF(AND('Cleaning Log'!$A237=$B$3,OR($B$4="All Shifts",'Cleaning Log'!$F237=$B$4),OR($B$5="All Attendants",'Cleaning Log'!$E237=$B$5),OR('Cleaning Log'!$AC237="Hold",'Cleaning Log'!$AC237="Reclean",'Cleaning Log'!$AC237="Incomplete Checklist",'Cleaning Log'!$AC237="Awaiting Inspection",AND('Cleaning Log'!$AK237&lt;&gt;"",'Cleaning Log'!$AK237&lt;&gt;"OK"))),1,0),0)</f>
        <v/>
      </c>
      <c r="U237">
        <f>IF(T237=1,COUNTIF($T$2:T237,1),"")</f>
        <v/>
      </c>
      <c r="W237">
        <f>IFERROR(IF(AND('Cleaning Log'!$A237=$B$3,'Cleaning Log'!$B237&lt;&gt;"",OR($B$4="All Shifts",'Cleaning Log'!$F237=$B$4),OR($B$5="All Attendants",'Cleaning Log'!$E237=$B$5)),1,0),0)</f>
        <v/>
      </c>
      <c r="X237">
        <f>IF(AND(W237=1,'Cleaning Log'!$AC237="Released"),1,0)</f>
        <v/>
      </c>
      <c r="Y237">
        <f>IF(AND(W237=1,ISNUMBER('Cleaning Log'!$M237)),'Cleaning Log'!$M237,"")</f>
        <v/>
      </c>
      <c r="Z237">
        <f>IF(AND(W237=1,ISNUMBER('Cleaning Log'!$M237),ISNUMBER('Cleaning Log'!$J237),'Cleaning Log'!$M237&lt;='Cleaning Log'!$J237),1,0)</f>
        <v/>
      </c>
      <c r="AA237">
        <f>IF(AND(W237=1,'Cleaning Log'!$L237&lt;&gt;""),1,0)</f>
        <v/>
      </c>
      <c r="AB237">
        <f>IF(AND(W237=1,'Cleaning Log'!$AB237="Pass"),1,0)</f>
        <v/>
      </c>
      <c r="AC237">
        <f>IF(AND(W237=1,OR('Cleaning Log'!$AB237="Pass",'Cleaning Log'!$AB237="Fail")),1,0)</f>
        <v/>
      </c>
      <c r="AD237">
        <f>IF(AND(W237=1,OR(COUNTIF('Cleaning Log'!$N237:$X237,"Needs Attention")&gt;0,AND('Cleaning Log'!$L237&lt;&gt;"",COUNTBLANK('Cleaning Log'!$N237:$X237)&gt;0))),1,0)</f>
        <v/>
      </c>
      <c r="AE237">
        <f>IF(AND(W237=1,'Cleaning Log'!$AD237="Maintenance",'Cleaning Log'!$AF237=""),1,0)</f>
        <v/>
      </c>
    </row>
    <row r="238">
      <c r="T238">
        <f>IFERROR(IF(AND('Cleaning Log'!$A238=$B$3,OR($B$4="All Shifts",'Cleaning Log'!$F238=$B$4),OR($B$5="All Attendants",'Cleaning Log'!$E238=$B$5),OR('Cleaning Log'!$AC238="Hold",'Cleaning Log'!$AC238="Reclean",'Cleaning Log'!$AC238="Incomplete Checklist",'Cleaning Log'!$AC238="Awaiting Inspection",AND('Cleaning Log'!$AK238&lt;&gt;"",'Cleaning Log'!$AK238&lt;&gt;"OK"))),1,0),0)</f>
        <v/>
      </c>
      <c r="U238">
        <f>IF(T238=1,COUNTIF($T$2:T238,1),"")</f>
        <v/>
      </c>
      <c r="W238">
        <f>IFERROR(IF(AND('Cleaning Log'!$A238=$B$3,'Cleaning Log'!$B238&lt;&gt;"",OR($B$4="All Shifts",'Cleaning Log'!$F238=$B$4),OR($B$5="All Attendants",'Cleaning Log'!$E238=$B$5)),1,0),0)</f>
        <v/>
      </c>
      <c r="X238">
        <f>IF(AND(W238=1,'Cleaning Log'!$AC238="Released"),1,0)</f>
        <v/>
      </c>
      <c r="Y238">
        <f>IF(AND(W238=1,ISNUMBER('Cleaning Log'!$M238)),'Cleaning Log'!$M238,"")</f>
        <v/>
      </c>
      <c r="Z238">
        <f>IF(AND(W238=1,ISNUMBER('Cleaning Log'!$M238),ISNUMBER('Cleaning Log'!$J238),'Cleaning Log'!$M238&lt;='Cleaning Log'!$J238),1,0)</f>
        <v/>
      </c>
      <c r="AA238">
        <f>IF(AND(W238=1,'Cleaning Log'!$L238&lt;&gt;""),1,0)</f>
        <v/>
      </c>
      <c r="AB238">
        <f>IF(AND(W238=1,'Cleaning Log'!$AB238="Pass"),1,0)</f>
        <v/>
      </c>
      <c r="AC238">
        <f>IF(AND(W238=1,OR('Cleaning Log'!$AB238="Pass",'Cleaning Log'!$AB238="Fail")),1,0)</f>
        <v/>
      </c>
      <c r="AD238">
        <f>IF(AND(W238=1,OR(COUNTIF('Cleaning Log'!$N238:$X238,"Needs Attention")&gt;0,AND('Cleaning Log'!$L238&lt;&gt;"",COUNTBLANK('Cleaning Log'!$N238:$X238)&gt;0))),1,0)</f>
        <v/>
      </c>
      <c r="AE238">
        <f>IF(AND(W238=1,'Cleaning Log'!$AD238="Maintenance",'Cleaning Log'!$AF238=""),1,0)</f>
        <v/>
      </c>
    </row>
    <row r="239">
      <c r="T239">
        <f>IFERROR(IF(AND('Cleaning Log'!$A239=$B$3,OR($B$4="All Shifts",'Cleaning Log'!$F239=$B$4),OR($B$5="All Attendants",'Cleaning Log'!$E239=$B$5),OR('Cleaning Log'!$AC239="Hold",'Cleaning Log'!$AC239="Reclean",'Cleaning Log'!$AC239="Incomplete Checklist",'Cleaning Log'!$AC239="Awaiting Inspection",AND('Cleaning Log'!$AK239&lt;&gt;"",'Cleaning Log'!$AK239&lt;&gt;"OK"))),1,0),0)</f>
        <v/>
      </c>
      <c r="U239">
        <f>IF(T239=1,COUNTIF($T$2:T239,1),"")</f>
        <v/>
      </c>
      <c r="W239">
        <f>IFERROR(IF(AND('Cleaning Log'!$A239=$B$3,'Cleaning Log'!$B239&lt;&gt;"",OR($B$4="All Shifts",'Cleaning Log'!$F239=$B$4),OR($B$5="All Attendants",'Cleaning Log'!$E239=$B$5)),1,0),0)</f>
        <v/>
      </c>
      <c r="X239">
        <f>IF(AND(W239=1,'Cleaning Log'!$AC239="Released"),1,0)</f>
        <v/>
      </c>
      <c r="Y239">
        <f>IF(AND(W239=1,ISNUMBER('Cleaning Log'!$M239)),'Cleaning Log'!$M239,"")</f>
        <v/>
      </c>
      <c r="Z239">
        <f>IF(AND(W239=1,ISNUMBER('Cleaning Log'!$M239),ISNUMBER('Cleaning Log'!$J239),'Cleaning Log'!$M239&lt;='Cleaning Log'!$J239),1,0)</f>
        <v/>
      </c>
      <c r="AA239">
        <f>IF(AND(W239=1,'Cleaning Log'!$L239&lt;&gt;""),1,0)</f>
        <v/>
      </c>
      <c r="AB239">
        <f>IF(AND(W239=1,'Cleaning Log'!$AB239="Pass"),1,0)</f>
        <v/>
      </c>
      <c r="AC239">
        <f>IF(AND(W239=1,OR('Cleaning Log'!$AB239="Pass",'Cleaning Log'!$AB239="Fail")),1,0)</f>
        <v/>
      </c>
      <c r="AD239">
        <f>IF(AND(W239=1,OR(COUNTIF('Cleaning Log'!$N239:$X239,"Needs Attention")&gt;0,AND('Cleaning Log'!$L239&lt;&gt;"",COUNTBLANK('Cleaning Log'!$N239:$X239)&gt;0))),1,0)</f>
        <v/>
      </c>
      <c r="AE239">
        <f>IF(AND(W239=1,'Cleaning Log'!$AD239="Maintenance",'Cleaning Log'!$AF239=""),1,0)</f>
        <v/>
      </c>
    </row>
    <row r="240">
      <c r="T240">
        <f>IFERROR(IF(AND('Cleaning Log'!$A240=$B$3,OR($B$4="All Shifts",'Cleaning Log'!$F240=$B$4),OR($B$5="All Attendants",'Cleaning Log'!$E240=$B$5),OR('Cleaning Log'!$AC240="Hold",'Cleaning Log'!$AC240="Reclean",'Cleaning Log'!$AC240="Incomplete Checklist",'Cleaning Log'!$AC240="Awaiting Inspection",AND('Cleaning Log'!$AK240&lt;&gt;"",'Cleaning Log'!$AK240&lt;&gt;"OK"))),1,0),0)</f>
        <v/>
      </c>
      <c r="U240">
        <f>IF(T240=1,COUNTIF($T$2:T240,1),"")</f>
        <v/>
      </c>
      <c r="W240">
        <f>IFERROR(IF(AND('Cleaning Log'!$A240=$B$3,'Cleaning Log'!$B240&lt;&gt;"",OR($B$4="All Shifts",'Cleaning Log'!$F240=$B$4),OR($B$5="All Attendants",'Cleaning Log'!$E240=$B$5)),1,0),0)</f>
        <v/>
      </c>
      <c r="X240">
        <f>IF(AND(W240=1,'Cleaning Log'!$AC240="Released"),1,0)</f>
        <v/>
      </c>
      <c r="Y240">
        <f>IF(AND(W240=1,ISNUMBER('Cleaning Log'!$M240)),'Cleaning Log'!$M240,"")</f>
        <v/>
      </c>
      <c r="Z240">
        <f>IF(AND(W240=1,ISNUMBER('Cleaning Log'!$M240),ISNUMBER('Cleaning Log'!$J240),'Cleaning Log'!$M240&lt;='Cleaning Log'!$J240),1,0)</f>
        <v/>
      </c>
      <c r="AA240">
        <f>IF(AND(W240=1,'Cleaning Log'!$L240&lt;&gt;""),1,0)</f>
        <v/>
      </c>
      <c r="AB240">
        <f>IF(AND(W240=1,'Cleaning Log'!$AB240="Pass"),1,0)</f>
        <v/>
      </c>
      <c r="AC240">
        <f>IF(AND(W240=1,OR('Cleaning Log'!$AB240="Pass",'Cleaning Log'!$AB240="Fail")),1,0)</f>
        <v/>
      </c>
      <c r="AD240">
        <f>IF(AND(W240=1,OR(COUNTIF('Cleaning Log'!$N240:$X240,"Needs Attention")&gt;0,AND('Cleaning Log'!$L240&lt;&gt;"",COUNTBLANK('Cleaning Log'!$N240:$X240)&gt;0))),1,0)</f>
        <v/>
      </c>
      <c r="AE240">
        <f>IF(AND(W240=1,'Cleaning Log'!$AD240="Maintenance",'Cleaning Log'!$AF240=""),1,0)</f>
        <v/>
      </c>
    </row>
    <row r="241">
      <c r="T241">
        <f>IFERROR(IF(AND('Cleaning Log'!$A241=$B$3,OR($B$4="All Shifts",'Cleaning Log'!$F241=$B$4),OR($B$5="All Attendants",'Cleaning Log'!$E241=$B$5),OR('Cleaning Log'!$AC241="Hold",'Cleaning Log'!$AC241="Reclean",'Cleaning Log'!$AC241="Incomplete Checklist",'Cleaning Log'!$AC241="Awaiting Inspection",AND('Cleaning Log'!$AK241&lt;&gt;"",'Cleaning Log'!$AK241&lt;&gt;"OK"))),1,0),0)</f>
        <v/>
      </c>
      <c r="U241">
        <f>IF(T241=1,COUNTIF($T$2:T241,1),"")</f>
        <v/>
      </c>
      <c r="W241">
        <f>IFERROR(IF(AND('Cleaning Log'!$A241=$B$3,'Cleaning Log'!$B241&lt;&gt;"",OR($B$4="All Shifts",'Cleaning Log'!$F241=$B$4),OR($B$5="All Attendants",'Cleaning Log'!$E241=$B$5)),1,0),0)</f>
        <v/>
      </c>
      <c r="X241">
        <f>IF(AND(W241=1,'Cleaning Log'!$AC241="Released"),1,0)</f>
        <v/>
      </c>
      <c r="Y241">
        <f>IF(AND(W241=1,ISNUMBER('Cleaning Log'!$M241)),'Cleaning Log'!$M241,"")</f>
        <v/>
      </c>
      <c r="Z241">
        <f>IF(AND(W241=1,ISNUMBER('Cleaning Log'!$M241),ISNUMBER('Cleaning Log'!$J241),'Cleaning Log'!$M241&lt;='Cleaning Log'!$J241),1,0)</f>
        <v/>
      </c>
      <c r="AA241">
        <f>IF(AND(W241=1,'Cleaning Log'!$L241&lt;&gt;""),1,0)</f>
        <v/>
      </c>
      <c r="AB241">
        <f>IF(AND(W241=1,'Cleaning Log'!$AB241="Pass"),1,0)</f>
        <v/>
      </c>
      <c r="AC241">
        <f>IF(AND(W241=1,OR('Cleaning Log'!$AB241="Pass",'Cleaning Log'!$AB241="Fail")),1,0)</f>
        <v/>
      </c>
      <c r="AD241">
        <f>IF(AND(W241=1,OR(COUNTIF('Cleaning Log'!$N241:$X241,"Needs Attention")&gt;0,AND('Cleaning Log'!$L241&lt;&gt;"",COUNTBLANK('Cleaning Log'!$N241:$X241)&gt;0))),1,0)</f>
        <v/>
      </c>
      <c r="AE241">
        <f>IF(AND(W241=1,'Cleaning Log'!$AD241="Maintenance",'Cleaning Log'!$AF241=""),1,0)</f>
        <v/>
      </c>
    </row>
    <row r="242">
      <c r="T242">
        <f>IFERROR(IF(AND('Cleaning Log'!$A242=$B$3,OR($B$4="All Shifts",'Cleaning Log'!$F242=$B$4),OR($B$5="All Attendants",'Cleaning Log'!$E242=$B$5),OR('Cleaning Log'!$AC242="Hold",'Cleaning Log'!$AC242="Reclean",'Cleaning Log'!$AC242="Incomplete Checklist",'Cleaning Log'!$AC242="Awaiting Inspection",AND('Cleaning Log'!$AK242&lt;&gt;"",'Cleaning Log'!$AK242&lt;&gt;"OK"))),1,0),0)</f>
        <v/>
      </c>
      <c r="U242">
        <f>IF(T242=1,COUNTIF($T$2:T242,1),"")</f>
        <v/>
      </c>
      <c r="W242">
        <f>IFERROR(IF(AND('Cleaning Log'!$A242=$B$3,'Cleaning Log'!$B242&lt;&gt;"",OR($B$4="All Shifts",'Cleaning Log'!$F242=$B$4),OR($B$5="All Attendants",'Cleaning Log'!$E242=$B$5)),1,0),0)</f>
        <v/>
      </c>
      <c r="X242">
        <f>IF(AND(W242=1,'Cleaning Log'!$AC242="Released"),1,0)</f>
        <v/>
      </c>
      <c r="Y242">
        <f>IF(AND(W242=1,ISNUMBER('Cleaning Log'!$M242)),'Cleaning Log'!$M242,"")</f>
        <v/>
      </c>
      <c r="Z242">
        <f>IF(AND(W242=1,ISNUMBER('Cleaning Log'!$M242),ISNUMBER('Cleaning Log'!$J242),'Cleaning Log'!$M242&lt;='Cleaning Log'!$J242),1,0)</f>
        <v/>
      </c>
      <c r="AA242">
        <f>IF(AND(W242=1,'Cleaning Log'!$L242&lt;&gt;""),1,0)</f>
        <v/>
      </c>
      <c r="AB242">
        <f>IF(AND(W242=1,'Cleaning Log'!$AB242="Pass"),1,0)</f>
        <v/>
      </c>
      <c r="AC242">
        <f>IF(AND(W242=1,OR('Cleaning Log'!$AB242="Pass",'Cleaning Log'!$AB242="Fail")),1,0)</f>
        <v/>
      </c>
      <c r="AD242">
        <f>IF(AND(W242=1,OR(COUNTIF('Cleaning Log'!$N242:$X242,"Needs Attention")&gt;0,AND('Cleaning Log'!$L242&lt;&gt;"",COUNTBLANK('Cleaning Log'!$N242:$X242)&gt;0))),1,0)</f>
        <v/>
      </c>
      <c r="AE242">
        <f>IF(AND(W242=1,'Cleaning Log'!$AD242="Maintenance",'Cleaning Log'!$AF242=""),1,0)</f>
        <v/>
      </c>
    </row>
    <row r="243">
      <c r="T243">
        <f>IFERROR(IF(AND('Cleaning Log'!$A243=$B$3,OR($B$4="All Shifts",'Cleaning Log'!$F243=$B$4),OR($B$5="All Attendants",'Cleaning Log'!$E243=$B$5),OR('Cleaning Log'!$AC243="Hold",'Cleaning Log'!$AC243="Reclean",'Cleaning Log'!$AC243="Incomplete Checklist",'Cleaning Log'!$AC243="Awaiting Inspection",AND('Cleaning Log'!$AK243&lt;&gt;"",'Cleaning Log'!$AK243&lt;&gt;"OK"))),1,0),0)</f>
        <v/>
      </c>
      <c r="U243">
        <f>IF(T243=1,COUNTIF($T$2:T243,1),"")</f>
        <v/>
      </c>
      <c r="W243">
        <f>IFERROR(IF(AND('Cleaning Log'!$A243=$B$3,'Cleaning Log'!$B243&lt;&gt;"",OR($B$4="All Shifts",'Cleaning Log'!$F243=$B$4),OR($B$5="All Attendants",'Cleaning Log'!$E243=$B$5)),1,0),0)</f>
        <v/>
      </c>
      <c r="X243">
        <f>IF(AND(W243=1,'Cleaning Log'!$AC243="Released"),1,0)</f>
        <v/>
      </c>
      <c r="Y243">
        <f>IF(AND(W243=1,ISNUMBER('Cleaning Log'!$M243)),'Cleaning Log'!$M243,"")</f>
        <v/>
      </c>
      <c r="Z243">
        <f>IF(AND(W243=1,ISNUMBER('Cleaning Log'!$M243),ISNUMBER('Cleaning Log'!$J243),'Cleaning Log'!$M243&lt;='Cleaning Log'!$J243),1,0)</f>
        <v/>
      </c>
      <c r="AA243">
        <f>IF(AND(W243=1,'Cleaning Log'!$L243&lt;&gt;""),1,0)</f>
        <v/>
      </c>
      <c r="AB243">
        <f>IF(AND(W243=1,'Cleaning Log'!$AB243="Pass"),1,0)</f>
        <v/>
      </c>
      <c r="AC243">
        <f>IF(AND(W243=1,OR('Cleaning Log'!$AB243="Pass",'Cleaning Log'!$AB243="Fail")),1,0)</f>
        <v/>
      </c>
      <c r="AD243">
        <f>IF(AND(W243=1,OR(COUNTIF('Cleaning Log'!$N243:$X243,"Needs Attention")&gt;0,AND('Cleaning Log'!$L243&lt;&gt;"",COUNTBLANK('Cleaning Log'!$N243:$X243)&gt;0))),1,0)</f>
        <v/>
      </c>
      <c r="AE243">
        <f>IF(AND(W243=1,'Cleaning Log'!$AD243="Maintenance",'Cleaning Log'!$AF243=""),1,0)</f>
        <v/>
      </c>
    </row>
    <row r="244">
      <c r="T244">
        <f>IFERROR(IF(AND('Cleaning Log'!$A244=$B$3,OR($B$4="All Shifts",'Cleaning Log'!$F244=$B$4),OR($B$5="All Attendants",'Cleaning Log'!$E244=$B$5),OR('Cleaning Log'!$AC244="Hold",'Cleaning Log'!$AC244="Reclean",'Cleaning Log'!$AC244="Incomplete Checklist",'Cleaning Log'!$AC244="Awaiting Inspection",AND('Cleaning Log'!$AK244&lt;&gt;"",'Cleaning Log'!$AK244&lt;&gt;"OK"))),1,0),0)</f>
        <v/>
      </c>
      <c r="U244">
        <f>IF(T244=1,COUNTIF($T$2:T244,1),"")</f>
        <v/>
      </c>
      <c r="W244">
        <f>IFERROR(IF(AND('Cleaning Log'!$A244=$B$3,'Cleaning Log'!$B244&lt;&gt;"",OR($B$4="All Shifts",'Cleaning Log'!$F244=$B$4),OR($B$5="All Attendants",'Cleaning Log'!$E244=$B$5)),1,0),0)</f>
        <v/>
      </c>
      <c r="X244">
        <f>IF(AND(W244=1,'Cleaning Log'!$AC244="Released"),1,0)</f>
        <v/>
      </c>
      <c r="Y244">
        <f>IF(AND(W244=1,ISNUMBER('Cleaning Log'!$M244)),'Cleaning Log'!$M244,"")</f>
        <v/>
      </c>
      <c r="Z244">
        <f>IF(AND(W244=1,ISNUMBER('Cleaning Log'!$M244),ISNUMBER('Cleaning Log'!$J244),'Cleaning Log'!$M244&lt;='Cleaning Log'!$J244),1,0)</f>
        <v/>
      </c>
      <c r="AA244">
        <f>IF(AND(W244=1,'Cleaning Log'!$L244&lt;&gt;""),1,0)</f>
        <v/>
      </c>
      <c r="AB244">
        <f>IF(AND(W244=1,'Cleaning Log'!$AB244="Pass"),1,0)</f>
        <v/>
      </c>
      <c r="AC244">
        <f>IF(AND(W244=1,OR('Cleaning Log'!$AB244="Pass",'Cleaning Log'!$AB244="Fail")),1,0)</f>
        <v/>
      </c>
      <c r="AD244">
        <f>IF(AND(W244=1,OR(COUNTIF('Cleaning Log'!$N244:$X244,"Needs Attention")&gt;0,AND('Cleaning Log'!$L244&lt;&gt;"",COUNTBLANK('Cleaning Log'!$N244:$X244)&gt;0))),1,0)</f>
        <v/>
      </c>
      <c r="AE244">
        <f>IF(AND(W244=1,'Cleaning Log'!$AD244="Maintenance",'Cleaning Log'!$AF244=""),1,0)</f>
        <v/>
      </c>
    </row>
    <row r="245">
      <c r="T245">
        <f>IFERROR(IF(AND('Cleaning Log'!$A245=$B$3,OR($B$4="All Shifts",'Cleaning Log'!$F245=$B$4),OR($B$5="All Attendants",'Cleaning Log'!$E245=$B$5),OR('Cleaning Log'!$AC245="Hold",'Cleaning Log'!$AC245="Reclean",'Cleaning Log'!$AC245="Incomplete Checklist",'Cleaning Log'!$AC245="Awaiting Inspection",AND('Cleaning Log'!$AK245&lt;&gt;"",'Cleaning Log'!$AK245&lt;&gt;"OK"))),1,0),0)</f>
        <v/>
      </c>
      <c r="U245">
        <f>IF(T245=1,COUNTIF($T$2:T245,1),"")</f>
        <v/>
      </c>
      <c r="W245">
        <f>IFERROR(IF(AND('Cleaning Log'!$A245=$B$3,'Cleaning Log'!$B245&lt;&gt;"",OR($B$4="All Shifts",'Cleaning Log'!$F245=$B$4),OR($B$5="All Attendants",'Cleaning Log'!$E245=$B$5)),1,0),0)</f>
        <v/>
      </c>
      <c r="X245">
        <f>IF(AND(W245=1,'Cleaning Log'!$AC245="Released"),1,0)</f>
        <v/>
      </c>
      <c r="Y245">
        <f>IF(AND(W245=1,ISNUMBER('Cleaning Log'!$M245)),'Cleaning Log'!$M245,"")</f>
        <v/>
      </c>
      <c r="Z245">
        <f>IF(AND(W245=1,ISNUMBER('Cleaning Log'!$M245),ISNUMBER('Cleaning Log'!$J245),'Cleaning Log'!$M245&lt;='Cleaning Log'!$J245),1,0)</f>
        <v/>
      </c>
      <c r="AA245">
        <f>IF(AND(W245=1,'Cleaning Log'!$L245&lt;&gt;""),1,0)</f>
        <v/>
      </c>
      <c r="AB245">
        <f>IF(AND(W245=1,'Cleaning Log'!$AB245="Pass"),1,0)</f>
        <v/>
      </c>
      <c r="AC245">
        <f>IF(AND(W245=1,OR('Cleaning Log'!$AB245="Pass",'Cleaning Log'!$AB245="Fail")),1,0)</f>
        <v/>
      </c>
      <c r="AD245">
        <f>IF(AND(W245=1,OR(COUNTIF('Cleaning Log'!$N245:$X245,"Needs Attention")&gt;0,AND('Cleaning Log'!$L245&lt;&gt;"",COUNTBLANK('Cleaning Log'!$N245:$X245)&gt;0))),1,0)</f>
        <v/>
      </c>
      <c r="AE245">
        <f>IF(AND(W245=1,'Cleaning Log'!$AD245="Maintenance",'Cleaning Log'!$AF245=""),1,0)</f>
        <v/>
      </c>
    </row>
    <row r="246">
      <c r="T246">
        <f>IFERROR(IF(AND('Cleaning Log'!$A246=$B$3,OR($B$4="All Shifts",'Cleaning Log'!$F246=$B$4),OR($B$5="All Attendants",'Cleaning Log'!$E246=$B$5),OR('Cleaning Log'!$AC246="Hold",'Cleaning Log'!$AC246="Reclean",'Cleaning Log'!$AC246="Incomplete Checklist",'Cleaning Log'!$AC246="Awaiting Inspection",AND('Cleaning Log'!$AK246&lt;&gt;"",'Cleaning Log'!$AK246&lt;&gt;"OK"))),1,0),0)</f>
        <v/>
      </c>
      <c r="U246">
        <f>IF(T246=1,COUNTIF($T$2:T246,1),"")</f>
        <v/>
      </c>
      <c r="W246">
        <f>IFERROR(IF(AND('Cleaning Log'!$A246=$B$3,'Cleaning Log'!$B246&lt;&gt;"",OR($B$4="All Shifts",'Cleaning Log'!$F246=$B$4),OR($B$5="All Attendants",'Cleaning Log'!$E246=$B$5)),1,0),0)</f>
        <v/>
      </c>
      <c r="X246">
        <f>IF(AND(W246=1,'Cleaning Log'!$AC246="Released"),1,0)</f>
        <v/>
      </c>
      <c r="Y246">
        <f>IF(AND(W246=1,ISNUMBER('Cleaning Log'!$M246)),'Cleaning Log'!$M246,"")</f>
        <v/>
      </c>
      <c r="Z246">
        <f>IF(AND(W246=1,ISNUMBER('Cleaning Log'!$M246),ISNUMBER('Cleaning Log'!$J246),'Cleaning Log'!$M246&lt;='Cleaning Log'!$J246),1,0)</f>
        <v/>
      </c>
      <c r="AA246">
        <f>IF(AND(W246=1,'Cleaning Log'!$L246&lt;&gt;""),1,0)</f>
        <v/>
      </c>
      <c r="AB246">
        <f>IF(AND(W246=1,'Cleaning Log'!$AB246="Pass"),1,0)</f>
        <v/>
      </c>
      <c r="AC246">
        <f>IF(AND(W246=1,OR('Cleaning Log'!$AB246="Pass",'Cleaning Log'!$AB246="Fail")),1,0)</f>
        <v/>
      </c>
      <c r="AD246">
        <f>IF(AND(W246=1,OR(COUNTIF('Cleaning Log'!$N246:$X246,"Needs Attention")&gt;0,AND('Cleaning Log'!$L246&lt;&gt;"",COUNTBLANK('Cleaning Log'!$N246:$X246)&gt;0))),1,0)</f>
        <v/>
      </c>
      <c r="AE246">
        <f>IF(AND(W246=1,'Cleaning Log'!$AD246="Maintenance",'Cleaning Log'!$AF246=""),1,0)</f>
        <v/>
      </c>
    </row>
    <row r="247">
      <c r="T247">
        <f>IFERROR(IF(AND('Cleaning Log'!$A247=$B$3,OR($B$4="All Shifts",'Cleaning Log'!$F247=$B$4),OR($B$5="All Attendants",'Cleaning Log'!$E247=$B$5),OR('Cleaning Log'!$AC247="Hold",'Cleaning Log'!$AC247="Reclean",'Cleaning Log'!$AC247="Incomplete Checklist",'Cleaning Log'!$AC247="Awaiting Inspection",AND('Cleaning Log'!$AK247&lt;&gt;"",'Cleaning Log'!$AK247&lt;&gt;"OK"))),1,0),0)</f>
        <v/>
      </c>
      <c r="U247">
        <f>IF(T247=1,COUNTIF($T$2:T247,1),"")</f>
        <v/>
      </c>
      <c r="W247">
        <f>IFERROR(IF(AND('Cleaning Log'!$A247=$B$3,'Cleaning Log'!$B247&lt;&gt;"",OR($B$4="All Shifts",'Cleaning Log'!$F247=$B$4),OR($B$5="All Attendants",'Cleaning Log'!$E247=$B$5)),1,0),0)</f>
        <v/>
      </c>
      <c r="X247">
        <f>IF(AND(W247=1,'Cleaning Log'!$AC247="Released"),1,0)</f>
        <v/>
      </c>
      <c r="Y247">
        <f>IF(AND(W247=1,ISNUMBER('Cleaning Log'!$M247)),'Cleaning Log'!$M247,"")</f>
        <v/>
      </c>
      <c r="Z247">
        <f>IF(AND(W247=1,ISNUMBER('Cleaning Log'!$M247),ISNUMBER('Cleaning Log'!$J247),'Cleaning Log'!$M247&lt;='Cleaning Log'!$J247),1,0)</f>
        <v/>
      </c>
      <c r="AA247">
        <f>IF(AND(W247=1,'Cleaning Log'!$L247&lt;&gt;""),1,0)</f>
        <v/>
      </c>
      <c r="AB247">
        <f>IF(AND(W247=1,'Cleaning Log'!$AB247="Pass"),1,0)</f>
        <v/>
      </c>
      <c r="AC247">
        <f>IF(AND(W247=1,OR('Cleaning Log'!$AB247="Pass",'Cleaning Log'!$AB247="Fail")),1,0)</f>
        <v/>
      </c>
      <c r="AD247">
        <f>IF(AND(W247=1,OR(COUNTIF('Cleaning Log'!$N247:$X247,"Needs Attention")&gt;0,AND('Cleaning Log'!$L247&lt;&gt;"",COUNTBLANK('Cleaning Log'!$N247:$X247)&gt;0))),1,0)</f>
        <v/>
      </c>
      <c r="AE247">
        <f>IF(AND(W247=1,'Cleaning Log'!$AD247="Maintenance",'Cleaning Log'!$AF247=""),1,0)</f>
        <v/>
      </c>
    </row>
    <row r="248">
      <c r="T248">
        <f>IFERROR(IF(AND('Cleaning Log'!$A248=$B$3,OR($B$4="All Shifts",'Cleaning Log'!$F248=$B$4),OR($B$5="All Attendants",'Cleaning Log'!$E248=$B$5),OR('Cleaning Log'!$AC248="Hold",'Cleaning Log'!$AC248="Reclean",'Cleaning Log'!$AC248="Incomplete Checklist",'Cleaning Log'!$AC248="Awaiting Inspection",AND('Cleaning Log'!$AK248&lt;&gt;"",'Cleaning Log'!$AK248&lt;&gt;"OK"))),1,0),0)</f>
        <v/>
      </c>
      <c r="U248">
        <f>IF(T248=1,COUNTIF($T$2:T248,1),"")</f>
        <v/>
      </c>
      <c r="W248">
        <f>IFERROR(IF(AND('Cleaning Log'!$A248=$B$3,'Cleaning Log'!$B248&lt;&gt;"",OR($B$4="All Shifts",'Cleaning Log'!$F248=$B$4),OR($B$5="All Attendants",'Cleaning Log'!$E248=$B$5)),1,0),0)</f>
        <v/>
      </c>
      <c r="X248">
        <f>IF(AND(W248=1,'Cleaning Log'!$AC248="Released"),1,0)</f>
        <v/>
      </c>
      <c r="Y248">
        <f>IF(AND(W248=1,ISNUMBER('Cleaning Log'!$M248)),'Cleaning Log'!$M248,"")</f>
        <v/>
      </c>
      <c r="Z248">
        <f>IF(AND(W248=1,ISNUMBER('Cleaning Log'!$M248),ISNUMBER('Cleaning Log'!$J248),'Cleaning Log'!$M248&lt;='Cleaning Log'!$J248),1,0)</f>
        <v/>
      </c>
      <c r="AA248">
        <f>IF(AND(W248=1,'Cleaning Log'!$L248&lt;&gt;""),1,0)</f>
        <v/>
      </c>
      <c r="AB248">
        <f>IF(AND(W248=1,'Cleaning Log'!$AB248="Pass"),1,0)</f>
        <v/>
      </c>
      <c r="AC248">
        <f>IF(AND(W248=1,OR('Cleaning Log'!$AB248="Pass",'Cleaning Log'!$AB248="Fail")),1,0)</f>
        <v/>
      </c>
      <c r="AD248">
        <f>IF(AND(W248=1,OR(COUNTIF('Cleaning Log'!$N248:$X248,"Needs Attention")&gt;0,AND('Cleaning Log'!$L248&lt;&gt;"",COUNTBLANK('Cleaning Log'!$N248:$X248)&gt;0))),1,0)</f>
        <v/>
      </c>
      <c r="AE248">
        <f>IF(AND(W248=1,'Cleaning Log'!$AD248="Maintenance",'Cleaning Log'!$AF248=""),1,0)</f>
        <v/>
      </c>
    </row>
    <row r="249">
      <c r="T249">
        <f>IFERROR(IF(AND('Cleaning Log'!$A249=$B$3,OR($B$4="All Shifts",'Cleaning Log'!$F249=$B$4),OR($B$5="All Attendants",'Cleaning Log'!$E249=$B$5),OR('Cleaning Log'!$AC249="Hold",'Cleaning Log'!$AC249="Reclean",'Cleaning Log'!$AC249="Incomplete Checklist",'Cleaning Log'!$AC249="Awaiting Inspection",AND('Cleaning Log'!$AK249&lt;&gt;"",'Cleaning Log'!$AK249&lt;&gt;"OK"))),1,0),0)</f>
        <v/>
      </c>
      <c r="U249">
        <f>IF(T249=1,COUNTIF($T$2:T249,1),"")</f>
        <v/>
      </c>
      <c r="W249">
        <f>IFERROR(IF(AND('Cleaning Log'!$A249=$B$3,'Cleaning Log'!$B249&lt;&gt;"",OR($B$4="All Shifts",'Cleaning Log'!$F249=$B$4),OR($B$5="All Attendants",'Cleaning Log'!$E249=$B$5)),1,0),0)</f>
        <v/>
      </c>
      <c r="X249">
        <f>IF(AND(W249=1,'Cleaning Log'!$AC249="Released"),1,0)</f>
        <v/>
      </c>
      <c r="Y249">
        <f>IF(AND(W249=1,ISNUMBER('Cleaning Log'!$M249)),'Cleaning Log'!$M249,"")</f>
        <v/>
      </c>
      <c r="Z249">
        <f>IF(AND(W249=1,ISNUMBER('Cleaning Log'!$M249),ISNUMBER('Cleaning Log'!$J249),'Cleaning Log'!$M249&lt;='Cleaning Log'!$J249),1,0)</f>
        <v/>
      </c>
      <c r="AA249">
        <f>IF(AND(W249=1,'Cleaning Log'!$L249&lt;&gt;""),1,0)</f>
        <v/>
      </c>
      <c r="AB249">
        <f>IF(AND(W249=1,'Cleaning Log'!$AB249="Pass"),1,0)</f>
        <v/>
      </c>
      <c r="AC249">
        <f>IF(AND(W249=1,OR('Cleaning Log'!$AB249="Pass",'Cleaning Log'!$AB249="Fail")),1,0)</f>
        <v/>
      </c>
      <c r="AD249">
        <f>IF(AND(W249=1,OR(COUNTIF('Cleaning Log'!$N249:$X249,"Needs Attention")&gt;0,AND('Cleaning Log'!$L249&lt;&gt;"",COUNTBLANK('Cleaning Log'!$N249:$X249)&gt;0))),1,0)</f>
        <v/>
      </c>
      <c r="AE249">
        <f>IF(AND(W249=1,'Cleaning Log'!$AD249="Maintenance",'Cleaning Log'!$AF249=""),1,0)</f>
        <v/>
      </c>
    </row>
    <row r="250">
      <c r="T250">
        <f>IFERROR(IF(AND('Cleaning Log'!$A250=$B$3,OR($B$4="All Shifts",'Cleaning Log'!$F250=$B$4),OR($B$5="All Attendants",'Cleaning Log'!$E250=$B$5),OR('Cleaning Log'!$AC250="Hold",'Cleaning Log'!$AC250="Reclean",'Cleaning Log'!$AC250="Incomplete Checklist",'Cleaning Log'!$AC250="Awaiting Inspection",AND('Cleaning Log'!$AK250&lt;&gt;"",'Cleaning Log'!$AK250&lt;&gt;"OK"))),1,0),0)</f>
        <v/>
      </c>
      <c r="U250">
        <f>IF(T250=1,COUNTIF($T$2:T250,1),"")</f>
        <v/>
      </c>
      <c r="W250">
        <f>IFERROR(IF(AND('Cleaning Log'!$A250=$B$3,'Cleaning Log'!$B250&lt;&gt;"",OR($B$4="All Shifts",'Cleaning Log'!$F250=$B$4),OR($B$5="All Attendants",'Cleaning Log'!$E250=$B$5)),1,0),0)</f>
        <v/>
      </c>
      <c r="X250">
        <f>IF(AND(W250=1,'Cleaning Log'!$AC250="Released"),1,0)</f>
        <v/>
      </c>
      <c r="Y250">
        <f>IF(AND(W250=1,ISNUMBER('Cleaning Log'!$M250)),'Cleaning Log'!$M250,"")</f>
        <v/>
      </c>
      <c r="Z250">
        <f>IF(AND(W250=1,ISNUMBER('Cleaning Log'!$M250),ISNUMBER('Cleaning Log'!$J250),'Cleaning Log'!$M250&lt;='Cleaning Log'!$J250),1,0)</f>
        <v/>
      </c>
      <c r="AA250">
        <f>IF(AND(W250=1,'Cleaning Log'!$L250&lt;&gt;""),1,0)</f>
        <v/>
      </c>
      <c r="AB250">
        <f>IF(AND(W250=1,'Cleaning Log'!$AB250="Pass"),1,0)</f>
        <v/>
      </c>
      <c r="AC250">
        <f>IF(AND(W250=1,OR('Cleaning Log'!$AB250="Pass",'Cleaning Log'!$AB250="Fail")),1,0)</f>
        <v/>
      </c>
      <c r="AD250">
        <f>IF(AND(W250=1,OR(COUNTIF('Cleaning Log'!$N250:$X250,"Needs Attention")&gt;0,AND('Cleaning Log'!$L250&lt;&gt;"",COUNTBLANK('Cleaning Log'!$N250:$X250)&gt;0))),1,0)</f>
        <v/>
      </c>
      <c r="AE250">
        <f>IF(AND(W250=1,'Cleaning Log'!$AD250="Maintenance",'Cleaning Log'!$AF250=""),1,0)</f>
        <v/>
      </c>
    </row>
    <row r="251">
      <c r="T251">
        <f>IFERROR(IF(AND('Cleaning Log'!$A251=$B$3,OR($B$4="All Shifts",'Cleaning Log'!$F251=$B$4),OR($B$5="All Attendants",'Cleaning Log'!$E251=$B$5),OR('Cleaning Log'!$AC251="Hold",'Cleaning Log'!$AC251="Reclean",'Cleaning Log'!$AC251="Incomplete Checklist",'Cleaning Log'!$AC251="Awaiting Inspection",AND('Cleaning Log'!$AK251&lt;&gt;"",'Cleaning Log'!$AK251&lt;&gt;"OK"))),1,0),0)</f>
        <v/>
      </c>
      <c r="U251">
        <f>IF(T251=1,COUNTIF($T$2:T251,1),"")</f>
        <v/>
      </c>
      <c r="W251">
        <f>IFERROR(IF(AND('Cleaning Log'!$A251=$B$3,'Cleaning Log'!$B251&lt;&gt;"",OR($B$4="All Shifts",'Cleaning Log'!$F251=$B$4),OR($B$5="All Attendants",'Cleaning Log'!$E251=$B$5)),1,0),0)</f>
        <v/>
      </c>
      <c r="X251">
        <f>IF(AND(W251=1,'Cleaning Log'!$AC251="Released"),1,0)</f>
        <v/>
      </c>
      <c r="Y251">
        <f>IF(AND(W251=1,ISNUMBER('Cleaning Log'!$M251)),'Cleaning Log'!$M251,"")</f>
        <v/>
      </c>
      <c r="Z251">
        <f>IF(AND(W251=1,ISNUMBER('Cleaning Log'!$M251),ISNUMBER('Cleaning Log'!$J251),'Cleaning Log'!$M251&lt;='Cleaning Log'!$J251),1,0)</f>
        <v/>
      </c>
      <c r="AA251">
        <f>IF(AND(W251=1,'Cleaning Log'!$L251&lt;&gt;""),1,0)</f>
        <v/>
      </c>
      <c r="AB251">
        <f>IF(AND(W251=1,'Cleaning Log'!$AB251="Pass"),1,0)</f>
        <v/>
      </c>
      <c r="AC251">
        <f>IF(AND(W251=1,OR('Cleaning Log'!$AB251="Pass",'Cleaning Log'!$AB251="Fail")),1,0)</f>
        <v/>
      </c>
      <c r="AD251">
        <f>IF(AND(W251=1,OR(COUNTIF('Cleaning Log'!$N251:$X251,"Needs Attention")&gt;0,AND('Cleaning Log'!$L251&lt;&gt;"",COUNTBLANK('Cleaning Log'!$N251:$X251)&gt;0))),1,0)</f>
        <v/>
      </c>
      <c r="AE251">
        <f>IF(AND(W251=1,'Cleaning Log'!$AD251="Maintenance",'Cleaning Log'!$AF251=""),1,0)</f>
        <v/>
      </c>
    </row>
  </sheetData>
  <mergeCells count="1">
    <mergeCell ref="A1:R1"/>
  </mergeCells>
  <dataValidations count="3">
    <dataValidation sqref="B3" showDropDown="0" showInputMessage="0" showErrorMessage="0" allowBlank="0" type="date" operator="between">
      <formula1>DATE(2026,1,1)</formula1>
      <formula2>DATE(2026,12,31)</formula2>
    </dataValidation>
    <dataValidation sqref="B4" showDropDown="0" showInputMessage="0" showErrorMessage="0" allowBlank="0" type="list">
      <formula1>"All Shifts,Morning,Evening"</formula1>
    </dataValidation>
    <dataValidation sqref="B5" showDropDown="0" showInputMessage="0" showErrorMessage="0" allowBlank="0" type="list">
      <formula1>"All Attendants,Maria Lopez,James Carter,Priya Shah,Elena Torres"</formula1>
    </dataValidation>
  </dataValidations>
  <pageMargins left="0.75" right="0.75" top="1" bottom="1" header="0.5" footer="0.5"/>
  <pageSetup orientation="landscape" fitToHeight="1"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AK251"/>
  <sheetViews>
    <sheetView showGridLines="0" zoomScale="70" zoomScaleNormal="70" workbookViewId="0">
      <pane ySplit="1" topLeftCell="A2" activePane="bottomLeft" state="frozen"/>
      <selection pane="bottomLeft" activeCell="A1" sqref="A1"/>
    </sheetView>
  </sheetViews>
  <sheetFormatPr baseColWidth="8" defaultRowHeight="15"/>
  <cols>
    <col width="13" customWidth="1" min="1" max="1"/>
    <col width="12" customWidth="1" min="2" max="2"/>
    <col width="8" customWidth="1" min="3" max="3"/>
    <col width="22" customWidth="1" min="4" max="4"/>
    <col width="20" customWidth="1" min="5" max="5"/>
    <col width="11" customWidth="1" min="6" max="6"/>
    <col width="20" customWidth="1" min="7" max="7"/>
    <col width="17" customWidth="1" min="8" max="8"/>
    <col width="22" customWidth="1" min="9" max="9"/>
    <col width="15" customWidth="1" min="10" max="10"/>
    <col width="13" customWidth="1" min="11" max="11"/>
    <col width="15" customWidth="1" min="12" max="12"/>
    <col width="16" customWidth="1" min="13" max="13"/>
    <col width="24" customWidth="1" min="14" max="14"/>
    <col width="20" customWidth="1" min="15" max="15"/>
    <col width="18" customWidth="1" min="16" max="16"/>
    <col width="22" customWidth="1" min="17" max="17"/>
    <col width="19" customWidth="1" min="18" max="18"/>
    <col width="14" customWidth="1" min="19" max="19"/>
    <col width="20" customWidth="1" min="20" max="20"/>
    <col width="23" customWidth="1" min="21" max="21"/>
    <col width="20" customWidth="1" min="22" max="22"/>
    <col width="25" customWidth="1" min="23" max="23"/>
    <col width="18" customWidth="1" min="24" max="24"/>
    <col width="18" customWidth="1" min="25" max="25"/>
    <col width="20" customWidth="1" min="26" max="26"/>
    <col width="15" customWidth="1" min="27" max="27"/>
    <col width="18" customWidth="1" min="28" max="28"/>
    <col width="23" customWidth="1" min="29" max="29"/>
    <col width="18" customWidth="1" min="30" max="30"/>
    <col width="36" customWidth="1" min="31" max="31"/>
    <col width="22" customWidth="1" min="32" max="32"/>
    <col width="24" customWidth="1" min="33" max="33"/>
    <col width="21" customWidth="1" min="34" max="34"/>
    <col width="40" customWidth="1" min="35" max="35"/>
    <col width="22" customWidth="1" min="36" max="36"/>
    <col width="30" customWidth="1" min="37" max="37"/>
  </cols>
  <sheetData>
    <row r="1" ht="42" customHeight="1">
      <c r="A1" s="12" t="inlineStr">
        <is>
          <t>Service Date</t>
        </is>
      </c>
      <c r="B1" s="12" t="inlineStr">
        <is>
          <t>Room Number</t>
        </is>
      </c>
      <c r="C1" s="12" t="inlineStr">
        <is>
          <t>Floor</t>
        </is>
      </c>
      <c r="D1" s="12" t="inlineStr">
        <is>
          <t>Room Type</t>
        </is>
      </c>
      <c r="E1" s="12" t="inlineStr">
        <is>
          <t>Attendant</t>
        </is>
      </c>
      <c r="F1" s="12" t="inlineStr">
        <is>
          <t>Shift</t>
        </is>
      </c>
      <c r="G1" s="12" t="inlineStr">
        <is>
          <t>Cleaning Type</t>
        </is>
      </c>
      <c r="H1" s="12" t="inlineStr">
        <is>
          <t>Occupancy Status</t>
        </is>
      </c>
      <c r="I1" s="12" t="inlineStr">
        <is>
          <t>Priority</t>
        </is>
      </c>
      <c r="J1" s="12" t="inlineStr">
        <is>
          <t>Target Minutes</t>
        </is>
      </c>
      <c r="K1" s="12" t="inlineStr">
        <is>
          <t>Start Time</t>
        </is>
      </c>
      <c r="L1" s="12" t="inlineStr">
        <is>
          <t>Completion Time</t>
        </is>
      </c>
      <c r="M1" s="12" t="inlineStr">
        <is>
          <t>Cleaning Minutes</t>
        </is>
      </c>
      <c r="N1" s="12" t="inlineStr">
        <is>
          <t>Entry Door and DND Check</t>
        </is>
      </c>
      <c r="O1" s="12" t="inlineStr">
        <is>
          <t>Beds and Linens</t>
        </is>
      </c>
      <c r="P1" s="12" t="inlineStr">
        <is>
          <t>Bathroom</t>
        </is>
      </c>
      <c r="Q1" s="12" t="inlineStr">
        <is>
          <t>Towels and Amenities</t>
        </is>
      </c>
      <c r="R1" s="12" t="inlineStr">
        <is>
          <t>Dust and Surfaces</t>
        </is>
      </c>
      <c r="S1" s="12" t="inlineStr">
        <is>
          <t>Floors</t>
        </is>
      </c>
      <c r="T1" s="12" t="inlineStr">
        <is>
          <t>Trash and Recycling</t>
        </is>
      </c>
      <c r="U1" s="12" t="inlineStr">
        <is>
          <t>Kitchenette or Minibar</t>
        </is>
      </c>
      <c r="V1" s="12" t="inlineStr">
        <is>
          <t>Climate and Lighting</t>
        </is>
      </c>
      <c r="W1" s="12" t="inlineStr">
        <is>
          <t>Safety and Room Condition</t>
        </is>
      </c>
      <c r="X1" s="12" t="inlineStr">
        <is>
          <t>Final Appearance</t>
        </is>
      </c>
      <c r="Y1" s="12" t="inlineStr">
        <is>
          <t>Inspection Required</t>
        </is>
      </c>
      <c r="Z1" s="12" t="inlineStr">
        <is>
          <t>Inspector</t>
        </is>
      </c>
      <c r="AA1" s="12" t="inlineStr">
        <is>
          <t>Inspection Time</t>
        </is>
      </c>
      <c r="AB1" s="12" t="inlineStr">
        <is>
          <t>Inspection Result</t>
        </is>
      </c>
      <c r="AC1" s="12" t="inlineStr">
        <is>
          <t>Operational Status</t>
        </is>
      </c>
      <c r="AD1" s="12" t="inlineStr">
        <is>
          <t>Issue Category</t>
        </is>
      </c>
      <c r="AE1" s="12" t="inlineStr">
        <is>
          <t>Issue Description</t>
        </is>
      </c>
      <c r="AF1" s="12" t="inlineStr">
        <is>
          <t>Maintenance Ticket</t>
        </is>
      </c>
      <c r="AG1" s="12" t="inlineStr">
        <is>
          <t>Lost and Found Item</t>
        </is>
      </c>
      <c r="AH1" s="12" t="inlineStr">
        <is>
          <t>Linen Variance Quantity</t>
        </is>
      </c>
      <c r="AI1" s="12" t="inlineStr">
        <is>
          <t>Supervisor Notes</t>
        </is>
      </c>
      <c r="AJ1" s="12" t="inlineStr">
        <is>
          <t>Last Updated</t>
        </is>
      </c>
      <c r="AK1" s="12" t="inlineStr">
        <is>
          <t>Data Quality Check</t>
        </is>
      </c>
    </row>
    <row r="2">
      <c r="A2" s="38" t="n">
        <v>46096</v>
      </c>
      <c r="B2" s="19" t="inlineStr">
        <is>
          <t>101</t>
        </is>
      </c>
      <c r="C2" s="20">
        <f>IFERROR(IF($B2="","",VLOOKUP($B2,'Standards &amp; Setup'!$E$3:$G$102,2,FALSE)),"Room not found")</f>
        <v/>
      </c>
      <c r="D2" s="20">
        <f>IFERROR(IF($B2="","",VLOOKUP($B2,'Standards &amp; Setup'!$E$3:$G$102,3,FALSE)),"Room not found")</f>
        <v/>
      </c>
      <c r="E2" s="19" t="inlineStr">
        <is>
          <t>Maria Lopez</t>
        </is>
      </c>
      <c r="F2" s="19" t="inlineStr">
        <is>
          <t>Morning</t>
        </is>
      </c>
      <c r="G2" s="19" t="inlineStr">
        <is>
          <t>Departure Clean</t>
        </is>
      </c>
      <c r="H2" s="19" t="inlineStr">
        <is>
          <t>Vacant Dirty</t>
        </is>
      </c>
      <c r="I2" s="19" t="inlineStr">
        <is>
          <t>Standard</t>
        </is>
      </c>
      <c r="J2" s="20">
        <f>IFERROR(IF($G2="","",VLOOKUP($G2,'Standards &amp; Setup'!$A$14:$B$17,2,FALSE)),"")</f>
        <v/>
      </c>
      <c r="K2" s="21" t="n">
        <v>0.375</v>
      </c>
      <c r="L2" s="21" t="n">
        <v>0.4041666666666667</v>
      </c>
      <c r="M2" s="20">
        <f>IF(OR(NOT(ISNUMBER($K2)),NOT(ISNUMBER($L2))),"",ROUND(MOD($L2-$K2,1)*1440,0))</f>
        <v/>
      </c>
      <c r="N2" s="19" t="inlineStr">
        <is>
          <t>Complete</t>
        </is>
      </c>
      <c r="O2" s="19" t="inlineStr">
        <is>
          <t>Complete</t>
        </is>
      </c>
      <c r="P2" s="19" t="inlineStr">
        <is>
          <t>Complete</t>
        </is>
      </c>
      <c r="Q2" s="19" t="inlineStr">
        <is>
          <t>Complete</t>
        </is>
      </c>
      <c r="R2" s="19" t="inlineStr">
        <is>
          <t>Complete</t>
        </is>
      </c>
      <c r="S2" s="19" t="inlineStr">
        <is>
          <t>Complete</t>
        </is>
      </c>
      <c r="T2" s="19" t="inlineStr">
        <is>
          <t>Complete</t>
        </is>
      </c>
      <c r="U2" s="19" t="inlineStr">
        <is>
          <t>Not Needed</t>
        </is>
      </c>
      <c r="V2" s="19" t="inlineStr">
        <is>
          <t>Complete</t>
        </is>
      </c>
      <c r="W2" s="19" t="inlineStr">
        <is>
          <t>Complete</t>
        </is>
      </c>
      <c r="X2" s="19" t="inlineStr">
        <is>
          <t>Complete</t>
        </is>
      </c>
      <c r="Y2" s="19" t="inlineStr">
        <is>
          <t>Yes</t>
        </is>
      </c>
      <c r="Z2" s="19" t="inlineStr">
        <is>
          <t>Dana Reed</t>
        </is>
      </c>
      <c r="AA2" s="21" t="n">
        <v>0.4097222222222222</v>
      </c>
      <c r="AB2" s="19" t="inlineStr">
        <is>
          <t>Pass</t>
        </is>
      </c>
      <c r="AC2" s="20">
        <f>IF(OR($A2="",$B2=""),"",IF(COUNTIF($N2:$X2,"Needs Attention")&gt;0,"Hold",IF(AND($L2&lt;&gt;"",COUNTBLANK($N2:$X2)&gt;0),"Incomplete Checklist",IF($K2="","Not Started",IF($L2="","In Progress",IF($AB2="Fail","Reclean",IF(AND($Y2="Yes",$AB2=""),"Awaiting Inspection",IF(OR($Y2="No",$AB2="Pass"),"Released","Awaiting Inspection"))))))))</f>
        <v/>
      </c>
      <c r="AD2" s="19" t="inlineStr">
        <is>
          <t>None</t>
        </is>
      </c>
      <c r="AE2" s="19" t="inlineStr"/>
      <c r="AF2" s="19" t="inlineStr"/>
      <c r="AG2" s="19" t="inlineStr"/>
      <c r="AH2" s="19" t="n">
        <v>0</v>
      </c>
      <c r="AI2" s="19" t="inlineStr">
        <is>
          <t>Ready after supervisor inspection.</t>
        </is>
      </c>
      <c r="AJ2" s="39" t="n">
        <v>46096.41111111111</v>
      </c>
      <c r="AK2" s="20">
        <f>IF(OR($A2="",$B2=""),"",IF(COUNTIFS($A$2:$A$251,$A2,$B$2:$B$251,$B2)&gt;1,"Duplicate room and date",IF(AND($L2&lt;&gt;"",$K2=""),"Missing start time",IF(AND($Y2="Yes",$AC2="Released",$AB2&lt;&gt;"Pass"),"Inspection not passed",IF(AND($AB2&lt;&gt;"",$Z2=""),"Missing inspector",IF(AND($AD2="Maintenance",$AE2=""),"Missing issue description",IF(AND($AD2="Maintenance",$AF2=""),"Missing maintenance ticket",IF(OR(NOT(ISNUMBER($M2)),NOT(ISNUMBER($J2))),"OK",IF($M2&gt;$J2+'Standards &amp; Setup'!$B$4,"Cleaning time above alert limit","OK")))))))))</f>
        <v/>
      </c>
    </row>
    <row r="3">
      <c r="A3" s="38" t="n">
        <v>46096</v>
      </c>
      <c r="B3" s="19" t="inlineStr">
        <is>
          <t>102</t>
        </is>
      </c>
      <c r="C3" s="20">
        <f>IFERROR(IF($B3="","",VLOOKUP($B3,'Standards &amp; Setup'!$E$3:$G$102,2,FALSE)),"Room not found")</f>
        <v/>
      </c>
      <c r="D3" s="20">
        <f>IFERROR(IF($B3="","",VLOOKUP($B3,'Standards &amp; Setup'!$E$3:$G$102,3,FALSE)),"Room not found")</f>
        <v/>
      </c>
      <c r="E3" s="19" t="inlineStr">
        <is>
          <t>James Carter</t>
        </is>
      </c>
      <c r="F3" s="19" t="inlineStr">
        <is>
          <t>Morning</t>
        </is>
      </c>
      <c r="G3" s="19" t="inlineStr">
        <is>
          <t>Stayover Service</t>
        </is>
      </c>
      <c r="H3" s="19" t="inlineStr">
        <is>
          <t>Occupied</t>
        </is>
      </c>
      <c r="I3" s="19" t="inlineStr">
        <is>
          <t>Standard</t>
        </is>
      </c>
      <c r="J3" s="20">
        <f>IFERROR(IF($G3="","",VLOOKUP($G3,'Standards &amp; Setup'!$A$14:$B$17,2,FALSE)),"")</f>
        <v/>
      </c>
      <c r="K3" s="21" t="n">
        <v>0.3819444444444444</v>
      </c>
      <c r="L3" s="21" t="n">
        <v>0.4</v>
      </c>
      <c r="M3" s="20">
        <f>IF(OR(NOT(ISNUMBER($K3)),NOT(ISNUMBER($L3))),"",ROUND(MOD($L3-$K3,1)*1440,0))</f>
        <v/>
      </c>
      <c r="N3" s="19" t="inlineStr">
        <is>
          <t>Complete</t>
        </is>
      </c>
      <c r="O3" s="19" t="inlineStr">
        <is>
          <t>Complete</t>
        </is>
      </c>
      <c r="P3" s="19" t="inlineStr">
        <is>
          <t>Complete</t>
        </is>
      </c>
      <c r="Q3" s="19" t="inlineStr">
        <is>
          <t>Complete</t>
        </is>
      </c>
      <c r="R3" s="19" t="inlineStr">
        <is>
          <t>Complete</t>
        </is>
      </c>
      <c r="S3" s="19" t="inlineStr">
        <is>
          <t>Complete</t>
        </is>
      </c>
      <c r="T3" s="19" t="inlineStr">
        <is>
          <t>Complete</t>
        </is>
      </c>
      <c r="U3" s="19" t="inlineStr">
        <is>
          <t>Not Needed</t>
        </is>
      </c>
      <c r="V3" s="19" t="inlineStr">
        <is>
          <t>Complete</t>
        </is>
      </c>
      <c r="W3" s="19" t="inlineStr">
        <is>
          <t>Complete</t>
        </is>
      </c>
      <c r="X3" s="19" t="inlineStr">
        <is>
          <t>Complete</t>
        </is>
      </c>
      <c r="Y3" s="19" t="inlineStr">
        <is>
          <t>No</t>
        </is>
      </c>
      <c r="Z3" s="19" t="inlineStr"/>
      <c r="AA3" s="21" t="inlineStr"/>
      <c r="AB3" s="19" t="inlineStr"/>
      <c r="AC3" s="20">
        <f>IF(OR($A3="",$B3=""),"",IF(COUNTIF($N3:$X3,"Needs Attention")&gt;0,"Hold",IF(AND($L3&lt;&gt;"",COUNTBLANK($N3:$X3)&gt;0),"Incomplete Checklist",IF($K3="","Not Started",IF($L3="","In Progress",IF($AB3="Fail","Reclean",IF(AND($Y3="Yes",$AB3=""),"Awaiting Inspection",IF(OR($Y3="No",$AB3="Pass"),"Released","Awaiting Inspection"))))))))</f>
        <v/>
      </c>
      <c r="AD3" s="19" t="inlineStr">
        <is>
          <t>None</t>
        </is>
      </c>
      <c r="AE3" s="19" t="inlineStr"/>
      <c r="AF3" s="19" t="inlineStr"/>
      <c r="AG3" s="19" t="inlineStr"/>
      <c r="AH3" s="19" t="n">
        <v>0</v>
      </c>
      <c r="AI3" s="19" t="inlineStr">
        <is>
          <t>Stayover service completed.</t>
        </is>
      </c>
      <c r="AJ3" s="39" t="n">
        <v>46096.40138888889</v>
      </c>
      <c r="AK3" s="20">
        <f>IF(OR($A3="",$B3=""),"",IF(COUNTIFS($A$2:$A$251,$A3,$B$2:$B$251,$B3)&gt;1,"Duplicate room and date",IF(AND($L3&lt;&gt;"",$K3=""),"Missing start time",IF(AND($Y3="Yes",$AC3="Released",$AB3&lt;&gt;"Pass"),"Inspection not passed",IF(AND($AB3&lt;&gt;"",$Z3=""),"Missing inspector",IF(AND($AD3="Maintenance",$AE3=""),"Missing issue description",IF(AND($AD3="Maintenance",$AF3=""),"Missing maintenance ticket",IF(OR(NOT(ISNUMBER($M3)),NOT(ISNUMBER($J3))),"OK",IF($M3&gt;$J3+'Standards &amp; Setup'!$B$4,"Cleaning time above alert limit","OK")))))))))</f>
        <v/>
      </c>
    </row>
    <row r="4">
      <c r="A4" s="38" t="n">
        <v>46096</v>
      </c>
      <c r="B4" s="19" t="inlineStr">
        <is>
          <t>103</t>
        </is>
      </c>
      <c r="C4" s="20">
        <f>IFERROR(IF($B4="","",VLOOKUP($B4,'Standards &amp; Setup'!$E$3:$G$102,2,FALSE)),"Room not found")</f>
        <v/>
      </c>
      <c r="D4" s="20">
        <f>IFERROR(IF($B4="","",VLOOKUP($B4,'Standards &amp; Setup'!$E$3:$G$102,3,FALSE)),"Room not found")</f>
        <v/>
      </c>
      <c r="E4" s="19" t="inlineStr">
        <is>
          <t>Priya Shah</t>
        </is>
      </c>
      <c r="F4" s="19" t="inlineStr">
        <is>
          <t>Morning</t>
        </is>
      </c>
      <c r="G4" s="19" t="inlineStr">
        <is>
          <t>Departure Clean</t>
        </is>
      </c>
      <c r="H4" s="19" t="inlineStr">
        <is>
          <t>Vacant Dirty</t>
        </is>
      </c>
      <c r="I4" s="19" t="inlineStr">
        <is>
          <t>Rush</t>
        </is>
      </c>
      <c r="J4" s="20">
        <f>IFERROR(IF($G4="","",VLOOKUP($G4,'Standards &amp; Setup'!$A$14:$B$17,2,FALSE)),"")</f>
        <v/>
      </c>
      <c r="K4" s="21" t="n">
        <v>0.3888888888888889</v>
      </c>
      <c r="L4" s="21" t="inlineStr"/>
      <c r="M4" s="20">
        <f>IF(OR(NOT(ISNUMBER($K4)),NOT(ISNUMBER($L4))),"",ROUND(MOD($L4-$K4,1)*1440,0))</f>
        <v/>
      </c>
      <c r="N4" s="19" t="inlineStr">
        <is>
          <t>Complete</t>
        </is>
      </c>
      <c r="O4" s="19" t="inlineStr">
        <is>
          <t>Complete</t>
        </is>
      </c>
      <c r="P4" s="19" t="inlineStr">
        <is>
          <t>Complete</t>
        </is>
      </c>
      <c r="Q4" s="19" t="inlineStr"/>
      <c r="R4" s="19" t="inlineStr"/>
      <c r="S4" s="19" t="inlineStr"/>
      <c r="T4" s="19" t="inlineStr"/>
      <c r="U4" s="19" t="inlineStr"/>
      <c r="V4" s="19" t="inlineStr"/>
      <c r="W4" s="19" t="inlineStr"/>
      <c r="X4" s="19" t="inlineStr"/>
      <c r="Y4" s="19" t="inlineStr">
        <is>
          <t>Yes</t>
        </is>
      </c>
      <c r="Z4" s="19" t="inlineStr"/>
      <c r="AA4" s="21" t="inlineStr"/>
      <c r="AB4" s="19" t="inlineStr"/>
      <c r="AC4" s="20">
        <f>IF(OR($A4="",$B4=""),"",IF(COUNTIF($N4:$X4,"Needs Attention")&gt;0,"Hold",IF(AND($L4&lt;&gt;"",COUNTBLANK($N4:$X4)&gt;0),"Incomplete Checklist",IF($K4="","Not Started",IF($L4="","In Progress",IF($AB4="Fail","Reclean",IF(AND($Y4="Yes",$AB4=""),"Awaiting Inspection",IF(OR($Y4="No",$AB4="Pass"),"Released","Awaiting Inspection"))))))))</f>
        <v/>
      </c>
      <c r="AD4" s="19" t="inlineStr">
        <is>
          <t>None</t>
        </is>
      </c>
      <c r="AE4" s="19" t="inlineStr"/>
      <c r="AF4" s="19" t="inlineStr"/>
      <c r="AG4" s="19" t="inlineStr"/>
      <c r="AH4" s="19" t="n">
        <v>0</v>
      </c>
      <c r="AI4" s="19" t="inlineStr">
        <is>
          <t>Cleaning underway.</t>
        </is>
      </c>
      <c r="AJ4" s="39" t="n">
        <v>46096.39583333334</v>
      </c>
      <c r="AK4" s="20">
        <f>IF(OR($A4="",$B4=""),"",IF(COUNTIFS($A$2:$A$251,$A4,$B$2:$B$251,$B4)&gt;1,"Duplicate room and date",IF(AND($L4&lt;&gt;"",$K4=""),"Missing start time",IF(AND($Y4="Yes",$AC4="Released",$AB4&lt;&gt;"Pass"),"Inspection not passed",IF(AND($AB4&lt;&gt;"",$Z4=""),"Missing inspector",IF(AND($AD4="Maintenance",$AE4=""),"Missing issue description",IF(AND($AD4="Maintenance",$AF4=""),"Missing maintenance ticket",IF(OR(NOT(ISNUMBER($M4)),NOT(ISNUMBER($J4))),"OK",IF($M4&gt;$J4+'Standards &amp; Setup'!$B$4,"Cleaning time above alert limit","OK")))))))))</f>
        <v/>
      </c>
    </row>
    <row r="5">
      <c r="A5" s="38" t="n">
        <v>46096</v>
      </c>
      <c r="B5" s="19" t="inlineStr">
        <is>
          <t>104</t>
        </is>
      </c>
      <c r="C5" s="20">
        <f>IFERROR(IF($B5="","",VLOOKUP($B5,'Standards &amp; Setup'!$E$3:$G$102,2,FALSE)),"Room not found")</f>
        <v/>
      </c>
      <c r="D5" s="20">
        <f>IFERROR(IF($B5="","",VLOOKUP($B5,'Standards &amp; Setup'!$E$3:$G$102,3,FALSE)),"Room not found")</f>
        <v/>
      </c>
      <c r="E5" s="19" t="inlineStr">
        <is>
          <t>Maria Lopez</t>
        </is>
      </c>
      <c r="F5" s="19" t="inlineStr">
        <is>
          <t>Morning</t>
        </is>
      </c>
      <c r="G5" s="19" t="inlineStr">
        <is>
          <t>Departure Clean</t>
        </is>
      </c>
      <c r="H5" s="19" t="inlineStr">
        <is>
          <t>Vacant Dirty</t>
        </is>
      </c>
      <c r="I5" s="19" t="inlineStr">
        <is>
          <t>VIP</t>
        </is>
      </c>
      <c r="J5" s="20">
        <f>IFERROR(IF($G5="","",VLOOKUP($G5,'Standards &amp; Setup'!$A$14:$B$17,2,FALSE)),"")</f>
        <v/>
      </c>
      <c r="K5" s="21" t="n">
        <v>0.3541666666666667</v>
      </c>
      <c r="L5" s="21" t="n">
        <v>0.3875</v>
      </c>
      <c r="M5" s="20">
        <f>IF(OR(NOT(ISNUMBER($K5)),NOT(ISNUMBER($L5))),"",ROUND(MOD($L5-$K5,1)*1440,0))</f>
        <v/>
      </c>
      <c r="N5" s="19" t="inlineStr">
        <is>
          <t>Complete</t>
        </is>
      </c>
      <c r="O5" s="19" t="inlineStr">
        <is>
          <t>Complete</t>
        </is>
      </c>
      <c r="P5" s="19" t="inlineStr">
        <is>
          <t>Complete</t>
        </is>
      </c>
      <c r="Q5" s="19" t="inlineStr">
        <is>
          <t>Complete</t>
        </is>
      </c>
      <c r="R5" s="19" t="inlineStr">
        <is>
          <t>Complete</t>
        </is>
      </c>
      <c r="S5" s="19" t="inlineStr">
        <is>
          <t>Complete</t>
        </is>
      </c>
      <c r="T5" s="19" t="inlineStr">
        <is>
          <t>Complete</t>
        </is>
      </c>
      <c r="U5" s="19" t="inlineStr">
        <is>
          <t>Complete</t>
        </is>
      </c>
      <c r="V5" s="19" t="inlineStr">
        <is>
          <t>Complete</t>
        </is>
      </c>
      <c r="W5" s="19" t="inlineStr">
        <is>
          <t>Complete</t>
        </is>
      </c>
      <c r="X5" s="19" t="inlineStr">
        <is>
          <t>Complete</t>
        </is>
      </c>
      <c r="Y5" s="19" t="inlineStr">
        <is>
          <t>Yes</t>
        </is>
      </c>
      <c r="Z5" s="19" t="inlineStr"/>
      <c r="AA5" s="21" t="inlineStr"/>
      <c r="AB5" s="19" t="inlineStr"/>
      <c r="AC5" s="20">
        <f>IF(OR($A5="",$B5=""),"",IF(COUNTIF($N5:$X5,"Needs Attention")&gt;0,"Hold",IF(AND($L5&lt;&gt;"",COUNTBLANK($N5:$X5)&gt;0),"Incomplete Checklist",IF($K5="","Not Started",IF($L5="","In Progress",IF($AB5="Fail","Reclean",IF(AND($Y5="Yes",$AB5=""),"Awaiting Inspection",IF(OR($Y5="No",$AB5="Pass"),"Released","Awaiting Inspection"))))))))</f>
        <v/>
      </c>
      <c r="AD5" s="19" t="inlineStr">
        <is>
          <t>None</t>
        </is>
      </c>
      <c r="AE5" s="19" t="inlineStr"/>
      <c r="AF5" s="19" t="inlineStr"/>
      <c r="AG5" s="19" t="inlineStr"/>
      <c r="AH5" s="19" t="n">
        <v>0</v>
      </c>
      <c r="AI5" s="19" t="inlineStr">
        <is>
          <t>Awaiting supervisor inspection.</t>
        </is>
      </c>
      <c r="AJ5" s="39" t="n">
        <v>46096.38888888889</v>
      </c>
      <c r="AK5" s="20">
        <f>IF(OR($A5="",$B5=""),"",IF(COUNTIFS($A$2:$A$251,$A5,$B$2:$B$251,$B5)&gt;1,"Duplicate room and date",IF(AND($L5&lt;&gt;"",$K5=""),"Missing start time",IF(AND($Y5="Yes",$AC5="Released",$AB5&lt;&gt;"Pass"),"Inspection not passed",IF(AND($AB5&lt;&gt;"",$Z5=""),"Missing inspector",IF(AND($AD5="Maintenance",$AE5=""),"Missing issue description",IF(AND($AD5="Maintenance",$AF5=""),"Missing maintenance ticket",IF(OR(NOT(ISNUMBER($M5)),NOT(ISNUMBER($J5))),"OK",IF($M5&gt;$J5+'Standards &amp; Setup'!$B$4,"Cleaning time above alert limit","OK")))))))))</f>
        <v/>
      </c>
    </row>
    <row r="6">
      <c r="A6" s="38" t="n">
        <v>46096</v>
      </c>
      <c r="B6" s="19" t="inlineStr">
        <is>
          <t>201</t>
        </is>
      </c>
      <c r="C6" s="20">
        <f>IFERROR(IF($B6="","",VLOOKUP($B6,'Standards &amp; Setup'!$E$3:$G$102,2,FALSE)),"Room not found")</f>
        <v/>
      </c>
      <c r="D6" s="20">
        <f>IFERROR(IF($B6="","",VLOOKUP($B6,'Standards &amp; Setup'!$E$3:$G$102,3,FALSE)),"Room not found")</f>
        <v/>
      </c>
      <c r="E6" s="19" t="inlineStr">
        <is>
          <t>James Carter</t>
        </is>
      </c>
      <c r="F6" s="19" t="inlineStr">
        <is>
          <t>Morning</t>
        </is>
      </c>
      <c r="G6" s="19" t="inlineStr">
        <is>
          <t>Stayover Service</t>
        </is>
      </c>
      <c r="H6" s="19" t="inlineStr">
        <is>
          <t>Occupied</t>
        </is>
      </c>
      <c r="I6" s="19" t="inlineStr">
        <is>
          <t>Standard</t>
        </is>
      </c>
      <c r="J6" s="20">
        <f>IFERROR(IF($G6="","",VLOOKUP($G6,'Standards &amp; Setup'!$A$14:$B$17,2,FALSE)),"")</f>
        <v/>
      </c>
      <c r="K6" s="21" t="n">
        <v>0.4166666666666667</v>
      </c>
      <c r="L6" s="21" t="n">
        <v>0.4402777777777778</v>
      </c>
      <c r="M6" s="20">
        <f>IF(OR(NOT(ISNUMBER($K6)),NOT(ISNUMBER($L6))),"",ROUND(MOD($L6-$K6,1)*1440,0))</f>
        <v/>
      </c>
      <c r="N6" s="19" t="inlineStr">
        <is>
          <t>Complete</t>
        </is>
      </c>
      <c r="O6" s="19" t="inlineStr">
        <is>
          <t>Complete</t>
        </is>
      </c>
      <c r="P6" s="19" t="inlineStr">
        <is>
          <t>Complete</t>
        </is>
      </c>
      <c r="Q6" s="19" t="inlineStr">
        <is>
          <t>Complete</t>
        </is>
      </c>
      <c r="R6" s="19" t="inlineStr">
        <is>
          <t>Complete</t>
        </is>
      </c>
      <c r="S6" s="19" t="inlineStr">
        <is>
          <t>Complete</t>
        </is>
      </c>
      <c r="T6" s="19" t="inlineStr">
        <is>
          <t>Complete</t>
        </is>
      </c>
      <c r="U6" s="19" t="inlineStr">
        <is>
          <t>Not Needed</t>
        </is>
      </c>
      <c r="V6" s="19" t="inlineStr">
        <is>
          <t>Needs Attention</t>
        </is>
      </c>
      <c r="W6" s="19" t="inlineStr">
        <is>
          <t>Complete</t>
        </is>
      </c>
      <c r="X6" s="19" t="inlineStr">
        <is>
          <t>Complete</t>
        </is>
      </c>
      <c r="Y6" s="19" t="inlineStr">
        <is>
          <t>No</t>
        </is>
      </c>
      <c r="Z6" s="19" t="inlineStr"/>
      <c r="AA6" s="21" t="inlineStr"/>
      <c r="AB6" s="19" t="inlineStr"/>
      <c r="AC6" s="20">
        <f>IF(OR($A6="",$B6=""),"",IF(COUNTIF($N6:$X6,"Needs Attention")&gt;0,"Hold",IF(AND($L6&lt;&gt;"",COUNTBLANK($N6:$X6)&gt;0),"Incomplete Checklist",IF($K6="","Not Started",IF($L6="","In Progress",IF($AB6="Fail","Reclean",IF(AND($Y6="Yes",$AB6=""),"Awaiting Inspection",IF(OR($Y6="No",$AB6="Pass"),"Released","Awaiting Inspection"))))))))</f>
        <v/>
      </c>
      <c r="AD6" s="19" t="inlineStr">
        <is>
          <t>Maintenance</t>
        </is>
      </c>
      <c r="AE6" s="19" t="inlineStr">
        <is>
          <t>Thermostat display is blank.</t>
        </is>
      </c>
      <c r="AF6" s="19" t="inlineStr">
        <is>
          <t>MT-260315-014</t>
        </is>
      </c>
      <c r="AG6" s="19" t="inlineStr"/>
      <c r="AH6" s="19" t="n">
        <v>0</v>
      </c>
      <c r="AI6" s="19" t="inlineStr">
        <is>
          <t>Engineering notified.</t>
        </is>
      </c>
      <c r="AJ6" s="39" t="n">
        <v>46096.44305555556</v>
      </c>
      <c r="AK6" s="20">
        <f>IF(OR($A6="",$B6=""),"",IF(COUNTIFS($A$2:$A$251,$A6,$B$2:$B$251,$B6)&gt;1,"Duplicate room and date",IF(AND($L6&lt;&gt;"",$K6=""),"Missing start time",IF(AND($Y6="Yes",$AC6="Released",$AB6&lt;&gt;"Pass"),"Inspection not passed",IF(AND($AB6&lt;&gt;"",$Z6=""),"Missing inspector",IF(AND($AD6="Maintenance",$AE6=""),"Missing issue description",IF(AND($AD6="Maintenance",$AF6=""),"Missing maintenance ticket",IF(OR(NOT(ISNUMBER($M6)),NOT(ISNUMBER($J6))),"OK",IF($M6&gt;$J6+'Standards &amp; Setup'!$B$4,"Cleaning time above alert limit","OK")))))))))</f>
        <v/>
      </c>
    </row>
    <row r="7">
      <c r="A7" s="38" t="n">
        <v>46096</v>
      </c>
      <c r="B7" s="19" t="inlineStr">
        <is>
          <t>202</t>
        </is>
      </c>
      <c r="C7" s="20">
        <f>IFERROR(IF($B7="","",VLOOKUP($B7,'Standards &amp; Setup'!$E$3:$G$102,2,FALSE)),"Room not found")</f>
        <v/>
      </c>
      <c r="D7" s="20">
        <f>IFERROR(IF($B7="","",VLOOKUP($B7,'Standards &amp; Setup'!$E$3:$G$102,3,FALSE)),"Room not found")</f>
        <v/>
      </c>
      <c r="E7" s="19" t="inlineStr">
        <is>
          <t>Priya Shah</t>
        </is>
      </c>
      <c r="F7" s="19" t="inlineStr">
        <is>
          <t>Morning</t>
        </is>
      </c>
      <c r="G7" s="19" t="inlineStr">
        <is>
          <t>Departure Clean</t>
        </is>
      </c>
      <c r="H7" s="19" t="inlineStr">
        <is>
          <t>Vacant Dirty</t>
        </is>
      </c>
      <c r="I7" s="19" t="inlineStr">
        <is>
          <t>Standard</t>
        </is>
      </c>
      <c r="J7" s="20">
        <f>IFERROR(IF($G7="","",VLOOKUP($G7,'Standards &amp; Setup'!$A$14:$B$17,2,FALSE)),"")</f>
        <v/>
      </c>
      <c r="K7" s="21" t="n">
        <v>0.3645833333333333</v>
      </c>
      <c r="L7" s="21" t="n">
        <v>0.4006944444444445</v>
      </c>
      <c r="M7" s="20">
        <f>IF(OR(NOT(ISNUMBER($K7)),NOT(ISNUMBER($L7))),"",ROUND(MOD($L7-$K7,1)*1440,0))</f>
        <v/>
      </c>
      <c r="N7" s="19" t="inlineStr">
        <is>
          <t>Complete</t>
        </is>
      </c>
      <c r="O7" s="19" t="inlineStr">
        <is>
          <t>Complete</t>
        </is>
      </c>
      <c r="P7" s="19" t="inlineStr">
        <is>
          <t>Complete</t>
        </is>
      </c>
      <c r="Q7" s="19" t="inlineStr">
        <is>
          <t>Complete</t>
        </is>
      </c>
      <c r="R7" s="19" t="inlineStr">
        <is>
          <t>Complete</t>
        </is>
      </c>
      <c r="S7" s="19" t="inlineStr">
        <is>
          <t>Complete</t>
        </is>
      </c>
      <c r="T7" s="19" t="inlineStr">
        <is>
          <t>Complete</t>
        </is>
      </c>
      <c r="U7" s="19" t="inlineStr">
        <is>
          <t>Complete</t>
        </is>
      </c>
      <c r="V7" s="19" t="inlineStr">
        <is>
          <t>Complete</t>
        </is>
      </c>
      <c r="W7" s="19" t="inlineStr">
        <is>
          <t>Complete</t>
        </is>
      </c>
      <c r="X7" s="19" t="inlineStr">
        <is>
          <t>Complete</t>
        </is>
      </c>
      <c r="Y7" s="19" t="inlineStr">
        <is>
          <t>Yes</t>
        </is>
      </c>
      <c r="Z7" s="19" t="inlineStr">
        <is>
          <t>Dana Reed</t>
        </is>
      </c>
      <c r="AA7" s="21" t="n">
        <v>0.40625</v>
      </c>
      <c r="AB7" s="19" t="inlineStr">
        <is>
          <t>Fail</t>
        </is>
      </c>
      <c r="AC7" s="20">
        <f>IF(OR($A7="",$B7=""),"",IF(COUNTIF($N7:$X7,"Needs Attention")&gt;0,"Hold",IF(AND($L7&lt;&gt;"",COUNTBLANK($N7:$X7)&gt;0),"Incomplete Checklist",IF($K7="","Not Started",IF($L7="","In Progress",IF($AB7="Fail","Reclean",IF(AND($Y7="Yes",$AB7=""),"Awaiting Inspection",IF(OR($Y7="No",$AB7="Pass"),"Released","Awaiting Inspection"))))))))</f>
        <v/>
      </c>
      <c r="AD7" s="19" t="inlineStr">
        <is>
          <t>Housekeeping</t>
        </is>
      </c>
      <c r="AE7" s="19" t="inlineStr">
        <is>
          <t>Hair found near the bathtub drain.</t>
        </is>
      </c>
      <c r="AF7" s="19" t="inlineStr"/>
      <c r="AG7" s="19" t="inlineStr"/>
      <c r="AH7" s="19" t="n">
        <v>0</v>
      </c>
      <c r="AI7" s="19" t="inlineStr">
        <is>
          <t>Returned for corrective cleaning.</t>
        </is>
      </c>
      <c r="AJ7" s="39" t="n">
        <v>46096.40833333333</v>
      </c>
      <c r="AK7" s="20">
        <f>IF(OR($A7="",$B7=""),"",IF(COUNTIFS($A$2:$A$251,$A7,$B$2:$B$251,$B7)&gt;1,"Duplicate room and date",IF(AND($L7&lt;&gt;"",$K7=""),"Missing start time",IF(AND($Y7="Yes",$AC7="Released",$AB7&lt;&gt;"Pass"),"Inspection not passed",IF(AND($AB7&lt;&gt;"",$Z7=""),"Missing inspector",IF(AND($AD7="Maintenance",$AE7=""),"Missing issue description",IF(AND($AD7="Maintenance",$AF7=""),"Missing maintenance ticket",IF(OR(NOT(ISNUMBER($M7)),NOT(ISNUMBER($J7))),"OK",IF($M7&gt;$J7+'Standards &amp; Setup'!$B$4,"Cleaning time above alert limit","OK")))))))))</f>
        <v/>
      </c>
    </row>
    <row r="8">
      <c r="A8" s="38" t="n">
        <v>46096</v>
      </c>
      <c r="B8" s="19" t="inlineStr">
        <is>
          <t>203</t>
        </is>
      </c>
      <c r="C8" s="20">
        <f>IFERROR(IF($B8="","",VLOOKUP($B8,'Standards &amp; Setup'!$E$3:$G$102,2,FALSE)),"Room not found")</f>
        <v/>
      </c>
      <c r="D8" s="20">
        <f>IFERROR(IF($B8="","",VLOOKUP($B8,'Standards &amp; Setup'!$E$3:$G$102,3,FALSE)),"Room not found")</f>
        <v/>
      </c>
      <c r="E8" s="19" t="inlineStr">
        <is>
          <t>Elena Torres</t>
        </is>
      </c>
      <c r="F8" s="19" t="inlineStr">
        <is>
          <t>Morning</t>
        </is>
      </c>
      <c r="G8" s="19" t="inlineStr">
        <is>
          <t>Deep Clean</t>
        </is>
      </c>
      <c r="H8" s="19" t="inlineStr">
        <is>
          <t>Out of Service</t>
        </is>
      </c>
      <c r="I8" s="19" t="inlineStr">
        <is>
          <t>Standard</t>
        </is>
      </c>
      <c r="J8" s="20">
        <f>IFERROR(IF($G8="","",VLOOKUP($G8,'Standards &amp; Setup'!$A$14:$B$17,2,FALSE)),"")</f>
        <v/>
      </c>
      <c r="K8" s="21" t="n">
        <v>0.3333333333333333</v>
      </c>
      <c r="L8" s="21" t="n">
        <v>0.3993055555555556</v>
      </c>
      <c r="M8" s="20">
        <f>IF(OR(NOT(ISNUMBER($K8)),NOT(ISNUMBER($L8))),"",ROUND(MOD($L8-$K8,1)*1440,0))</f>
        <v/>
      </c>
      <c r="N8" s="19" t="inlineStr">
        <is>
          <t>Complete</t>
        </is>
      </c>
      <c r="O8" s="19" t="inlineStr">
        <is>
          <t>Complete</t>
        </is>
      </c>
      <c r="P8" s="19" t="inlineStr">
        <is>
          <t>Complete</t>
        </is>
      </c>
      <c r="Q8" s="19" t="inlineStr">
        <is>
          <t>Complete</t>
        </is>
      </c>
      <c r="R8" s="19" t="inlineStr">
        <is>
          <t>Complete</t>
        </is>
      </c>
      <c r="S8" s="19" t="inlineStr">
        <is>
          <t>Complete</t>
        </is>
      </c>
      <c r="T8" s="19" t="inlineStr">
        <is>
          <t>Complete</t>
        </is>
      </c>
      <c r="U8" s="19" t="inlineStr">
        <is>
          <t>Not Needed</t>
        </is>
      </c>
      <c r="V8" s="19" t="inlineStr">
        <is>
          <t>Complete</t>
        </is>
      </c>
      <c r="W8" s="19" t="inlineStr">
        <is>
          <t>Complete</t>
        </is>
      </c>
      <c r="X8" s="19" t="inlineStr">
        <is>
          <t>Complete</t>
        </is>
      </c>
      <c r="Y8" s="19" t="inlineStr">
        <is>
          <t>Yes</t>
        </is>
      </c>
      <c r="Z8" s="19" t="inlineStr">
        <is>
          <t>Dana Reed</t>
        </is>
      </c>
      <c r="AA8" s="21" t="n">
        <v>0.40625</v>
      </c>
      <c r="AB8" s="19" t="inlineStr">
        <is>
          <t>Pass</t>
        </is>
      </c>
      <c r="AC8" s="20">
        <f>IF(OR($A8="",$B8=""),"",IF(COUNTIF($N8:$X8,"Needs Attention")&gt;0,"Hold",IF(AND($L8&lt;&gt;"",COUNTBLANK($N8:$X8)&gt;0),"Incomplete Checklist",IF($K8="","Not Started",IF($L8="","In Progress",IF($AB8="Fail","Reclean",IF(AND($Y8="Yes",$AB8=""),"Awaiting Inspection",IF(OR($Y8="No",$AB8="Pass"),"Released","Awaiting Inspection"))))))))</f>
        <v/>
      </c>
      <c r="AD8" s="19" t="inlineStr">
        <is>
          <t>None</t>
        </is>
      </c>
      <c r="AE8" s="19" t="inlineStr"/>
      <c r="AF8" s="19" t="inlineStr"/>
      <c r="AG8" s="19" t="inlineStr"/>
      <c r="AH8" s="19" t="n">
        <v>2</v>
      </c>
      <c r="AI8" s="19" t="inlineStr">
        <is>
          <t>Two additional bath towels stocked.</t>
        </is>
      </c>
      <c r="AJ8" s="39" t="n">
        <v>46096.40763888889</v>
      </c>
      <c r="AK8" s="20">
        <f>IF(OR($A8="",$B8=""),"",IF(COUNTIFS($A$2:$A$251,$A8,$B$2:$B$251,$B8)&gt;1,"Duplicate room and date",IF(AND($L8&lt;&gt;"",$K8=""),"Missing start time",IF(AND($Y8="Yes",$AC8="Released",$AB8&lt;&gt;"Pass"),"Inspection not passed",IF(AND($AB8&lt;&gt;"",$Z8=""),"Missing inspector",IF(AND($AD8="Maintenance",$AE8=""),"Missing issue description",IF(AND($AD8="Maintenance",$AF8=""),"Missing maintenance ticket",IF(OR(NOT(ISNUMBER($M8)),NOT(ISNUMBER($J8))),"OK",IF($M8&gt;$J8+'Standards &amp; Setup'!$B$4,"Cleaning time above alert limit","OK")))))))))</f>
        <v/>
      </c>
    </row>
    <row r="9">
      <c r="A9" s="38" t="n">
        <v>46096</v>
      </c>
      <c r="B9" s="19" t="inlineStr">
        <is>
          <t>204</t>
        </is>
      </c>
      <c r="C9" s="20">
        <f>IFERROR(IF($B9="","",VLOOKUP($B9,'Standards &amp; Setup'!$E$3:$G$102,2,FALSE)),"Room not found")</f>
        <v/>
      </c>
      <c r="D9" s="20">
        <f>IFERROR(IF($B9="","",VLOOKUP($B9,'Standards &amp; Setup'!$E$3:$G$102,3,FALSE)),"Room not found")</f>
        <v/>
      </c>
      <c r="E9" s="19" t="inlineStr">
        <is>
          <t>Elena Torres</t>
        </is>
      </c>
      <c r="F9" s="19" t="inlineStr">
        <is>
          <t>Morning</t>
        </is>
      </c>
      <c r="G9" s="19" t="inlineStr">
        <is>
          <t>Departure Clean</t>
        </is>
      </c>
      <c r="H9" s="19" t="inlineStr">
        <is>
          <t>Vacant Dirty</t>
        </is>
      </c>
      <c r="I9" s="19" t="inlineStr">
        <is>
          <t>Standard</t>
        </is>
      </c>
      <c r="J9" s="20">
        <f>IFERROR(IF($G9="","",VLOOKUP($G9,'Standards &amp; Setup'!$A$14:$B$17,2,FALSE)),"")</f>
        <v/>
      </c>
      <c r="K9" s="21" t="n">
        <v>0.4201388888888889</v>
      </c>
      <c r="L9" s="21" t="n">
        <v>0.4465277777777778</v>
      </c>
      <c r="M9" s="20">
        <f>IF(OR(NOT(ISNUMBER($K9)),NOT(ISNUMBER($L9))),"",ROUND(MOD($L9-$K9,1)*1440,0))</f>
        <v/>
      </c>
      <c r="N9" s="19" t="inlineStr">
        <is>
          <t>Complete</t>
        </is>
      </c>
      <c r="O9" s="19" t="inlineStr">
        <is>
          <t>Complete</t>
        </is>
      </c>
      <c r="P9" s="19" t="inlineStr">
        <is>
          <t>Complete</t>
        </is>
      </c>
      <c r="Q9" s="19" t="inlineStr">
        <is>
          <t>Complete</t>
        </is>
      </c>
      <c r="R9" s="19" t="inlineStr">
        <is>
          <t>Complete</t>
        </is>
      </c>
      <c r="S9" s="19" t="inlineStr">
        <is>
          <t>Complete</t>
        </is>
      </c>
      <c r="T9" s="19" t="inlineStr">
        <is>
          <t>Complete</t>
        </is>
      </c>
      <c r="U9" s="19" t="inlineStr">
        <is>
          <t>Complete</t>
        </is>
      </c>
      <c r="V9" s="19" t="inlineStr">
        <is>
          <t>Complete</t>
        </is>
      </c>
      <c r="W9" s="19" t="inlineStr">
        <is>
          <t>Complete</t>
        </is>
      </c>
      <c r="X9" s="19" t="inlineStr"/>
      <c r="Y9" s="19" t="inlineStr">
        <is>
          <t>Yes</t>
        </is>
      </c>
      <c r="Z9" s="19" t="inlineStr"/>
      <c r="AA9" s="21" t="inlineStr"/>
      <c r="AB9" s="19" t="inlineStr"/>
      <c r="AC9" s="20">
        <f>IF(OR($A9="",$B9=""),"",IF(COUNTIF($N9:$X9,"Needs Attention")&gt;0,"Hold",IF(AND($L9&lt;&gt;"",COUNTBLANK($N9:$X9)&gt;0),"Incomplete Checklist",IF($K9="","Not Started",IF($L9="","In Progress",IF($AB9="Fail","Reclean",IF(AND($Y9="Yes",$AB9=""),"Awaiting Inspection",IF(OR($Y9="No",$AB9="Pass"),"Released","Awaiting Inspection"))))))))</f>
        <v/>
      </c>
      <c r="AD9" s="19" t="inlineStr">
        <is>
          <t>None</t>
        </is>
      </c>
      <c r="AE9" s="19" t="inlineStr"/>
      <c r="AF9" s="19" t="inlineStr"/>
      <c r="AG9" s="19" t="inlineStr"/>
      <c r="AH9" s="19" t="n">
        <v>0</v>
      </c>
      <c r="AI9" s="19" t="inlineStr">
        <is>
          <t>Final appearance check remains.</t>
        </is>
      </c>
      <c r="AJ9" s="39" t="n">
        <v>46096.44791666666</v>
      </c>
      <c r="AK9" s="20">
        <f>IF(OR($A9="",$B9=""),"",IF(COUNTIFS($A$2:$A$251,$A9,$B$2:$B$251,$B9)&gt;1,"Duplicate room and date",IF(AND($L9&lt;&gt;"",$K9=""),"Missing start time",IF(AND($Y9="Yes",$AC9="Released",$AB9&lt;&gt;"Pass"),"Inspection not passed",IF(AND($AB9&lt;&gt;"",$Z9=""),"Missing inspector",IF(AND($AD9="Maintenance",$AE9=""),"Missing issue description",IF(AND($AD9="Maintenance",$AF9=""),"Missing maintenance ticket",IF(OR(NOT(ISNUMBER($M9)),NOT(ISNUMBER($J9))),"OK",IF($M9&gt;$J9+'Standards &amp; Setup'!$B$4,"Cleaning time above alert limit","OK")))))))))</f>
        <v/>
      </c>
    </row>
    <row r="10">
      <c r="A10" s="38" t="n">
        <v>46096</v>
      </c>
      <c r="B10" s="19" t="inlineStr">
        <is>
          <t>301</t>
        </is>
      </c>
      <c r="C10" s="20">
        <f>IFERROR(IF($B10="","",VLOOKUP($B10,'Standards &amp; Setup'!$E$3:$G$102,2,FALSE)),"Room not found")</f>
        <v/>
      </c>
      <c r="D10" s="20">
        <f>IFERROR(IF($B10="","",VLOOKUP($B10,'Standards &amp; Setup'!$E$3:$G$102,3,FALSE)),"Room not found")</f>
        <v/>
      </c>
      <c r="E10" s="19" t="inlineStr">
        <is>
          <t>Maria Lopez</t>
        </is>
      </c>
      <c r="F10" s="19" t="inlineStr">
        <is>
          <t>Evening</t>
        </is>
      </c>
      <c r="G10" s="19" t="inlineStr">
        <is>
          <t>Turndown Service</t>
        </is>
      </c>
      <c r="H10" s="19" t="inlineStr">
        <is>
          <t>Occupied</t>
        </is>
      </c>
      <c r="I10" s="19" t="inlineStr">
        <is>
          <t>VIP</t>
        </is>
      </c>
      <c r="J10" s="20">
        <f>IFERROR(IF($G10="","",VLOOKUP($G10,'Standards &amp; Setup'!$A$14:$B$17,2,FALSE)),"")</f>
        <v/>
      </c>
      <c r="K10" s="21" t="n">
        <v>0.7604166666666666</v>
      </c>
      <c r="L10" s="21" t="n">
        <v>0.7722222222222223</v>
      </c>
      <c r="M10" s="20">
        <f>IF(OR(NOT(ISNUMBER($K10)),NOT(ISNUMBER($L10))),"",ROUND(MOD($L10-$K10,1)*1440,0))</f>
        <v/>
      </c>
      <c r="N10" s="19" t="inlineStr">
        <is>
          <t>Complete</t>
        </is>
      </c>
      <c r="O10" s="19" t="inlineStr">
        <is>
          <t>Complete</t>
        </is>
      </c>
      <c r="P10" s="19" t="inlineStr">
        <is>
          <t>Complete</t>
        </is>
      </c>
      <c r="Q10" s="19" t="inlineStr">
        <is>
          <t>Complete</t>
        </is>
      </c>
      <c r="R10" s="19" t="inlineStr">
        <is>
          <t>Not Needed</t>
        </is>
      </c>
      <c r="S10" s="19" t="inlineStr">
        <is>
          <t>Not Needed</t>
        </is>
      </c>
      <c r="T10" s="19" t="inlineStr">
        <is>
          <t>Complete</t>
        </is>
      </c>
      <c r="U10" s="19" t="inlineStr">
        <is>
          <t>Not Needed</t>
        </is>
      </c>
      <c r="V10" s="19" t="inlineStr">
        <is>
          <t>Complete</t>
        </is>
      </c>
      <c r="W10" s="19" t="inlineStr">
        <is>
          <t>Complete</t>
        </is>
      </c>
      <c r="X10" s="19" t="inlineStr">
        <is>
          <t>Complete</t>
        </is>
      </c>
      <c r="Y10" s="19" t="inlineStr">
        <is>
          <t>No</t>
        </is>
      </c>
      <c r="Z10" s="19" t="inlineStr"/>
      <c r="AA10" s="21" t="inlineStr"/>
      <c r="AB10" s="19" t="inlineStr"/>
      <c r="AC10" s="20">
        <f>IF(OR($A10="",$B10=""),"",IF(COUNTIF($N10:$X10,"Needs Attention")&gt;0,"Hold",IF(AND($L10&lt;&gt;"",COUNTBLANK($N10:$X10)&gt;0),"Incomplete Checklist",IF($K10="","Not Started",IF($L10="","In Progress",IF($AB10="Fail","Reclean",IF(AND($Y10="Yes",$AB10=""),"Awaiting Inspection",IF(OR($Y10="No",$AB10="Pass"),"Released","Awaiting Inspection"))))))))</f>
        <v/>
      </c>
      <c r="AD10" s="19" t="inlineStr">
        <is>
          <t>Guest Request</t>
        </is>
      </c>
      <c r="AE10" s="19" t="inlineStr">
        <is>
          <t>Extra still water placed on nightstand.</t>
        </is>
      </c>
      <c r="AF10" s="19" t="inlineStr"/>
      <c r="AG10" s="19" t="inlineStr"/>
      <c r="AH10" s="19" t="n">
        <v>0</v>
      </c>
      <c r="AI10" s="19" t="inlineStr">
        <is>
          <t>Guest request completed.</t>
        </is>
      </c>
      <c r="AJ10" s="39" t="n">
        <v>46096.77430555555</v>
      </c>
      <c r="AK10" s="20">
        <f>IF(OR($A10="",$B10=""),"",IF(COUNTIFS($A$2:$A$251,$A10,$B$2:$B$251,$B10)&gt;1,"Duplicate room and date",IF(AND($L10&lt;&gt;"",$K10=""),"Missing start time",IF(AND($Y10="Yes",$AC10="Released",$AB10&lt;&gt;"Pass"),"Inspection not passed",IF(AND($AB10&lt;&gt;"",$Z10=""),"Missing inspector",IF(AND($AD10="Maintenance",$AE10=""),"Missing issue description",IF(AND($AD10="Maintenance",$AF10=""),"Missing maintenance ticket",IF(OR(NOT(ISNUMBER($M10)),NOT(ISNUMBER($J10))),"OK",IF($M10&gt;$J10+'Standards &amp; Setup'!$B$4,"Cleaning time above alert limit","OK")))))))))</f>
        <v/>
      </c>
    </row>
    <row r="11">
      <c r="A11" s="38" t="n">
        <v>46095</v>
      </c>
      <c r="B11" s="19" t="inlineStr">
        <is>
          <t>302</t>
        </is>
      </c>
      <c r="C11" s="20">
        <f>IFERROR(IF($B11="","",VLOOKUP($B11,'Standards &amp; Setup'!$E$3:$G$102,2,FALSE)),"Room not found")</f>
        <v/>
      </c>
      <c r="D11" s="20">
        <f>IFERROR(IF($B11="","",VLOOKUP($B11,'Standards &amp; Setup'!$E$3:$G$102,3,FALSE)),"Room not found")</f>
        <v/>
      </c>
      <c r="E11" s="19" t="inlineStr">
        <is>
          <t>James Carter</t>
        </is>
      </c>
      <c r="F11" s="19" t="inlineStr">
        <is>
          <t>Morning</t>
        </is>
      </c>
      <c r="G11" s="19" t="inlineStr">
        <is>
          <t>Departure Clean</t>
        </is>
      </c>
      <c r="H11" s="19" t="inlineStr">
        <is>
          <t>Vacant Dirty</t>
        </is>
      </c>
      <c r="I11" s="19" t="inlineStr">
        <is>
          <t>Standard</t>
        </is>
      </c>
      <c r="J11" s="20">
        <f>IFERROR(IF($G11="","",VLOOKUP($G11,'Standards &amp; Setup'!$A$14:$B$17,2,FALSE)),"")</f>
        <v/>
      </c>
      <c r="K11" s="21" t="n">
        <v>0.4583333333333333</v>
      </c>
      <c r="L11" s="21" t="n">
        <v>0.4923611111111111</v>
      </c>
      <c r="M11" s="20">
        <f>IF(OR(NOT(ISNUMBER($K11)),NOT(ISNUMBER($L11))),"",ROUND(MOD($L11-$K11,1)*1440,0))</f>
        <v/>
      </c>
      <c r="N11" s="19" t="inlineStr">
        <is>
          <t>Complete</t>
        </is>
      </c>
      <c r="O11" s="19" t="inlineStr">
        <is>
          <t>Complete</t>
        </is>
      </c>
      <c r="P11" s="19" t="inlineStr">
        <is>
          <t>Complete</t>
        </is>
      </c>
      <c r="Q11" s="19" t="inlineStr">
        <is>
          <t>Complete</t>
        </is>
      </c>
      <c r="R11" s="19" t="inlineStr">
        <is>
          <t>Complete</t>
        </is>
      </c>
      <c r="S11" s="19" t="inlineStr">
        <is>
          <t>Complete</t>
        </is>
      </c>
      <c r="T11" s="19" t="inlineStr">
        <is>
          <t>Complete</t>
        </is>
      </c>
      <c r="U11" s="19" t="inlineStr">
        <is>
          <t>Complete</t>
        </is>
      </c>
      <c r="V11" s="19" t="inlineStr">
        <is>
          <t>Complete</t>
        </is>
      </c>
      <c r="W11" s="19" t="inlineStr">
        <is>
          <t>Complete</t>
        </is>
      </c>
      <c r="X11" s="19" t="inlineStr">
        <is>
          <t>Complete</t>
        </is>
      </c>
      <c r="Y11" s="19" t="inlineStr">
        <is>
          <t>Yes</t>
        </is>
      </c>
      <c r="Z11" s="19" t="inlineStr">
        <is>
          <t>Marcus Hill</t>
        </is>
      </c>
      <c r="AA11" s="21" t="n">
        <v>0.4986111111111111</v>
      </c>
      <c r="AB11" s="19" t="inlineStr">
        <is>
          <t>Pass</t>
        </is>
      </c>
      <c r="AC11" s="20">
        <f>IF(OR($A11="",$B11=""),"",IF(COUNTIF($N11:$X11,"Needs Attention")&gt;0,"Hold",IF(AND($L11&lt;&gt;"",COUNTBLANK($N11:$X11)&gt;0),"Incomplete Checklist",IF($K11="","Not Started",IF($L11="","In Progress",IF($AB11="Fail","Reclean",IF(AND($Y11="Yes",$AB11=""),"Awaiting Inspection",IF(OR($Y11="No",$AB11="Pass"),"Released","Awaiting Inspection"))))))))</f>
        <v/>
      </c>
      <c r="AD11" s="19" t="inlineStr">
        <is>
          <t>Lost and Found</t>
        </is>
      </c>
      <c r="AE11" s="19" t="inlineStr">
        <is>
          <t>Black phone charger documented.</t>
        </is>
      </c>
      <c r="AF11" s="19" t="inlineStr"/>
      <c r="AG11" s="19" t="inlineStr">
        <is>
          <t>Black phone charger</t>
        </is>
      </c>
      <c r="AH11" s="19" t="n">
        <v>0</v>
      </c>
      <c r="AI11" s="19" t="inlineStr">
        <is>
          <t>Item transferred to the front desk lost and found cabinet.</t>
        </is>
      </c>
      <c r="AJ11" s="39" t="n">
        <v>46095.50138888889</v>
      </c>
      <c r="AK11" s="20">
        <f>IF(OR($A11="",$B11=""),"",IF(COUNTIFS($A$2:$A$251,$A11,$B$2:$B$251,$B11)&gt;1,"Duplicate room and date",IF(AND($L11&lt;&gt;"",$K11=""),"Missing start time",IF(AND($Y11="Yes",$AC11="Released",$AB11&lt;&gt;"Pass"),"Inspection not passed",IF(AND($AB11&lt;&gt;"",$Z11=""),"Missing inspector",IF(AND($AD11="Maintenance",$AE11=""),"Missing issue description",IF(AND($AD11="Maintenance",$AF11=""),"Missing maintenance ticket",IF(OR(NOT(ISNUMBER($M11)),NOT(ISNUMBER($J11))),"OK",IF($M11&gt;$J11+'Standards &amp; Setup'!$B$4,"Cleaning time above alert limit","OK")))))))))</f>
        <v/>
      </c>
    </row>
    <row r="12">
      <c r="A12" s="38" t="n"/>
      <c r="B12" s="19" t="n"/>
      <c r="C12" s="20">
        <f>IFERROR(IF($B12="","",VLOOKUP($B12,'Standards &amp; Setup'!$E$3:$G$102,2,FALSE)),"Room not found")</f>
        <v/>
      </c>
      <c r="D12" s="20">
        <f>IFERROR(IF($B12="","",VLOOKUP($B12,'Standards &amp; Setup'!$E$3:$G$102,3,FALSE)),"Room not found")</f>
        <v/>
      </c>
      <c r="E12" s="19" t="n"/>
      <c r="F12" s="19" t="n"/>
      <c r="G12" s="19" t="n"/>
      <c r="H12" s="19" t="n"/>
      <c r="I12" s="19" t="n"/>
      <c r="J12" s="20">
        <f>IFERROR(IF($G12="","",VLOOKUP($G12,'Standards &amp; Setup'!$A$14:$B$17,2,FALSE)),"")</f>
        <v/>
      </c>
      <c r="K12" s="21" t="n"/>
      <c r="L12" s="21" t="n"/>
      <c r="M12" s="20">
        <f>IF(OR(NOT(ISNUMBER($K12)),NOT(ISNUMBER($L12))),"",ROUND(MOD($L12-$K12,1)*1440,0))</f>
        <v/>
      </c>
      <c r="N12" s="19" t="n"/>
      <c r="O12" s="19" t="n"/>
      <c r="P12" s="19" t="n"/>
      <c r="Q12" s="19" t="n"/>
      <c r="R12" s="19" t="n"/>
      <c r="S12" s="19" t="n"/>
      <c r="T12" s="19" t="n"/>
      <c r="U12" s="19" t="n"/>
      <c r="V12" s="19" t="n"/>
      <c r="W12" s="19" t="n"/>
      <c r="X12" s="19" t="n"/>
      <c r="Y12" s="19" t="n"/>
      <c r="Z12" s="19" t="n"/>
      <c r="AA12" s="21" t="n"/>
      <c r="AB12" s="19" t="n"/>
      <c r="AC12" s="20">
        <f>IF(OR($A12="",$B12=""),"",IF(COUNTIF($N12:$X12,"Needs Attention")&gt;0,"Hold",IF(AND($L12&lt;&gt;"",COUNTBLANK($N12:$X12)&gt;0),"Incomplete Checklist",IF($K12="","Not Started",IF($L12="","In Progress",IF($AB12="Fail","Reclean",IF(AND($Y12="Yes",$AB12=""),"Awaiting Inspection",IF(OR($Y12="No",$AB12="Pass"),"Released","Awaiting Inspection"))))))))</f>
        <v/>
      </c>
      <c r="AD12" s="19" t="n"/>
      <c r="AE12" s="19" t="n"/>
      <c r="AF12" s="19" t="n"/>
      <c r="AG12" s="19" t="n"/>
      <c r="AH12" s="19" t="n"/>
      <c r="AI12" s="19" t="n"/>
      <c r="AJ12" s="39" t="n"/>
      <c r="AK12" s="20">
        <f>IF(OR($A12="",$B12=""),"",IF(COUNTIFS($A$2:$A$251,$A12,$B$2:$B$251,$B12)&gt;1,"Duplicate room and date",IF(AND($L12&lt;&gt;"",$K12=""),"Missing start time",IF(AND($Y12="Yes",$AC12="Released",$AB12&lt;&gt;"Pass"),"Inspection not passed",IF(AND($AB12&lt;&gt;"",$Z12=""),"Missing inspector",IF(AND($AD12="Maintenance",$AE12=""),"Missing issue description",IF(AND($AD12="Maintenance",$AF12=""),"Missing maintenance ticket",IF(OR(NOT(ISNUMBER($M12)),NOT(ISNUMBER($J12))),"OK",IF($M12&gt;$J12+'Standards &amp; Setup'!$B$4,"Cleaning time above alert limit","OK")))))))))</f>
        <v/>
      </c>
    </row>
    <row r="13">
      <c r="A13" s="38" t="n"/>
      <c r="B13" s="19" t="n"/>
      <c r="C13" s="20">
        <f>IFERROR(IF($B13="","",VLOOKUP($B13,'Standards &amp; Setup'!$E$3:$G$102,2,FALSE)),"Room not found")</f>
        <v/>
      </c>
      <c r="D13" s="20">
        <f>IFERROR(IF($B13="","",VLOOKUP($B13,'Standards &amp; Setup'!$E$3:$G$102,3,FALSE)),"Room not found")</f>
        <v/>
      </c>
      <c r="E13" s="19" t="n"/>
      <c r="F13" s="19" t="n"/>
      <c r="G13" s="19" t="n"/>
      <c r="H13" s="19" t="n"/>
      <c r="I13" s="19" t="n"/>
      <c r="J13" s="20">
        <f>IFERROR(IF($G13="","",VLOOKUP($G13,'Standards &amp; Setup'!$A$14:$B$17,2,FALSE)),"")</f>
        <v/>
      </c>
      <c r="K13" s="21" t="n"/>
      <c r="L13" s="21" t="n"/>
      <c r="M13" s="20">
        <f>IF(OR(NOT(ISNUMBER($K13)),NOT(ISNUMBER($L13))),"",ROUND(MOD($L13-$K13,1)*1440,0))</f>
        <v/>
      </c>
      <c r="N13" s="19" t="n"/>
      <c r="O13" s="19" t="n"/>
      <c r="P13" s="19" t="n"/>
      <c r="Q13" s="19" t="n"/>
      <c r="R13" s="19" t="n"/>
      <c r="S13" s="19" t="n"/>
      <c r="T13" s="19" t="n"/>
      <c r="U13" s="19" t="n"/>
      <c r="V13" s="19" t="n"/>
      <c r="W13" s="19" t="n"/>
      <c r="X13" s="19" t="n"/>
      <c r="Y13" s="19" t="n"/>
      <c r="Z13" s="19" t="n"/>
      <c r="AA13" s="21" t="n"/>
      <c r="AB13" s="19" t="n"/>
      <c r="AC13" s="20">
        <f>IF(OR($A13="",$B13=""),"",IF(COUNTIF($N13:$X13,"Needs Attention")&gt;0,"Hold",IF(AND($L13&lt;&gt;"",COUNTBLANK($N13:$X13)&gt;0),"Incomplete Checklist",IF($K13="","Not Started",IF($L13="","In Progress",IF($AB13="Fail","Reclean",IF(AND($Y13="Yes",$AB13=""),"Awaiting Inspection",IF(OR($Y13="No",$AB13="Pass"),"Released","Awaiting Inspection"))))))))</f>
        <v/>
      </c>
      <c r="AD13" s="19" t="n"/>
      <c r="AE13" s="19" t="n"/>
      <c r="AF13" s="19" t="n"/>
      <c r="AG13" s="19" t="n"/>
      <c r="AH13" s="19" t="n"/>
      <c r="AI13" s="19" t="n"/>
      <c r="AJ13" s="39" t="n"/>
      <c r="AK13" s="20">
        <f>IF(OR($A13="",$B13=""),"",IF(COUNTIFS($A$2:$A$251,$A13,$B$2:$B$251,$B13)&gt;1,"Duplicate room and date",IF(AND($L13&lt;&gt;"",$K13=""),"Missing start time",IF(AND($Y13="Yes",$AC13="Released",$AB13&lt;&gt;"Pass"),"Inspection not passed",IF(AND($AB13&lt;&gt;"",$Z13=""),"Missing inspector",IF(AND($AD13="Maintenance",$AE13=""),"Missing issue description",IF(AND($AD13="Maintenance",$AF13=""),"Missing maintenance ticket",IF(OR(NOT(ISNUMBER($M13)),NOT(ISNUMBER($J13))),"OK",IF($M13&gt;$J13+'Standards &amp; Setup'!$B$4,"Cleaning time above alert limit","OK")))))))))</f>
        <v/>
      </c>
    </row>
    <row r="14">
      <c r="A14" s="38" t="n"/>
      <c r="B14" s="19" t="n"/>
      <c r="C14" s="20">
        <f>IFERROR(IF($B14="","",VLOOKUP($B14,'Standards &amp; Setup'!$E$3:$G$102,2,FALSE)),"Room not found")</f>
        <v/>
      </c>
      <c r="D14" s="20">
        <f>IFERROR(IF($B14="","",VLOOKUP($B14,'Standards &amp; Setup'!$E$3:$G$102,3,FALSE)),"Room not found")</f>
        <v/>
      </c>
      <c r="E14" s="19" t="n"/>
      <c r="F14" s="19" t="n"/>
      <c r="G14" s="19" t="n"/>
      <c r="H14" s="19" t="n"/>
      <c r="I14" s="19" t="n"/>
      <c r="J14" s="20">
        <f>IFERROR(IF($G14="","",VLOOKUP($G14,'Standards &amp; Setup'!$A$14:$B$17,2,FALSE)),"")</f>
        <v/>
      </c>
      <c r="K14" s="21" t="n"/>
      <c r="L14" s="21" t="n"/>
      <c r="M14" s="20">
        <f>IF(OR(NOT(ISNUMBER($K14)),NOT(ISNUMBER($L14))),"",ROUND(MOD($L14-$K14,1)*1440,0))</f>
        <v/>
      </c>
      <c r="N14" s="19" t="n"/>
      <c r="O14" s="19" t="n"/>
      <c r="P14" s="19" t="n"/>
      <c r="Q14" s="19" t="n"/>
      <c r="R14" s="19" t="n"/>
      <c r="S14" s="19" t="n"/>
      <c r="T14" s="19" t="n"/>
      <c r="U14" s="19" t="n"/>
      <c r="V14" s="19" t="n"/>
      <c r="W14" s="19" t="n"/>
      <c r="X14" s="19" t="n"/>
      <c r="Y14" s="19" t="n"/>
      <c r="Z14" s="19" t="n"/>
      <c r="AA14" s="21" t="n"/>
      <c r="AB14" s="19" t="n"/>
      <c r="AC14" s="20">
        <f>IF(OR($A14="",$B14=""),"",IF(COUNTIF($N14:$X14,"Needs Attention")&gt;0,"Hold",IF(AND($L14&lt;&gt;"",COUNTBLANK($N14:$X14)&gt;0),"Incomplete Checklist",IF($K14="","Not Started",IF($L14="","In Progress",IF($AB14="Fail","Reclean",IF(AND($Y14="Yes",$AB14=""),"Awaiting Inspection",IF(OR($Y14="No",$AB14="Pass"),"Released","Awaiting Inspection"))))))))</f>
        <v/>
      </c>
      <c r="AD14" s="19" t="n"/>
      <c r="AE14" s="19" t="n"/>
      <c r="AF14" s="19" t="n"/>
      <c r="AG14" s="19" t="n"/>
      <c r="AH14" s="19" t="n"/>
      <c r="AI14" s="19" t="n"/>
      <c r="AJ14" s="39" t="n"/>
      <c r="AK14" s="20">
        <f>IF(OR($A14="",$B14=""),"",IF(COUNTIFS($A$2:$A$251,$A14,$B$2:$B$251,$B14)&gt;1,"Duplicate room and date",IF(AND($L14&lt;&gt;"",$K14=""),"Missing start time",IF(AND($Y14="Yes",$AC14="Released",$AB14&lt;&gt;"Pass"),"Inspection not passed",IF(AND($AB14&lt;&gt;"",$Z14=""),"Missing inspector",IF(AND($AD14="Maintenance",$AE14=""),"Missing issue description",IF(AND($AD14="Maintenance",$AF14=""),"Missing maintenance ticket",IF(OR(NOT(ISNUMBER($M14)),NOT(ISNUMBER($J14))),"OK",IF($M14&gt;$J14+'Standards &amp; Setup'!$B$4,"Cleaning time above alert limit","OK")))))))))</f>
        <v/>
      </c>
    </row>
    <row r="15">
      <c r="A15" s="38" t="n"/>
      <c r="B15" s="19" t="n"/>
      <c r="C15" s="20">
        <f>IFERROR(IF($B15="","",VLOOKUP($B15,'Standards &amp; Setup'!$E$3:$G$102,2,FALSE)),"Room not found")</f>
        <v/>
      </c>
      <c r="D15" s="20">
        <f>IFERROR(IF($B15="","",VLOOKUP($B15,'Standards &amp; Setup'!$E$3:$G$102,3,FALSE)),"Room not found")</f>
        <v/>
      </c>
      <c r="E15" s="19" t="n"/>
      <c r="F15" s="19" t="n"/>
      <c r="G15" s="19" t="n"/>
      <c r="H15" s="19" t="n"/>
      <c r="I15" s="19" t="n"/>
      <c r="J15" s="20">
        <f>IFERROR(IF($G15="","",VLOOKUP($G15,'Standards &amp; Setup'!$A$14:$B$17,2,FALSE)),"")</f>
        <v/>
      </c>
      <c r="K15" s="21" t="n"/>
      <c r="L15" s="21" t="n"/>
      <c r="M15" s="20">
        <f>IF(OR(NOT(ISNUMBER($K15)),NOT(ISNUMBER($L15))),"",ROUND(MOD($L15-$K15,1)*1440,0))</f>
        <v/>
      </c>
      <c r="N15" s="19" t="n"/>
      <c r="O15" s="19" t="n"/>
      <c r="P15" s="19" t="n"/>
      <c r="Q15" s="19" t="n"/>
      <c r="R15" s="19" t="n"/>
      <c r="S15" s="19" t="n"/>
      <c r="T15" s="19" t="n"/>
      <c r="U15" s="19" t="n"/>
      <c r="V15" s="19" t="n"/>
      <c r="W15" s="19" t="n"/>
      <c r="X15" s="19" t="n"/>
      <c r="Y15" s="19" t="n"/>
      <c r="Z15" s="19" t="n"/>
      <c r="AA15" s="21" t="n"/>
      <c r="AB15" s="19" t="n"/>
      <c r="AC15" s="20">
        <f>IF(OR($A15="",$B15=""),"",IF(COUNTIF($N15:$X15,"Needs Attention")&gt;0,"Hold",IF(AND($L15&lt;&gt;"",COUNTBLANK($N15:$X15)&gt;0),"Incomplete Checklist",IF($K15="","Not Started",IF($L15="","In Progress",IF($AB15="Fail","Reclean",IF(AND($Y15="Yes",$AB15=""),"Awaiting Inspection",IF(OR($Y15="No",$AB15="Pass"),"Released","Awaiting Inspection"))))))))</f>
        <v/>
      </c>
      <c r="AD15" s="19" t="n"/>
      <c r="AE15" s="19" t="n"/>
      <c r="AF15" s="19" t="n"/>
      <c r="AG15" s="19" t="n"/>
      <c r="AH15" s="19" t="n"/>
      <c r="AI15" s="19" t="n"/>
      <c r="AJ15" s="39" t="n"/>
      <c r="AK15" s="20">
        <f>IF(OR($A15="",$B15=""),"",IF(COUNTIFS($A$2:$A$251,$A15,$B$2:$B$251,$B15)&gt;1,"Duplicate room and date",IF(AND($L15&lt;&gt;"",$K15=""),"Missing start time",IF(AND($Y15="Yes",$AC15="Released",$AB15&lt;&gt;"Pass"),"Inspection not passed",IF(AND($AB15&lt;&gt;"",$Z15=""),"Missing inspector",IF(AND($AD15="Maintenance",$AE15=""),"Missing issue description",IF(AND($AD15="Maintenance",$AF15=""),"Missing maintenance ticket",IF(OR(NOT(ISNUMBER($M15)),NOT(ISNUMBER($J15))),"OK",IF($M15&gt;$J15+'Standards &amp; Setup'!$B$4,"Cleaning time above alert limit","OK")))))))))</f>
        <v/>
      </c>
    </row>
    <row r="16">
      <c r="A16" s="38" t="n"/>
      <c r="B16" s="19" t="n"/>
      <c r="C16" s="20">
        <f>IFERROR(IF($B16="","",VLOOKUP($B16,'Standards &amp; Setup'!$E$3:$G$102,2,FALSE)),"Room not found")</f>
        <v/>
      </c>
      <c r="D16" s="20">
        <f>IFERROR(IF($B16="","",VLOOKUP($B16,'Standards &amp; Setup'!$E$3:$G$102,3,FALSE)),"Room not found")</f>
        <v/>
      </c>
      <c r="E16" s="19" t="n"/>
      <c r="F16" s="19" t="n"/>
      <c r="G16" s="19" t="n"/>
      <c r="H16" s="19" t="n"/>
      <c r="I16" s="19" t="n"/>
      <c r="J16" s="20">
        <f>IFERROR(IF($G16="","",VLOOKUP($G16,'Standards &amp; Setup'!$A$14:$B$17,2,FALSE)),"")</f>
        <v/>
      </c>
      <c r="K16" s="21" t="n"/>
      <c r="L16" s="21" t="n"/>
      <c r="M16" s="20">
        <f>IF(OR(NOT(ISNUMBER($K16)),NOT(ISNUMBER($L16))),"",ROUND(MOD($L16-$K16,1)*1440,0))</f>
        <v/>
      </c>
      <c r="N16" s="19" t="n"/>
      <c r="O16" s="19" t="n"/>
      <c r="P16" s="19" t="n"/>
      <c r="Q16" s="19" t="n"/>
      <c r="R16" s="19" t="n"/>
      <c r="S16" s="19" t="n"/>
      <c r="T16" s="19" t="n"/>
      <c r="U16" s="19" t="n"/>
      <c r="V16" s="19" t="n"/>
      <c r="W16" s="19" t="n"/>
      <c r="X16" s="19" t="n"/>
      <c r="Y16" s="19" t="n"/>
      <c r="Z16" s="19" t="n"/>
      <c r="AA16" s="21" t="n"/>
      <c r="AB16" s="19" t="n"/>
      <c r="AC16" s="20">
        <f>IF(OR($A16="",$B16=""),"",IF(COUNTIF($N16:$X16,"Needs Attention")&gt;0,"Hold",IF(AND($L16&lt;&gt;"",COUNTBLANK($N16:$X16)&gt;0),"Incomplete Checklist",IF($K16="","Not Started",IF($L16="","In Progress",IF($AB16="Fail","Reclean",IF(AND($Y16="Yes",$AB16=""),"Awaiting Inspection",IF(OR($Y16="No",$AB16="Pass"),"Released","Awaiting Inspection"))))))))</f>
        <v/>
      </c>
      <c r="AD16" s="19" t="n"/>
      <c r="AE16" s="19" t="n"/>
      <c r="AF16" s="19" t="n"/>
      <c r="AG16" s="19" t="n"/>
      <c r="AH16" s="19" t="n"/>
      <c r="AI16" s="19" t="n"/>
      <c r="AJ16" s="39" t="n"/>
      <c r="AK16" s="20">
        <f>IF(OR($A16="",$B16=""),"",IF(COUNTIFS($A$2:$A$251,$A16,$B$2:$B$251,$B16)&gt;1,"Duplicate room and date",IF(AND($L16&lt;&gt;"",$K16=""),"Missing start time",IF(AND($Y16="Yes",$AC16="Released",$AB16&lt;&gt;"Pass"),"Inspection not passed",IF(AND($AB16&lt;&gt;"",$Z16=""),"Missing inspector",IF(AND($AD16="Maintenance",$AE16=""),"Missing issue description",IF(AND($AD16="Maintenance",$AF16=""),"Missing maintenance ticket",IF(OR(NOT(ISNUMBER($M16)),NOT(ISNUMBER($J16))),"OK",IF($M16&gt;$J16+'Standards &amp; Setup'!$B$4,"Cleaning time above alert limit","OK")))))))))</f>
        <v/>
      </c>
    </row>
    <row r="17">
      <c r="A17" s="38" t="n"/>
      <c r="B17" s="19" t="n"/>
      <c r="C17" s="20">
        <f>IFERROR(IF($B17="","",VLOOKUP($B17,'Standards &amp; Setup'!$E$3:$G$102,2,FALSE)),"Room not found")</f>
        <v/>
      </c>
      <c r="D17" s="20">
        <f>IFERROR(IF($B17="","",VLOOKUP($B17,'Standards &amp; Setup'!$E$3:$G$102,3,FALSE)),"Room not found")</f>
        <v/>
      </c>
      <c r="E17" s="19" t="n"/>
      <c r="F17" s="19" t="n"/>
      <c r="G17" s="19" t="n"/>
      <c r="H17" s="19" t="n"/>
      <c r="I17" s="19" t="n"/>
      <c r="J17" s="20">
        <f>IFERROR(IF($G17="","",VLOOKUP($G17,'Standards &amp; Setup'!$A$14:$B$17,2,FALSE)),"")</f>
        <v/>
      </c>
      <c r="K17" s="21" t="n"/>
      <c r="L17" s="21" t="n"/>
      <c r="M17" s="20">
        <f>IF(OR(NOT(ISNUMBER($K17)),NOT(ISNUMBER($L17))),"",ROUND(MOD($L17-$K17,1)*1440,0))</f>
        <v/>
      </c>
      <c r="N17" s="19" t="n"/>
      <c r="O17" s="19" t="n"/>
      <c r="P17" s="19" t="n"/>
      <c r="Q17" s="19" t="n"/>
      <c r="R17" s="19" t="n"/>
      <c r="S17" s="19" t="n"/>
      <c r="T17" s="19" t="n"/>
      <c r="U17" s="19" t="n"/>
      <c r="V17" s="19" t="n"/>
      <c r="W17" s="19" t="n"/>
      <c r="X17" s="19" t="n"/>
      <c r="Y17" s="19" t="n"/>
      <c r="Z17" s="19" t="n"/>
      <c r="AA17" s="21" t="n"/>
      <c r="AB17" s="19" t="n"/>
      <c r="AC17" s="20">
        <f>IF(OR($A17="",$B17=""),"",IF(COUNTIF($N17:$X17,"Needs Attention")&gt;0,"Hold",IF(AND($L17&lt;&gt;"",COUNTBLANK($N17:$X17)&gt;0),"Incomplete Checklist",IF($K17="","Not Started",IF($L17="","In Progress",IF($AB17="Fail","Reclean",IF(AND($Y17="Yes",$AB17=""),"Awaiting Inspection",IF(OR($Y17="No",$AB17="Pass"),"Released","Awaiting Inspection"))))))))</f>
        <v/>
      </c>
      <c r="AD17" s="19" t="n"/>
      <c r="AE17" s="19" t="n"/>
      <c r="AF17" s="19" t="n"/>
      <c r="AG17" s="19" t="n"/>
      <c r="AH17" s="19" t="n"/>
      <c r="AI17" s="19" t="n"/>
      <c r="AJ17" s="39" t="n"/>
      <c r="AK17" s="20">
        <f>IF(OR($A17="",$B17=""),"",IF(COUNTIFS($A$2:$A$251,$A17,$B$2:$B$251,$B17)&gt;1,"Duplicate room and date",IF(AND($L17&lt;&gt;"",$K17=""),"Missing start time",IF(AND($Y17="Yes",$AC17="Released",$AB17&lt;&gt;"Pass"),"Inspection not passed",IF(AND($AB17&lt;&gt;"",$Z17=""),"Missing inspector",IF(AND($AD17="Maintenance",$AE17=""),"Missing issue description",IF(AND($AD17="Maintenance",$AF17=""),"Missing maintenance ticket",IF(OR(NOT(ISNUMBER($M17)),NOT(ISNUMBER($J17))),"OK",IF($M17&gt;$J17+'Standards &amp; Setup'!$B$4,"Cleaning time above alert limit","OK")))))))))</f>
        <v/>
      </c>
    </row>
    <row r="18">
      <c r="A18" s="38" t="n"/>
      <c r="B18" s="19" t="n"/>
      <c r="C18" s="20">
        <f>IFERROR(IF($B18="","",VLOOKUP($B18,'Standards &amp; Setup'!$E$3:$G$102,2,FALSE)),"Room not found")</f>
        <v/>
      </c>
      <c r="D18" s="20">
        <f>IFERROR(IF($B18="","",VLOOKUP($B18,'Standards &amp; Setup'!$E$3:$G$102,3,FALSE)),"Room not found")</f>
        <v/>
      </c>
      <c r="E18" s="19" t="n"/>
      <c r="F18" s="19" t="n"/>
      <c r="G18" s="19" t="n"/>
      <c r="H18" s="19" t="n"/>
      <c r="I18" s="19" t="n"/>
      <c r="J18" s="20">
        <f>IFERROR(IF($G18="","",VLOOKUP($G18,'Standards &amp; Setup'!$A$14:$B$17,2,FALSE)),"")</f>
        <v/>
      </c>
      <c r="K18" s="21" t="n"/>
      <c r="L18" s="21" t="n"/>
      <c r="M18" s="20">
        <f>IF(OR(NOT(ISNUMBER($K18)),NOT(ISNUMBER($L18))),"",ROUND(MOD($L18-$K18,1)*1440,0))</f>
        <v/>
      </c>
      <c r="N18" s="19" t="n"/>
      <c r="O18" s="19" t="n"/>
      <c r="P18" s="19" t="n"/>
      <c r="Q18" s="19" t="n"/>
      <c r="R18" s="19" t="n"/>
      <c r="S18" s="19" t="n"/>
      <c r="T18" s="19" t="n"/>
      <c r="U18" s="19" t="n"/>
      <c r="V18" s="19" t="n"/>
      <c r="W18" s="19" t="n"/>
      <c r="X18" s="19" t="n"/>
      <c r="Y18" s="19" t="n"/>
      <c r="Z18" s="19" t="n"/>
      <c r="AA18" s="21" t="n"/>
      <c r="AB18" s="19" t="n"/>
      <c r="AC18" s="20">
        <f>IF(OR($A18="",$B18=""),"",IF(COUNTIF($N18:$X18,"Needs Attention")&gt;0,"Hold",IF(AND($L18&lt;&gt;"",COUNTBLANK($N18:$X18)&gt;0),"Incomplete Checklist",IF($K18="","Not Started",IF($L18="","In Progress",IF($AB18="Fail","Reclean",IF(AND($Y18="Yes",$AB18=""),"Awaiting Inspection",IF(OR($Y18="No",$AB18="Pass"),"Released","Awaiting Inspection"))))))))</f>
        <v/>
      </c>
      <c r="AD18" s="19" t="n"/>
      <c r="AE18" s="19" t="n"/>
      <c r="AF18" s="19" t="n"/>
      <c r="AG18" s="19" t="n"/>
      <c r="AH18" s="19" t="n"/>
      <c r="AI18" s="19" t="n"/>
      <c r="AJ18" s="39" t="n"/>
      <c r="AK18" s="20">
        <f>IF(OR($A18="",$B18=""),"",IF(COUNTIFS($A$2:$A$251,$A18,$B$2:$B$251,$B18)&gt;1,"Duplicate room and date",IF(AND($L18&lt;&gt;"",$K18=""),"Missing start time",IF(AND($Y18="Yes",$AC18="Released",$AB18&lt;&gt;"Pass"),"Inspection not passed",IF(AND($AB18&lt;&gt;"",$Z18=""),"Missing inspector",IF(AND($AD18="Maintenance",$AE18=""),"Missing issue description",IF(AND($AD18="Maintenance",$AF18=""),"Missing maintenance ticket",IF(OR(NOT(ISNUMBER($M18)),NOT(ISNUMBER($J18))),"OK",IF($M18&gt;$J18+'Standards &amp; Setup'!$B$4,"Cleaning time above alert limit","OK")))))))))</f>
        <v/>
      </c>
    </row>
    <row r="19">
      <c r="A19" s="38" t="n"/>
      <c r="B19" s="19" t="n"/>
      <c r="C19" s="20">
        <f>IFERROR(IF($B19="","",VLOOKUP($B19,'Standards &amp; Setup'!$E$3:$G$102,2,FALSE)),"Room not found")</f>
        <v/>
      </c>
      <c r="D19" s="20">
        <f>IFERROR(IF($B19="","",VLOOKUP($B19,'Standards &amp; Setup'!$E$3:$G$102,3,FALSE)),"Room not found")</f>
        <v/>
      </c>
      <c r="E19" s="19" t="n"/>
      <c r="F19" s="19" t="n"/>
      <c r="G19" s="19" t="n"/>
      <c r="H19" s="19" t="n"/>
      <c r="I19" s="19" t="n"/>
      <c r="J19" s="20">
        <f>IFERROR(IF($G19="","",VLOOKUP($G19,'Standards &amp; Setup'!$A$14:$B$17,2,FALSE)),"")</f>
        <v/>
      </c>
      <c r="K19" s="21" t="n"/>
      <c r="L19" s="21" t="n"/>
      <c r="M19" s="20">
        <f>IF(OR(NOT(ISNUMBER($K19)),NOT(ISNUMBER($L19))),"",ROUND(MOD($L19-$K19,1)*1440,0))</f>
        <v/>
      </c>
      <c r="N19" s="19" t="n"/>
      <c r="O19" s="19" t="n"/>
      <c r="P19" s="19" t="n"/>
      <c r="Q19" s="19" t="n"/>
      <c r="R19" s="19" t="n"/>
      <c r="S19" s="19" t="n"/>
      <c r="T19" s="19" t="n"/>
      <c r="U19" s="19" t="n"/>
      <c r="V19" s="19" t="n"/>
      <c r="W19" s="19" t="n"/>
      <c r="X19" s="19" t="n"/>
      <c r="Y19" s="19" t="n"/>
      <c r="Z19" s="19" t="n"/>
      <c r="AA19" s="21" t="n"/>
      <c r="AB19" s="19" t="n"/>
      <c r="AC19" s="20">
        <f>IF(OR($A19="",$B19=""),"",IF(COUNTIF($N19:$X19,"Needs Attention")&gt;0,"Hold",IF(AND($L19&lt;&gt;"",COUNTBLANK($N19:$X19)&gt;0),"Incomplete Checklist",IF($K19="","Not Started",IF($L19="","In Progress",IF($AB19="Fail","Reclean",IF(AND($Y19="Yes",$AB19=""),"Awaiting Inspection",IF(OR($Y19="No",$AB19="Pass"),"Released","Awaiting Inspection"))))))))</f>
        <v/>
      </c>
      <c r="AD19" s="19" t="n"/>
      <c r="AE19" s="19" t="n"/>
      <c r="AF19" s="19" t="n"/>
      <c r="AG19" s="19" t="n"/>
      <c r="AH19" s="19" t="n"/>
      <c r="AI19" s="19" t="n"/>
      <c r="AJ19" s="39" t="n"/>
      <c r="AK19" s="20">
        <f>IF(OR($A19="",$B19=""),"",IF(COUNTIFS($A$2:$A$251,$A19,$B$2:$B$251,$B19)&gt;1,"Duplicate room and date",IF(AND($L19&lt;&gt;"",$K19=""),"Missing start time",IF(AND($Y19="Yes",$AC19="Released",$AB19&lt;&gt;"Pass"),"Inspection not passed",IF(AND($AB19&lt;&gt;"",$Z19=""),"Missing inspector",IF(AND($AD19="Maintenance",$AE19=""),"Missing issue description",IF(AND($AD19="Maintenance",$AF19=""),"Missing maintenance ticket",IF(OR(NOT(ISNUMBER($M19)),NOT(ISNUMBER($J19))),"OK",IF($M19&gt;$J19+'Standards &amp; Setup'!$B$4,"Cleaning time above alert limit","OK")))))))))</f>
        <v/>
      </c>
    </row>
    <row r="20">
      <c r="A20" s="38" t="n"/>
      <c r="B20" s="19" t="n"/>
      <c r="C20" s="20">
        <f>IFERROR(IF($B20="","",VLOOKUP($B20,'Standards &amp; Setup'!$E$3:$G$102,2,FALSE)),"Room not found")</f>
        <v/>
      </c>
      <c r="D20" s="20">
        <f>IFERROR(IF($B20="","",VLOOKUP($B20,'Standards &amp; Setup'!$E$3:$G$102,3,FALSE)),"Room not found")</f>
        <v/>
      </c>
      <c r="E20" s="19" t="n"/>
      <c r="F20" s="19" t="n"/>
      <c r="G20" s="19" t="n"/>
      <c r="H20" s="19" t="n"/>
      <c r="I20" s="19" t="n"/>
      <c r="J20" s="20">
        <f>IFERROR(IF($G20="","",VLOOKUP($G20,'Standards &amp; Setup'!$A$14:$B$17,2,FALSE)),"")</f>
        <v/>
      </c>
      <c r="K20" s="21" t="n"/>
      <c r="L20" s="21" t="n"/>
      <c r="M20" s="20">
        <f>IF(OR(NOT(ISNUMBER($K20)),NOT(ISNUMBER($L20))),"",ROUND(MOD($L20-$K20,1)*1440,0))</f>
        <v/>
      </c>
      <c r="N20" s="19" t="n"/>
      <c r="O20" s="19" t="n"/>
      <c r="P20" s="19" t="n"/>
      <c r="Q20" s="19" t="n"/>
      <c r="R20" s="19" t="n"/>
      <c r="S20" s="19" t="n"/>
      <c r="T20" s="19" t="n"/>
      <c r="U20" s="19" t="n"/>
      <c r="V20" s="19" t="n"/>
      <c r="W20" s="19" t="n"/>
      <c r="X20" s="19" t="n"/>
      <c r="Y20" s="19" t="n"/>
      <c r="Z20" s="19" t="n"/>
      <c r="AA20" s="21" t="n"/>
      <c r="AB20" s="19" t="n"/>
      <c r="AC20" s="20">
        <f>IF(OR($A20="",$B20=""),"",IF(COUNTIF($N20:$X20,"Needs Attention")&gt;0,"Hold",IF(AND($L20&lt;&gt;"",COUNTBLANK($N20:$X20)&gt;0),"Incomplete Checklist",IF($K20="","Not Started",IF($L20="","In Progress",IF($AB20="Fail","Reclean",IF(AND($Y20="Yes",$AB20=""),"Awaiting Inspection",IF(OR($Y20="No",$AB20="Pass"),"Released","Awaiting Inspection"))))))))</f>
        <v/>
      </c>
      <c r="AD20" s="19" t="n"/>
      <c r="AE20" s="19" t="n"/>
      <c r="AF20" s="19" t="n"/>
      <c r="AG20" s="19" t="n"/>
      <c r="AH20" s="19" t="n"/>
      <c r="AI20" s="19" t="n"/>
      <c r="AJ20" s="39" t="n"/>
      <c r="AK20" s="20">
        <f>IF(OR($A20="",$B20=""),"",IF(COUNTIFS($A$2:$A$251,$A20,$B$2:$B$251,$B20)&gt;1,"Duplicate room and date",IF(AND($L20&lt;&gt;"",$K20=""),"Missing start time",IF(AND($Y20="Yes",$AC20="Released",$AB20&lt;&gt;"Pass"),"Inspection not passed",IF(AND($AB20&lt;&gt;"",$Z20=""),"Missing inspector",IF(AND($AD20="Maintenance",$AE20=""),"Missing issue description",IF(AND($AD20="Maintenance",$AF20=""),"Missing maintenance ticket",IF(OR(NOT(ISNUMBER($M20)),NOT(ISNUMBER($J20))),"OK",IF($M20&gt;$J20+'Standards &amp; Setup'!$B$4,"Cleaning time above alert limit","OK")))))))))</f>
        <v/>
      </c>
    </row>
    <row r="21">
      <c r="A21" s="38" t="n"/>
      <c r="B21" s="19" t="n"/>
      <c r="C21" s="20">
        <f>IFERROR(IF($B21="","",VLOOKUP($B21,'Standards &amp; Setup'!$E$3:$G$102,2,FALSE)),"Room not found")</f>
        <v/>
      </c>
      <c r="D21" s="20">
        <f>IFERROR(IF($B21="","",VLOOKUP($B21,'Standards &amp; Setup'!$E$3:$G$102,3,FALSE)),"Room not found")</f>
        <v/>
      </c>
      <c r="E21" s="19" t="n"/>
      <c r="F21" s="19" t="n"/>
      <c r="G21" s="19" t="n"/>
      <c r="H21" s="19" t="n"/>
      <c r="I21" s="19" t="n"/>
      <c r="J21" s="20">
        <f>IFERROR(IF($G21="","",VLOOKUP($G21,'Standards &amp; Setup'!$A$14:$B$17,2,FALSE)),"")</f>
        <v/>
      </c>
      <c r="K21" s="21" t="n"/>
      <c r="L21" s="21" t="n"/>
      <c r="M21" s="20">
        <f>IF(OR(NOT(ISNUMBER($K21)),NOT(ISNUMBER($L21))),"",ROUND(MOD($L21-$K21,1)*1440,0))</f>
        <v/>
      </c>
      <c r="N21" s="19" t="n"/>
      <c r="O21" s="19" t="n"/>
      <c r="P21" s="19" t="n"/>
      <c r="Q21" s="19" t="n"/>
      <c r="R21" s="19" t="n"/>
      <c r="S21" s="19" t="n"/>
      <c r="T21" s="19" t="n"/>
      <c r="U21" s="19" t="n"/>
      <c r="V21" s="19" t="n"/>
      <c r="W21" s="19" t="n"/>
      <c r="X21" s="19" t="n"/>
      <c r="Y21" s="19" t="n"/>
      <c r="Z21" s="19" t="n"/>
      <c r="AA21" s="21" t="n"/>
      <c r="AB21" s="19" t="n"/>
      <c r="AC21" s="20">
        <f>IF(OR($A21="",$B21=""),"",IF(COUNTIF($N21:$X21,"Needs Attention")&gt;0,"Hold",IF(AND($L21&lt;&gt;"",COUNTBLANK($N21:$X21)&gt;0),"Incomplete Checklist",IF($K21="","Not Started",IF($L21="","In Progress",IF($AB21="Fail","Reclean",IF(AND($Y21="Yes",$AB21=""),"Awaiting Inspection",IF(OR($Y21="No",$AB21="Pass"),"Released","Awaiting Inspection"))))))))</f>
        <v/>
      </c>
      <c r="AD21" s="19" t="n"/>
      <c r="AE21" s="19" t="n"/>
      <c r="AF21" s="19" t="n"/>
      <c r="AG21" s="19" t="n"/>
      <c r="AH21" s="19" t="n"/>
      <c r="AI21" s="19" t="n"/>
      <c r="AJ21" s="39" t="n"/>
      <c r="AK21" s="20">
        <f>IF(OR($A21="",$B21=""),"",IF(COUNTIFS($A$2:$A$251,$A21,$B$2:$B$251,$B21)&gt;1,"Duplicate room and date",IF(AND($L21&lt;&gt;"",$K21=""),"Missing start time",IF(AND($Y21="Yes",$AC21="Released",$AB21&lt;&gt;"Pass"),"Inspection not passed",IF(AND($AB21&lt;&gt;"",$Z21=""),"Missing inspector",IF(AND($AD21="Maintenance",$AE21=""),"Missing issue description",IF(AND($AD21="Maintenance",$AF21=""),"Missing maintenance ticket",IF(OR(NOT(ISNUMBER($M21)),NOT(ISNUMBER($J21))),"OK",IF($M21&gt;$J21+'Standards &amp; Setup'!$B$4,"Cleaning time above alert limit","OK")))))))))</f>
        <v/>
      </c>
    </row>
    <row r="22">
      <c r="A22" s="38" t="n"/>
      <c r="B22" s="19" t="n"/>
      <c r="C22" s="20">
        <f>IFERROR(IF($B22="","",VLOOKUP($B22,'Standards &amp; Setup'!$E$3:$G$102,2,FALSE)),"Room not found")</f>
        <v/>
      </c>
      <c r="D22" s="20">
        <f>IFERROR(IF($B22="","",VLOOKUP($B22,'Standards &amp; Setup'!$E$3:$G$102,3,FALSE)),"Room not found")</f>
        <v/>
      </c>
      <c r="E22" s="19" t="n"/>
      <c r="F22" s="19" t="n"/>
      <c r="G22" s="19" t="n"/>
      <c r="H22" s="19" t="n"/>
      <c r="I22" s="19" t="n"/>
      <c r="J22" s="20">
        <f>IFERROR(IF($G22="","",VLOOKUP($G22,'Standards &amp; Setup'!$A$14:$B$17,2,FALSE)),"")</f>
        <v/>
      </c>
      <c r="K22" s="21" t="n"/>
      <c r="L22" s="21" t="n"/>
      <c r="M22" s="20">
        <f>IF(OR(NOT(ISNUMBER($K22)),NOT(ISNUMBER($L22))),"",ROUND(MOD($L22-$K22,1)*1440,0))</f>
        <v/>
      </c>
      <c r="N22" s="19" t="n"/>
      <c r="O22" s="19" t="n"/>
      <c r="P22" s="19" t="n"/>
      <c r="Q22" s="19" t="n"/>
      <c r="R22" s="19" t="n"/>
      <c r="S22" s="19" t="n"/>
      <c r="T22" s="19" t="n"/>
      <c r="U22" s="19" t="n"/>
      <c r="V22" s="19" t="n"/>
      <c r="W22" s="19" t="n"/>
      <c r="X22" s="19" t="n"/>
      <c r="Y22" s="19" t="n"/>
      <c r="Z22" s="19" t="n"/>
      <c r="AA22" s="21" t="n"/>
      <c r="AB22" s="19" t="n"/>
      <c r="AC22" s="20">
        <f>IF(OR($A22="",$B22=""),"",IF(COUNTIF($N22:$X22,"Needs Attention")&gt;0,"Hold",IF(AND($L22&lt;&gt;"",COUNTBLANK($N22:$X22)&gt;0),"Incomplete Checklist",IF($K22="","Not Started",IF($L22="","In Progress",IF($AB22="Fail","Reclean",IF(AND($Y22="Yes",$AB22=""),"Awaiting Inspection",IF(OR($Y22="No",$AB22="Pass"),"Released","Awaiting Inspection"))))))))</f>
        <v/>
      </c>
      <c r="AD22" s="19" t="n"/>
      <c r="AE22" s="19" t="n"/>
      <c r="AF22" s="19" t="n"/>
      <c r="AG22" s="19" t="n"/>
      <c r="AH22" s="19" t="n"/>
      <c r="AI22" s="19" t="n"/>
      <c r="AJ22" s="39" t="n"/>
      <c r="AK22" s="20">
        <f>IF(OR($A22="",$B22=""),"",IF(COUNTIFS($A$2:$A$251,$A22,$B$2:$B$251,$B22)&gt;1,"Duplicate room and date",IF(AND($L22&lt;&gt;"",$K22=""),"Missing start time",IF(AND($Y22="Yes",$AC22="Released",$AB22&lt;&gt;"Pass"),"Inspection not passed",IF(AND($AB22&lt;&gt;"",$Z22=""),"Missing inspector",IF(AND($AD22="Maintenance",$AE22=""),"Missing issue description",IF(AND($AD22="Maintenance",$AF22=""),"Missing maintenance ticket",IF(OR(NOT(ISNUMBER($M22)),NOT(ISNUMBER($J22))),"OK",IF($M22&gt;$J22+'Standards &amp; Setup'!$B$4,"Cleaning time above alert limit","OK")))))))))</f>
        <v/>
      </c>
    </row>
    <row r="23">
      <c r="A23" s="38" t="n"/>
      <c r="B23" s="19" t="n"/>
      <c r="C23" s="20">
        <f>IFERROR(IF($B23="","",VLOOKUP($B23,'Standards &amp; Setup'!$E$3:$G$102,2,FALSE)),"Room not found")</f>
        <v/>
      </c>
      <c r="D23" s="20">
        <f>IFERROR(IF($B23="","",VLOOKUP($B23,'Standards &amp; Setup'!$E$3:$G$102,3,FALSE)),"Room not found")</f>
        <v/>
      </c>
      <c r="E23" s="19" t="n"/>
      <c r="F23" s="19" t="n"/>
      <c r="G23" s="19" t="n"/>
      <c r="H23" s="19" t="n"/>
      <c r="I23" s="19" t="n"/>
      <c r="J23" s="20">
        <f>IFERROR(IF($G23="","",VLOOKUP($G23,'Standards &amp; Setup'!$A$14:$B$17,2,FALSE)),"")</f>
        <v/>
      </c>
      <c r="K23" s="21" t="n"/>
      <c r="L23" s="21" t="n"/>
      <c r="M23" s="20">
        <f>IF(OR(NOT(ISNUMBER($K23)),NOT(ISNUMBER($L23))),"",ROUND(MOD($L23-$K23,1)*1440,0))</f>
        <v/>
      </c>
      <c r="N23" s="19" t="n"/>
      <c r="O23" s="19" t="n"/>
      <c r="P23" s="19" t="n"/>
      <c r="Q23" s="19" t="n"/>
      <c r="R23" s="19" t="n"/>
      <c r="S23" s="19" t="n"/>
      <c r="T23" s="19" t="n"/>
      <c r="U23" s="19" t="n"/>
      <c r="V23" s="19" t="n"/>
      <c r="W23" s="19" t="n"/>
      <c r="X23" s="19" t="n"/>
      <c r="Y23" s="19" t="n"/>
      <c r="Z23" s="19" t="n"/>
      <c r="AA23" s="21" t="n"/>
      <c r="AB23" s="19" t="n"/>
      <c r="AC23" s="20">
        <f>IF(OR($A23="",$B23=""),"",IF(COUNTIF($N23:$X23,"Needs Attention")&gt;0,"Hold",IF(AND($L23&lt;&gt;"",COUNTBLANK($N23:$X23)&gt;0),"Incomplete Checklist",IF($K23="","Not Started",IF($L23="","In Progress",IF($AB23="Fail","Reclean",IF(AND($Y23="Yes",$AB23=""),"Awaiting Inspection",IF(OR($Y23="No",$AB23="Pass"),"Released","Awaiting Inspection"))))))))</f>
        <v/>
      </c>
      <c r="AD23" s="19" t="n"/>
      <c r="AE23" s="19" t="n"/>
      <c r="AF23" s="19" t="n"/>
      <c r="AG23" s="19" t="n"/>
      <c r="AH23" s="19" t="n"/>
      <c r="AI23" s="19" t="n"/>
      <c r="AJ23" s="39" t="n"/>
      <c r="AK23" s="20">
        <f>IF(OR($A23="",$B23=""),"",IF(COUNTIFS($A$2:$A$251,$A23,$B$2:$B$251,$B23)&gt;1,"Duplicate room and date",IF(AND($L23&lt;&gt;"",$K23=""),"Missing start time",IF(AND($Y23="Yes",$AC23="Released",$AB23&lt;&gt;"Pass"),"Inspection not passed",IF(AND($AB23&lt;&gt;"",$Z23=""),"Missing inspector",IF(AND($AD23="Maintenance",$AE23=""),"Missing issue description",IF(AND($AD23="Maintenance",$AF23=""),"Missing maintenance ticket",IF(OR(NOT(ISNUMBER($M23)),NOT(ISNUMBER($J23))),"OK",IF($M23&gt;$J23+'Standards &amp; Setup'!$B$4,"Cleaning time above alert limit","OK")))))))))</f>
        <v/>
      </c>
    </row>
    <row r="24">
      <c r="A24" s="38" t="n"/>
      <c r="B24" s="19" t="n"/>
      <c r="C24" s="20">
        <f>IFERROR(IF($B24="","",VLOOKUP($B24,'Standards &amp; Setup'!$E$3:$G$102,2,FALSE)),"Room not found")</f>
        <v/>
      </c>
      <c r="D24" s="20">
        <f>IFERROR(IF($B24="","",VLOOKUP($B24,'Standards &amp; Setup'!$E$3:$G$102,3,FALSE)),"Room not found")</f>
        <v/>
      </c>
      <c r="E24" s="19" t="n"/>
      <c r="F24" s="19" t="n"/>
      <c r="G24" s="19" t="n"/>
      <c r="H24" s="19" t="n"/>
      <c r="I24" s="19" t="n"/>
      <c r="J24" s="20">
        <f>IFERROR(IF($G24="","",VLOOKUP($G24,'Standards &amp; Setup'!$A$14:$B$17,2,FALSE)),"")</f>
        <v/>
      </c>
      <c r="K24" s="21" t="n"/>
      <c r="L24" s="21" t="n"/>
      <c r="M24" s="20">
        <f>IF(OR(NOT(ISNUMBER($K24)),NOT(ISNUMBER($L24))),"",ROUND(MOD($L24-$K24,1)*1440,0))</f>
        <v/>
      </c>
      <c r="N24" s="19" t="n"/>
      <c r="O24" s="19" t="n"/>
      <c r="P24" s="19" t="n"/>
      <c r="Q24" s="19" t="n"/>
      <c r="R24" s="19" t="n"/>
      <c r="S24" s="19" t="n"/>
      <c r="T24" s="19" t="n"/>
      <c r="U24" s="19" t="n"/>
      <c r="V24" s="19" t="n"/>
      <c r="W24" s="19" t="n"/>
      <c r="X24" s="19" t="n"/>
      <c r="Y24" s="19" t="n"/>
      <c r="Z24" s="19" t="n"/>
      <c r="AA24" s="21" t="n"/>
      <c r="AB24" s="19" t="n"/>
      <c r="AC24" s="20">
        <f>IF(OR($A24="",$B24=""),"",IF(COUNTIF($N24:$X24,"Needs Attention")&gt;0,"Hold",IF(AND($L24&lt;&gt;"",COUNTBLANK($N24:$X24)&gt;0),"Incomplete Checklist",IF($K24="","Not Started",IF($L24="","In Progress",IF($AB24="Fail","Reclean",IF(AND($Y24="Yes",$AB24=""),"Awaiting Inspection",IF(OR($Y24="No",$AB24="Pass"),"Released","Awaiting Inspection"))))))))</f>
        <v/>
      </c>
      <c r="AD24" s="19" t="n"/>
      <c r="AE24" s="19" t="n"/>
      <c r="AF24" s="19" t="n"/>
      <c r="AG24" s="19" t="n"/>
      <c r="AH24" s="19" t="n"/>
      <c r="AI24" s="19" t="n"/>
      <c r="AJ24" s="39" t="n"/>
      <c r="AK24" s="20">
        <f>IF(OR($A24="",$B24=""),"",IF(COUNTIFS($A$2:$A$251,$A24,$B$2:$B$251,$B24)&gt;1,"Duplicate room and date",IF(AND($L24&lt;&gt;"",$K24=""),"Missing start time",IF(AND($Y24="Yes",$AC24="Released",$AB24&lt;&gt;"Pass"),"Inspection not passed",IF(AND($AB24&lt;&gt;"",$Z24=""),"Missing inspector",IF(AND($AD24="Maintenance",$AE24=""),"Missing issue description",IF(AND($AD24="Maintenance",$AF24=""),"Missing maintenance ticket",IF(OR(NOT(ISNUMBER($M24)),NOT(ISNUMBER($J24))),"OK",IF($M24&gt;$J24+'Standards &amp; Setup'!$B$4,"Cleaning time above alert limit","OK")))))))))</f>
        <v/>
      </c>
    </row>
    <row r="25">
      <c r="A25" s="38" t="n"/>
      <c r="B25" s="19" t="n"/>
      <c r="C25" s="20">
        <f>IFERROR(IF($B25="","",VLOOKUP($B25,'Standards &amp; Setup'!$E$3:$G$102,2,FALSE)),"Room not found")</f>
        <v/>
      </c>
      <c r="D25" s="20">
        <f>IFERROR(IF($B25="","",VLOOKUP($B25,'Standards &amp; Setup'!$E$3:$G$102,3,FALSE)),"Room not found")</f>
        <v/>
      </c>
      <c r="E25" s="19" t="n"/>
      <c r="F25" s="19" t="n"/>
      <c r="G25" s="19" t="n"/>
      <c r="H25" s="19" t="n"/>
      <c r="I25" s="19" t="n"/>
      <c r="J25" s="20">
        <f>IFERROR(IF($G25="","",VLOOKUP($G25,'Standards &amp; Setup'!$A$14:$B$17,2,FALSE)),"")</f>
        <v/>
      </c>
      <c r="K25" s="21" t="n"/>
      <c r="L25" s="21" t="n"/>
      <c r="M25" s="20">
        <f>IF(OR(NOT(ISNUMBER($K25)),NOT(ISNUMBER($L25))),"",ROUND(MOD($L25-$K25,1)*1440,0))</f>
        <v/>
      </c>
      <c r="N25" s="19" t="n"/>
      <c r="O25" s="19" t="n"/>
      <c r="P25" s="19" t="n"/>
      <c r="Q25" s="19" t="n"/>
      <c r="R25" s="19" t="n"/>
      <c r="S25" s="19" t="n"/>
      <c r="T25" s="19" t="n"/>
      <c r="U25" s="19" t="n"/>
      <c r="V25" s="19" t="n"/>
      <c r="W25" s="19" t="n"/>
      <c r="X25" s="19" t="n"/>
      <c r="Y25" s="19" t="n"/>
      <c r="Z25" s="19" t="n"/>
      <c r="AA25" s="21" t="n"/>
      <c r="AB25" s="19" t="n"/>
      <c r="AC25" s="20">
        <f>IF(OR($A25="",$B25=""),"",IF(COUNTIF($N25:$X25,"Needs Attention")&gt;0,"Hold",IF(AND($L25&lt;&gt;"",COUNTBLANK($N25:$X25)&gt;0),"Incomplete Checklist",IF($K25="","Not Started",IF($L25="","In Progress",IF($AB25="Fail","Reclean",IF(AND($Y25="Yes",$AB25=""),"Awaiting Inspection",IF(OR($Y25="No",$AB25="Pass"),"Released","Awaiting Inspection"))))))))</f>
        <v/>
      </c>
      <c r="AD25" s="19" t="n"/>
      <c r="AE25" s="19" t="n"/>
      <c r="AF25" s="19" t="n"/>
      <c r="AG25" s="19" t="n"/>
      <c r="AH25" s="19" t="n"/>
      <c r="AI25" s="19" t="n"/>
      <c r="AJ25" s="39" t="n"/>
      <c r="AK25" s="20">
        <f>IF(OR($A25="",$B25=""),"",IF(COUNTIFS($A$2:$A$251,$A25,$B$2:$B$251,$B25)&gt;1,"Duplicate room and date",IF(AND($L25&lt;&gt;"",$K25=""),"Missing start time",IF(AND($Y25="Yes",$AC25="Released",$AB25&lt;&gt;"Pass"),"Inspection not passed",IF(AND($AB25&lt;&gt;"",$Z25=""),"Missing inspector",IF(AND($AD25="Maintenance",$AE25=""),"Missing issue description",IF(AND($AD25="Maintenance",$AF25=""),"Missing maintenance ticket",IF(OR(NOT(ISNUMBER($M25)),NOT(ISNUMBER($J25))),"OK",IF($M25&gt;$J25+'Standards &amp; Setup'!$B$4,"Cleaning time above alert limit","OK")))))))))</f>
        <v/>
      </c>
    </row>
    <row r="26">
      <c r="A26" s="38" t="n"/>
      <c r="B26" s="19" t="n"/>
      <c r="C26" s="20">
        <f>IFERROR(IF($B26="","",VLOOKUP($B26,'Standards &amp; Setup'!$E$3:$G$102,2,FALSE)),"Room not found")</f>
        <v/>
      </c>
      <c r="D26" s="20">
        <f>IFERROR(IF($B26="","",VLOOKUP($B26,'Standards &amp; Setup'!$E$3:$G$102,3,FALSE)),"Room not found")</f>
        <v/>
      </c>
      <c r="E26" s="19" t="n"/>
      <c r="F26" s="19" t="n"/>
      <c r="G26" s="19" t="n"/>
      <c r="H26" s="19" t="n"/>
      <c r="I26" s="19" t="n"/>
      <c r="J26" s="20">
        <f>IFERROR(IF($G26="","",VLOOKUP($G26,'Standards &amp; Setup'!$A$14:$B$17,2,FALSE)),"")</f>
        <v/>
      </c>
      <c r="K26" s="21" t="n"/>
      <c r="L26" s="21" t="n"/>
      <c r="M26" s="20">
        <f>IF(OR(NOT(ISNUMBER($K26)),NOT(ISNUMBER($L26))),"",ROUND(MOD($L26-$K26,1)*1440,0))</f>
        <v/>
      </c>
      <c r="N26" s="19" t="n"/>
      <c r="O26" s="19" t="n"/>
      <c r="P26" s="19" t="n"/>
      <c r="Q26" s="19" t="n"/>
      <c r="R26" s="19" t="n"/>
      <c r="S26" s="19" t="n"/>
      <c r="T26" s="19" t="n"/>
      <c r="U26" s="19" t="n"/>
      <c r="V26" s="19" t="n"/>
      <c r="W26" s="19" t="n"/>
      <c r="X26" s="19" t="n"/>
      <c r="Y26" s="19" t="n"/>
      <c r="Z26" s="19" t="n"/>
      <c r="AA26" s="21" t="n"/>
      <c r="AB26" s="19" t="n"/>
      <c r="AC26" s="20">
        <f>IF(OR($A26="",$B26=""),"",IF(COUNTIF($N26:$X26,"Needs Attention")&gt;0,"Hold",IF(AND($L26&lt;&gt;"",COUNTBLANK($N26:$X26)&gt;0),"Incomplete Checklist",IF($K26="","Not Started",IF($L26="","In Progress",IF($AB26="Fail","Reclean",IF(AND($Y26="Yes",$AB26=""),"Awaiting Inspection",IF(OR($Y26="No",$AB26="Pass"),"Released","Awaiting Inspection"))))))))</f>
        <v/>
      </c>
      <c r="AD26" s="19" t="n"/>
      <c r="AE26" s="19" t="n"/>
      <c r="AF26" s="19" t="n"/>
      <c r="AG26" s="19" t="n"/>
      <c r="AH26" s="19" t="n"/>
      <c r="AI26" s="19" t="n"/>
      <c r="AJ26" s="39" t="n"/>
      <c r="AK26" s="20">
        <f>IF(OR($A26="",$B26=""),"",IF(COUNTIFS($A$2:$A$251,$A26,$B$2:$B$251,$B26)&gt;1,"Duplicate room and date",IF(AND($L26&lt;&gt;"",$K26=""),"Missing start time",IF(AND($Y26="Yes",$AC26="Released",$AB26&lt;&gt;"Pass"),"Inspection not passed",IF(AND($AB26&lt;&gt;"",$Z26=""),"Missing inspector",IF(AND($AD26="Maintenance",$AE26=""),"Missing issue description",IF(AND($AD26="Maintenance",$AF26=""),"Missing maintenance ticket",IF(OR(NOT(ISNUMBER($M26)),NOT(ISNUMBER($J26))),"OK",IF($M26&gt;$J26+'Standards &amp; Setup'!$B$4,"Cleaning time above alert limit","OK")))))))))</f>
        <v/>
      </c>
    </row>
    <row r="27">
      <c r="A27" s="38" t="n"/>
      <c r="B27" s="19" t="n"/>
      <c r="C27" s="20">
        <f>IFERROR(IF($B27="","",VLOOKUP($B27,'Standards &amp; Setup'!$E$3:$G$102,2,FALSE)),"Room not found")</f>
        <v/>
      </c>
      <c r="D27" s="20">
        <f>IFERROR(IF($B27="","",VLOOKUP($B27,'Standards &amp; Setup'!$E$3:$G$102,3,FALSE)),"Room not found")</f>
        <v/>
      </c>
      <c r="E27" s="19" t="n"/>
      <c r="F27" s="19" t="n"/>
      <c r="G27" s="19" t="n"/>
      <c r="H27" s="19" t="n"/>
      <c r="I27" s="19" t="n"/>
      <c r="J27" s="20">
        <f>IFERROR(IF($G27="","",VLOOKUP($G27,'Standards &amp; Setup'!$A$14:$B$17,2,FALSE)),"")</f>
        <v/>
      </c>
      <c r="K27" s="21" t="n"/>
      <c r="L27" s="21" t="n"/>
      <c r="M27" s="20">
        <f>IF(OR(NOT(ISNUMBER($K27)),NOT(ISNUMBER($L27))),"",ROUND(MOD($L27-$K27,1)*1440,0))</f>
        <v/>
      </c>
      <c r="N27" s="19" t="n"/>
      <c r="O27" s="19" t="n"/>
      <c r="P27" s="19" t="n"/>
      <c r="Q27" s="19" t="n"/>
      <c r="R27" s="19" t="n"/>
      <c r="S27" s="19" t="n"/>
      <c r="T27" s="19" t="n"/>
      <c r="U27" s="19" t="n"/>
      <c r="V27" s="19" t="n"/>
      <c r="W27" s="19" t="n"/>
      <c r="X27" s="19" t="n"/>
      <c r="Y27" s="19" t="n"/>
      <c r="Z27" s="19" t="n"/>
      <c r="AA27" s="21" t="n"/>
      <c r="AB27" s="19" t="n"/>
      <c r="AC27" s="20">
        <f>IF(OR($A27="",$B27=""),"",IF(COUNTIF($N27:$X27,"Needs Attention")&gt;0,"Hold",IF(AND($L27&lt;&gt;"",COUNTBLANK($N27:$X27)&gt;0),"Incomplete Checklist",IF($K27="","Not Started",IF($L27="","In Progress",IF($AB27="Fail","Reclean",IF(AND($Y27="Yes",$AB27=""),"Awaiting Inspection",IF(OR($Y27="No",$AB27="Pass"),"Released","Awaiting Inspection"))))))))</f>
        <v/>
      </c>
      <c r="AD27" s="19" t="n"/>
      <c r="AE27" s="19" t="n"/>
      <c r="AF27" s="19" t="n"/>
      <c r="AG27" s="19" t="n"/>
      <c r="AH27" s="19" t="n"/>
      <c r="AI27" s="19" t="n"/>
      <c r="AJ27" s="39" t="n"/>
      <c r="AK27" s="20">
        <f>IF(OR($A27="",$B27=""),"",IF(COUNTIFS($A$2:$A$251,$A27,$B$2:$B$251,$B27)&gt;1,"Duplicate room and date",IF(AND($L27&lt;&gt;"",$K27=""),"Missing start time",IF(AND($Y27="Yes",$AC27="Released",$AB27&lt;&gt;"Pass"),"Inspection not passed",IF(AND($AB27&lt;&gt;"",$Z27=""),"Missing inspector",IF(AND($AD27="Maintenance",$AE27=""),"Missing issue description",IF(AND($AD27="Maintenance",$AF27=""),"Missing maintenance ticket",IF(OR(NOT(ISNUMBER($M27)),NOT(ISNUMBER($J27))),"OK",IF($M27&gt;$J27+'Standards &amp; Setup'!$B$4,"Cleaning time above alert limit","OK")))))))))</f>
        <v/>
      </c>
    </row>
    <row r="28">
      <c r="A28" s="38" t="n"/>
      <c r="B28" s="19" t="n"/>
      <c r="C28" s="20">
        <f>IFERROR(IF($B28="","",VLOOKUP($B28,'Standards &amp; Setup'!$E$3:$G$102,2,FALSE)),"Room not found")</f>
        <v/>
      </c>
      <c r="D28" s="20">
        <f>IFERROR(IF($B28="","",VLOOKUP($B28,'Standards &amp; Setup'!$E$3:$G$102,3,FALSE)),"Room not found")</f>
        <v/>
      </c>
      <c r="E28" s="19" t="n"/>
      <c r="F28" s="19" t="n"/>
      <c r="G28" s="19" t="n"/>
      <c r="H28" s="19" t="n"/>
      <c r="I28" s="19" t="n"/>
      <c r="J28" s="20">
        <f>IFERROR(IF($G28="","",VLOOKUP($G28,'Standards &amp; Setup'!$A$14:$B$17,2,FALSE)),"")</f>
        <v/>
      </c>
      <c r="K28" s="21" t="n"/>
      <c r="L28" s="21" t="n"/>
      <c r="M28" s="20">
        <f>IF(OR(NOT(ISNUMBER($K28)),NOT(ISNUMBER($L28))),"",ROUND(MOD($L28-$K28,1)*1440,0))</f>
        <v/>
      </c>
      <c r="N28" s="19" t="n"/>
      <c r="O28" s="19" t="n"/>
      <c r="P28" s="19" t="n"/>
      <c r="Q28" s="19" t="n"/>
      <c r="R28" s="19" t="n"/>
      <c r="S28" s="19" t="n"/>
      <c r="T28" s="19" t="n"/>
      <c r="U28" s="19" t="n"/>
      <c r="V28" s="19" t="n"/>
      <c r="W28" s="19" t="n"/>
      <c r="X28" s="19" t="n"/>
      <c r="Y28" s="19" t="n"/>
      <c r="Z28" s="19" t="n"/>
      <c r="AA28" s="21" t="n"/>
      <c r="AB28" s="19" t="n"/>
      <c r="AC28" s="20">
        <f>IF(OR($A28="",$B28=""),"",IF(COUNTIF($N28:$X28,"Needs Attention")&gt;0,"Hold",IF(AND($L28&lt;&gt;"",COUNTBLANK($N28:$X28)&gt;0),"Incomplete Checklist",IF($K28="","Not Started",IF($L28="","In Progress",IF($AB28="Fail","Reclean",IF(AND($Y28="Yes",$AB28=""),"Awaiting Inspection",IF(OR($Y28="No",$AB28="Pass"),"Released","Awaiting Inspection"))))))))</f>
        <v/>
      </c>
      <c r="AD28" s="19" t="n"/>
      <c r="AE28" s="19" t="n"/>
      <c r="AF28" s="19" t="n"/>
      <c r="AG28" s="19" t="n"/>
      <c r="AH28" s="19" t="n"/>
      <c r="AI28" s="19" t="n"/>
      <c r="AJ28" s="39" t="n"/>
      <c r="AK28" s="20">
        <f>IF(OR($A28="",$B28=""),"",IF(COUNTIFS($A$2:$A$251,$A28,$B$2:$B$251,$B28)&gt;1,"Duplicate room and date",IF(AND($L28&lt;&gt;"",$K28=""),"Missing start time",IF(AND($Y28="Yes",$AC28="Released",$AB28&lt;&gt;"Pass"),"Inspection not passed",IF(AND($AB28&lt;&gt;"",$Z28=""),"Missing inspector",IF(AND($AD28="Maintenance",$AE28=""),"Missing issue description",IF(AND($AD28="Maintenance",$AF28=""),"Missing maintenance ticket",IF(OR(NOT(ISNUMBER($M28)),NOT(ISNUMBER($J28))),"OK",IF($M28&gt;$J28+'Standards &amp; Setup'!$B$4,"Cleaning time above alert limit","OK")))))))))</f>
        <v/>
      </c>
    </row>
    <row r="29">
      <c r="A29" s="38" t="n"/>
      <c r="B29" s="19" t="n"/>
      <c r="C29" s="20">
        <f>IFERROR(IF($B29="","",VLOOKUP($B29,'Standards &amp; Setup'!$E$3:$G$102,2,FALSE)),"Room not found")</f>
        <v/>
      </c>
      <c r="D29" s="20">
        <f>IFERROR(IF($B29="","",VLOOKUP($B29,'Standards &amp; Setup'!$E$3:$G$102,3,FALSE)),"Room not found")</f>
        <v/>
      </c>
      <c r="E29" s="19" t="n"/>
      <c r="F29" s="19" t="n"/>
      <c r="G29" s="19" t="n"/>
      <c r="H29" s="19" t="n"/>
      <c r="I29" s="19" t="n"/>
      <c r="J29" s="20">
        <f>IFERROR(IF($G29="","",VLOOKUP($G29,'Standards &amp; Setup'!$A$14:$B$17,2,FALSE)),"")</f>
        <v/>
      </c>
      <c r="K29" s="21" t="n"/>
      <c r="L29" s="21" t="n"/>
      <c r="M29" s="20">
        <f>IF(OR(NOT(ISNUMBER($K29)),NOT(ISNUMBER($L29))),"",ROUND(MOD($L29-$K29,1)*1440,0))</f>
        <v/>
      </c>
      <c r="N29" s="19" t="n"/>
      <c r="O29" s="19" t="n"/>
      <c r="P29" s="19" t="n"/>
      <c r="Q29" s="19" t="n"/>
      <c r="R29" s="19" t="n"/>
      <c r="S29" s="19" t="n"/>
      <c r="T29" s="19" t="n"/>
      <c r="U29" s="19" t="n"/>
      <c r="V29" s="19" t="n"/>
      <c r="W29" s="19" t="n"/>
      <c r="X29" s="19" t="n"/>
      <c r="Y29" s="19" t="n"/>
      <c r="Z29" s="19" t="n"/>
      <c r="AA29" s="21" t="n"/>
      <c r="AB29" s="19" t="n"/>
      <c r="AC29" s="20">
        <f>IF(OR($A29="",$B29=""),"",IF(COUNTIF($N29:$X29,"Needs Attention")&gt;0,"Hold",IF(AND($L29&lt;&gt;"",COUNTBLANK($N29:$X29)&gt;0),"Incomplete Checklist",IF($K29="","Not Started",IF($L29="","In Progress",IF($AB29="Fail","Reclean",IF(AND($Y29="Yes",$AB29=""),"Awaiting Inspection",IF(OR($Y29="No",$AB29="Pass"),"Released","Awaiting Inspection"))))))))</f>
        <v/>
      </c>
      <c r="AD29" s="19" t="n"/>
      <c r="AE29" s="19" t="n"/>
      <c r="AF29" s="19" t="n"/>
      <c r="AG29" s="19" t="n"/>
      <c r="AH29" s="19" t="n"/>
      <c r="AI29" s="19" t="n"/>
      <c r="AJ29" s="39" t="n"/>
      <c r="AK29" s="20">
        <f>IF(OR($A29="",$B29=""),"",IF(COUNTIFS($A$2:$A$251,$A29,$B$2:$B$251,$B29)&gt;1,"Duplicate room and date",IF(AND($L29&lt;&gt;"",$K29=""),"Missing start time",IF(AND($Y29="Yes",$AC29="Released",$AB29&lt;&gt;"Pass"),"Inspection not passed",IF(AND($AB29&lt;&gt;"",$Z29=""),"Missing inspector",IF(AND($AD29="Maintenance",$AE29=""),"Missing issue description",IF(AND($AD29="Maintenance",$AF29=""),"Missing maintenance ticket",IF(OR(NOT(ISNUMBER($M29)),NOT(ISNUMBER($J29))),"OK",IF($M29&gt;$J29+'Standards &amp; Setup'!$B$4,"Cleaning time above alert limit","OK")))))))))</f>
        <v/>
      </c>
    </row>
    <row r="30">
      <c r="A30" s="38" t="n"/>
      <c r="B30" s="19" t="n"/>
      <c r="C30" s="20">
        <f>IFERROR(IF($B30="","",VLOOKUP($B30,'Standards &amp; Setup'!$E$3:$G$102,2,FALSE)),"Room not found")</f>
        <v/>
      </c>
      <c r="D30" s="20">
        <f>IFERROR(IF($B30="","",VLOOKUP($B30,'Standards &amp; Setup'!$E$3:$G$102,3,FALSE)),"Room not found")</f>
        <v/>
      </c>
      <c r="E30" s="19" t="n"/>
      <c r="F30" s="19" t="n"/>
      <c r="G30" s="19" t="n"/>
      <c r="H30" s="19" t="n"/>
      <c r="I30" s="19" t="n"/>
      <c r="J30" s="20">
        <f>IFERROR(IF($G30="","",VLOOKUP($G30,'Standards &amp; Setup'!$A$14:$B$17,2,FALSE)),"")</f>
        <v/>
      </c>
      <c r="K30" s="21" t="n"/>
      <c r="L30" s="21" t="n"/>
      <c r="M30" s="20">
        <f>IF(OR(NOT(ISNUMBER($K30)),NOT(ISNUMBER($L30))),"",ROUND(MOD($L30-$K30,1)*1440,0))</f>
        <v/>
      </c>
      <c r="N30" s="19" t="n"/>
      <c r="O30" s="19" t="n"/>
      <c r="P30" s="19" t="n"/>
      <c r="Q30" s="19" t="n"/>
      <c r="R30" s="19" t="n"/>
      <c r="S30" s="19" t="n"/>
      <c r="T30" s="19" t="n"/>
      <c r="U30" s="19" t="n"/>
      <c r="V30" s="19" t="n"/>
      <c r="W30" s="19" t="n"/>
      <c r="X30" s="19" t="n"/>
      <c r="Y30" s="19" t="n"/>
      <c r="Z30" s="19" t="n"/>
      <c r="AA30" s="21" t="n"/>
      <c r="AB30" s="19" t="n"/>
      <c r="AC30" s="20">
        <f>IF(OR($A30="",$B30=""),"",IF(COUNTIF($N30:$X30,"Needs Attention")&gt;0,"Hold",IF(AND($L30&lt;&gt;"",COUNTBLANK($N30:$X30)&gt;0),"Incomplete Checklist",IF($K30="","Not Started",IF($L30="","In Progress",IF($AB30="Fail","Reclean",IF(AND($Y30="Yes",$AB30=""),"Awaiting Inspection",IF(OR($Y30="No",$AB30="Pass"),"Released","Awaiting Inspection"))))))))</f>
        <v/>
      </c>
      <c r="AD30" s="19" t="n"/>
      <c r="AE30" s="19" t="n"/>
      <c r="AF30" s="19" t="n"/>
      <c r="AG30" s="19" t="n"/>
      <c r="AH30" s="19" t="n"/>
      <c r="AI30" s="19" t="n"/>
      <c r="AJ30" s="39" t="n"/>
      <c r="AK30" s="20">
        <f>IF(OR($A30="",$B30=""),"",IF(COUNTIFS($A$2:$A$251,$A30,$B$2:$B$251,$B30)&gt;1,"Duplicate room and date",IF(AND($L30&lt;&gt;"",$K30=""),"Missing start time",IF(AND($Y30="Yes",$AC30="Released",$AB30&lt;&gt;"Pass"),"Inspection not passed",IF(AND($AB30&lt;&gt;"",$Z30=""),"Missing inspector",IF(AND($AD30="Maintenance",$AE30=""),"Missing issue description",IF(AND($AD30="Maintenance",$AF30=""),"Missing maintenance ticket",IF(OR(NOT(ISNUMBER($M30)),NOT(ISNUMBER($J30))),"OK",IF($M30&gt;$J30+'Standards &amp; Setup'!$B$4,"Cleaning time above alert limit","OK")))))))))</f>
        <v/>
      </c>
    </row>
    <row r="31">
      <c r="A31" s="38" t="n"/>
      <c r="B31" s="19" t="n"/>
      <c r="C31" s="20">
        <f>IFERROR(IF($B31="","",VLOOKUP($B31,'Standards &amp; Setup'!$E$3:$G$102,2,FALSE)),"Room not found")</f>
        <v/>
      </c>
      <c r="D31" s="20">
        <f>IFERROR(IF($B31="","",VLOOKUP($B31,'Standards &amp; Setup'!$E$3:$G$102,3,FALSE)),"Room not found")</f>
        <v/>
      </c>
      <c r="E31" s="19" t="n"/>
      <c r="F31" s="19" t="n"/>
      <c r="G31" s="19" t="n"/>
      <c r="H31" s="19" t="n"/>
      <c r="I31" s="19" t="n"/>
      <c r="J31" s="20">
        <f>IFERROR(IF($G31="","",VLOOKUP($G31,'Standards &amp; Setup'!$A$14:$B$17,2,FALSE)),"")</f>
        <v/>
      </c>
      <c r="K31" s="21" t="n"/>
      <c r="L31" s="21" t="n"/>
      <c r="M31" s="20">
        <f>IF(OR(NOT(ISNUMBER($K31)),NOT(ISNUMBER($L31))),"",ROUND(MOD($L31-$K31,1)*1440,0))</f>
        <v/>
      </c>
      <c r="N31" s="19" t="n"/>
      <c r="O31" s="19" t="n"/>
      <c r="P31" s="19" t="n"/>
      <c r="Q31" s="19" t="n"/>
      <c r="R31" s="19" t="n"/>
      <c r="S31" s="19" t="n"/>
      <c r="T31" s="19" t="n"/>
      <c r="U31" s="19" t="n"/>
      <c r="V31" s="19" t="n"/>
      <c r="W31" s="19" t="n"/>
      <c r="X31" s="19" t="n"/>
      <c r="Y31" s="19" t="n"/>
      <c r="Z31" s="19" t="n"/>
      <c r="AA31" s="21" t="n"/>
      <c r="AB31" s="19" t="n"/>
      <c r="AC31" s="20">
        <f>IF(OR($A31="",$B31=""),"",IF(COUNTIF($N31:$X31,"Needs Attention")&gt;0,"Hold",IF(AND($L31&lt;&gt;"",COUNTBLANK($N31:$X31)&gt;0),"Incomplete Checklist",IF($K31="","Not Started",IF($L31="","In Progress",IF($AB31="Fail","Reclean",IF(AND($Y31="Yes",$AB31=""),"Awaiting Inspection",IF(OR($Y31="No",$AB31="Pass"),"Released","Awaiting Inspection"))))))))</f>
        <v/>
      </c>
      <c r="AD31" s="19" t="n"/>
      <c r="AE31" s="19" t="n"/>
      <c r="AF31" s="19" t="n"/>
      <c r="AG31" s="19" t="n"/>
      <c r="AH31" s="19" t="n"/>
      <c r="AI31" s="19" t="n"/>
      <c r="AJ31" s="39" t="n"/>
      <c r="AK31" s="20">
        <f>IF(OR($A31="",$B31=""),"",IF(COUNTIFS($A$2:$A$251,$A31,$B$2:$B$251,$B31)&gt;1,"Duplicate room and date",IF(AND($L31&lt;&gt;"",$K31=""),"Missing start time",IF(AND($Y31="Yes",$AC31="Released",$AB31&lt;&gt;"Pass"),"Inspection not passed",IF(AND($AB31&lt;&gt;"",$Z31=""),"Missing inspector",IF(AND($AD31="Maintenance",$AE31=""),"Missing issue description",IF(AND($AD31="Maintenance",$AF31=""),"Missing maintenance ticket",IF(OR(NOT(ISNUMBER($M31)),NOT(ISNUMBER($J31))),"OK",IF($M31&gt;$J31+'Standards &amp; Setup'!$B$4,"Cleaning time above alert limit","OK")))))))))</f>
        <v/>
      </c>
    </row>
    <row r="32">
      <c r="A32" s="38" t="n"/>
      <c r="B32" s="19" t="n"/>
      <c r="C32" s="20">
        <f>IFERROR(IF($B32="","",VLOOKUP($B32,'Standards &amp; Setup'!$E$3:$G$102,2,FALSE)),"Room not found")</f>
        <v/>
      </c>
      <c r="D32" s="20">
        <f>IFERROR(IF($B32="","",VLOOKUP($B32,'Standards &amp; Setup'!$E$3:$G$102,3,FALSE)),"Room not found")</f>
        <v/>
      </c>
      <c r="E32" s="19" t="n"/>
      <c r="F32" s="19" t="n"/>
      <c r="G32" s="19" t="n"/>
      <c r="H32" s="19" t="n"/>
      <c r="I32" s="19" t="n"/>
      <c r="J32" s="20">
        <f>IFERROR(IF($G32="","",VLOOKUP($G32,'Standards &amp; Setup'!$A$14:$B$17,2,FALSE)),"")</f>
        <v/>
      </c>
      <c r="K32" s="21" t="n"/>
      <c r="L32" s="21" t="n"/>
      <c r="M32" s="20">
        <f>IF(OR(NOT(ISNUMBER($K32)),NOT(ISNUMBER($L32))),"",ROUND(MOD($L32-$K32,1)*1440,0))</f>
        <v/>
      </c>
      <c r="N32" s="19" t="n"/>
      <c r="O32" s="19" t="n"/>
      <c r="P32" s="19" t="n"/>
      <c r="Q32" s="19" t="n"/>
      <c r="R32" s="19" t="n"/>
      <c r="S32" s="19" t="n"/>
      <c r="T32" s="19" t="n"/>
      <c r="U32" s="19" t="n"/>
      <c r="V32" s="19" t="n"/>
      <c r="W32" s="19" t="n"/>
      <c r="X32" s="19" t="n"/>
      <c r="Y32" s="19" t="n"/>
      <c r="Z32" s="19" t="n"/>
      <c r="AA32" s="21" t="n"/>
      <c r="AB32" s="19" t="n"/>
      <c r="AC32" s="20">
        <f>IF(OR($A32="",$B32=""),"",IF(COUNTIF($N32:$X32,"Needs Attention")&gt;0,"Hold",IF(AND($L32&lt;&gt;"",COUNTBLANK($N32:$X32)&gt;0),"Incomplete Checklist",IF($K32="","Not Started",IF($L32="","In Progress",IF($AB32="Fail","Reclean",IF(AND($Y32="Yes",$AB32=""),"Awaiting Inspection",IF(OR($Y32="No",$AB32="Pass"),"Released","Awaiting Inspection"))))))))</f>
        <v/>
      </c>
      <c r="AD32" s="19" t="n"/>
      <c r="AE32" s="19" t="n"/>
      <c r="AF32" s="19" t="n"/>
      <c r="AG32" s="19" t="n"/>
      <c r="AH32" s="19" t="n"/>
      <c r="AI32" s="19" t="n"/>
      <c r="AJ32" s="39" t="n"/>
      <c r="AK32" s="20">
        <f>IF(OR($A32="",$B32=""),"",IF(COUNTIFS($A$2:$A$251,$A32,$B$2:$B$251,$B32)&gt;1,"Duplicate room and date",IF(AND($L32&lt;&gt;"",$K32=""),"Missing start time",IF(AND($Y32="Yes",$AC32="Released",$AB32&lt;&gt;"Pass"),"Inspection not passed",IF(AND($AB32&lt;&gt;"",$Z32=""),"Missing inspector",IF(AND($AD32="Maintenance",$AE32=""),"Missing issue description",IF(AND($AD32="Maintenance",$AF32=""),"Missing maintenance ticket",IF(OR(NOT(ISNUMBER($M32)),NOT(ISNUMBER($J32))),"OK",IF($M32&gt;$J32+'Standards &amp; Setup'!$B$4,"Cleaning time above alert limit","OK")))))))))</f>
        <v/>
      </c>
    </row>
    <row r="33">
      <c r="A33" s="38" t="n"/>
      <c r="B33" s="19" t="n"/>
      <c r="C33" s="20">
        <f>IFERROR(IF($B33="","",VLOOKUP($B33,'Standards &amp; Setup'!$E$3:$G$102,2,FALSE)),"Room not found")</f>
        <v/>
      </c>
      <c r="D33" s="20">
        <f>IFERROR(IF($B33="","",VLOOKUP($B33,'Standards &amp; Setup'!$E$3:$G$102,3,FALSE)),"Room not found")</f>
        <v/>
      </c>
      <c r="E33" s="19" t="n"/>
      <c r="F33" s="19" t="n"/>
      <c r="G33" s="19" t="n"/>
      <c r="H33" s="19" t="n"/>
      <c r="I33" s="19" t="n"/>
      <c r="J33" s="20">
        <f>IFERROR(IF($G33="","",VLOOKUP($G33,'Standards &amp; Setup'!$A$14:$B$17,2,FALSE)),"")</f>
        <v/>
      </c>
      <c r="K33" s="21" t="n"/>
      <c r="L33" s="21" t="n"/>
      <c r="M33" s="20">
        <f>IF(OR(NOT(ISNUMBER($K33)),NOT(ISNUMBER($L33))),"",ROUND(MOD($L33-$K33,1)*1440,0))</f>
        <v/>
      </c>
      <c r="N33" s="19" t="n"/>
      <c r="O33" s="19" t="n"/>
      <c r="P33" s="19" t="n"/>
      <c r="Q33" s="19" t="n"/>
      <c r="R33" s="19" t="n"/>
      <c r="S33" s="19" t="n"/>
      <c r="T33" s="19" t="n"/>
      <c r="U33" s="19" t="n"/>
      <c r="V33" s="19" t="n"/>
      <c r="W33" s="19" t="n"/>
      <c r="X33" s="19" t="n"/>
      <c r="Y33" s="19" t="n"/>
      <c r="Z33" s="19" t="n"/>
      <c r="AA33" s="21" t="n"/>
      <c r="AB33" s="19" t="n"/>
      <c r="AC33" s="20">
        <f>IF(OR($A33="",$B33=""),"",IF(COUNTIF($N33:$X33,"Needs Attention")&gt;0,"Hold",IF(AND($L33&lt;&gt;"",COUNTBLANK($N33:$X33)&gt;0),"Incomplete Checklist",IF($K33="","Not Started",IF($L33="","In Progress",IF($AB33="Fail","Reclean",IF(AND($Y33="Yes",$AB33=""),"Awaiting Inspection",IF(OR($Y33="No",$AB33="Pass"),"Released","Awaiting Inspection"))))))))</f>
        <v/>
      </c>
      <c r="AD33" s="19" t="n"/>
      <c r="AE33" s="19" t="n"/>
      <c r="AF33" s="19" t="n"/>
      <c r="AG33" s="19" t="n"/>
      <c r="AH33" s="19" t="n"/>
      <c r="AI33" s="19" t="n"/>
      <c r="AJ33" s="39" t="n"/>
      <c r="AK33" s="20">
        <f>IF(OR($A33="",$B33=""),"",IF(COUNTIFS($A$2:$A$251,$A33,$B$2:$B$251,$B33)&gt;1,"Duplicate room and date",IF(AND($L33&lt;&gt;"",$K33=""),"Missing start time",IF(AND($Y33="Yes",$AC33="Released",$AB33&lt;&gt;"Pass"),"Inspection not passed",IF(AND($AB33&lt;&gt;"",$Z33=""),"Missing inspector",IF(AND($AD33="Maintenance",$AE33=""),"Missing issue description",IF(AND($AD33="Maintenance",$AF33=""),"Missing maintenance ticket",IF(OR(NOT(ISNUMBER($M33)),NOT(ISNUMBER($J33))),"OK",IF($M33&gt;$J33+'Standards &amp; Setup'!$B$4,"Cleaning time above alert limit","OK")))))))))</f>
        <v/>
      </c>
    </row>
    <row r="34">
      <c r="A34" s="38" t="n"/>
      <c r="B34" s="19" t="n"/>
      <c r="C34" s="20">
        <f>IFERROR(IF($B34="","",VLOOKUP($B34,'Standards &amp; Setup'!$E$3:$G$102,2,FALSE)),"Room not found")</f>
        <v/>
      </c>
      <c r="D34" s="20">
        <f>IFERROR(IF($B34="","",VLOOKUP($B34,'Standards &amp; Setup'!$E$3:$G$102,3,FALSE)),"Room not found")</f>
        <v/>
      </c>
      <c r="E34" s="19" t="n"/>
      <c r="F34" s="19" t="n"/>
      <c r="G34" s="19" t="n"/>
      <c r="H34" s="19" t="n"/>
      <c r="I34" s="19" t="n"/>
      <c r="J34" s="20">
        <f>IFERROR(IF($G34="","",VLOOKUP($G34,'Standards &amp; Setup'!$A$14:$B$17,2,FALSE)),"")</f>
        <v/>
      </c>
      <c r="K34" s="21" t="n"/>
      <c r="L34" s="21" t="n"/>
      <c r="M34" s="20">
        <f>IF(OR(NOT(ISNUMBER($K34)),NOT(ISNUMBER($L34))),"",ROUND(MOD($L34-$K34,1)*1440,0))</f>
        <v/>
      </c>
      <c r="N34" s="19" t="n"/>
      <c r="O34" s="19" t="n"/>
      <c r="P34" s="19" t="n"/>
      <c r="Q34" s="19" t="n"/>
      <c r="R34" s="19" t="n"/>
      <c r="S34" s="19" t="n"/>
      <c r="T34" s="19" t="n"/>
      <c r="U34" s="19" t="n"/>
      <c r="V34" s="19" t="n"/>
      <c r="W34" s="19" t="n"/>
      <c r="X34" s="19" t="n"/>
      <c r="Y34" s="19" t="n"/>
      <c r="Z34" s="19" t="n"/>
      <c r="AA34" s="21" t="n"/>
      <c r="AB34" s="19" t="n"/>
      <c r="AC34" s="20">
        <f>IF(OR($A34="",$B34=""),"",IF(COUNTIF($N34:$X34,"Needs Attention")&gt;0,"Hold",IF(AND($L34&lt;&gt;"",COUNTBLANK($N34:$X34)&gt;0),"Incomplete Checklist",IF($K34="","Not Started",IF($L34="","In Progress",IF($AB34="Fail","Reclean",IF(AND($Y34="Yes",$AB34=""),"Awaiting Inspection",IF(OR($Y34="No",$AB34="Pass"),"Released","Awaiting Inspection"))))))))</f>
        <v/>
      </c>
      <c r="AD34" s="19" t="n"/>
      <c r="AE34" s="19" t="n"/>
      <c r="AF34" s="19" t="n"/>
      <c r="AG34" s="19" t="n"/>
      <c r="AH34" s="19" t="n"/>
      <c r="AI34" s="19" t="n"/>
      <c r="AJ34" s="39" t="n"/>
      <c r="AK34" s="20">
        <f>IF(OR($A34="",$B34=""),"",IF(COUNTIFS($A$2:$A$251,$A34,$B$2:$B$251,$B34)&gt;1,"Duplicate room and date",IF(AND($L34&lt;&gt;"",$K34=""),"Missing start time",IF(AND($Y34="Yes",$AC34="Released",$AB34&lt;&gt;"Pass"),"Inspection not passed",IF(AND($AB34&lt;&gt;"",$Z34=""),"Missing inspector",IF(AND($AD34="Maintenance",$AE34=""),"Missing issue description",IF(AND($AD34="Maintenance",$AF34=""),"Missing maintenance ticket",IF(OR(NOT(ISNUMBER($M34)),NOT(ISNUMBER($J34))),"OK",IF($M34&gt;$J34+'Standards &amp; Setup'!$B$4,"Cleaning time above alert limit","OK")))))))))</f>
        <v/>
      </c>
    </row>
    <row r="35">
      <c r="A35" s="38" t="n"/>
      <c r="B35" s="19" t="n"/>
      <c r="C35" s="20">
        <f>IFERROR(IF($B35="","",VLOOKUP($B35,'Standards &amp; Setup'!$E$3:$G$102,2,FALSE)),"Room not found")</f>
        <v/>
      </c>
      <c r="D35" s="20">
        <f>IFERROR(IF($B35="","",VLOOKUP($B35,'Standards &amp; Setup'!$E$3:$G$102,3,FALSE)),"Room not found")</f>
        <v/>
      </c>
      <c r="E35" s="19" t="n"/>
      <c r="F35" s="19" t="n"/>
      <c r="G35" s="19" t="n"/>
      <c r="H35" s="19" t="n"/>
      <c r="I35" s="19" t="n"/>
      <c r="J35" s="20">
        <f>IFERROR(IF($G35="","",VLOOKUP($G35,'Standards &amp; Setup'!$A$14:$B$17,2,FALSE)),"")</f>
        <v/>
      </c>
      <c r="K35" s="21" t="n"/>
      <c r="L35" s="21" t="n"/>
      <c r="M35" s="20">
        <f>IF(OR(NOT(ISNUMBER($K35)),NOT(ISNUMBER($L35))),"",ROUND(MOD($L35-$K35,1)*1440,0))</f>
        <v/>
      </c>
      <c r="N35" s="19" t="n"/>
      <c r="O35" s="19" t="n"/>
      <c r="P35" s="19" t="n"/>
      <c r="Q35" s="19" t="n"/>
      <c r="R35" s="19" t="n"/>
      <c r="S35" s="19" t="n"/>
      <c r="T35" s="19" t="n"/>
      <c r="U35" s="19" t="n"/>
      <c r="V35" s="19" t="n"/>
      <c r="W35" s="19" t="n"/>
      <c r="X35" s="19" t="n"/>
      <c r="Y35" s="19" t="n"/>
      <c r="Z35" s="19" t="n"/>
      <c r="AA35" s="21" t="n"/>
      <c r="AB35" s="19" t="n"/>
      <c r="AC35" s="20">
        <f>IF(OR($A35="",$B35=""),"",IF(COUNTIF($N35:$X35,"Needs Attention")&gt;0,"Hold",IF(AND($L35&lt;&gt;"",COUNTBLANK($N35:$X35)&gt;0),"Incomplete Checklist",IF($K35="","Not Started",IF($L35="","In Progress",IF($AB35="Fail","Reclean",IF(AND($Y35="Yes",$AB35=""),"Awaiting Inspection",IF(OR($Y35="No",$AB35="Pass"),"Released","Awaiting Inspection"))))))))</f>
        <v/>
      </c>
      <c r="AD35" s="19" t="n"/>
      <c r="AE35" s="19" t="n"/>
      <c r="AF35" s="19" t="n"/>
      <c r="AG35" s="19" t="n"/>
      <c r="AH35" s="19" t="n"/>
      <c r="AI35" s="19" t="n"/>
      <c r="AJ35" s="39" t="n"/>
      <c r="AK35" s="20">
        <f>IF(OR($A35="",$B35=""),"",IF(COUNTIFS($A$2:$A$251,$A35,$B$2:$B$251,$B35)&gt;1,"Duplicate room and date",IF(AND($L35&lt;&gt;"",$K35=""),"Missing start time",IF(AND($Y35="Yes",$AC35="Released",$AB35&lt;&gt;"Pass"),"Inspection not passed",IF(AND($AB35&lt;&gt;"",$Z35=""),"Missing inspector",IF(AND($AD35="Maintenance",$AE35=""),"Missing issue description",IF(AND($AD35="Maintenance",$AF35=""),"Missing maintenance ticket",IF(OR(NOT(ISNUMBER($M35)),NOT(ISNUMBER($J35))),"OK",IF($M35&gt;$J35+'Standards &amp; Setup'!$B$4,"Cleaning time above alert limit","OK")))))))))</f>
        <v/>
      </c>
    </row>
    <row r="36">
      <c r="A36" s="38" t="n"/>
      <c r="B36" s="19" t="n"/>
      <c r="C36" s="20">
        <f>IFERROR(IF($B36="","",VLOOKUP($B36,'Standards &amp; Setup'!$E$3:$G$102,2,FALSE)),"Room not found")</f>
        <v/>
      </c>
      <c r="D36" s="20">
        <f>IFERROR(IF($B36="","",VLOOKUP($B36,'Standards &amp; Setup'!$E$3:$G$102,3,FALSE)),"Room not found")</f>
        <v/>
      </c>
      <c r="E36" s="19" t="n"/>
      <c r="F36" s="19" t="n"/>
      <c r="G36" s="19" t="n"/>
      <c r="H36" s="19" t="n"/>
      <c r="I36" s="19" t="n"/>
      <c r="J36" s="20">
        <f>IFERROR(IF($G36="","",VLOOKUP($G36,'Standards &amp; Setup'!$A$14:$B$17,2,FALSE)),"")</f>
        <v/>
      </c>
      <c r="K36" s="21" t="n"/>
      <c r="L36" s="21" t="n"/>
      <c r="M36" s="20">
        <f>IF(OR(NOT(ISNUMBER($K36)),NOT(ISNUMBER($L36))),"",ROUND(MOD($L36-$K36,1)*1440,0))</f>
        <v/>
      </c>
      <c r="N36" s="19" t="n"/>
      <c r="O36" s="19" t="n"/>
      <c r="P36" s="19" t="n"/>
      <c r="Q36" s="19" t="n"/>
      <c r="R36" s="19" t="n"/>
      <c r="S36" s="19" t="n"/>
      <c r="T36" s="19" t="n"/>
      <c r="U36" s="19" t="n"/>
      <c r="V36" s="19" t="n"/>
      <c r="W36" s="19" t="n"/>
      <c r="X36" s="19" t="n"/>
      <c r="Y36" s="19" t="n"/>
      <c r="Z36" s="19" t="n"/>
      <c r="AA36" s="21" t="n"/>
      <c r="AB36" s="19" t="n"/>
      <c r="AC36" s="20">
        <f>IF(OR($A36="",$B36=""),"",IF(COUNTIF($N36:$X36,"Needs Attention")&gt;0,"Hold",IF(AND($L36&lt;&gt;"",COUNTBLANK($N36:$X36)&gt;0),"Incomplete Checklist",IF($K36="","Not Started",IF($L36="","In Progress",IF($AB36="Fail","Reclean",IF(AND($Y36="Yes",$AB36=""),"Awaiting Inspection",IF(OR($Y36="No",$AB36="Pass"),"Released","Awaiting Inspection"))))))))</f>
        <v/>
      </c>
      <c r="AD36" s="19" t="n"/>
      <c r="AE36" s="19" t="n"/>
      <c r="AF36" s="19" t="n"/>
      <c r="AG36" s="19" t="n"/>
      <c r="AH36" s="19" t="n"/>
      <c r="AI36" s="19" t="n"/>
      <c r="AJ36" s="39" t="n"/>
      <c r="AK36" s="20">
        <f>IF(OR($A36="",$B36=""),"",IF(COUNTIFS($A$2:$A$251,$A36,$B$2:$B$251,$B36)&gt;1,"Duplicate room and date",IF(AND($L36&lt;&gt;"",$K36=""),"Missing start time",IF(AND($Y36="Yes",$AC36="Released",$AB36&lt;&gt;"Pass"),"Inspection not passed",IF(AND($AB36&lt;&gt;"",$Z36=""),"Missing inspector",IF(AND($AD36="Maintenance",$AE36=""),"Missing issue description",IF(AND($AD36="Maintenance",$AF36=""),"Missing maintenance ticket",IF(OR(NOT(ISNUMBER($M36)),NOT(ISNUMBER($J36))),"OK",IF($M36&gt;$J36+'Standards &amp; Setup'!$B$4,"Cleaning time above alert limit","OK")))))))))</f>
        <v/>
      </c>
    </row>
    <row r="37">
      <c r="A37" s="38" t="n"/>
      <c r="B37" s="19" t="n"/>
      <c r="C37" s="20">
        <f>IFERROR(IF($B37="","",VLOOKUP($B37,'Standards &amp; Setup'!$E$3:$G$102,2,FALSE)),"Room not found")</f>
        <v/>
      </c>
      <c r="D37" s="20">
        <f>IFERROR(IF($B37="","",VLOOKUP($B37,'Standards &amp; Setup'!$E$3:$G$102,3,FALSE)),"Room not found")</f>
        <v/>
      </c>
      <c r="E37" s="19" t="n"/>
      <c r="F37" s="19" t="n"/>
      <c r="G37" s="19" t="n"/>
      <c r="H37" s="19" t="n"/>
      <c r="I37" s="19" t="n"/>
      <c r="J37" s="20">
        <f>IFERROR(IF($G37="","",VLOOKUP($G37,'Standards &amp; Setup'!$A$14:$B$17,2,FALSE)),"")</f>
        <v/>
      </c>
      <c r="K37" s="21" t="n"/>
      <c r="L37" s="21" t="n"/>
      <c r="M37" s="20">
        <f>IF(OR(NOT(ISNUMBER($K37)),NOT(ISNUMBER($L37))),"",ROUND(MOD($L37-$K37,1)*1440,0))</f>
        <v/>
      </c>
      <c r="N37" s="19" t="n"/>
      <c r="O37" s="19" t="n"/>
      <c r="P37" s="19" t="n"/>
      <c r="Q37" s="19" t="n"/>
      <c r="R37" s="19" t="n"/>
      <c r="S37" s="19" t="n"/>
      <c r="T37" s="19" t="n"/>
      <c r="U37" s="19" t="n"/>
      <c r="V37" s="19" t="n"/>
      <c r="W37" s="19" t="n"/>
      <c r="X37" s="19" t="n"/>
      <c r="Y37" s="19" t="n"/>
      <c r="Z37" s="19" t="n"/>
      <c r="AA37" s="21" t="n"/>
      <c r="AB37" s="19" t="n"/>
      <c r="AC37" s="20">
        <f>IF(OR($A37="",$B37=""),"",IF(COUNTIF($N37:$X37,"Needs Attention")&gt;0,"Hold",IF(AND($L37&lt;&gt;"",COUNTBLANK($N37:$X37)&gt;0),"Incomplete Checklist",IF($K37="","Not Started",IF($L37="","In Progress",IF($AB37="Fail","Reclean",IF(AND($Y37="Yes",$AB37=""),"Awaiting Inspection",IF(OR($Y37="No",$AB37="Pass"),"Released","Awaiting Inspection"))))))))</f>
        <v/>
      </c>
      <c r="AD37" s="19" t="n"/>
      <c r="AE37" s="19" t="n"/>
      <c r="AF37" s="19" t="n"/>
      <c r="AG37" s="19" t="n"/>
      <c r="AH37" s="19" t="n"/>
      <c r="AI37" s="19" t="n"/>
      <c r="AJ37" s="39" t="n"/>
      <c r="AK37" s="20">
        <f>IF(OR($A37="",$B37=""),"",IF(COUNTIFS($A$2:$A$251,$A37,$B$2:$B$251,$B37)&gt;1,"Duplicate room and date",IF(AND($L37&lt;&gt;"",$K37=""),"Missing start time",IF(AND($Y37="Yes",$AC37="Released",$AB37&lt;&gt;"Pass"),"Inspection not passed",IF(AND($AB37&lt;&gt;"",$Z37=""),"Missing inspector",IF(AND($AD37="Maintenance",$AE37=""),"Missing issue description",IF(AND($AD37="Maintenance",$AF37=""),"Missing maintenance ticket",IF(OR(NOT(ISNUMBER($M37)),NOT(ISNUMBER($J37))),"OK",IF($M37&gt;$J37+'Standards &amp; Setup'!$B$4,"Cleaning time above alert limit","OK")))))))))</f>
        <v/>
      </c>
    </row>
    <row r="38">
      <c r="A38" s="38" t="n"/>
      <c r="B38" s="19" t="n"/>
      <c r="C38" s="20">
        <f>IFERROR(IF($B38="","",VLOOKUP($B38,'Standards &amp; Setup'!$E$3:$G$102,2,FALSE)),"Room not found")</f>
        <v/>
      </c>
      <c r="D38" s="20">
        <f>IFERROR(IF($B38="","",VLOOKUP($B38,'Standards &amp; Setup'!$E$3:$G$102,3,FALSE)),"Room not found")</f>
        <v/>
      </c>
      <c r="E38" s="19" t="n"/>
      <c r="F38" s="19" t="n"/>
      <c r="G38" s="19" t="n"/>
      <c r="H38" s="19" t="n"/>
      <c r="I38" s="19" t="n"/>
      <c r="J38" s="20">
        <f>IFERROR(IF($G38="","",VLOOKUP($G38,'Standards &amp; Setup'!$A$14:$B$17,2,FALSE)),"")</f>
        <v/>
      </c>
      <c r="K38" s="21" t="n"/>
      <c r="L38" s="21" t="n"/>
      <c r="M38" s="20">
        <f>IF(OR(NOT(ISNUMBER($K38)),NOT(ISNUMBER($L38))),"",ROUND(MOD($L38-$K38,1)*1440,0))</f>
        <v/>
      </c>
      <c r="N38" s="19" t="n"/>
      <c r="O38" s="19" t="n"/>
      <c r="P38" s="19" t="n"/>
      <c r="Q38" s="19" t="n"/>
      <c r="R38" s="19" t="n"/>
      <c r="S38" s="19" t="n"/>
      <c r="T38" s="19" t="n"/>
      <c r="U38" s="19" t="n"/>
      <c r="V38" s="19" t="n"/>
      <c r="W38" s="19" t="n"/>
      <c r="X38" s="19" t="n"/>
      <c r="Y38" s="19" t="n"/>
      <c r="Z38" s="19" t="n"/>
      <c r="AA38" s="21" t="n"/>
      <c r="AB38" s="19" t="n"/>
      <c r="AC38" s="20">
        <f>IF(OR($A38="",$B38=""),"",IF(COUNTIF($N38:$X38,"Needs Attention")&gt;0,"Hold",IF(AND($L38&lt;&gt;"",COUNTBLANK($N38:$X38)&gt;0),"Incomplete Checklist",IF($K38="","Not Started",IF($L38="","In Progress",IF($AB38="Fail","Reclean",IF(AND($Y38="Yes",$AB38=""),"Awaiting Inspection",IF(OR($Y38="No",$AB38="Pass"),"Released","Awaiting Inspection"))))))))</f>
        <v/>
      </c>
      <c r="AD38" s="19" t="n"/>
      <c r="AE38" s="19" t="n"/>
      <c r="AF38" s="19" t="n"/>
      <c r="AG38" s="19" t="n"/>
      <c r="AH38" s="19" t="n"/>
      <c r="AI38" s="19" t="n"/>
      <c r="AJ38" s="39" t="n"/>
      <c r="AK38" s="20">
        <f>IF(OR($A38="",$B38=""),"",IF(COUNTIFS($A$2:$A$251,$A38,$B$2:$B$251,$B38)&gt;1,"Duplicate room and date",IF(AND($L38&lt;&gt;"",$K38=""),"Missing start time",IF(AND($Y38="Yes",$AC38="Released",$AB38&lt;&gt;"Pass"),"Inspection not passed",IF(AND($AB38&lt;&gt;"",$Z38=""),"Missing inspector",IF(AND($AD38="Maintenance",$AE38=""),"Missing issue description",IF(AND($AD38="Maintenance",$AF38=""),"Missing maintenance ticket",IF(OR(NOT(ISNUMBER($M38)),NOT(ISNUMBER($J38))),"OK",IF($M38&gt;$J38+'Standards &amp; Setup'!$B$4,"Cleaning time above alert limit","OK")))))))))</f>
        <v/>
      </c>
    </row>
    <row r="39">
      <c r="A39" s="38" t="n"/>
      <c r="B39" s="19" t="n"/>
      <c r="C39" s="20">
        <f>IFERROR(IF($B39="","",VLOOKUP($B39,'Standards &amp; Setup'!$E$3:$G$102,2,FALSE)),"Room not found")</f>
        <v/>
      </c>
      <c r="D39" s="20">
        <f>IFERROR(IF($B39="","",VLOOKUP($B39,'Standards &amp; Setup'!$E$3:$G$102,3,FALSE)),"Room not found")</f>
        <v/>
      </c>
      <c r="E39" s="19" t="n"/>
      <c r="F39" s="19" t="n"/>
      <c r="G39" s="19" t="n"/>
      <c r="H39" s="19" t="n"/>
      <c r="I39" s="19" t="n"/>
      <c r="J39" s="20">
        <f>IFERROR(IF($G39="","",VLOOKUP($G39,'Standards &amp; Setup'!$A$14:$B$17,2,FALSE)),"")</f>
        <v/>
      </c>
      <c r="K39" s="21" t="n"/>
      <c r="L39" s="21" t="n"/>
      <c r="M39" s="20">
        <f>IF(OR(NOT(ISNUMBER($K39)),NOT(ISNUMBER($L39))),"",ROUND(MOD($L39-$K39,1)*1440,0))</f>
        <v/>
      </c>
      <c r="N39" s="19" t="n"/>
      <c r="O39" s="19" t="n"/>
      <c r="P39" s="19" t="n"/>
      <c r="Q39" s="19" t="n"/>
      <c r="R39" s="19" t="n"/>
      <c r="S39" s="19" t="n"/>
      <c r="T39" s="19" t="n"/>
      <c r="U39" s="19" t="n"/>
      <c r="V39" s="19" t="n"/>
      <c r="W39" s="19" t="n"/>
      <c r="X39" s="19" t="n"/>
      <c r="Y39" s="19" t="n"/>
      <c r="Z39" s="19" t="n"/>
      <c r="AA39" s="21" t="n"/>
      <c r="AB39" s="19" t="n"/>
      <c r="AC39" s="20">
        <f>IF(OR($A39="",$B39=""),"",IF(COUNTIF($N39:$X39,"Needs Attention")&gt;0,"Hold",IF(AND($L39&lt;&gt;"",COUNTBLANK($N39:$X39)&gt;0),"Incomplete Checklist",IF($K39="","Not Started",IF($L39="","In Progress",IF($AB39="Fail","Reclean",IF(AND($Y39="Yes",$AB39=""),"Awaiting Inspection",IF(OR($Y39="No",$AB39="Pass"),"Released","Awaiting Inspection"))))))))</f>
        <v/>
      </c>
      <c r="AD39" s="19" t="n"/>
      <c r="AE39" s="19" t="n"/>
      <c r="AF39" s="19" t="n"/>
      <c r="AG39" s="19" t="n"/>
      <c r="AH39" s="19" t="n"/>
      <c r="AI39" s="19" t="n"/>
      <c r="AJ39" s="39" t="n"/>
      <c r="AK39" s="20">
        <f>IF(OR($A39="",$B39=""),"",IF(COUNTIFS($A$2:$A$251,$A39,$B$2:$B$251,$B39)&gt;1,"Duplicate room and date",IF(AND($L39&lt;&gt;"",$K39=""),"Missing start time",IF(AND($Y39="Yes",$AC39="Released",$AB39&lt;&gt;"Pass"),"Inspection not passed",IF(AND($AB39&lt;&gt;"",$Z39=""),"Missing inspector",IF(AND($AD39="Maintenance",$AE39=""),"Missing issue description",IF(AND($AD39="Maintenance",$AF39=""),"Missing maintenance ticket",IF(OR(NOT(ISNUMBER($M39)),NOT(ISNUMBER($J39))),"OK",IF($M39&gt;$J39+'Standards &amp; Setup'!$B$4,"Cleaning time above alert limit","OK")))))))))</f>
        <v/>
      </c>
    </row>
    <row r="40">
      <c r="A40" s="38" t="n"/>
      <c r="B40" s="19" t="n"/>
      <c r="C40" s="20">
        <f>IFERROR(IF($B40="","",VLOOKUP($B40,'Standards &amp; Setup'!$E$3:$G$102,2,FALSE)),"Room not found")</f>
        <v/>
      </c>
      <c r="D40" s="20">
        <f>IFERROR(IF($B40="","",VLOOKUP($B40,'Standards &amp; Setup'!$E$3:$G$102,3,FALSE)),"Room not found")</f>
        <v/>
      </c>
      <c r="E40" s="19" t="n"/>
      <c r="F40" s="19" t="n"/>
      <c r="G40" s="19" t="n"/>
      <c r="H40" s="19" t="n"/>
      <c r="I40" s="19" t="n"/>
      <c r="J40" s="20">
        <f>IFERROR(IF($G40="","",VLOOKUP($G40,'Standards &amp; Setup'!$A$14:$B$17,2,FALSE)),"")</f>
        <v/>
      </c>
      <c r="K40" s="21" t="n"/>
      <c r="L40" s="21" t="n"/>
      <c r="M40" s="20">
        <f>IF(OR(NOT(ISNUMBER($K40)),NOT(ISNUMBER($L40))),"",ROUND(MOD($L40-$K40,1)*1440,0))</f>
        <v/>
      </c>
      <c r="N40" s="19" t="n"/>
      <c r="O40" s="19" t="n"/>
      <c r="P40" s="19" t="n"/>
      <c r="Q40" s="19" t="n"/>
      <c r="R40" s="19" t="n"/>
      <c r="S40" s="19" t="n"/>
      <c r="T40" s="19" t="n"/>
      <c r="U40" s="19" t="n"/>
      <c r="V40" s="19" t="n"/>
      <c r="W40" s="19" t="n"/>
      <c r="X40" s="19" t="n"/>
      <c r="Y40" s="19" t="n"/>
      <c r="Z40" s="19" t="n"/>
      <c r="AA40" s="21" t="n"/>
      <c r="AB40" s="19" t="n"/>
      <c r="AC40" s="20">
        <f>IF(OR($A40="",$B40=""),"",IF(COUNTIF($N40:$X40,"Needs Attention")&gt;0,"Hold",IF(AND($L40&lt;&gt;"",COUNTBLANK($N40:$X40)&gt;0),"Incomplete Checklist",IF($K40="","Not Started",IF($L40="","In Progress",IF($AB40="Fail","Reclean",IF(AND($Y40="Yes",$AB40=""),"Awaiting Inspection",IF(OR($Y40="No",$AB40="Pass"),"Released","Awaiting Inspection"))))))))</f>
        <v/>
      </c>
      <c r="AD40" s="19" t="n"/>
      <c r="AE40" s="19" t="n"/>
      <c r="AF40" s="19" t="n"/>
      <c r="AG40" s="19" t="n"/>
      <c r="AH40" s="19" t="n"/>
      <c r="AI40" s="19" t="n"/>
      <c r="AJ40" s="39" t="n"/>
      <c r="AK40" s="20">
        <f>IF(OR($A40="",$B40=""),"",IF(COUNTIFS($A$2:$A$251,$A40,$B$2:$B$251,$B40)&gt;1,"Duplicate room and date",IF(AND($L40&lt;&gt;"",$K40=""),"Missing start time",IF(AND($Y40="Yes",$AC40="Released",$AB40&lt;&gt;"Pass"),"Inspection not passed",IF(AND($AB40&lt;&gt;"",$Z40=""),"Missing inspector",IF(AND($AD40="Maintenance",$AE40=""),"Missing issue description",IF(AND($AD40="Maintenance",$AF40=""),"Missing maintenance ticket",IF(OR(NOT(ISNUMBER($M40)),NOT(ISNUMBER($J40))),"OK",IF($M40&gt;$J40+'Standards &amp; Setup'!$B$4,"Cleaning time above alert limit","OK")))))))))</f>
        <v/>
      </c>
    </row>
    <row r="41">
      <c r="A41" s="38" t="n"/>
      <c r="B41" s="19" t="n"/>
      <c r="C41" s="20">
        <f>IFERROR(IF($B41="","",VLOOKUP($B41,'Standards &amp; Setup'!$E$3:$G$102,2,FALSE)),"Room not found")</f>
        <v/>
      </c>
      <c r="D41" s="20">
        <f>IFERROR(IF($B41="","",VLOOKUP($B41,'Standards &amp; Setup'!$E$3:$G$102,3,FALSE)),"Room not found")</f>
        <v/>
      </c>
      <c r="E41" s="19" t="n"/>
      <c r="F41" s="19" t="n"/>
      <c r="G41" s="19" t="n"/>
      <c r="H41" s="19" t="n"/>
      <c r="I41" s="19" t="n"/>
      <c r="J41" s="20">
        <f>IFERROR(IF($G41="","",VLOOKUP($G41,'Standards &amp; Setup'!$A$14:$B$17,2,FALSE)),"")</f>
        <v/>
      </c>
      <c r="K41" s="21" t="n"/>
      <c r="L41" s="21" t="n"/>
      <c r="M41" s="20">
        <f>IF(OR(NOT(ISNUMBER($K41)),NOT(ISNUMBER($L41))),"",ROUND(MOD($L41-$K41,1)*1440,0))</f>
        <v/>
      </c>
      <c r="N41" s="19" t="n"/>
      <c r="O41" s="19" t="n"/>
      <c r="P41" s="19" t="n"/>
      <c r="Q41" s="19" t="n"/>
      <c r="R41" s="19" t="n"/>
      <c r="S41" s="19" t="n"/>
      <c r="T41" s="19" t="n"/>
      <c r="U41" s="19" t="n"/>
      <c r="V41" s="19" t="n"/>
      <c r="W41" s="19" t="n"/>
      <c r="X41" s="19" t="n"/>
      <c r="Y41" s="19" t="n"/>
      <c r="Z41" s="19" t="n"/>
      <c r="AA41" s="21" t="n"/>
      <c r="AB41" s="19" t="n"/>
      <c r="AC41" s="20">
        <f>IF(OR($A41="",$B41=""),"",IF(COUNTIF($N41:$X41,"Needs Attention")&gt;0,"Hold",IF(AND($L41&lt;&gt;"",COUNTBLANK($N41:$X41)&gt;0),"Incomplete Checklist",IF($K41="","Not Started",IF($L41="","In Progress",IF($AB41="Fail","Reclean",IF(AND($Y41="Yes",$AB41=""),"Awaiting Inspection",IF(OR($Y41="No",$AB41="Pass"),"Released","Awaiting Inspection"))))))))</f>
        <v/>
      </c>
      <c r="AD41" s="19" t="n"/>
      <c r="AE41" s="19" t="n"/>
      <c r="AF41" s="19" t="n"/>
      <c r="AG41" s="19" t="n"/>
      <c r="AH41" s="19" t="n"/>
      <c r="AI41" s="19" t="n"/>
      <c r="AJ41" s="39" t="n"/>
      <c r="AK41" s="20">
        <f>IF(OR($A41="",$B41=""),"",IF(COUNTIFS($A$2:$A$251,$A41,$B$2:$B$251,$B41)&gt;1,"Duplicate room and date",IF(AND($L41&lt;&gt;"",$K41=""),"Missing start time",IF(AND($Y41="Yes",$AC41="Released",$AB41&lt;&gt;"Pass"),"Inspection not passed",IF(AND($AB41&lt;&gt;"",$Z41=""),"Missing inspector",IF(AND($AD41="Maintenance",$AE41=""),"Missing issue description",IF(AND($AD41="Maintenance",$AF41=""),"Missing maintenance ticket",IF(OR(NOT(ISNUMBER($M41)),NOT(ISNUMBER($J41))),"OK",IF($M41&gt;$J41+'Standards &amp; Setup'!$B$4,"Cleaning time above alert limit","OK")))))))))</f>
        <v/>
      </c>
    </row>
    <row r="42">
      <c r="A42" s="38" t="n"/>
      <c r="B42" s="19" t="n"/>
      <c r="C42" s="20">
        <f>IFERROR(IF($B42="","",VLOOKUP($B42,'Standards &amp; Setup'!$E$3:$G$102,2,FALSE)),"Room not found")</f>
        <v/>
      </c>
      <c r="D42" s="20">
        <f>IFERROR(IF($B42="","",VLOOKUP($B42,'Standards &amp; Setup'!$E$3:$G$102,3,FALSE)),"Room not found")</f>
        <v/>
      </c>
      <c r="E42" s="19" t="n"/>
      <c r="F42" s="19" t="n"/>
      <c r="G42" s="19" t="n"/>
      <c r="H42" s="19" t="n"/>
      <c r="I42" s="19" t="n"/>
      <c r="J42" s="20">
        <f>IFERROR(IF($G42="","",VLOOKUP($G42,'Standards &amp; Setup'!$A$14:$B$17,2,FALSE)),"")</f>
        <v/>
      </c>
      <c r="K42" s="21" t="n"/>
      <c r="L42" s="21" t="n"/>
      <c r="M42" s="20">
        <f>IF(OR(NOT(ISNUMBER($K42)),NOT(ISNUMBER($L42))),"",ROUND(MOD($L42-$K42,1)*1440,0))</f>
        <v/>
      </c>
      <c r="N42" s="19" t="n"/>
      <c r="O42" s="19" t="n"/>
      <c r="P42" s="19" t="n"/>
      <c r="Q42" s="19" t="n"/>
      <c r="R42" s="19" t="n"/>
      <c r="S42" s="19" t="n"/>
      <c r="T42" s="19" t="n"/>
      <c r="U42" s="19" t="n"/>
      <c r="V42" s="19" t="n"/>
      <c r="W42" s="19" t="n"/>
      <c r="X42" s="19" t="n"/>
      <c r="Y42" s="19" t="n"/>
      <c r="Z42" s="19" t="n"/>
      <c r="AA42" s="21" t="n"/>
      <c r="AB42" s="19" t="n"/>
      <c r="AC42" s="20">
        <f>IF(OR($A42="",$B42=""),"",IF(COUNTIF($N42:$X42,"Needs Attention")&gt;0,"Hold",IF(AND($L42&lt;&gt;"",COUNTBLANK($N42:$X42)&gt;0),"Incomplete Checklist",IF($K42="","Not Started",IF($L42="","In Progress",IF($AB42="Fail","Reclean",IF(AND($Y42="Yes",$AB42=""),"Awaiting Inspection",IF(OR($Y42="No",$AB42="Pass"),"Released","Awaiting Inspection"))))))))</f>
        <v/>
      </c>
      <c r="AD42" s="19" t="n"/>
      <c r="AE42" s="19" t="n"/>
      <c r="AF42" s="19" t="n"/>
      <c r="AG42" s="19" t="n"/>
      <c r="AH42" s="19" t="n"/>
      <c r="AI42" s="19" t="n"/>
      <c r="AJ42" s="39" t="n"/>
      <c r="AK42" s="20">
        <f>IF(OR($A42="",$B42=""),"",IF(COUNTIFS($A$2:$A$251,$A42,$B$2:$B$251,$B42)&gt;1,"Duplicate room and date",IF(AND($L42&lt;&gt;"",$K42=""),"Missing start time",IF(AND($Y42="Yes",$AC42="Released",$AB42&lt;&gt;"Pass"),"Inspection not passed",IF(AND($AB42&lt;&gt;"",$Z42=""),"Missing inspector",IF(AND($AD42="Maintenance",$AE42=""),"Missing issue description",IF(AND($AD42="Maintenance",$AF42=""),"Missing maintenance ticket",IF(OR(NOT(ISNUMBER($M42)),NOT(ISNUMBER($J42))),"OK",IF($M42&gt;$J42+'Standards &amp; Setup'!$B$4,"Cleaning time above alert limit","OK")))))))))</f>
        <v/>
      </c>
    </row>
    <row r="43">
      <c r="A43" s="38" t="n"/>
      <c r="B43" s="19" t="n"/>
      <c r="C43" s="20">
        <f>IFERROR(IF($B43="","",VLOOKUP($B43,'Standards &amp; Setup'!$E$3:$G$102,2,FALSE)),"Room not found")</f>
        <v/>
      </c>
      <c r="D43" s="20">
        <f>IFERROR(IF($B43="","",VLOOKUP($B43,'Standards &amp; Setup'!$E$3:$G$102,3,FALSE)),"Room not found")</f>
        <v/>
      </c>
      <c r="E43" s="19" t="n"/>
      <c r="F43" s="19" t="n"/>
      <c r="G43" s="19" t="n"/>
      <c r="H43" s="19" t="n"/>
      <c r="I43" s="19" t="n"/>
      <c r="J43" s="20">
        <f>IFERROR(IF($G43="","",VLOOKUP($G43,'Standards &amp; Setup'!$A$14:$B$17,2,FALSE)),"")</f>
        <v/>
      </c>
      <c r="K43" s="21" t="n"/>
      <c r="L43" s="21" t="n"/>
      <c r="M43" s="20">
        <f>IF(OR(NOT(ISNUMBER($K43)),NOT(ISNUMBER($L43))),"",ROUND(MOD($L43-$K43,1)*1440,0))</f>
        <v/>
      </c>
      <c r="N43" s="19" t="n"/>
      <c r="O43" s="19" t="n"/>
      <c r="P43" s="19" t="n"/>
      <c r="Q43" s="19" t="n"/>
      <c r="R43" s="19" t="n"/>
      <c r="S43" s="19" t="n"/>
      <c r="T43" s="19" t="n"/>
      <c r="U43" s="19" t="n"/>
      <c r="V43" s="19" t="n"/>
      <c r="W43" s="19" t="n"/>
      <c r="X43" s="19" t="n"/>
      <c r="Y43" s="19" t="n"/>
      <c r="Z43" s="19" t="n"/>
      <c r="AA43" s="21" t="n"/>
      <c r="AB43" s="19" t="n"/>
      <c r="AC43" s="20">
        <f>IF(OR($A43="",$B43=""),"",IF(COUNTIF($N43:$X43,"Needs Attention")&gt;0,"Hold",IF(AND($L43&lt;&gt;"",COUNTBLANK($N43:$X43)&gt;0),"Incomplete Checklist",IF($K43="","Not Started",IF($L43="","In Progress",IF($AB43="Fail","Reclean",IF(AND($Y43="Yes",$AB43=""),"Awaiting Inspection",IF(OR($Y43="No",$AB43="Pass"),"Released","Awaiting Inspection"))))))))</f>
        <v/>
      </c>
      <c r="AD43" s="19" t="n"/>
      <c r="AE43" s="19" t="n"/>
      <c r="AF43" s="19" t="n"/>
      <c r="AG43" s="19" t="n"/>
      <c r="AH43" s="19" t="n"/>
      <c r="AI43" s="19" t="n"/>
      <c r="AJ43" s="39" t="n"/>
      <c r="AK43" s="20">
        <f>IF(OR($A43="",$B43=""),"",IF(COUNTIFS($A$2:$A$251,$A43,$B$2:$B$251,$B43)&gt;1,"Duplicate room and date",IF(AND($L43&lt;&gt;"",$K43=""),"Missing start time",IF(AND($Y43="Yes",$AC43="Released",$AB43&lt;&gt;"Pass"),"Inspection not passed",IF(AND($AB43&lt;&gt;"",$Z43=""),"Missing inspector",IF(AND($AD43="Maintenance",$AE43=""),"Missing issue description",IF(AND($AD43="Maintenance",$AF43=""),"Missing maintenance ticket",IF(OR(NOT(ISNUMBER($M43)),NOT(ISNUMBER($J43))),"OK",IF($M43&gt;$J43+'Standards &amp; Setup'!$B$4,"Cleaning time above alert limit","OK")))))))))</f>
        <v/>
      </c>
    </row>
    <row r="44">
      <c r="A44" s="38" t="n"/>
      <c r="B44" s="19" t="n"/>
      <c r="C44" s="20">
        <f>IFERROR(IF($B44="","",VLOOKUP($B44,'Standards &amp; Setup'!$E$3:$G$102,2,FALSE)),"Room not found")</f>
        <v/>
      </c>
      <c r="D44" s="20">
        <f>IFERROR(IF($B44="","",VLOOKUP($B44,'Standards &amp; Setup'!$E$3:$G$102,3,FALSE)),"Room not found")</f>
        <v/>
      </c>
      <c r="E44" s="19" t="n"/>
      <c r="F44" s="19" t="n"/>
      <c r="G44" s="19" t="n"/>
      <c r="H44" s="19" t="n"/>
      <c r="I44" s="19" t="n"/>
      <c r="J44" s="20">
        <f>IFERROR(IF($G44="","",VLOOKUP($G44,'Standards &amp; Setup'!$A$14:$B$17,2,FALSE)),"")</f>
        <v/>
      </c>
      <c r="K44" s="21" t="n"/>
      <c r="L44" s="21" t="n"/>
      <c r="M44" s="20">
        <f>IF(OR(NOT(ISNUMBER($K44)),NOT(ISNUMBER($L44))),"",ROUND(MOD($L44-$K44,1)*1440,0))</f>
        <v/>
      </c>
      <c r="N44" s="19" t="n"/>
      <c r="O44" s="19" t="n"/>
      <c r="P44" s="19" t="n"/>
      <c r="Q44" s="19" t="n"/>
      <c r="R44" s="19" t="n"/>
      <c r="S44" s="19" t="n"/>
      <c r="T44" s="19" t="n"/>
      <c r="U44" s="19" t="n"/>
      <c r="V44" s="19" t="n"/>
      <c r="W44" s="19" t="n"/>
      <c r="X44" s="19" t="n"/>
      <c r="Y44" s="19" t="n"/>
      <c r="Z44" s="19" t="n"/>
      <c r="AA44" s="21" t="n"/>
      <c r="AB44" s="19" t="n"/>
      <c r="AC44" s="20">
        <f>IF(OR($A44="",$B44=""),"",IF(COUNTIF($N44:$X44,"Needs Attention")&gt;0,"Hold",IF(AND($L44&lt;&gt;"",COUNTBLANK($N44:$X44)&gt;0),"Incomplete Checklist",IF($K44="","Not Started",IF($L44="","In Progress",IF($AB44="Fail","Reclean",IF(AND($Y44="Yes",$AB44=""),"Awaiting Inspection",IF(OR($Y44="No",$AB44="Pass"),"Released","Awaiting Inspection"))))))))</f>
        <v/>
      </c>
      <c r="AD44" s="19" t="n"/>
      <c r="AE44" s="19" t="n"/>
      <c r="AF44" s="19" t="n"/>
      <c r="AG44" s="19" t="n"/>
      <c r="AH44" s="19" t="n"/>
      <c r="AI44" s="19" t="n"/>
      <c r="AJ44" s="39" t="n"/>
      <c r="AK44" s="20">
        <f>IF(OR($A44="",$B44=""),"",IF(COUNTIFS($A$2:$A$251,$A44,$B$2:$B$251,$B44)&gt;1,"Duplicate room and date",IF(AND($L44&lt;&gt;"",$K44=""),"Missing start time",IF(AND($Y44="Yes",$AC44="Released",$AB44&lt;&gt;"Pass"),"Inspection not passed",IF(AND($AB44&lt;&gt;"",$Z44=""),"Missing inspector",IF(AND($AD44="Maintenance",$AE44=""),"Missing issue description",IF(AND($AD44="Maintenance",$AF44=""),"Missing maintenance ticket",IF(OR(NOT(ISNUMBER($M44)),NOT(ISNUMBER($J44))),"OK",IF($M44&gt;$J44+'Standards &amp; Setup'!$B$4,"Cleaning time above alert limit","OK")))))))))</f>
        <v/>
      </c>
    </row>
    <row r="45">
      <c r="A45" s="38" t="n"/>
      <c r="B45" s="19" t="n"/>
      <c r="C45" s="20">
        <f>IFERROR(IF($B45="","",VLOOKUP($B45,'Standards &amp; Setup'!$E$3:$G$102,2,FALSE)),"Room not found")</f>
        <v/>
      </c>
      <c r="D45" s="20">
        <f>IFERROR(IF($B45="","",VLOOKUP($B45,'Standards &amp; Setup'!$E$3:$G$102,3,FALSE)),"Room not found")</f>
        <v/>
      </c>
      <c r="E45" s="19" t="n"/>
      <c r="F45" s="19" t="n"/>
      <c r="G45" s="19" t="n"/>
      <c r="H45" s="19" t="n"/>
      <c r="I45" s="19" t="n"/>
      <c r="J45" s="20">
        <f>IFERROR(IF($G45="","",VLOOKUP($G45,'Standards &amp; Setup'!$A$14:$B$17,2,FALSE)),"")</f>
        <v/>
      </c>
      <c r="K45" s="21" t="n"/>
      <c r="L45" s="21" t="n"/>
      <c r="M45" s="20">
        <f>IF(OR(NOT(ISNUMBER($K45)),NOT(ISNUMBER($L45))),"",ROUND(MOD($L45-$K45,1)*1440,0))</f>
        <v/>
      </c>
      <c r="N45" s="19" t="n"/>
      <c r="O45" s="19" t="n"/>
      <c r="P45" s="19" t="n"/>
      <c r="Q45" s="19" t="n"/>
      <c r="R45" s="19" t="n"/>
      <c r="S45" s="19" t="n"/>
      <c r="T45" s="19" t="n"/>
      <c r="U45" s="19" t="n"/>
      <c r="V45" s="19" t="n"/>
      <c r="W45" s="19" t="n"/>
      <c r="X45" s="19" t="n"/>
      <c r="Y45" s="19" t="n"/>
      <c r="Z45" s="19" t="n"/>
      <c r="AA45" s="21" t="n"/>
      <c r="AB45" s="19" t="n"/>
      <c r="AC45" s="20">
        <f>IF(OR($A45="",$B45=""),"",IF(COUNTIF($N45:$X45,"Needs Attention")&gt;0,"Hold",IF(AND($L45&lt;&gt;"",COUNTBLANK($N45:$X45)&gt;0),"Incomplete Checklist",IF($K45="","Not Started",IF($L45="","In Progress",IF($AB45="Fail","Reclean",IF(AND($Y45="Yes",$AB45=""),"Awaiting Inspection",IF(OR($Y45="No",$AB45="Pass"),"Released","Awaiting Inspection"))))))))</f>
        <v/>
      </c>
      <c r="AD45" s="19" t="n"/>
      <c r="AE45" s="19" t="n"/>
      <c r="AF45" s="19" t="n"/>
      <c r="AG45" s="19" t="n"/>
      <c r="AH45" s="19" t="n"/>
      <c r="AI45" s="19" t="n"/>
      <c r="AJ45" s="39" t="n"/>
      <c r="AK45" s="20">
        <f>IF(OR($A45="",$B45=""),"",IF(COUNTIFS($A$2:$A$251,$A45,$B$2:$B$251,$B45)&gt;1,"Duplicate room and date",IF(AND($L45&lt;&gt;"",$K45=""),"Missing start time",IF(AND($Y45="Yes",$AC45="Released",$AB45&lt;&gt;"Pass"),"Inspection not passed",IF(AND($AB45&lt;&gt;"",$Z45=""),"Missing inspector",IF(AND($AD45="Maintenance",$AE45=""),"Missing issue description",IF(AND($AD45="Maintenance",$AF45=""),"Missing maintenance ticket",IF(OR(NOT(ISNUMBER($M45)),NOT(ISNUMBER($J45))),"OK",IF($M45&gt;$J45+'Standards &amp; Setup'!$B$4,"Cleaning time above alert limit","OK")))))))))</f>
        <v/>
      </c>
    </row>
    <row r="46">
      <c r="A46" s="38" t="n"/>
      <c r="B46" s="19" t="n"/>
      <c r="C46" s="20">
        <f>IFERROR(IF($B46="","",VLOOKUP($B46,'Standards &amp; Setup'!$E$3:$G$102,2,FALSE)),"Room not found")</f>
        <v/>
      </c>
      <c r="D46" s="20">
        <f>IFERROR(IF($B46="","",VLOOKUP($B46,'Standards &amp; Setup'!$E$3:$G$102,3,FALSE)),"Room not found")</f>
        <v/>
      </c>
      <c r="E46" s="19" t="n"/>
      <c r="F46" s="19" t="n"/>
      <c r="G46" s="19" t="n"/>
      <c r="H46" s="19" t="n"/>
      <c r="I46" s="19" t="n"/>
      <c r="J46" s="20">
        <f>IFERROR(IF($G46="","",VLOOKUP($G46,'Standards &amp; Setup'!$A$14:$B$17,2,FALSE)),"")</f>
        <v/>
      </c>
      <c r="K46" s="21" t="n"/>
      <c r="L46" s="21" t="n"/>
      <c r="M46" s="20">
        <f>IF(OR(NOT(ISNUMBER($K46)),NOT(ISNUMBER($L46))),"",ROUND(MOD($L46-$K46,1)*1440,0))</f>
        <v/>
      </c>
      <c r="N46" s="19" t="n"/>
      <c r="O46" s="19" t="n"/>
      <c r="P46" s="19" t="n"/>
      <c r="Q46" s="19" t="n"/>
      <c r="R46" s="19" t="n"/>
      <c r="S46" s="19" t="n"/>
      <c r="T46" s="19" t="n"/>
      <c r="U46" s="19" t="n"/>
      <c r="V46" s="19" t="n"/>
      <c r="W46" s="19" t="n"/>
      <c r="X46" s="19" t="n"/>
      <c r="Y46" s="19" t="n"/>
      <c r="Z46" s="19" t="n"/>
      <c r="AA46" s="21" t="n"/>
      <c r="AB46" s="19" t="n"/>
      <c r="AC46" s="20">
        <f>IF(OR($A46="",$B46=""),"",IF(COUNTIF($N46:$X46,"Needs Attention")&gt;0,"Hold",IF(AND($L46&lt;&gt;"",COUNTBLANK($N46:$X46)&gt;0),"Incomplete Checklist",IF($K46="","Not Started",IF($L46="","In Progress",IF($AB46="Fail","Reclean",IF(AND($Y46="Yes",$AB46=""),"Awaiting Inspection",IF(OR($Y46="No",$AB46="Pass"),"Released","Awaiting Inspection"))))))))</f>
        <v/>
      </c>
      <c r="AD46" s="19" t="n"/>
      <c r="AE46" s="19" t="n"/>
      <c r="AF46" s="19" t="n"/>
      <c r="AG46" s="19" t="n"/>
      <c r="AH46" s="19" t="n"/>
      <c r="AI46" s="19" t="n"/>
      <c r="AJ46" s="39" t="n"/>
      <c r="AK46" s="20">
        <f>IF(OR($A46="",$B46=""),"",IF(COUNTIFS($A$2:$A$251,$A46,$B$2:$B$251,$B46)&gt;1,"Duplicate room and date",IF(AND($L46&lt;&gt;"",$K46=""),"Missing start time",IF(AND($Y46="Yes",$AC46="Released",$AB46&lt;&gt;"Pass"),"Inspection not passed",IF(AND($AB46&lt;&gt;"",$Z46=""),"Missing inspector",IF(AND($AD46="Maintenance",$AE46=""),"Missing issue description",IF(AND($AD46="Maintenance",$AF46=""),"Missing maintenance ticket",IF(OR(NOT(ISNUMBER($M46)),NOT(ISNUMBER($J46))),"OK",IF($M46&gt;$J46+'Standards &amp; Setup'!$B$4,"Cleaning time above alert limit","OK")))))))))</f>
        <v/>
      </c>
    </row>
    <row r="47">
      <c r="A47" s="38" t="n"/>
      <c r="B47" s="19" t="n"/>
      <c r="C47" s="20">
        <f>IFERROR(IF($B47="","",VLOOKUP($B47,'Standards &amp; Setup'!$E$3:$G$102,2,FALSE)),"Room not found")</f>
        <v/>
      </c>
      <c r="D47" s="20">
        <f>IFERROR(IF($B47="","",VLOOKUP($B47,'Standards &amp; Setup'!$E$3:$G$102,3,FALSE)),"Room not found")</f>
        <v/>
      </c>
      <c r="E47" s="19" t="n"/>
      <c r="F47" s="19" t="n"/>
      <c r="G47" s="19" t="n"/>
      <c r="H47" s="19" t="n"/>
      <c r="I47" s="19" t="n"/>
      <c r="J47" s="20">
        <f>IFERROR(IF($G47="","",VLOOKUP($G47,'Standards &amp; Setup'!$A$14:$B$17,2,FALSE)),"")</f>
        <v/>
      </c>
      <c r="K47" s="21" t="n"/>
      <c r="L47" s="21" t="n"/>
      <c r="M47" s="20">
        <f>IF(OR(NOT(ISNUMBER($K47)),NOT(ISNUMBER($L47))),"",ROUND(MOD($L47-$K47,1)*1440,0))</f>
        <v/>
      </c>
      <c r="N47" s="19" t="n"/>
      <c r="O47" s="19" t="n"/>
      <c r="P47" s="19" t="n"/>
      <c r="Q47" s="19" t="n"/>
      <c r="R47" s="19" t="n"/>
      <c r="S47" s="19" t="n"/>
      <c r="T47" s="19" t="n"/>
      <c r="U47" s="19" t="n"/>
      <c r="V47" s="19" t="n"/>
      <c r="W47" s="19" t="n"/>
      <c r="X47" s="19" t="n"/>
      <c r="Y47" s="19" t="n"/>
      <c r="Z47" s="19" t="n"/>
      <c r="AA47" s="21" t="n"/>
      <c r="AB47" s="19" t="n"/>
      <c r="AC47" s="20">
        <f>IF(OR($A47="",$B47=""),"",IF(COUNTIF($N47:$X47,"Needs Attention")&gt;0,"Hold",IF(AND($L47&lt;&gt;"",COUNTBLANK($N47:$X47)&gt;0),"Incomplete Checklist",IF($K47="","Not Started",IF($L47="","In Progress",IF($AB47="Fail","Reclean",IF(AND($Y47="Yes",$AB47=""),"Awaiting Inspection",IF(OR($Y47="No",$AB47="Pass"),"Released","Awaiting Inspection"))))))))</f>
        <v/>
      </c>
      <c r="AD47" s="19" t="n"/>
      <c r="AE47" s="19" t="n"/>
      <c r="AF47" s="19" t="n"/>
      <c r="AG47" s="19" t="n"/>
      <c r="AH47" s="19" t="n"/>
      <c r="AI47" s="19" t="n"/>
      <c r="AJ47" s="39" t="n"/>
      <c r="AK47" s="20">
        <f>IF(OR($A47="",$B47=""),"",IF(COUNTIFS($A$2:$A$251,$A47,$B$2:$B$251,$B47)&gt;1,"Duplicate room and date",IF(AND($L47&lt;&gt;"",$K47=""),"Missing start time",IF(AND($Y47="Yes",$AC47="Released",$AB47&lt;&gt;"Pass"),"Inspection not passed",IF(AND($AB47&lt;&gt;"",$Z47=""),"Missing inspector",IF(AND($AD47="Maintenance",$AE47=""),"Missing issue description",IF(AND($AD47="Maintenance",$AF47=""),"Missing maintenance ticket",IF(OR(NOT(ISNUMBER($M47)),NOT(ISNUMBER($J47))),"OK",IF($M47&gt;$J47+'Standards &amp; Setup'!$B$4,"Cleaning time above alert limit","OK")))))))))</f>
        <v/>
      </c>
    </row>
    <row r="48">
      <c r="A48" s="38" t="n"/>
      <c r="B48" s="19" t="n"/>
      <c r="C48" s="20">
        <f>IFERROR(IF($B48="","",VLOOKUP($B48,'Standards &amp; Setup'!$E$3:$G$102,2,FALSE)),"Room not found")</f>
        <v/>
      </c>
      <c r="D48" s="20">
        <f>IFERROR(IF($B48="","",VLOOKUP($B48,'Standards &amp; Setup'!$E$3:$G$102,3,FALSE)),"Room not found")</f>
        <v/>
      </c>
      <c r="E48" s="19" t="n"/>
      <c r="F48" s="19" t="n"/>
      <c r="G48" s="19" t="n"/>
      <c r="H48" s="19" t="n"/>
      <c r="I48" s="19" t="n"/>
      <c r="J48" s="20">
        <f>IFERROR(IF($G48="","",VLOOKUP($G48,'Standards &amp; Setup'!$A$14:$B$17,2,FALSE)),"")</f>
        <v/>
      </c>
      <c r="K48" s="21" t="n"/>
      <c r="L48" s="21" t="n"/>
      <c r="M48" s="20">
        <f>IF(OR(NOT(ISNUMBER($K48)),NOT(ISNUMBER($L48))),"",ROUND(MOD($L48-$K48,1)*1440,0))</f>
        <v/>
      </c>
      <c r="N48" s="19" t="n"/>
      <c r="O48" s="19" t="n"/>
      <c r="P48" s="19" t="n"/>
      <c r="Q48" s="19" t="n"/>
      <c r="R48" s="19" t="n"/>
      <c r="S48" s="19" t="n"/>
      <c r="T48" s="19" t="n"/>
      <c r="U48" s="19" t="n"/>
      <c r="V48" s="19" t="n"/>
      <c r="W48" s="19" t="n"/>
      <c r="X48" s="19" t="n"/>
      <c r="Y48" s="19" t="n"/>
      <c r="Z48" s="19" t="n"/>
      <c r="AA48" s="21" t="n"/>
      <c r="AB48" s="19" t="n"/>
      <c r="AC48" s="20">
        <f>IF(OR($A48="",$B48=""),"",IF(COUNTIF($N48:$X48,"Needs Attention")&gt;0,"Hold",IF(AND($L48&lt;&gt;"",COUNTBLANK($N48:$X48)&gt;0),"Incomplete Checklist",IF($K48="","Not Started",IF($L48="","In Progress",IF($AB48="Fail","Reclean",IF(AND($Y48="Yes",$AB48=""),"Awaiting Inspection",IF(OR($Y48="No",$AB48="Pass"),"Released","Awaiting Inspection"))))))))</f>
        <v/>
      </c>
      <c r="AD48" s="19" t="n"/>
      <c r="AE48" s="19" t="n"/>
      <c r="AF48" s="19" t="n"/>
      <c r="AG48" s="19" t="n"/>
      <c r="AH48" s="19" t="n"/>
      <c r="AI48" s="19" t="n"/>
      <c r="AJ48" s="39" t="n"/>
      <c r="AK48" s="20">
        <f>IF(OR($A48="",$B48=""),"",IF(COUNTIFS($A$2:$A$251,$A48,$B$2:$B$251,$B48)&gt;1,"Duplicate room and date",IF(AND($L48&lt;&gt;"",$K48=""),"Missing start time",IF(AND($Y48="Yes",$AC48="Released",$AB48&lt;&gt;"Pass"),"Inspection not passed",IF(AND($AB48&lt;&gt;"",$Z48=""),"Missing inspector",IF(AND($AD48="Maintenance",$AE48=""),"Missing issue description",IF(AND($AD48="Maintenance",$AF48=""),"Missing maintenance ticket",IF(OR(NOT(ISNUMBER($M48)),NOT(ISNUMBER($J48))),"OK",IF($M48&gt;$J48+'Standards &amp; Setup'!$B$4,"Cleaning time above alert limit","OK")))))))))</f>
        <v/>
      </c>
    </row>
    <row r="49">
      <c r="A49" s="38" t="n"/>
      <c r="B49" s="19" t="n"/>
      <c r="C49" s="20">
        <f>IFERROR(IF($B49="","",VLOOKUP($B49,'Standards &amp; Setup'!$E$3:$G$102,2,FALSE)),"Room not found")</f>
        <v/>
      </c>
      <c r="D49" s="20">
        <f>IFERROR(IF($B49="","",VLOOKUP($B49,'Standards &amp; Setup'!$E$3:$G$102,3,FALSE)),"Room not found")</f>
        <v/>
      </c>
      <c r="E49" s="19" t="n"/>
      <c r="F49" s="19" t="n"/>
      <c r="G49" s="19" t="n"/>
      <c r="H49" s="19" t="n"/>
      <c r="I49" s="19" t="n"/>
      <c r="J49" s="20">
        <f>IFERROR(IF($G49="","",VLOOKUP($G49,'Standards &amp; Setup'!$A$14:$B$17,2,FALSE)),"")</f>
        <v/>
      </c>
      <c r="K49" s="21" t="n"/>
      <c r="L49" s="21" t="n"/>
      <c r="M49" s="20">
        <f>IF(OR(NOT(ISNUMBER($K49)),NOT(ISNUMBER($L49))),"",ROUND(MOD($L49-$K49,1)*1440,0))</f>
        <v/>
      </c>
      <c r="N49" s="19" t="n"/>
      <c r="O49" s="19" t="n"/>
      <c r="P49" s="19" t="n"/>
      <c r="Q49" s="19" t="n"/>
      <c r="R49" s="19" t="n"/>
      <c r="S49" s="19" t="n"/>
      <c r="T49" s="19" t="n"/>
      <c r="U49" s="19" t="n"/>
      <c r="V49" s="19" t="n"/>
      <c r="W49" s="19" t="n"/>
      <c r="X49" s="19" t="n"/>
      <c r="Y49" s="19" t="n"/>
      <c r="Z49" s="19" t="n"/>
      <c r="AA49" s="21" t="n"/>
      <c r="AB49" s="19" t="n"/>
      <c r="AC49" s="20">
        <f>IF(OR($A49="",$B49=""),"",IF(COUNTIF($N49:$X49,"Needs Attention")&gt;0,"Hold",IF(AND($L49&lt;&gt;"",COUNTBLANK($N49:$X49)&gt;0),"Incomplete Checklist",IF($K49="","Not Started",IF($L49="","In Progress",IF($AB49="Fail","Reclean",IF(AND($Y49="Yes",$AB49=""),"Awaiting Inspection",IF(OR($Y49="No",$AB49="Pass"),"Released","Awaiting Inspection"))))))))</f>
        <v/>
      </c>
      <c r="AD49" s="19" t="n"/>
      <c r="AE49" s="19" t="n"/>
      <c r="AF49" s="19" t="n"/>
      <c r="AG49" s="19" t="n"/>
      <c r="AH49" s="19" t="n"/>
      <c r="AI49" s="19" t="n"/>
      <c r="AJ49" s="39" t="n"/>
      <c r="AK49" s="20">
        <f>IF(OR($A49="",$B49=""),"",IF(COUNTIFS($A$2:$A$251,$A49,$B$2:$B$251,$B49)&gt;1,"Duplicate room and date",IF(AND($L49&lt;&gt;"",$K49=""),"Missing start time",IF(AND($Y49="Yes",$AC49="Released",$AB49&lt;&gt;"Pass"),"Inspection not passed",IF(AND($AB49&lt;&gt;"",$Z49=""),"Missing inspector",IF(AND($AD49="Maintenance",$AE49=""),"Missing issue description",IF(AND($AD49="Maintenance",$AF49=""),"Missing maintenance ticket",IF(OR(NOT(ISNUMBER($M49)),NOT(ISNUMBER($J49))),"OK",IF($M49&gt;$J49+'Standards &amp; Setup'!$B$4,"Cleaning time above alert limit","OK")))))))))</f>
        <v/>
      </c>
    </row>
    <row r="50">
      <c r="A50" s="38" t="n"/>
      <c r="B50" s="19" t="n"/>
      <c r="C50" s="20">
        <f>IFERROR(IF($B50="","",VLOOKUP($B50,'Standards &amp; Setup'!$E$3:$G$102,2,FALSE)),"Room not found")</f>
        <v/>
      </c>
      <c r="D50" s="20">
        <f>IFERROR(IF($B50="","",VLOOKUP($B50,'Standards &amp; Setup'!$E$3:$G$102,3,FALSE)),"Room not found")</f>
        <v/>
      </c>
      <c r="E50" s="19" t="n"/>
      <c r="F50" s="19" t="n"/>
      <c r="G50" s="19" t="n"/>
      <c r="H50" s="19" t="n"/>
      <c r="I50" s="19" t="n"/>
      <c r="J50" s="20">
        <f>IFERROR(IF($G50="","",VLOOKUP($G50,'Standards &amp; Setup'!$A$14:$B$17,2,FALSE)),"")</f>
        <v/>
      </c>
      <c r="K50" s="21" t="n"/>
      <c r="L50" s="21" t="n"/>
      <c r="M50" s="20">
        <f>IF(OR(NOT(ISNUMBER($K50)),NOT(ISNUMBER($L50))),"",ROUND(MOD($L50-$K50,1)*1440,0))</f>
        <v/>
      </c>
      <c r="N50" s="19" t="n"/>
      <c r="O50" s="19" t="n"/>
      <c r="P50" s="19" t="n"/>
      <c r="Q50" s="19" t="n"/>
      <c r="R50" s="19" t="n"/>
      <c r="S50" s="19" t="n"/>
      <c r="T50" s="19" t="n"/>
      <c r="U50" s="19" t="n"/>
      <c r="V50" s="19" t="n"/>
      <c r="W50" s="19" t="n"/>
      <c r="X50" s="19" t="n"/>
      <c r="Y50" s="19" t="n"/>
      <c r="Z50" s="19" t="n"/>
      <c r="AA50" s="21" t="n"/>
      <c r="AB50" s="19" t="n"/>
      <c r="AC50" s="20">
        <f>IF(OR($A50="",$B50=""),"",IF(COUNTIF($N50:$X50,"Needs Attention")&gt;0,"Hold",IF(AND($L50&lt;&gt;"",COUNTBLANK($N50:$X50)&gt;0),"Incomplete Checklist",IF($K50="","Not Started",IF($L50="","In Progress",IF($AB50="Fail","Reclean",IF(AND($Y50="Yes",$AB50=""),"Awaiting Inspection",IF(OR($Y50="No",$AB50="Pass"),"Released","Awaiting Inspection"))))))))</f>
        <v/>
      </c>
      <c r="AD50" s="19" t="n"/>
      <c r="AE50" s="19" t="n"/>
      <c r="AF50" s="19" t="n"/>
      <c r="AG50" s="19" t="n"/>
      <c r="AH50" s="19" t="n"/>
      <c r="AI50" s="19" t="n"/>
      <c r="AJ50" s="39" t="n"/>
      <c r="AK50" s="20">
        <f>IF(OR($A50="",$B50=""),"",IF(COUNTIFS($A$2:$A$251,$A50,$B$2:$B$251,$B50)&gt;1,"Duplicate room and date",IF(AND($L50&lt;&gt;"",$K50=""),"Missing start time",IF(AND($Y50="Yes",$AC50="Released",$AB50&lt;&gt;"Pass"),"Inspection not passed",IF(AND($AB50&lt;&gt;"",$Z50=""),"Missing inspector",IF(AND($AD50="Maintenance",$AE50=""),"Missing issue description",IF(AND($AD50="Maintenance",$AF50=""),"Missing maintenance ticket",IF(OR(NOT(ISNUMBER($M50)),NOT(ISNUMBER($J50))),"OK",IF($M50&gt;$J50+'Standards &amp; Setup'!$B$4,"Cleaning time above alert limit","OK")))))))))</f>
        <v/>
      </c>
    </row>
    <row r="51">
      <c r="A51" s="38" t="n"/>
      <c r="B51" s="19" t="n"/>
      <c r="C51" s="20">
        <f>IFERROR(IF($B51="","",VLOOKUP($B51,'Standards &amp; Setup'!$E$3:$G$102,2,FALSE)),"Room not found")</f>
        <v/>
      </c>
      <c r="D51" s="20">
        <f>IFERROR(IF($B51="","",VLOOKUP($B51,'Standards &amp; Setup'!$E$3:$G$102,3,FALSE)),"Room not found")</f>
        <v/>
      </c>
      <c r="E51" s="19" t="n"/>
      <c r="F51" s="19" t="n"/>
      <c r="G51" s="19" t="n"/>
      <c r="H51" s="19" t="n"/>
      <c r="I51" s="19" t="n"/>
      <c r="J51" s="20">
        <f>IFERROR(IF($G51="","",VLOOKUP($G51,'Standards &amp; Setup'!$A$14:$B$17,2,FALSE)),"")</f>
        <v/>
      </c>
      <c r="K51" s="21" t="n"/>
      <c r="L51" s="21" t="n"/>
      <c r="M51" s="20">
        <f>IF(OR(NOT(ISNUMBER($K51)),NOT(ISNUMBER($L51))),"",ROUND(MOD($L51-$K51,1)*1440,0))</f>
        <v/>
      </c>
      <c r="N51" s="19" t="n"/>
      <c r="O51" s="19" t="n"/>
      <c r="P51" s="19" t="n"/>
      <c r="Q51" s="19" t="n"/>
      <c r="R51" s="19" t="n"/>
      <c r="S51" s="19" t="n"/>
      <c r="T51" s="19" t="n"/>
      <c r="U51" s="19" t="n"/>
      <c r="V51" s="19" t="n"/>
      <c r="W51" s="19" t="n"/>
      <c r="X51" s="19" t="n"/>
      <c r="Y51" s="19" t="n"/>
      <c r="Z51" s="19" t="n"/>
      <c r="AA51" s="21" t="n"/>
      <c r="AB51" s="19" t="n"/>
      <c r="AC51" s="20">
        <f>IF(OR($A51="",$B51=""),"",IF(COUNTIF($N51:$X51,"Needs Attention")&gt;0,"Hold",IF(AND($L51&lt;&gt;"",COUNTBLANK($N51:$X51)&gt;0),"Incomplete Checklist",IF($K51="","Not Started",IF($L51="","In Progress",IF($AB51="Fail","Reclean",IF(AND($Y51="Yes",$AB51=""),"Awaiting Inspection",IF(OR($Y51="No",$AB51="Pass"),"Released","Awaiting Inspection"))))))))</f>
        <v/>
      </c>
      <c r="AD51" s="19" t="n"/>
      <c r="AE51" s="19" t="n"/>
      <c r="AF51" s="19" t="n"/>
      <c r="AG51" s="19" t="n"/>
      <c r="AH51" s="19" t="n"/>
      <c r="AI51" s="19" t="n"/>
      <c r="AJ51" s="39" t="n"/>
      <c r="AK51" s="20">
        <f>IF(OR($A51="",$B51=""),"",IF(COUNTIFS($A$2:$A$251,$A51,$B$2:$B$251,$B51)&gt;1,"Duplicate room and date",IF(AND($L51&lt;&gt;"",$K51=""),"Missing start time",IF(AND($Y51="Yes",$AC51="Released",$AB51&lt;&gt;"Pass"),"Inspection not passed",IF(AND($AB51&lt;&gt;"",$Z51=""),"Missing inspector",IF(AND($AD51="Maintenance",$AE51=""),"Missing issue description",IF(AND($AD51="Maintenance",$AF51=""),"Missing maintenance ticket",IF(OR(NOT(ISNUMBER($M51)),NOT(ISNUMBER($J51))),"OK",IF($M51&gt;$J51+'Standards &amp; Setup'!$B$4,"Cleaning time above alert limit","OK")))))))))</f>
        <v/>
      </c>
    </row>
    <row r="52">
      <c r="A52" s="38" t="n"/>
      <c r="B52" s="19" t="n"/>
      <c r="C52" s="20">
        <f>IFERROR(IF($B52="","",VLOOKUP($B52,'Standards &amp; Setup'!$E$3:$G$102,2,FALSE)),"Room not found")</f>
        <v/>
      </c>
      <c r="D52" s="20">
        <f>IFERROR(IF($B52="","",VLOOKUP($B52,'Standards &amp; Setup'!$E$3:$G$102,3,FALSE)),"Room not found")</f>
        <v/>
      </c>
      <c r="E52" s="19" t="n"/>
      <c r="F52" s="19" t="n"/>
      <c r="G52" s="19" t="n"/>
      <c r="H52" s="19" t="n"/>
      <c r="I52" s="19" t="n"/>
      <c r="J52" s="20">
        <f>IFERROR(IF($G52="","",VLOOKUP($G52,'Standards &amp; Setup'!$A$14:$B$17,2,FALSE)),"")</f>
        <v/>
      </c>
      <c r="K52" s="21" t="n"/>
      <c r="L52" s="21" t="n"/>
      <c r="M52" s="20">
        <f>IF(OR(NOT(ISNUMBER($K52)),NOT(ISNUMBER($L52))),"",ROUND(MOD($L52-$K52,1)*1440,0))</f>
        <v/>
      </c>
      <c r="N52" s="19" t="n"/>
      <c r="O52" s="19" t="n"/>
      <c r="P52" s="19" t="n"/>
      <c r="Q52" s="19" t="n"/>
      <c r="R52" s="19" t="n"/>
      <c r="S52" s="19" t="n"/>
      <c r="T52" s="19" t="n"/>
      <c r="U52" s="19" t="n"/>
      <c r="V52" s="19" t="n"/>
      <c r="W52" s="19" t="n"/>
      <c r="X52" s="19" t="n"/>
      <c r="Y52" s="19" t="n"/>
      <c r="Z52" s="19" t="n"/>
      <c r="AA52" s="21" t="n"/>
      <c r="AB52" s="19" t="n"/>
      <c r="AC52" s="20">
        <f>IF(OR($A52="",$B52=""),"",IF(COUNTIF($N52:$X52,"Needs Attention")&gt;0,"Hold",IF(AND($L52&lt;&gt;"",COUNTBLANK($N52:$X52)&gt;0),"Incomplete Checklist",IF($K52="","Not Started",IF($L52="","In Progress",IF($AB52="Fail","Reclean",IF(AND($Y52="Yes",$AB52=""),"Awaiting Inspection",IF(OR($Y52="No",$AB52="Pass"),"Released","Awaiting Inspection"))))))))</f>
        <v/>
      </c>
      <c r="AD52" s="19" t="n"/>
      <c r="AE52" s="19" t="n"/>
      <c r="AF52" s="19" t="n"/>
      <c r="AG52" s="19" t="n"/>
      <c r="AH52" s="19" t="n"/>
      <c r="AI52" s="19" t="n"/>
      <c r="AJ52" s="39" t="n"/>
      <c r="AK52" s="20">
        <f>IF(OR($A52="",$B52=""),"",IF(COUNTIFS($A$2:$A$251,$A52,$B$2:$B$251,$B52)&gt;1,"Duplicate room and date",IF(AND($L52&lt;&gt;"",$K52=""),"Missing start time",IF(AND($Y52="Yes",$AC52="Released",$AB52&lt;&gt;"Pass"),"Inspection not passed",IF(AND($AB52&lt;&gt;"",$Z52=""),"Missing inspector",IF(AND($AD52="Maintenance",$AE52=""),"Missing issue description",IF(AND($AD52="Maintenance",$AF52=""),"Missing maintenance ticket",IF(OR(NOT(ISNUMBER($M52)),NOT(ISNUMBER($J52))),"OK",IF($M52&gt;$J52+'Standards &amp; Setup'!$B$4,"Cleaning time above alert limit","OK")))))))))</f>
        <v/>
      </c>
    </row>
    <row r="53">
      <c r="A53" s="38" t="n"/>
      <c r="B53" s="19" t="n"/>
      <c r="C53" s="20">
        <f>IFERROR(IF($B53="","",VLOOKUP($B53,'Standards &amp; Setup'!$E$3:$G$102,2,FALSE)),"Room not found")</f>
        <v/>
      </c>
      <c r="D53" s="20">
        <f>IFERROR(IF($B53="","",VLOOKUP($B53,'Standards &amp; Setup'!$E$3:$G$102,3,FALSE)),"Room not found")</f>
        <v/>
      </c>
      <c r="E53" s="19" t="n"/>
      <c r="F53" s="19" t="n"/>
      <c r="G53" s="19" t="n"/>
      <c r="H53" s="19" t="n"/>
      <c r="I53" s="19" t="n"/>
      <c r="J53" s="20">
        <f>IFERROR(IF($G53="","",VLOOKUP($G53,'Standards &amp; Setup'!$A$14:$B$17,2,FALSE)),"")</f>
        <v/>
      </c>
      <c r="K53" s="21" t="n"/>
      <c r="L53" s="21" t="n"/>
      <c r="M53" s="20">
        <f>IF(OR(NOT(ISNUMBER($K53)),NOT(ISNUMBER($L53))),"",ROUND(MOD($L53-$K53,1)*1440,0))</f>
        <v/>
      </c>
      <c r="N53" s="19" t="n"/>
      <c r="O53" s="19" t="n"/>
      <c r="P53" s="19" t="n"/>
      <c r="Q53" s="19" t="n"/>
      <c r="R53" s="19" t="n"/>
      <c r="S53" s="19" t="n"/>
      <c r="T53" s="19" t="n"/>
      <c r="U53" s="19" t="n"/>
      <c r="V53" s="19" t="n"/>
      <c r="W53" s="19" t="n"/>
      <c r="X53" s="19" t="n"/>
      <c r="Y53" s="19" t="n"/>
      <c r="Z53" s="19" t="n"/>
      <c r="AA53" s="21" t="n"/>
      <c r="AB53" s="19" t="n"/>
      <c r="AC53" s="20">
        <f>IF(OR($A53="",$B53=""),"",IF(COUNTIF($N53:$X53,"Needs Attention")&gt;0,"Hold",IF(AND($L53&lt;&gt;"",COUNTBLANK($N53:$X53)&gt;0),"Incomplete Checklist",IF($K53="","Not Started",IF($L53="","In Progress",IF($AB53="Fail","Reclean",IF(AND($Y53="Yes",$AB53=""),"Awaiting Inspection",IF(OR($Y53="No",$AB53="Pass"),"Released","Awaiting Inspection"))))))))</f>
        <v/>
      </c>
      <c r="AD53" s="19" t="n"/>
      <c r="AE53" s="19" t="n"/>
      <c r="AF53" s="19" t="n"/>
      <c r="AG53" s="19" t="n"/>
      <c r="AH53" s="19" t="n"/>
      <c r="AI53" s="19" t="n"/>
      <c r="AJ53" s="39" t="n"/>
      <c r="AK53" s="20">
        <f>IF(OR($A53="",$B53=""),"",IF(COUNTIFS($A$2:$A$251,$A53,$B$2:$B$251,$B53)&gt;1,"Duplicate room and date",IF(AND($L53&lt;&gt;"",$K53=""),"Missing start time",IF(AND($Y53="Yes",$AC53="Released",$AB53&lt;&gt;"Pass"),"Inspection not passed",IF(AND($AB53&lt;&gt;"",$Z53=""),"Missing inspector",IF(AND($AD53="Maintenance",$AE53=""),"Missing issue description",IF(AND($AD53="Maintenance",$AF53=""),"Missing maintenance ticket",IF(OR(NOT(ISNUMBER($M53)),NOT(ISNUMBER($J53))),"OK",IF($M53&gt;$J53+'Standards &amp; Setup'!$B$4,"Cleaning time above alert limit","OK")))))))))</f>
        <v/>
      </c>
    </row>
    <row r="54">
      <c r="A54" s="38" t="n"/>
      <c r="B54" s="19" t="n"/>
      <c r="C54" s="20">
        <f>IFERROR(IF($B54="","",VLOOKUP($B54,'Standards &amp; Setup'!$E$3:$G$102,2,FALSE)),"Room not found")</f>
        <v/>
      </c>
      <c r="D54" s="20">
        <f>IFERROR(IF($B54="","",VLOOKUP($B54,'Standards &amp; Setup'!$E$3:$G$102,3,FALSE)),"Room not found")</f>
        <v/>
      </c>
      <c r="E54" s="19" t="n"/>
      <c r="F54" s="19" t="n"/>
      <c r="G54" s="19" t="n"/>
      <c r="H54" s="19" t="n"/>
      <c r="I54" s="19" t="n"/>
      <c r="J54" s="20">
        <f>IFERROR(IF($G54="","",VLOOKUP($G54,'Standards &amp; Setup'!$A$14:$B$17,2,FALSE)),"")</f>
        <v/>
      </c>
      <c r="K54" s="21" t="n"/>
      <c r="L54" s="21" t="n"/>
      <c r="M54" s="20">
        <f>IF(OR(NOT(ISNUMBER($K54)),NOT(ISNUMBER($L54))),"",ROUND(MOD($L54-$K54,1)*1440,0))</f>
        <v/>
      </c>
      <c r="N54" s="19" t="n"/>
      <c r="O54" s="19" t="n"/>
      <c r="P54" s="19" t="n"/>
      <c r="Q54" s="19" t="n"/>
      <c r="R54" s="19" t="n"/>
      <c r="S54" s="19" t="n"/>
      <c r="T54" s="19" t="n"/>
      <c r="U54" s="19" t="n"/>
      <c r="V54" s="19" t="n"/>
      <c r="W54" s="19" t="n"/>
      <c r="X54" s="19" t="n"/>
      <c r="Y54" s="19" t="n"/>
      <c r="Z54" s="19" t="n"/>
      <c r="AA54" s="21" t="n"/>
      <c r="AB54" s="19" t="n"/>
      <c r="AC54" s="20">
        <f>IF(OR($A54="",$B54=""),"",IF(COUNTIF($N54:$X54,"Needs Attention")&gt;0,"Hold",IF(AND($L54&lt;&gt;"",COUNTBLANK($N54:$X54)&gt;0),"Incomplete Checklist",IF($K54="","Not Started",IF($L54="","In Progress",IF($AB54="Fail","Reclean",IF(AND($Y54="Yes",$AB54=""),"Awaiting Inspection",IF(OR($Y54="No",$AB54="Pass"),"Released","Awaiting Inspection"))))))))</f>
        <v/>
      </c>
      <c r="AD54" s="19" t="n"/>
      <c r="AE54" s="19" t="n"/>
      <c r="AF54" s="19" t="n"/>
      <c r="AG54" s="19" t="n"/>
      <c r="AH54" s="19" t="n"/>
      <c r="AI54" s="19" t="n"/>
      <c r="AJ54" s="39" t="n"/>
      <c r="AK54" s="20">
        <f>IF(OR($A54="",$B54=""),"",IF(COUNTIFS($A$2:$A$251,$A54,$B$2:$B$251,$B54)&gt;1,"Duplicate room and date",IF(AND($L54&lt;&gt;"",$K54=""),"Missing start time",IF(AND($Y54="Yes",$AC54="Released",$AB54&lt;&gt;"Pass"),"Inspection not passed",IF(AND($AB54&lt;&gt;"",$Z54=""),"Missing inspector",IF(AND($AD54="Maintenance",$AE54=""),"Missing issue description",IF(AND($AD54="Maintenance",$AF54=""),"Missing maintenance ticket",IF(OR(NOT(ISNUMBER($M54)),NOT(ISNUMBER($J54))),"OK",IF($M54&gt;$J54+'Standards &amp; Setup'!$B$4,"Cleaning time above alert limit","OK")))))))))</f>
        <v/>
      </c>
    </row>
    <row r="55">
      <c r="A55" s="38" t="n"/>
      <c r="B55" s="19" t="n"/>
      <c r="C55" s="20">
        <f>IFERROR(IF($B55="","",VLOOKUP($B55,'Standards &amp; Setup'!$E$3:$G$102,2,FALSE)),"Room not found")</f>
        <v/>
      </c>
      <c r="D55" s="20">
        <f>IFERROR(IF($B55="","",VLOOKUP($B55,'Standards &amp; Setup'!$E$3:$G$102,3,FALSE)),"Room not found")</f>
        <v/>
      </c>
      <c r="E55" s="19" t="n"/>
      <c r="F55" s="19" t="n"/>
      <c r="G55" s="19" t="n"/>
      <c r="H55" s="19" t="n"/>
      <c r="I55" s="19" t="n"/>
      <c r="J55" s="20">
        <f>IFERROR(IF($G55="","",VLOOKUP($G55,'Standards &amp; Setup'!$A$14:$B$17,2,FALSE)),"")</f>
        <v/>
      </c>
      <c r="K55" s="21" t="n"/>
      <c r="L55" s="21" t="n"/>
      <c r="M55" s="20">
        <f>IF(OR(NOT(ISNUMBER($K55)),NOT(ISNUMBER($L55))),"",ROUND(MOD($L55-$K55,1)*1440,0))</f>
        <v/>
      </c>
      <c r="N55" s="19" t="n"/>
      <c r="O55" s="19" t="n"/>
      <c r="P55" s="19" t="n"/>
      <c r="Q55" s="19" t="n"/>
      <c r="R55" s="19" t="n"/>
      <c r="S55" s="19" t="n"/>
      <c r="T55" s="19" t="n"/>
      <c r="U55" s="19" t="n"/>
      <c r="V55" s="19" t="n"/>
      <c r="W55" s="19" t="n"/>
      <c r="X55" s="19" t="n"/>
      <c r="Y55" s="19" t="n"/>
      <c r="Z55" s="19" t="n"/>
      <c r="AA55" s="21" t="n"/>
      <c r="AB55" s="19" t="n"/>
      <c r="AC55" s="20">
        <f>IF(OR($A55="",$B55=""),"",IF(COUNTIF($N55:$X55,"Needs Attention")&gt;0,"Hold",IF(AND($L55&lt;&gt;"",COUNTBLANK($N55:$X55)&gt;0),"Incomplete Checklist",IF($K55="","Not Started",IF($L55="","In Progress",IF($AB55="Fail","Reclean",IF(AND($Y55="Yes",$AB55=""),"Awaiting Inspection",IF(OR($Y55="No",$AB55="Pass"),"Released","Awaiting Inspection"))))))))</f>
        <v/>
      </c>
      <c r="AD55" s="19" t="n"/>
      <c r="AE55" s="19" t="n"/>
      <c r="AF55" s="19" t="n"/>
      <c r="AG55" s="19" t="n"/>
      <c r="AH55" s="19" t="n"/>
      <c r="AI55" s="19" t="n"/>
      <c r="AJ55" s="39" t="n"/>
      <c r="AK55" s="20">
        <f>IF(OR($A55="",$B55=""),"",IF(COUNTIFS($A$2:$A$251,$A55,$B$2:$B$251,$B55)&gt;1,"Duplicate room and date",IF(AND($L55&lt;&gt;"",$K55=""),"Missing start time",IF(AND($Y55="Yes",$AC55="Released",$AB55&lt;&gt;"Pass"),"Inspection not passed",IF(AND($AB55&lt;&gt;"",$Z55=""),"Missing inspector",IF(AND($AD55="Maintenance",$AE55=""),"Missing issue description",IF(AND($AD55="Maintenance",$AF55=""),"Missing maintenance ticket",IF(OR(NOT(ISNUMBER($M55)),NOT(ISNUMBER($J55))),"OK",IF($M55&gt;$J55+'Standards &amp; Setup'!$B$4,"Cleaning time above alert limit","OK")))))))))</f>
        <v/>
      </c>
    </row>
    <row r="56">
      <c r="A56" s="38" t="n"/>
      <c r="B56" s="19" t="n"/>
      <c r="C56" s="20">
        <f>IFERROR(IF($B56="","",VLOOKUP($B56,'Standards &amp; Setup'!$E$3:$G$102,2,FALSE)),"Room not found")</f>
        <v/>
      </c>
      <c r="D56" s="20">
        <f>IFERROR(IF($B56="","",VLOOKUP($B56,'Standards &amp; Setup'!$E$3:$G$102,3,FALSE)),"Room not found")</f>
        <v/>
      </c>
      <c r="E56" s="19" t="n"/>
      <c r="F56" s="19" t="n"/>
      <c r="G56" s="19" t="n"/>
      <c r="H56" s="19" t="n"/>
      <c r="I56" s="19" t="n"/>
      <c r="J56" s="20">
        <f>IFERROR(IF($G56="","",VLOOKUP($G56,'Standards &amp; Setup'!$A$14:$B$17,2,FALSE)),"")</f>
        <v/>
      </c>
      <c r="K56" s="21" t="n"/>
      <c r="L56" s="21" t="n"/>
      <c r="M56" s="20">
        <f>IF(OR(NOT(ISNUMBER($K56)),NOT(ISNUMBER($L56))),"",ROUND(MOD($L56-$K56,1)*1440,0))</f>
        <v/>
      </c>
      <c r="N56" s="19" t="n"/>
      <c r="O56" s="19" t="n"/>
      <c r="P56" s="19" t="n"/>
      <c r="Q56" s="19" t="n"/>
      <c r="R56" s="19" t="n"/>
      <c r="S56" s="19" t="n"/>
      <c r="T56" s="19" t="n"/>
      <c r="U56" s="19" t="n"/>
      <c r="V56" s="19" t="n"/>
      <c r="W56" s="19" t="n"/>
      <c r="X56" s="19" t="n"/>
      <c r="Y56" s="19" t="n"/>
      <c r="Z56" s="19" t="n"/>
      <c r="AA56" s="21" t="n"/>
      <c r="AB56" s="19" t="n"/>
      <c r="AC56" s="20">
        <f>IF(OR($A56="",$B56=""),"",IF(COUNTIF($N56:$X56,"Needs Attention")&gt;0,"Hold",IF(AND($L56&lt;&gt;"",COUNTBLANK($N56:$X56)&gt;0),"Incomplete Checklist",IF($K56="","Not Started",IF($L56="","In Progress",IF($AB56="Fail","Reclean",IF(AND($Y56="Yes",$AB56=""),"Awaiting Inspection",IF(OR($Y56="No",$AB56="Pass"),"Released","Awaiting Inspection"))))))))</f>
        <v/>
      </c>
      <c r="AD56" s="19" t="n"/>
      <c r="AE56" s="19" t="n"/>
      <c r="AF56" s="19" t="n"/>
      <c r="AG56" s="19" t="n"/>
      <c r="AH56" s="19" t="n"/>
      <c r="AI56" s="19" t="n"/>
      <c r="AJ56" s="39" t="n"/>
      <c r="AK56" s="20">
        <f>IF(OR($A56="",$B56=""),"",IF(COUNTIFS($A$2:$A$251,$A56,$B$2:$B$251,$B56)&gt;1,"Duplicate room and date",IF(AND($L56&lt;&gt;"",$K56=""),"Missing start time",IF(AND($Y56="Yes",$AC56="Released",$AB56&lt;&gt;"Pass"),"Inspection not passed",IF(AND($AB56&lt;&gt;"",$Z56=""),"Missing inspector",IF(AND($AD56="Maintenance",$AE56=""),"Missing issue description",IF(AND($AD56="Maintenance",$AF56=""),"Missing maintenance ticket",IF(OR(NOT(ISNUMBER($M56)),NOT(ISNUMBER($J56))),"OK",IF($M56&gt;$J56+'Standards &amp; Setup'!$B$4,"Cleaning time above alert limit","OK")))))))))</f>
        <v/>
      </c>
    </row>
    <row r="57">
      <c r="A57" s="38" t="n"/>
      <c r="B57" s="19" t="n"/>
      <c r="C57" s="20">
        <f>IFERROR(IF($B57="","",VLOOKUP($B57,'Standards &amp; Setup'!$E$3:$G$102,2,FALSE)),"Room not found")</f>
        <v/>
      </c>
      <c r="D57" s="20">
        <f>IFERROR(IF($B57="","",VLOOKUP($B57,'Standards &amp; Setup'!$E$3:$G$102,3,FALSE)),"Room not found")</f>
        <v/>
      </c>
      <c r="E57" s="19" t="n"/>
      <c r="F57" s="19" t="n"/>
      <c r="G57" s="19" t="n"/>
      <c r="H57" s="19" t="n"/>
      <c r="I57" s="19" t="n"/>
      <c r="J57" s="20">
        <f>IFERROR(IF($G57="","",VLOOKUP($G57,'Standards &amp; Setup'!$A$14:$B$17,2,FALSE)),"")</f>
        <v/>
      </c>
      <c r="K57" s="21" t="n"/>
      <c r="L57" s="21" t="n"/>
      <c r="M57" s="20">
        <f>IF(OR(NOT(ISNUMBER($K57)),NOT(ISNUMBER($L57))),"",ROUND(MOD($L57-$K57,1)*1440,0))</f>
        <v/>
      </c>
      <c r="N57" s="19" t="n"/>
      <c r="O57" s="19" t="n"/>
      <c r="P57" s="19" t="n"/>
      <c r="Q57" s="19" t="n"/>
      <c r="R57" s="19" t="n"/>
      <c r="S57" s="19" t="n"/>
      <c r="T57" s="19" t="n"/>
      <c r="U57" s="19" t="n"/>
      <c r="V57" s="19" t="n"/>
      <c r="W57" s="19" t="n"/>
      <c r="X57" s="19" t="n"/>
      <c r="Y57" s="19" t="n"/>
      <c r="Z57" s="19" t="n"/>
      <c r="AA57" s="21" t="n"/>
      <c r="AB57" s="19" t="n"/>
      <c r="AC57" s="20">
        <f>IF(OR($A57="",$B57=""),"",IF(COUNTIF($N57:$X57,"Needs Attention")&gt;0,"Hold",IF(AND($L57&lt;&gt;"",COUNTBLANK($N57:$X57)&gt;0),"Incomplete Checklist",IF($K57="","Not Started",IF($L57="","In Progress",IF($AB57="Fail","Reclean",IF(AND($Y57="Yes",$AB57=""),"Awaiting Inspection",IF(OR($Y57="No",$AB57="Pass"),"Released","Awaiting Inspection"))))))))</f>
        <v/>
      </c>
      <c r="AD57" s="19" t="n"/>
      <c r="AE57" s="19" t="n"/>
      <c r="AF57" s="19" t="n"/>
      <c r="AG57" s="19" t="n"/>
      <c r="AH57" s="19" t="n"/>
      <c r="AI57" s="19" t="n"/>
      <c r="AJ57" s="39" t="n"/>
      <c r="AK57" s="20">
        <f>IF(OR($A57="",$B57=""),"",IF(COUNTIFS($A$2:$A$251,$A57,$B$2:$B$251,$B57)&gt;1,"Duplicate room and date",IF(AND($L57&lt;&gt;"",$K57=""),"Missing start time",IF(AND($Y57="Yes",$AC57="Released",$AB57&lt;&gt;"Pass"),"Inspection not passed",IF(AND($AB57&lt;&gt;"",$Z57=""),"Missing inspector",IF(AND($AD57="Maintenance",$AE57=""),"Missing issue description",IF(AND($AD57="Maintenance",$AF57=""),"Missing maintenance ticket",IF(OR(NOT(ISNUMBER($M57)),NOT(ISNUMBER($J57))),"OK",IF($M57&gt;$J57+'Standards &amp; Setup'!$B$4,"Cleaning time above alert limit","OK")))))))))</f>
        <v/>
      </c>
    </row>
    <row r="58">
      <c r="A58" s="38" t="n"/>
      <c r="B58" s="19" t="n"/>
      <c r="C58" s="20">
        <f>IFERROR(IF($B58="","",VLOOKUP($B58,'Standards &amp; Setup'!$E$3:$G$102,2,FALSE)),"Room not found")</f>
        <v/>
      </c>
      <c r="D58" s="20">
        <f>IFERROR(IF($B58="","",VLOOKUP($B58,'Standards &amp; Setup'!$E$3:$G$102,3,FALSE)),"Room not found")</f>
        <v/>
      </c>
      <c r="E58" s="19" t="n"/>
      <c r="F58" s="19" t="n"/>
      <c r="G58" s="19" t="n"/>
      <c r="H58" s="19" t="n"/>
      <c r="I58" s="19" t="n"/>
      <c r="J58" s="20">
        <f>IFERROR(IF($G58="","",VLOOKUP($G58,'Standards &amp; Setup'!$A$14:$B$17,2,FALSE)),"")</f>
        <v/>
      </c>
      <c r="K58" s="21" t="n"/>
      <c r="L58" s="21" t="n"/>
      <c r="M58" s="20">
        <f>IF(OR(NOT(ISNUMBER($K58)),NOT(ISNUMBER($L58))),"",ROUND(MOD($L58-$K58,1)*1440,0))</f>
        <v/>
      </c>
      <c r="N58" s="19" t="n"/>
      <c r="O58" s="19" t="n"/>
      <c r="P58" s="19" t="n"/>
      <c r="Q58" s="19" t="n"/>
      <c r="R58" s="19" t="n"/>
      <c r="S58" s="19" t="n"/>
      <c r="T58" s="19" t="n"/>
      <c r="U58" s="19" t="n"/>
      <c r="V58" s="19" t="n"/>
      <c r="W58" s="19" t="n"/>
      <c r="X58" s="19" t="n"/>
      <c r="Y58" s="19" t="n"/>
      <c r="Z58" s="19" t="n"/>
      <c r="AA58" s="21" t="n"/>
      <c r="AB58" s="19" t="n"/>
      <c r="AC58" s="20">
        <f>IF(OR($A58="",$B58=""),"",IF(COUNTIF($N58:$X58,"Needs Attention")&gt;0,"Hold",IF(AND($L58&lt;&gt;"",COUNTBLANK($N58:$X58)&gt;0),"Incomplete Checklist",IF($K58="","Not Started",IF($L58="","In Progress",IF($AB58="Fail","Reclean",IF(AND($Y58="Yes",$AB58=""),"Awaiting Inspection",IF(OR($Y58="No",$AB58="Pass"),"Released","Awaiting Inspection"))))))))</f>
        <v/>
      </c>
      <c r="AD58" s="19" t="n"/>
      <c r="AE58" s="19" t="n"/>
      <c r="AF58" s="19" t="n"/>
      <c r="AG58" s="19" t="n"/>
      <c r="AH58" s="19" t="n"/>
      <c r="AI58" s="19" t="n"/>
      <c r="AJ58" s="39" t="n"/>
      <c r="AK58" s="20">
        <f>IF(OR($A58="",$B58=""),"",IF(COUNTIFS($A$2:$A$251,$A58,$B$2:$B$251,$B58)&gt;1,"Duplicate room and date",IF(AND($L58&lt;&gt;"",$K58=""),"Missing start time",IF(AND($Y58="Yes",$AC58="Released",$AB58&lt;&gt;"Pass"),"Inspection not passed",IF(AND($AB58&lt;&gt;"",$Z58=""),"Missing inspector",IF(AND($AD58="Maintenance",$AE58=""),"Missing issue description",IF(AND($AD58="Maintenance",$AF58=""),"Missing maintenance ticket",IF(OR(NOT(ISNUMBER($M58)),NOT(ISNUMBER($J58))),"OK",IF($M58&gt;$J58+'Standards &amp; Setup'!$B$4,"Cleaning time above alert limit","OK")))))))))</f>
        <v/>
      </c>
    </row>
    <row r="59">
      <c r="A59" s="38" t="n"/>
      <c r="B59" s="19" t="n"/>
      <c r="C59" s="20">
        <f>IFERROR(IF($B59="","",VLOOKUP($B59,'Standards &amp; Setup'!$E$3:$G$102,2,FALSE)),"Room not found")</f>
        <v/>
      </c>
      <c r="D59" s="20">
        <f>IFERROR(IF($B59="","",VLOOKUP($B59,'Standards &amp; Setup'!$E$3:$G$102,3,FALSE)),"Room not found")</f>
        <v/>
      </c>
      <c r="E59" s="19" t="n"/>
      <c r="F59" s="19" t="n"/>
      <c r="G59" s="19" t="n"/>
      <c r="H59" s="19" t="n"/>
      <c r="I59" s="19" t="n"/>
      <c r="J59" s="20">
        <f>IFERROR(IF($G59="","",VLOOKUP($G59,'Standards &amp; Setup'!$A$14:$B$17,2,FALSE)),"")</f>
        <v/>
      </c>
      <c r="K59" s="21" t="n"/>
      <c r="L59" s="21" t="n"/>
      <c r="M59" s="20">
        <f>IF(OR(NOT(ISNUMBER($K59)),NOT(ISNUMBER($L59))),"",ROUND(MOD($L59-$K59,1)*1440,0))</f>
        <v/>
      </c>
      <c r="N59" s="19" t="n"/>
      <c r="O59" s="19" t="n"/>
      <c r="P59" s="19" t="n"/>
      <c r="Q59" s="19" t="n"/>
      <c r="R59" s="19" t="n"/>
      <c r="S59" s="19" t="n"/>
      <c r="T59" s="19" t="n"/>
      <c r="U59" s="19" t="n"/>
      <c r="V59" s="19" t="n"/>
      <c r="W59" s="19" t="n"/>
      <c r="X59" s="19" t="n"/>
      <c r="Y59" s="19" t="n"/>
      <c r="Z59" s="19" t="n"/>
      <c r="AA59" s="21" t="n"/>
      <c r="AB59" s="19" t="n"/>
      <c r="AC59" s="20">
        <f>IF(OR($A59="",$B59=""),"",IF(COUNTIF($N59:$X59,"Needs Attention")&gt;0,"Hold",IF(AND($L59&lt;&gt;"",COUNTBLANK($N59:$X59)&gt;0),"Incomplete Checklist",IF($K59="","Not Started",IF($L59="","In Progress",IF($AB59="Fail","Reclean",IF(AND($Y59="Yes",$AB59=""),"Awaiting Inspection",IF(OR($Y59="No",$AB59="Pass"),"Released","Awaiting Inspection"))))))))</f>
        <v/>
      </c>
      <c r="AD59" s="19" t="n"/>
      <c r="AE59" s="19" t="n"/>
      <c r="AF59" s="19" t="n"/>
      <c r="AG59" s="19" t="n"/>
      <c r="AH59" s="19" t="n"/>
      <c r="AI59" s="19" t="n"/>
      <c r="AJ59" s="39" t="n"/>
      <c r="AK59" s="20">
        <f>IF(OR($A59="",$B59=""),"",IF(COUNTIFS($A$2:$A$251,$A59,$B$2:$B$251,$B59)&gt;1,"Duplicate room and date",IF(AND($L59&lt;&gt;"",$K59=""),"Missing start time",IF(AND($Y59="Yes",$AC59="Released",$AB59&lt;&gt;"Pass"),"Inspection not passed",IF(AND($AB59&lt;&gt;"",$Z59=""),"Missing inspector",IF(AND($AD59="Maintenance",$AE59=""),"Missing issue description",IF(AND($AD59="Maintenance",$AF59=""),"Missing maintenance ticket",IF(OR(NOT(ISNUMBER($M59)),NOT(ISNUMBER($J59))),"OK",IF($M59&gt;$J59+'Standards &amp; Setup'!$B$4,"Cleaning time above alert limit","OK")))))))))</f>
        <v/>
      </c>
    </row>
    <row r="60">
      <c r="A60" s="38" t="n"/>
      <c r="B60" s="19" t="n"/>
      <c r="C60" s="20">
        <f>IFERROR(IF($B60="","",VLOOKUP($B60,'Standards &amp; Setup'!$E$3:$G$102,2,FALSE)),"Room not found")</f>
        <v/>
      </c>
      <c r="D60" s="20">
        <f>IFERROR(IF($B60="","",VLOOKUP($B60,'Standards &amp; Setup'!$E$3:$G$102,3,FALSE)),"Room not found")</f>
        <v/>
      </c>
      <c r="E60" s="19" t="n"/>
      <c r="F60" s="19" t="n"/>
      <c r="G60" s="19" t="n"/>
      <c r="H60" s="19" t="n"/>
      <c r="I60" s="19" t="n"/>
      <c r="J60" s="20">
        <f>IFERROR(IF($G60="","",VLOOKUP($G60,'Standards &amp; Setup'!$A$14:$B$17,2,FALSE)),"")</f>
        <v/>
      </c>
      <c r="K60" s="21" t="n"/>
      <c r="L60" s="21" t="n"/>
      <c r="M60" s="20">
        <f>IF(OR(NOT(ISNUMBER($K60)),NOT(ISNUMBER($L60))),"",ROUND(MOD($L60-$K60,1)*1440,0))</f>
        <v/>
      </c>
      <c r="N60" s="19" t="n"/>
      <c r="O60" s="19" t="n"/>
      <c r="P60" s="19" t="n"/>
      <c r="Q60" s="19" t="n"/>
      <c r="R60" s="19" t="n"/>
      <c r="S60" s="19" t="n"/>
      <c r="T60" s="19" t="n"/>
      <c r="U60" s="19" t="n"/>
      <c r="V60" s="19" t="n"/>
      <c r="W60" s="19" t="n"/>
      <c r="X60" s="19" t="n"/>
      <c r="Y60" s="19" t="n"/>
      <c r="Z60" s="19" t="n"/>
      <c r="AA60" s="21" t="n"/>
      <c r="AB60" s="19" t="n"/>
      <c r="AC60" s="20">
        <f>IF(OR($A60="",$B60=""),"",IF(COUNTIF($N60:$X60,"Needs Attention")&gt;0,"Hold",IF(AND($L60&lt;&gt;"",COUNTBLANK($N60:$X60)&gt;0),"Incomplete Checklist",IF($K60="","Not Started",IF($L60="","In Progress",IF($AB60="Fail","Reclean",IF(AND($Y60="Yes",$AB60=""),"Awaiting Inspection",IF(OR($Y60="No",$AB60="Pass"),"Released","Awaiting Inspection"))))))))</f>
        <v/>
      </c>
      <c r="AD60" s="19" t="n"/>
      <c r="AE60" s="19" t="n"/>
      <c r="AF60" s="19" t="n"/>
      <c r="AG60" s="19" t="n"/>
      <c r="AH60" s="19" t="n"/>
      <c r="AI60" s="19" t="n"/>
      <c r="AJ60" s="39" t="n"/>
      <c r="AK60" s="20">
        <f>IF(OR($A60="",$B60=""),"",IF(COUNTIFS($A$2:$A$251,$A60,$B$2:$B$251,$B60)&gt;1,"Duplicate room and date",IF(AND($L60&lt;&gt;"",$K60=""),"Missing start time",IF(AND($Y60="Yes",$AC60="Released",$AB60&lt;&gt;"Pass"),"Inspection not passed",IF(AND($AB60&lt;&gt;"",$Z60=""),"Missing inspector",IF(AND($AD60="Maintenance",$AE60=""),"Missing issue description",IF(AND($AD60="Maintenance",$AF60=""),"Missing maintenance ticket",IF(OR(NOT(ISNUMBER($M60)),NOT(ISNUMBER($J60))),"OK",IF($M60&gt;$J60+'Standards &amp; Setup'!$B$4,"Cleaning time above alert limit","OK")))))))))</f>
        <v/>
      </c>
    </row>
    <row r="61">
      <c r="A61" s="38" t="n"/>
      <c r="B61" s="19" t="n"/>
      <c r="C61" s="20">
        <f>IFERROR(IF($B61="","",VLOOKUP($B61,'Standards &amp; Setup'!$E$3:$G$102,2,FALSE)),"Room not found")</f>
        <v/>
      </c>
      <c r="D61" s="20">
        <f>IFERROR(IF($B61="","",VLOOKUP($B61,'Standards &amp; Setup'!$E$3:$G$102,3,FALSE)),"Room not found")</f>
        <v/>
      </c>
      <c r="E61" s="19" t="n"/>
      <c r="F61" s="19" t="n"/>
      <c r="G61" s="19" t="n"/>
      <c r="H61" s="19" t="n"/>
      <c r="I61" s="19" t="n"/>
      <c r="J61" s="20">
        <f>IFERROR(IF($G61="","",VLOOKUP($G61,'Standards &amp; Setup'!$A$14:$B$17,2,FALSE)),"")</f>
        <v/>
      </c>
      <c r="K61" s="21" t="n"/>
      <c r="L61" s="21" t="n"/>
      <c r="M61" s="20">
        <f>IF(OR(NOT(ISNUMBER($K61)),NOT(ISNUMBER($L61))),"",ROUND(MOD($L61-$K61,1)*1440,0))</f>
        <v/>
      </c>
      <c r="N61" s="19" t="n"/>
      <c r="O61" s="19" t="n"/>
      <c r="P61" s="19" t="n"/>
      <c r="Q61" s="19" t="n"/>
      <c r="R61" s="19" t="n"/>
      <c r="S61" s="19" t="n"/>
      <c r="T61" s="19" t="n"/>
      <c r="U61" s="19" t="n"/>
      <c r="V61" s="19" t="n"/>
      <c r="W61" s="19" t="n"/>
      <c r="X61" s="19" t="n"/>
      <c r="Y61" s="19" t="n"/>
      <c r="Z61" s="19" t="n"/>
      <c r="AA61" s="21" t="n"/>
      <c r="AB61" s="19" t="n"/>
      <c r="AC61" s="20">
        <f>IF(OR($A61="",$B61=""),"",IF(COUNTIF($N61:$X61,"Needs Attention")&gt;0,"Hold",IF(AND($L61&lt;&gt;"",COUNTBLANK($N61:$X61)&gt;0),"Incomplete Checklist",IF($K61="","Not Started",IF($L61="","In Progress",IF($AB61="Fail","Reclean",IF(AND($Y61="Yes",$AB61=""),"Awaiting Inspection",IF(OR($Y61="No",$AB61="Pass"),"Released","Awaiting Inspection"))))))))</f>
        <v/>
      </c>
      <c r="AD61" s="19" t="n"/>
      <c r="AE61" s="19" t="n"/>
      <c r="AF61" s="19" t="n"/>
      <c r="AG61" s="19" t="n"/>
      <c r="AH61" s="19" t="n"/>
      <c r="AI61" s="19" t="n"/>
      <c r="AJ61" s="39" t="n"/>
      <c r="AK61" s="20">
        <f>IF(OR($A61="",$B61=""),"",IF(COUNTIFS($A$2:$A$251,$A61,$B$2:$B$251,$B61)&gt;1,"Duplicate room and date",IF(AND($L61&lt;&gt;"",$K61=""),"Missing start time",IF(AND($Y61="Yes",$AC61="Released",$AB61&lt;&gt;"Pass"),"Inspection not passed",IF(AND($AB61&lt;&gt;"",$Z61=""),"Missing inspector",IF(AND($AD61="Maintenance",$AE61=""),"Missing issue description",IF(AND($AD61="Maintenance",$AF61=""),"Missing maintenance ticket",IF(OR(NOT(ISNUMBER($M61)),NOT(ISNUMBER($J61))),"OK",IF($M61&gt;$J61+'Standards &amp; Setup'!$B$4,"Cleaning time above alert limit","OK")))))))))</f>
        <v/>
      </c>
    </row>
    <row r="62">
      <c r="A62" s="38" t="n"/>
      <c r="B62" s="19" t="n"/>
      <c r="C62" s="20">
        <f>IFERROR(IF($B62="","",VLOOKUP($B62,'Standards &amp; Setup'!$E$3:$G$102,2,FALSE)),"Room not found")</f>
        <v/>
      </c>
      <c r="D62" s="20">
        <f>IFERROR(IF($B62="","",VLOOKUP($B62,'Standards &amp; Setup'!$E$3:$G$102,3,FALSE)),"Room not found")</f>
        <v/>
      </c>
      <c r="E62" s="19" t="n"/>
      <c r="F62" s="19" t="n"/>
      <c r="G62" s="19" t="n"/>
      <c r="H62" s="19" t="n"/>
      <c r="I62" s="19" t="n"/>
      <c r="J62" s="20">
        <f>IFERROR(IF($G62="","",VLOOKUP($G62,'Standards &amp; Setup'!$A$14:$B$17,2,FALSE)),"")</f>
        <v/>
      </c>
      <c r="K62" s="21" t="n"/>
      <c r="L62" s="21" t="n"/>
      <c r="M62" s="20">
        <f>IF(OR(NOT(ISNUMBER($K62)),NOT(ISNUMBER($L62))),"",ROUND(MOD($L62-$K62,1)*1440,0))</f>
        <v/>
      </c>
      <c r="N62" s="19" t="n"/>
      <c r="O62" s="19" t="n"/>
      <c r="P62" s="19" t="n"/>
      <c r="Q62" s="19" t="n"/>
      <c r="R62" s="19" t="n"/>
      <c r="S62" s="19" t="n"/>
      <c r="T62" s="19" t="n"/>
      <c r="U62" s="19" t="n"/>
      <c r="V62" s="19" t="n"/>
      <c r="W62" s="19" t="n"/>
      <c r="X62" s="19" t="n"/>
      <c r="Y62" s="19" t="n"/>
      <c r="Z62" s="19" t="n"/>
      <c r="AA62" s="21" t="n"/>
      <c r="AB62" s="19" t="n"/>
      <c r="AC62" s="20">
        <f>IF(OR($A62="",$B62=""),"",IF(COUNTIF($N62:$X62,"Needs Attention")&gt;0,"Hold",IF(AND($L62&lt;&gt;"",COUNTBLANK($N62:$X62)&gt;0),"Incomplete Checklist",IF($K62="","Not Started",IF($L62="","In Progress",IF($AB62="Fail","Reclean",IF(AND($Y62="Yes",$AB62=""),"Awaiting Inspection",IF(OR($Y62="No",$AB62="Pass"),"Released","Awaiting Inspection"))))))))</f>
        <v/>
      </c>
      <c r="AD62" s="19" t="n"/>
      <c r="AE62" s="19" t="n"/>
      <c r="AF62" s="19" t="n"/>
      <c r="AG62" s="19" t="n"/>
      <c r="AH62" s="19" t="n"/>
      <c r="AI62" s="19" t="n"/>
      <c r="AJ62" s="39" t="n"/>
      <c r="AK62" s="20">
        <f>IF(OR($A62="",$B62=""),"",IF(COUNTIFS($A$2:$A$251,$A62,$B$2:$B$251,$B62)&gt;1,"Duplicate room and date",IF(AND($L62&lt;&gt;"",$K62=""),"Missing start time",IF(AND($Y62="Yes",$AC62="Released",$AB62&lt;&gt;"Pass"),"Inspection not passed",IF(AND($AB62&lt;&gt;"",$Z62=""),"Missing inspector",IF(AND($AD62="Maintenance",$AE62=""),"Missing issue description",IF(AND($AD62="Maintenance",$AF62=""),"Missing maintenance ticket",IF(OR(NOT(ISNUMBER($M62)),NOT(ISNUMBER($J62))),"OK",IF($M62&gt;$J62+'Standards &amp; Setup'!$B$4,"Cleaning time above alert limit","OK")))))))))</f>
        <v/>
      </c>
    </row>
    <row r="63">
      <c r="A63" s="38" t="n"/>
      <c r="B63" s="19" t="n"/>
      <c r="C63" s="20">
        <f>IFERROR(IF($B63="","",VLOOKUP($B63,'Standards &amp; Setup'!$E$3:$G$102,2,FALSE)),"Room not found")</f>
        <v/>
      </c>
      <c r="D63" s="20">
        <f>IFERROR(IF($B63="","",VLOOKUP($B63,'Standards &amp; Setup'!$E$3:$G$102,3,FALSE)),"Room not found")</f>
        <v/>
      </c>
      <c r="E63" s="19" t="n"/>
      <c r="F63" s="19" t="n"/>
      <c r="G63" s="19" t="n"/>
      <c r="H63" s="19" t="n"/>
      <c r="I63" s="19" t="n"/>
      <c r="J63" s="20">
        <f>IFERROR(IF($G63="","",VLOOKUP($G63,'Standards &amp; Setup'!$A$14:$B$17,2,FALSE)),"")</f>
        <v/>
      </c>
      <c r="K63" s="21" t="n"/>
      <c r="L63" s="21" t="n"/>
      <c r="M63" s="20">
        <f>IF(OR(NOT(ISNUMBER($K63)),NOT(ISNUMBER($L63))),"",ROUND(MOD($L63-$K63,1)*1440,0))</f>
        <v/>
      </c>
      <c r="N63" s="19" t="n"/>
      <c r="O63" s="19" t="n"/>
      <c r="P63" s="19" t="n"/>
      <c r="Q63" s="19" t="n"/>
      <c r="R63" s="19" t="n"/>
      <c r="S63" s="19" t="n"/>
      <c r="T63" s="19" t="n"/>
      <c r="U63" s="19" t="n"/>
      <c r="V63" s="19" t="n"/>
      <c r="W63" s="19" t="n"/>
      <c r="X63" s="19" t="n"/>
      <c r="Y63" s="19" t="n"/>
      <c r="Z63" s="19" t="n"/>
      <c r="AA63" s="21" t="n"/>
      <c r="AB63" s="19" t="n"/>
      <c r="AC63" s="20">
        <f>IF(OR($A63="",$B63=""),"",IF(COUNTIF($N63:$X63,"Needs Attention")&gt;0,"Hold",IF(AND($L63&lt;&gt;"",COUNTBLANK($N63:$X63)&gt;0),"Incomplete Checklist",IF($K63="","Not Started",IF($L63="","In Progress",IF($AB63="Fail","Reclean",IF(AND($Y63="Yes",$AB63=""),"Awaiting Inspection",IF(OR($Y63="No",$AB63="Pass"),"Released","Awaiting Inspection"))))))))</f>
        <v/>
      </c>
      <c r="AD63" s="19" t="n"/>
      <c r="AE63" s="19" t="n"/>
      <c r="AF63" s="19" t="n"/>
      <c r="AG63" s="19" t="n"/>
      <c r="AH63" s="19" t="n"/>
      <c r="AI63" s="19" t="n"/>
      <c r="AJ63" s="39" t="n"/>
      <c r="AK63" s="20">
        <f>IF(OR($A63="",$B63=""),"",IF(COUNTIFS($A$2:$A$251,$A63,$B$2:$B$251,$B63)&gt;1,"Duplicate room and date",IF(AND($L63&lt;&gt;"",$K63=""),"Missing start time",IF(AND($Y63="Yes",$AC63="Released",$AB63&lt;&gt;"Pass"),"Inspection not passed",IF(AND($AB63&lt;&gt;"",$Z63=""),"Missing inspector",IF(AND($AD63="Maintenance",$AE63=""),"Missing issue description",IF(AND($AD63="Maintenance",$AF63=""),"Missing maintenance ticket",IF(OR(NOT(ISNUMBER($M63)),NOT(ISNUMBER($J63))),"OK",IF($M63&gt;$J63+'Standards &amp; Setup'!$B$4,"Cleaning time above alert limit","OK")))))))))</f>
        <v/>
      </c>
    </row>
    <row r="64">
      <c r="A64" s="38" t="n"/>
      <c r="B64" s="19" t="n"/>
      <c r="C64" s="20">
        <f>IFERROR(IF($B64="","",VLOOKUP($B64,'Standards &amp; Setup'!$E$3:$G$102,2,FALSE)),"Room not found")</f>
        <v/>
      </c>
      <c r="D64" s="20">
        <f>IFERROR(IF($B64="","",VLOOKUP($B64,'Standards &amp; Setup'!$E$3:$G$102,3,FALSE)),"Room not found")</f>
        <v/>
      </c>
      <c r="E64" s="19" t="n"/>
      <c r="F64" s="19" t="n"/>
      <c r="G64" s="19" t="n"/>
      <c r="H64" s="19" t="n"/>
      <c r="I64" s="19" t="n"/>
      <c r="J64" s="20">
        <f>IFERROR(IF($G64="","",VLOOKUP($G64,'Standards &amp; Setup'!$A$14:$B$17,2,FALSE)),"")</f>
        <v/>
      </c>
      <c r="K64" s="21" t="n"/>
      <c r="L64" s="21" t="n"/>
      <c r="M64" s="20">
        <f>IF(OR(NOT(ISNUMBER($K64)),NOT(ISNUMBER($L64))),"",ROUND(MOD($L64-$K64,1)*1440,0))</f>
        <v/>
      </c>
      <c r="N64" s="19" t="n"/>
      <c r="O64" s="19" t="n"/>
      <c r="P64" s="19" t="n"/>
      <c r="Q64" s="19" t="n"/>
      <c r="R64" s="19" t="n"/>
      <c r="S64" s="19" t="n"/>
      <c r="T64" s="19" t="n"/>
      <c r="U64" s="19" t="n"/>
      <c r="V64" s="19" t="n"/>
      <c r="W64" s="19" t="n"/>
      <c r="X64" s="19" t="n"/>
      <c r="Y64" s="19" t="n"/>
      <c r="Z64" s="19" t="n"/>
      <c r="AA64" s="21" t="n"/>
      <c r="AB64" s="19" t="n"/>
      <c r="AC64" s="20">
        <f>IF(OR($A64="",$B64=""),"",IF(COUNTIF($N64:$X64,"Needs Attention")&gt;0,"Hold",IF(AND($L64&lt;&gt;"",COUNTBLANK($N64:$X64)&gt;0),"Incomplete Checklist",IF($K64="","Not Started",IF($L64="","In Progress",IF($AB64="Fail","Reclean",IF(AND($Y64="Yes",$AB64=""),"Awaiting Inspection",IF(OR($Y64="No",$AB64="Pass"),"Released","Awaiting Inspection"))))))))</f>
        <v/>
      </c>
      <c r="AD64" s="19" t="n"/>
      <c r="AE64" s="19" t="n"/>
      <c r="AF64" s="19" t="n"/>
      <c r="AG64" s="19" t="n"/>
      <c r="AH64" s="19" t="n"/>
      <c r="AI64" s="19" t="n"/>
      <c r="AJ64" s="39" t="n"/>
      <c r="AK64" s="20">
        <f>IF(OR($A64="",$B64=""),"",IF(COUNTIFS($A$2:$A$251,$A64,$B$2:$B$251,$B64)&gt;1,"Duplicate room and date",IF(AND($L64&lt;&gt;"",$K64=""),"Missing start time",IF(AND($Y64="Yes",$AC64="Released",$AB64&lt;&gt;"Pass"),"Inspection not passed",IF(AND($AB64&lt;&gt;"",$Z64=""),"Missing inspector",IF(AND($AD64="Maintenance",$AE64=""),"Missing issue description",IF(AND($AD64="Maintenance",$AF64=""),"Missing maintenance ticket",IF(OR(NOT(ISNUMBER($M64)),NOT(ISNUMBER($J64))),"OK",IF($M64&gt;$J64+'Standards &amp; Setup'!$B$4,"Cleaning time above alert limit","OK")))))))))</f>
        <v/>
      </c>
    </row>
    <row r="65">
      <c r="A65" s="38" t="n"/>
      <c r="B65" s="19" t="n"/>
      <c r="C65" s="20">
        <f>IFERROR(IF($B65="","",VLOOKUP($B65,'Standards &amp; Setup'!$E$3:$G$102,2,FALSE)),"Room not found")</f>
        <v/>
      </c>
      <c r="D65" s="20">
        <f>IFERROR(IF($B65="","",VLOOKUP($B65,'Standards &amp; Setup'!$E$3:$G$102,3,FALSE)),"Room not found")</f>
        <v/>
      </c>
      <c r="E65" s="19" t="n"/>
      <c r="F65" s="19" t="n"/>
      <c r="G65" s="19" t="n"/>
      <c r="H65" s="19" t="n"/>
      <c r="I65" s="19" t="n"/>
      <c r="J65" s="20">
        <f>IFERROR(IF($G65="","",VLOOKUP($G65,'Standards &amp; Setup'!$A$14:$B$17,2,FALSE)),"")</f>
        <v/>
      </c>
      <c r="K65" s="21" t="n"/>
      <c r="L65" s="21" t="n"/>
      <c r="M65" s="20">
        <f>IF(OR(NOT(ISNUMBER($K65)),NOT(ISNUMBER($L65))),"",ROUND(MOD($L65-$K65,1)*1440,0))</f>
        <v/>
      </c>
      <c r="N65" s="19" t="n"/>
      <c r="O65" s="19" t="n"/>
      <c r="P65" s="19" t="n"/>
      <c r="Q65" s="19" t="n"/>
      <c r="R65" s="19" t="n"/>
      <c r="S65" s="19" t="n"/>
      <c r="T65" s="19" t="n"/>
      <c r="U65" s="19" t="n"/>
      <c r="V65" s="19" t="n"/>
      <c r="W65" s="19" t="n"/>
      <c r="X65" s="19" t="n"/>
      <c r="Y65" s="19" t="n"/>
      <c r="Z65" s="19" t="n"/>
      <c r="AA65" s="21" t="n"/>
      <c r="AB65" s="19" t="n"/>
      <c r="AC65" s="20">
        <f>IF(OR($A65="",$B65=""),"",IF(COUNTIF($N65:$X65,"Needs Attention")&gt;0,"Hold",IF(AND($L65&lt;&gt;"",COUNTBLANK($N65:$X65)&gt;0),"Incomplete Checklist",IF($K65="","Not Started",IF($L65="","In Progress",IF($AB65="Fail","Reclean",IF(AND($Y65="Yes",$AB65=""),"Awaiting Inspection",IF(OR($Y65="No",$AB65="Pass"),"Released","Awaiting Inspection"))))))))</f>
        <v/>
      </c>
      <c r="AD65" s="19" t="n"/>
      <c r="AE65" s="19" t="n"/>
      <c r="AF65" s="19" t="n"/>
      <c r="AG65" s="19" t="n"/>
      <c r="AH65" s="19" t="n"/>
      <c r="AI65" s="19" t="n"/>
      <c r="AJ65" s="39" t="n"/>
      <c r="AK65" s="20">
        <f>IF(OR($A65="",$B65=""),"",IF(COUNTIFS($A$2:$A$251,$A65,$B$2:$B$251,$B65)&gt;1,"Duplicate room and date",IF(AND($L65&lt;&gt;"",$K65=""),"Missing start time",IF(AND($Y65="Yes",$AC65="Released",$AB65&lt;&gt;"Pass"),"Inspection not passed",IF(AND($AB65&lt;&gt;"",$Z65=""),"Missing inspector",IF(AND($AD65="Maintenance",$AE65=""),"Missing issue description",IF(AND($AD65="Maintenance",$AF65=""),"Missing maintenance ticket",IF(OR(NOT(ISNUMBER($M65)),NOT(ISNUMBER($J65))),"OK",IF($M65&gt;$J65+'Standards &amp; Setup'!$B$4,"Cleaning time above alert limit","OK")))))))))</f>
        <v/>
      </c>
    </row>
    <row r="66">
      <c r="A66" s="38" t="n"/>
      <c r="B66" s="19" t="n"/>
      <c r="C66" s="20">
        <f>IFERROR(IF($B66="","",VLOOKUP($B66,'Standards &amp; Setup'!$E$3:$G$102,2,FALSE)),"Room not found")</f>
        <v/>
      </c>
      <c r="D66" s="20">
        <f>IFERROR(IF($B66="","",VLOOKUP($B66,'Standards &amp; Setup'!$E$3:$G$102,3,FALSE)),"Room not found")</f>
        <v/>
      </c>
      <c r="E66" s="19" t="n"/>
      <c r="F66" s="19" t="n"/>
      <c r="G66" s="19" t="n"/>
      <c r="H66" s="19" t="n"/>
      <c r="I66" s="19" t="n"/>
      <c r="J66" s="20">
        <f>IFERROR(IF($G66="","",VLOOKUP($G66,'Standards &amp; Setup'!$A$14:$B$17,2,FALSE)),"")</f>
        <v/>
      </c>
      <c r="K66" s="21" t="n"/>
      <c r="L66" s="21" t="n"/>
      <c r="M66" s="20">
        <f>IF(OR(NOT(ISNUMBER($K66)),NOT(ISNUMBER($L66))),"",ROUND(MOD($L66-$K66,1)*1440,0))</f>
        <v/>
      </c>
      <c r="N66" s="19" t="n"/>
      <c r="O66" s="19" t="n"/>
      <c r="P66" s="19" t="n"/>
      <c r="Q66" s="19" t="n"/>
      <c r="R66" s="19" t="n"/>
      <c r="S66" s="19" t="n"/>
      <c r="T66" s="19" t="n"/>
      <c r="U66" s="19" t="n"/>
      <c r="V66" s="19" t="n"/>
      <c r="W66" s="19" t="n"/>
      <c r="X66" s="19" t="n"/>
      <c r="Y66" s="19" t="n"/>
      <c r="Z66" s="19" t="n"/>
      <c r="AA66" s="21" t="n"/>
      <c r="AB66" s="19" t="n"/>
      <c r="AC66" s="20">
        <f>IF(OR($A66="",$B66=""),"",IF(COUNTIF($N66:$X66,"Needs Attention")&gt;0,"Hold",IF(AND($L66&lt;&gt;"",COUNTBLANK($N66:$X66)&gt;0),"Incomplete Checklist",IF($K66="","Not Started",IF($L66="","In Progress",IF($AB66="Fail","Reclean",IF(AND($Y66="Yes",$AB66=""),"Awaiting Inspection",IF(OR($Y66="No",$AB66="Pass"),"Released","Awaiting Inspection"))))))))</f>
        <v/>
      </c>
      <c r="AD66" s="19" t="n"/>
      <c r="AE66" s="19" t="n"/>
      <c r="AF66" s="19" t="n"/>
      <c r="AG66" s="19" t="n"/>
      <c r="AH66" s="19" t="n"/>
      <c r="AI66" s="19" t="n"/>
      <c r="AJ66" s="39" t="n"/>
      <c r="AK66" s="20">
        <f>IF(OR($A66="",$B66=""),"",IF(COUNTIFS($A$2:$A$251,$A66,$B$2:$B$251,$B66)&gt;1,"Duplicate room and date",IF(AND($L66&lt;&gt;"",$K66=""),"Missing start time",IF(AND($Y66="Yes",$AC66="Released",$AB66&lt;&gt;"Pass"),"Inspection not passed",IF(AND($AB66&lt;&gt;"",$Z66=""),"Missing inspector",IF(AND($AD66="Maintenance",$AE66=""),"Missing issue description",IF(AND($AD66="Maintenance",$AF66=""),"Missing maintenance ticket",IF(OR(NOT(ISNUMBER($M66)),NOT(ISNUMBER($J66))),"OK",IF($M66&gt;$J66+'Standards &amp; Setup'!$B$4,"Cleaning time above alert limit","OK")))))))))</f>
        <v/>
      </c>
    </row>
    <row r="67">
      <c r="A67" s="38" t="n"/>
      <c r="B67" s="19" t="n"/>
      <c r="C67" s="20">
        <f>IFERROR(IF($B67="","",VLOOKUP($B67,'Standards &amp; Setup'!$E$3:$G$102,2,FALSE)),"Room not found")</f>
        <v/>
      </c>
      <c r="D67" s="20">
        <f>IFERROR(IF($B67="","",VLOOKUP($B67,'Standards &amp; Setup'!$E$3:$G$102,3,FALSE)),"Room not found")</f>
        <v/>
      </c>
      <c r="E67" s="19" t="n"/>
      <c r="F67" s="19" t="n"/>
      <c r="G67" s="19" t="n"/>
      <c r="H67" s="19" t="n"/>
      <c r="I67" s="19" t="n"/>
      <c r="J67" s="20">
        <f>IFERROR(IF($G67="","",VLOOKUP($G67,'Standards &amp; Setup'!$A$14:$B$17,2,FALSE)),"")</f>
        <v/>
      </c>
      <c r="K67" s="21" t="n"/>
      <c r="L67" s="21" t="n"/>
      <c r="M67" s="20">
        <f>IF(OR(NOT(ISNUMBER($K67)),NOT(ISNUMBER($L67))),"",ROUND(MOD($L67-$K67,1)*1440,0))</f>
        <v/>
      </c>
      <c r="N67" s="19" t="n"/>
      <c r="O67" s="19" t="n"/>
      <c r="P67" s="19" t="n"/>
      <c r="Q67" s="19" t="n"/>
      <c r="R67" s="19" t="n"/>
      <c r="S67" s="19" t="n"/>
      <c r="T67" s="19" t="n"/>
      <c r="U67" s="19" t="n"/>
      <c r="V67" s="19" t="n"/>
      <c r="W67" s="19" t="n"/>
      <c r="X67" s="19" t="n"/>
      <c r="Y67" s="19" t="n"/>
      <c r="Z67" s="19" t="n"/>
      <c r="AA67" s="21" t="n"/>
      <c r="AB67" s="19" t="n"/>
      <c r="AC67" s="20">
        <f>IF(OR($A67="",$B67=""),"",IF(COUNTIF($N67:$X67,"Needs Attention")&gt;0,"Hold",IF(AND($L67&lt;&gt;"",COUNTBLANK($N67:$X67)&gt;0),"Incomplete Checklist",IF($K67="","Not Started",IF($L67="","In Progress",IF($AB67="Fail","Reclean",IF(AND($Y67="Yes",$AB67=""),"Awaiting Inspection",IF(OR($Y67="No",$AB67="Pass"),"Released","Awaiting Inspection"))))))))</f>
        <v/>
      </c>
      <c r="AD67" s="19" t="n"/>
      <c r="AE67" s="19" t="n"/>
      <c r="AF67" s="19" t="n"/>
      <c r="AG67" s="19" t="n"/>
      <c r="AH67" s="19" t="n"/>
      <c r="AI67" s="19" t="n"/>
      <c r="AJ67" s="39" t="n"/>
      <c r="AK67" s="20">
        <f>IF(OR($A67="",$B67=""),"",IF(COUNTIFS($A$2:$A$251,$A67,$B$2:$B$251,$B67)&gt;1,"Duplicate room and date",IF(AND($L67&lt;&gt;"",$K67=""),"Missing start time",IF(AND($Y67="Yes",$AC67="Released",$AB67&lt;&gt;"Pass"),"Inspection not passed",IF(AND($AB67&lt;&gt;"",$Z67=""),"Missing inspector",IF(AND($AD67="Maintenance",$AE67=""),"Missing issue description",IF(AND($AD67="Maintenance",$AF67=""),"Missing maintenance ticket",IF(OR(NOT(ISNUMBER($M67)),NOT(ISNUMBER($J67))),"OK",IF($M67&gt;$J67+'Standards &amp; Setup'!$B$4,"Cleaning time above alert limit","OK")))))))))</f>
        <v/>
      </c>
    </row>
    <row r="68">
      <c r="A68" s="38" t="n"/>
      <c r="B68" s="19" t="n"/>
      <c r="C68" s="20">
        <f>IFERROR(IF($B68="","",VLOOKUP($B68,'Standards &amp; Setup'!$E$3:$G$102,2,FALSE)),"Room not found")</f>
        <v/>
      </c>
      <c r="D68" s="20">
        <f>IFERROR(IF($B68="","",VLOOKUP($B68,'Standards &amp; Setup'!$E$3:$G$102,3,FALSE)),"Room not found")</f>
        <v/>
      </c>
      <c r="E68" s="19" t="n"/>
      <c r="F68" s="19" t="n"/>
      <c r="G68" s="19" t="n"/>
      <c r="H68" s="19" t="n"/>
      <c r="I68" s="19" t="n"/>
      <c r="J68" s="20">
        <f>IFERROR(IF($G68="","",VLOOKUP($G68,'Standards &amp; Setup'!$A$14:$B$17,2,FALSE)),"")</f>
        <v/>
      </c>
      <c r="K68" s="21" t="n"/>
      <c r="L68" s="21" t="n"/>
      <c r="M68" s="20">
        <f>IF(OR(NOT(ISNUMBER($K68)),NOT(ISNUMBER($L68))),"",ROUND(MOD($L68-$K68,1)*1440,0))</f>
        <v/>
      </c>
      <c r="N68" s="19" t="n"/>
      <c r="O68" s="19" t="n"/>
      <c r="P68" s="19" t="n"/>
      <c r="Q68" s="19" t="n"/>
      <c r="R68" s="19" t="n"/>
      <c r="S68" s="19" t="n"/>
      <c r="T68" s="19" t="n"/>
      <c r="U68" s="19" t="n"/>
      <c r="V68" s="19" t="n"/>
      <c r="W68" s="19" t="n"/>
      <c r="X68" s="19" t="n"/>
      <c r="Y68" s="19" t="n"/>
      <c r="Z68" s="19" t="n"/>
      <c r="AA68" s="21" t="n"/>
      <c r="AB68" s="19" t="n"/>
      <c r="AC68" s="20">
        <f>IF(OR($A68="",$B68=""),"",IF(COUNTIF($N68:$X68,"Needs Attention")&gt;0,"Hold",IF(AND($L68&lt;&gt;"",COUNTBLANK($N68:$X68)&gt;0),"Incomplete Checklist",IF($K68="","Not Started",IF($L68="","In Progress",IF($AB68="Fail","Reclean",IF(AND($Y68="Yes",$AB68=""),"Awaiting Inspection",IF(OR($Y68="No",$AB68="Pass"),"Released","Awaiting Inspection"))))))))</f>
        <v/>
      </c>
      <c r="AD68" s="19" t="n"/>
      <c r="AE68" s="19" t="n"/>
      <c r="AF68" s="19" t="n"/>
      <c r="AG68" s="19" t="n"/>
      <c r="AH68" s="19" t="n"/>
      <c r="AI68" s="19" t="n"/>
      <c r="AJ68" s="39" t="n"/>
      <c r="AK68" s="20">
        <f>IF(OR($A68="",$B68=""),"",IF(COUNTIFS($A$2:$A$251,$A68,$B$2:$B$251,$B68)&gt;1,"Duplicate room and date",IF(AND($L68&lt;&gt;"",$K68=""),"Missing start time",IF(AND($Y68="Yes",$AC68="Released",$AB68&lt;&gt;"Pass"),"Inspection not passed",IF(AND($AB68&lt;&gt;"",$Z68=""),"Missing inspector",IF(AND($AD68="Maintenance",$AE68=""),"Missing issue description",IF(AND($AD68="Maintenance",$AF68=""),"Missing maintenance ticket",IF(OR(NOT(ISNUMBER($M68)),NOT(ISNUMBER($J68))),"OK",IF($M68&gt;$J68+'Standards &amp; Setup'!$B$4,"Cleaning time above alert limit","OK")))))))))</f>
        <v/>
      </c>
    </row>
    <row r="69">
      <c r="A69" s="38" t="n"/>
      <c r="B69" s="19" t="n"/>
      <c r="C69" s="20">
        <f>IFERROR(IF($B69="","",VLOOKUP($B69,'Standards &amp; Setup'!$E$3:$G$102,2,FALSE)),"Room not found")</f>
        <v/>
      </c>
      <c r="D69" s="20">
        <f>IFERROR(IF($B69="","",VLOOKUP($B69,'Standards &amp; Setup'!$E$3:$G$102,3,FALSE)),"Room not found")</f>
        <v/>
      </c>
      <c r="E69" s="19" t="n"/>
      <c r="F69" s="19" t="n"/>
      <c r="G69" s="19" t="n"/>
      <c r="H69" s="19" t="n"/>
      <c r="I69" s="19" t="n"/>
      <c r="J69" s="20">
        <f>IFERROR(IF($G69="","",VLOOKUP($G69,'Standards &amp; Setup'!$A$14:$B$17,2,FALSE)),"")</f>
        <v/>
      </c>
      <c r="K69" s="21" t="n"/>
      <c r="L69" s="21" t="n"/>
      <c r="M69" s="20">
        <f>IF(OR(NOT(ISNUMBER($K69)),NOT(ISNUMBER($L69))),"",ROUND(MOD($L69-$K69,1)*1440,0))</f>
        <v/>
      </c>
      <c r="N69" s="19" t="n"/>
      <c r="O69" s="19" t="n"/>
      <c r="P69" s="19" t="n"/>
      <c r="Q69" s="19" t="n"/>
      <c r="R69" s="19" t="n"/>
      <c r="S69" s="19" t="n"/>
      <c r="T69" s="19" t="n"/>
      <c r="U69" s="19" t="n"/>
      <c r="V69" s="19" t="n"/>
      <c r="W69" s="19" t="n"/>
      <c r="X69" s="19" t="n"/>
      <c r="Y69" s="19" t="n"/>
      <c r="Z69" s="19" t="n"/>
      <c r="AA69" s="21" t="n"/>
      <c r="AB69" s="19" t="n"/>
      <c r="AC69" s="20">
        <f>IF(OR($A69="",$B69=""),"",IF(COUNTIF($N69:$X69,"Needs Attention")&gt;0,"Hold",IF(AND($L69&lt;&gt;"",COUNTBLANK($N69:$X69)&gt;0),"Incomplete Checklist",IF($K69="","Not Started",IF($L69="","In Progress",IF($AB69="Fail","Reclean",IF(AND($Y69="Yes",$AB69=""),"Awaiting Inspection",IF(OR($Y69="No",$AB69="Pass"),"Released","Awaiting Inspection"))))))))</f>
        <v/>
      </c>
      <c r="AD69" s="19" t="n"/>
      <c r="AE69" s="19" t="n"/>
      <c r="AF69" s="19" t="n"/>
      <c r="AG69" s="19" t="n"/>
      <c r="AH69" s="19" t="n"/>
      <c r="AI69" s="19" t="n"/>
      <c r="AJ69" s="39" t="n"/>
      <c r="AK69" s="20">
        <f>IF(OR($A69="",$B69=""),"",IF(COUNTIFS($A$2:$A$251,$A69,$B$2:$B$251,$B69)&gt;1,"Duplicate room and date",IF(AND($L69&lt;&gt;"",$K69=""),"Missing start time",IF(AND($Y69="Yes",$AC69="Released",$AB69&lt;&gt;"Pass"),"Inspection not passed",IF(AND($AB69&lt;&gt;"",$Z69=""),"Missing inspector",IF(AND($AD69="Maintenance",$AE69=""),"Missing issue description",IF(AND($AD69="Maintenance",$AF69=""),"Missing maintenance ticket",IF(OR(NOT(ISNUMBER($M69)),NOT(ISNUMBER($J69))),"OK",IF($M69&gt;$J69+'Standards &amp; Setup'!$B$4,"Cleaning time above alert limit","OK")))))))))</f>
        <v/>
      </c>
    </row>
    <row r="70">
      <c r="A70" s="38" t="n"/>
      <c r="B70" s="19" t="n"/>
      <c r="C70" s="20">
        <f>IFERROR(IF($B70="","",VLOOKUP($B70,'Standards &amp; Setup'!$E$3:$G$102,2,FALSE)),"Room not found")</f>
        <v/>
      </c>
      <c r="D70" s="20">
        <f>IFERROR(IF($B70="","",VLOOKUP($B70,'Standards &amp; Setup'!$E$3:$G$102,3,FALSE)),"Room not found")</f>
        <v/>
      </c>
      <c r="E70" s="19" t="n"/>
      <c r="F70" s="19" t="n"/>
      <c r="G70" s="19" t="n"/>
      <c r="H70" s="19" t="n"/>
      <c r="I70" s="19" t="n"/>
      <c r="J70" s="20">
        <f>IFERROR(IF($G70="","",VLOOKUP($G70,'Standards &amp; Setup'!$A$14:$B$17,2,FALSE)),"")</f>
        <v/>
      </c>
      <c r="K70" s="21" t="n"/>
      <c r="L70" s="21" t="n"/>
      <c r="M70" s="20">
        <f>IF(OR(NOT(ISNUMBER($K70)),NOT(ISNUMBER($L70))),"",ROUND(MOD($L70-$K70,1)*1440,0))</f>
        <v/>
      </c>
      <c r="N70" s="19" t="n"/>
      <c r="O70" s="19" t="n"/>
      <c r="P70" s="19" t="n"/>
      <c r="Q70" s="19" t="n"/>
      <c r="R70" s="19" t="n"/>
      <c r="S70" s="19" t="n"/>
      <c r="T70" s="19" t="n"/>
      <c r="U70" s="19" t="n"/>
      <c r="V70" s="19" t="n"/>
      <c r="W70" s="19" t="n"/>
      <c r="X70" s="19" t="n"/>
      <c r="Y70" s="19" t="n"/>
      <c r="Z70" s="19" t="n"/>
      <c r="AA70" s="21" t="n"/>
      <c r="AB70" s="19" t="n"/>
      <c r="AC70" s="20">
        <f>IF(OR($A70="",$B70=""),"",IF(COUNTIF($N70:$X70,"Needs Attention")&gt;0,"Hold",IF(AND($L70&lt;&gt;"",COUNTBLANK($N70:$X70)&gt;0),"Incomplete Checklist",IF($K70="","Not Started",IF($L70="","In Progress",IF($AB70="Fail","Reclean",IF(AND($Y70="Yes",$AB70=""),"Awaiting Inspection",IF(OR($Y70="No",$AB70="Pass"),"Released","Awaiting Inspection"))))))))</f>
        <v/>
      </c>
      <c r="AD70" s="19" t="n"/>
      <c r="AE70" s="19" t="n"/>
      <c r="AF70" s="19" t="n"/>
      <c r="AG70" s="19" t="n"/>
      <c r="AH70" s="19" t="n"/>
      <c r="AI70" s="19" t="n"/>
      <c r="AJ70" s="39" t="n"/>
      <c r="AK70" s="20">
        <f>IF(OR($A70="",$B70=""),"",IF(COUNTIFS($A$2:$A$251,$A70,$B$2:$B$251,$B70)&gt;1,"Duplicate room and date",IF(AND($L70&lt;&gt;"",$K70=""),"Missing start time",IF(AND($Y70="Yes",$AC70="Released",$AB70&lt;&gt;"Pass"),"Inspection not passed",IF(AND($AB70&lt;&gt;"",$Z70=""),"Missing inspector",IF(AND($AD70="Maintenance",$AE70=""),"Missing issue description",IF(AND($AD70="Maintenance",$AF70=""),"Missing maintenance ticket",IF(OR(NOT(ISNUMBER($M70)),NOT(ISNUMBER($J70))),"OK",IF($M70&gt;$J70+'Standards &amp; Setup'!$B$4,"Cleaning time above alert limit","OK")))))))))</f>
        <v/>
      </c>
    </row>
    <row r="71">
      <c r="A71" s="38" t="n"/>
      <c r="B71" s="19" t="n"/>
      <c r="C71" s="20">
        <f>IFERROR(IF($B71="","",VLOOKUP($B71,'Standards &amp; Setup'!$E$3:$G$102,2,FALSE)),"Room not found")</f>
        <v/>
      </c>
      <c r="D71" s="20">
        <f>IFERROR(IF($B71="","",VLOOKUP($B71,'Standards &amp; Setup'!$E$3:$G$102,3,FALSE)),"Room not found")</f>
        <v/>
      </c>
      <c r="E71" s="19" t="n"/>
      <c r="F71" s="19" t="n"/>
      <c r="G71" s="19" t="n"/>
      <c r="H71" s="19" t="n"/>
      <c r="I71" s="19" t="n"/>
      <c r="J71" s="20">
        <f>IFERROR(IF($G71="","",VLOOKUP($G71,'Standards &amp; Setup'!$A$14:$B$17,2,FALSE)),"")</f>
        <v/>
      </c>
      <c r="K71" s="21" t="n"/>
      <c r="L71" s="21" t="n"/>
      <c r="M71" s="20">
        <f>IF(OR(NOT(ISNUMBER($K71)),NOT(ISNUMBER($L71))),"",ROUND(MOD($L71-$K71,1)*1440,0))</f>
        <v/>
      </c>
      <c r="N71" s="19" t="n"/>
      <c r="O71" s="19" t="n"/>
      <c r="P71" s="19" t="n"/>
      <c r="Q71" s="19" t="n"/>
      <c r="R71" s="19" t="n"/>
      <c r="S71" s="19" t="n"/>
      <c r="T71" s="19" t="n"/>
      <c r="U71" s="19" t="n"/>
      <c r="V71" s="19" t="n"/>
      <c r="W71" s="19" t="n"/>
      <c r="X71" s="19" t="n"/>
      <c r="Y71" s="19" t="n"/>
      <c r="Z71" s="19" t="n"/>
      <c r="AA71" s="21" t="n"/>
      <c r="AB71" s="19" t="n"/>
      <c r="AC71" s="20">
        <f>IF(OR($A71="",$B71=""),"",IF(COUNTIF($N71:$X71,"Needs Attention")&gt;0,"Hold",IF(AND($L71&lt;&gt;"",COUNTBLANK($N71:$X71)&gt;0),"Incomplete Checklist",IF($K71="","Not Started",IF($L71="","In Progress",IF($AB71="Fail","Reclean",IF(AND($Y71="Yes",$AB71=""),"Awaiting Inspection",IF(OR($Y71="No",$AB71="Pass"),"Released","Awaiting Inspection"))))))))</f>
        <v/>
      </c>
      <c r="AD71" s="19" t="n"/>
      <c r="AE71" s="19" t="n"/>
      <c r="AF71" s="19" t="n"/>
      <c r="AG71" s="19" t="n"/>
      <c r="AH71" s="19" t="n"/>
      <c r="AI71" s="19" t="n"/>
      <c r="AJ71" s="39" t="n"/>
      <c r="AK71" s="20">
        <f>IF(OR($A71="",$B71=""),"",IF(COUNTIFS($A$2:$A$251,$A71,$B$2:$B$251,$B71)&gt;1,"Duplicate room and date",IF(AND($L71&lt;&gt;"",$K71=""),"Missing start time",IF(AND($Y71="Yes",$AC71="Released",$AB71&lt;&gt;"Pass"),"Inspection not passed",IF(AND($AB71&lt;&gt;"",$Z71=""),"Missing inspector",IF(AND($AD71="Maintenance",$AE71=""),"Missing issue description",IF(AND($AD71="Maintenance",$AF71=""),"Missing maintenance ticket",IF(OR(NOT(ISNUMBER($M71)),NOT(ISNUMBER($J71))),"OK",IF($M71&gt;$J71+'Standards &amp; Setup'!$B$4,"Cleaning time above alert limit","OK")))))))))</f>
        <v/>
      </c>
    </row>
    <row r="72">
      <c r="A72" s="38" t="n"/>
      <c r="B72" s="19" t="n"/>
      <c r="C72" s="20">
        <f>IFERROR(IF($B72="","",VLOOKUP($B72,'Standards &amp; Setup'!$E$3:$G$102,2,FALSE)),"Room not found")</f>
        <v/>
      </c>
      <c r="D72" s="20">
        <f>IFERROR(IF($B72="","",VLOOKUP($B72,'Standards &amp; Setup'!$E$3:$G$102,3,FALSE)),"Room not found")</f>
        <v/>
      </c>
      <c r="E72" s="19" t="n"/>
      <c r="F72" s="19" t="n"/>
      <c r="G72" s="19" t="n"/>
      <c r="H72" s="19" t="n"/>
      <c r="I72" s="19" t="n"/>
      <c r="J72" s="20">
        <f>IFERROR(IF($G72="","",VLOOKUP($G72,'Standards &amp; Setup'!$A$14:$B$17,2,FALSE)),"")</f>
        <v/>
      </c>
      <c r="K72" s="21" t="n"/>
      <c r="L72" s="21" t="n"/>
      <c r="M72" s="20">
        <f>IF(OR(NOT(ISNUMBER($K72)),NOT(ISNUMBER($L72))),"",ROUND(MOD($L72-$K72,1)*1440,0))</f>
        <v/>
      </c>
      <c r="N72" s="19" t="n"/>
      <c r="O72" s="19" t="n"/>
      <c r="P72" s="19" t="n"/>
      <c r="Q72" s="19" t="n"/>
      <c r="R72" s="19" t="n"/>
      <c r="S72" s="19" t="n"/>
      <c r="T72" s="19" t="n"/>
      <c r="U72" s="19" t="n"/>
      <c r="V72" s="19" t="n"/>
      <c r="W72" s="19" t="n"/>
      <c r="X72" s="19" t="n"/>
      <c r="Y72" s="19" t="n"/>
      <c r="Z72" s="19" t="n"/>
      <c r="AA72" s="21" t="n"/>
      <c r="AB72" s="19" t="n"/>
      <c r="AC72" s="20">
        <f>IF(OR($A72="",$B72=""),"",IF(COUNTIF($N72:$X72,"Needs Attention")&gt;0,"Hold",IF(AND($L72&lt;&gt;"",COUNTBLANK($N72:$X72)&gt;0),"Incomplete Checklist",IF($K72="","Not Started",IF($L72="","In Progress",IF($AB72="Fail","Reclean",IF(AND($Y72="Yes",$AB72=""),"Awaiting Inspection",IF(OR($Y72="No",$AB72="Pass"),"Released","Awaiting Inspection"))))))))</f>
        <v/>
      </c>
      <c r="AD72" s="19" t="n"/>
      <c r="AE72" s="19" t="n"/>
      <c r="AF72" s="19" t="n"/>
      <c r="AG72" s="19" t="n"/>
      <c r="AH72" s="19" t="n"/>
      <c r="AI72" s="19" t="n"/>
      <c r="AJ72" s="39" t="n"/>
      <c r="AK72" s="20">
        <f>IF(OR($A72="",$B72=""),"",IF(COUNTIFS($A$2:$A$251,$A72,$B$2:$B$251,$B72)&gt;1,"Duplicate room and date",IF(AND($L72&lt;&gt;"",$K72=""),"Missing start time",IF(AND($Y72="Yes",$AC72="Released",$AB72&lt;&gt;"Pass"),"Inspection not passed",IF(AND($AB72&lt;&gt;"",$Z72=""),"Missing inspector",IF(AND($AD72="Maintenance",$AE72=""),"Missing issue description",IF(AND($AD72="Maintenance",$AF72=""),"Missing maintenance ticket",IF(OR(NOT(ISNUMBER($M72)),NOT(ISNUMBER($J72))),"OK",IF($M72&gt;$J72+'Standards &amp; Setup'!$B$4,"Cleaning time above alert limit","OK")))))))))</f>
        <v/>
      </c>
    </row>
    <row r="73">
      <c r="A73" s="38" t="n"/>
      <c r="B73" s="19" t="n"/>
      <c r="C73" s="20">
        <f>IFERROR(IF($B73="","",VLOOKUP($B73,'Standards &amp; Setup'!$E$3:$G$102,2,FALSE)),"Room not found")</f>
        <v/>
      </c>
      <c r="D73" s="20">
        <f>IFERROR(IF($B73="","",VLOOKUP($B73,'Standards &amp; Setup'!$E$3:$G$102,3,FALSE)),"Room not found")</f>
        <v/>
      </c>
      <c r="E73" s="19" t="n"/>
      <c r="F73" s="19" t="n"/>
      <c r="G73" s="19" t="n"/>
      <c r="H73" s="19" t="n"/>
      <c r="I73" s="19" t="n"/>
      <c r="J73" s="20">
        <f>IFERROR(IF($G73="","",VLOOKUP($G73,'Standards &amp; Setup'!$A$14:$B$17,2,FALSE)),"")</f>
        <v/>
      </c>
      <c r="K73" s="21" t="n"/>
      <c r="L73" s="21" t="n"/>
      <c r="M73" s="20">
        <f>IF(OR(NOT(ISNUMBER($K73)),NOT(ISNUMBER($L73))),"",ROUND(MOD($L73-$K73,1)*1440,0))</f>
        <v/>
      </c>
      <c r="N73" s="19" t="n"/>
      <c r="O73" s="19" t="n"/>
      <c r="P73" s="19" t="n"/>
      <c r="Q73" s="19" t="n"/>
      <c r="R73" s="19" t="n"/>
      <c r="S73" s="19" t="n"/>
      <c r="T73" s="19" t="n"/>
      <c r="U73" s="19" t="n"/>
      <c r="V73" s="19" t="n"/>
      <c r="W73" s="19" t="n"/>
      <c r="X73" s="19" t="n"/>
      <c r="Y73" s="19" t="n"/>
      <c r="Z73" s="19" t="n"/>
      <c r="AA73" s="21" t="n"/>
      <c r="AB73" s="19" t="n"/>
      <c r="AC73" s="20">
        <f>IF(OR($A73="",$B73=""),"",IF(COUNTIF($N73:$X73,"Needs Attention")&gt;0,"Hold",IF(AND($L73&lt;&gt;"",COUNTBLANK($N73:$X73)&gt;0),"Incomplete Checklist",IF($K73="","Not Started",IF($L73="","In Progress",IF($AB73="Fail","Reclean",IF(AND($Y73="Yes",$AB73=""),"Awaiting Inspection",IF(OR($Y73="No",$AB73="Pass"),"Released","Awaiting Inspection"))))))))</f>
        <v/>
      </c>
      <c r="AD73" s="19" t="n"/>
      <c r="AE73" s="19" t="n"/>
      <c r="AF73" s="19" t="n"/>
      <c r="AG73" s="19" t="n"/>
      <c r="AH73" s="19" t="n"/>
      <c r="AI73" s="19" t="n"/>
      <c r="AJ73" s="39" t="n"/>
      <c r="AK73" s="20">
        <f>IF(OR($A73="",$B73=""),"",IF(COUNTIFS($A$2:$A$251,$A73,$B$2:$B$251,$B73)&gt;1,"Duplicate room and date",IF(AND($L73&lt;&gt;"",$K73=""),"Missing start time",IF(AND($Y73="Yes",$AC73="Released",$AB73&lt;&gt;"Pass"),"Inspection not passed",IF(AND($AB73&lt;&gt;"",$Z73=""),"Missing inspector",IF(AND($AD73="Maintenance",$AE73=""),"Missing issue description",IF(AND($AD73="Maintenance",$AF73=""),"Missing maintenance ticket",IF(OR(NOT(ISNUMBER($M73)),NOT(ISNUMBER($J73))),"OK",IF($M73&gt;$J73+'Standards &amp; Setup'!$B$4,"Cleaning time above alert limit","OK")))))))))</f>
        <v/>
      </c>
    </row>
    <row r="74">
      <c r="A74" s="38" t="n"/>
      <c r="B74" s="19" t="n"/>
      <c r="C74" s="20">
        <f>IFERROR(IF($B74="","",VLOOKUP($B74,'Standards &amp; Setup'!$E$3:$G$102,2,FALSE)),"Room not found")</f>
        <v/>
      </c>
      <c r="D74" s="20">
        <f>IFERROR(IF($B74="","",VLOOKUP($B74,'Standards &amp; Setup'!$E$3:$G$102,3,FALSE)),"Room not found")</f>
        <v/>
      </c>
      <c r="E74" s="19" t="n"/>
      <c r="F74" s="19" t="n"/>
      <c r="G74" s="19" t="n"/>
      <c r="H74" s="19" t="n"/>
      <c r="I74" s="19" t="n"/>
      <c r="J74" s="20">
        <f>IFERROR(IF($G74="","",VLOOKUP($G74,'Standards &amp; Setup'!$A$14:$B$17,2,FALSE)),"")</f>
        <v/>
      </c>
      <c r="K74" s="21" t="n"/>
      <c r="L74" s="21" t="n"/>
      <c r="M74" s="20">
        <f>IF(OR(NOT(ISNUMBER($K74)),NOT(ISNUMBER($L74))),"",ROUND(MOD($L74-$K74,1)*1440,0))</f>
        <v/>
      </c>
      <c r="N74" s="19" t="n"/>
      <c r="O74" s="19" t="n"/>
      <c r="P74" s="19" t="n"/>
      <c r="Q74" s="19" t="n"/>
      <c r="R74" s="19" t="n"/>
      <c r="S74" s="19" t="n"/>
      <c r="T74" s="19" t="n"/>
      <c r="U74" s="19" t="n"/>
      <c r="V74" s="19" t="n"/>
      <c r="W74" s="19" t="n"/>
      <c r="X74" s="19" t="n"/>
      <c r="Y74" s="19" t="n"/>
      <c r="Z74" s="19" t="n"/>
      <c r="AA74" s="21" t="n"/>
      <c r="AB74" s="19" t="n"/>
      <c r="AC74" s="20">
        <f>IF(OR($A74="",$B74=""),"",IF(COUNTIF($N74:$X74,"Needs Attention")&gt;0,"Hold",IF(AND($L74&lt;&gt;"",COUNTBLANK($N74:$X74)&gt;0),"Incomplete Checklist",IF($K74="","Not Started",IF($L74="","In Progress",IF($AB74="Fail","Reclean",IF(AND($Y74="Yes",$AB74=""),"Awaiting Inspection",IF(OR($Y74="No",$AB74="Pass"),"Released","Awaiting Inspection"))))))))</f>
        <v/>
      </c>
      <c r="AD74" s="19" t="n"/>
      <c r="AE74" s="19" t="n"/>
      <c r="AF74" s="19" t="n"/>
      <c r="AG74" s="19" t="n"/>
      <c r="AH74" s="19" t="n"/>
      <c r="AI74" s="19" t="n"/>
      <c r="AJ74" s="39" t="n"/>
      <c r="AK74" s="20">
        <f>IF(OR($A74="",$B74=""),"",IF(COUNTIFS($A$2:$A$251,$A74,$B$2:$B$251,$B74)&gt;1,"Duplicate room and date",IF(AND($L74&lt;&gt;"",$K74=""),"Missing start time",IF(AND($Y74="Yes",$AC74="Released",$AB74&lt;&gt;"Pass"),"Inspection not passed",IF(AND($AB74&lt;&gt;"",$Z74=""),"Missing inspector",IF(AND($AD74="Maintenance",$AE74=""),"Missing issue description",IF(AND($AD74="Maintenance",$AF74=""),"Missing maintenance ticket",IF(OR(NOT(ISNUMBER($M74)),NOT(ISNUMBER($J74))),"OK",IF($M74&gt;$J74+'Standards &amp; Setup'!$B$4,"Cleaning time above alert limit","OK")))))))))</f>
        <v/>
      </c>
    </row>
    <row r="75">
      <c r="A75" s="38" t="n"/>
      <c r="B75" s="19" t="n"/>
      <c r="C75" s="20">
        <f>IFERROR(IF($B75="","",VLOOKUP($B75,'Standards &amp; Setup'!$E$3:$G$102,2,FALSE)),"Room not found")</f>
        <v/>
      </c>
      <c r="D75" s="20">
        <f>IFERROR(IF($B75="","",VLOOKUP($B75,'Standards &amp; Setup'!$E$3:$G$102,3,FALSE)),"Room not found")</f>
        <v/>
      </c>
      <c r="E75" s="19" t="n"/>
      <c r="F75" s="19" t="n"/>
      <c r="G75" s="19" t="n"/>
      <c r="H75" s="19" t="n"/>
      <c r="I75" s="19" t="n"/>
      <c r="J75" s="20">
        <f>IFERROR(IF($G75="","",VLOOKUP($G75,'Standards &amp; Setup'!$A$14:$B$17,2,FALSE)),"")</f>
        <v/>
      </c>
      <c r="K75" s="21" t="n"/>
      <c r="L75" s="21" t="n"/>
      <c r="M75" s="20">
        <f>IF(OR(NOT(ISNUMBER($K75)),NOT(ISNUMBER($L75))),"",ROUND(MOD($L75-$K75,1)*1440,0))</f>
        <v/>
      </c>
      <c r="N75" s="19" t="n"/>
      <c r="O75" s="19" t="n"/>
      <c r="P75" s="19" t="n"/>
      <c r="Q75" s="19" t="n"/>
      <c r="R75" s="19" t="n"/>
      <c r="S75" s="19" t="n"/>
      <c r="T75" s="19" t="n"/>
      <c r="U75" s="19" t="n"/>
      <c r="V75" s="19" t="n"/>
      <c r="W75" s="19" t="n"/>
      <c r="X75" s="19" t="n"/>
      <c r="Y75" s="19" t="n"/>
      <c r="Z75" s="19" t="n"/>
      <c r="AA75" s="21" t="n"/>
      <c r="AB75" s="19" t="n"/>
      <c r="AC75" s="20">
        <f>IF(OR($A75="",$B75=""),"",IF(COUNTIF($N75:$X75,"Needs Attention")&gt;0,"Hold",IF(AND($L75&lt;&gt;"",COUNTBLANK($N75:$X75)&gt;0),"Incomplete Checklist",IF($K75="","Not Started",IF($L75="","In Progress",IF($AB75="Fail","Reclean",IF(AND($Y75="Yes",$AB75=""),"Awaiting Inspection",IF(OR($Y75="No",$AB75="Pass"),"Released","Awaiting Inspection"))))))))</f>
        <v/>
      </c>
      <c r="AD75" s="19" t="n"/>
      <c r="AE75" s="19" t="n"/>
      <c r="AF75" s="19" t="n"/>
      <c r="AG75" s="19" t="n"/>
      <c r="AH75" s="19" t="n"/>
      <c r="AI75" s="19" t="n"/>
      <c r="AJ75" s="39" t="n"/>
      <c r="AK75" s="20">
        <f>IF(OR($A75="",$B75=""),"",IF(COUNTIFS($A$2:$A$251,$A75,$B$2:$B$251,$B75)&gt;1,"Duplicate room and date",IF(AND($L75&lt;&gt;"",$K75=""),"Missing start time",IF(AND($Y75="Yes",$AC75="Released",$AB75&lt;&gt;"Pass"),"Inspection not passed",IF(AND($AB75&lt;&gt;"",$Z75=""),"Missing inspector",IF(AND($AD75="Maintenance",$AE75=""),"Missing issue description",IF(AND($AD75="Maintenance",$AF75=""),"Missing maintenance ticket",IF(OR(NOT(ISNUMBER($M75)),NOT(ISNUMBER($J75))),"OK",IF($M75&gt;$J75+'Standards &amp; Setup'!$B$4,"Cleaning time above alert limit","OK")))))))))</f>
        <v/>
      </c>
    </row>
    <row r="76">
      <c r="A76" s="38" t="n"/>
      <c r="B76" s="19" t="n"/>
      <c r="C76" s="20">
        <f>IFERROR(IF($B76="","",VLOOKUP($B76,'Standards &amp; Setup'!$E$3:$G$102,2,FALSE)),"Room not found")</f>
        <v/>
      </c>
      <c r="D76" s="20">
        <f>IFERROR(IF($B76="","",VLOOKUP($B76,'Standards &amp; Setup'!$E$3:$G$102,3,FALSE)),"Room not found")</f>
        <v/>
      </c>
      <c r="E76" s="19" t="n"/>
      <c r="F76" s="19" t="n"/>
      <c r="G76" s="19" t="n"/>
      <c r="H76" s="19" t="n"/>
      <c r="I76" s="19" t="n"/>
      <c r="J76" s="20">
        <f>IFERROR(IF($G76="","",VLOOKUP($G76,'Standards &amp; Setup'!$A$14:$B$17,2,FALSE)),"")</f>
        <v/>
      </c>
      <c r="K76" s="21" t="n"/>
      <c r="L76" s="21" t="n"/>
      <c r="M76" s="20">
        <f>IF(OR(NOT(ISNUMBER($K76)),NOT(ISNUMBER($L76))),"",ROUND(MOD($L76-$K76,1)*1440,0))</f>
        <v/>
      </c>
      <c r="N76" s="19" t="n"/>
      <c r="O76" s="19" t="n"/>
      <c r="P76" s="19" t="n"/>
      <c r="Q76" s="19" t="n"/>
      <c r="R76" s="19" t="n"/>
      <c r="S76" s="19" t="n"/>
      <c r="T76" s="19" t="n"/>
      <c r="U76" s="19" t="n"/>
      <c r="V76" s="19" t="n"/>
      <c r="W76" s="19" t="n"/>
      <c r="X76" s="19" t="n"/>
      <c r="Y76" s="19" t="n"/>
      <c r="Z76" s="19" t="n"/>
      <c r="AA76" s="21" t="n"/>
      <c r="AB76" s="19" t="n"/>
      <c r="AC76" s="20">
        <f>IF(OR($A76="",$B76=""),"",IF(COUNTIF($N76:$X76,"Needs Attention")&gt;0,"Hold",IF(AND($L76&lt;&gt;"",COUNTBLANK($N76:$X76)&gt;0),"Incomplete Checklist",IF($K76="","Not Started",IF($L76="","In Progress",IF($AB76="Fail","Reclean",IF(AND($Y76="Yes",$AB76=""),"Awaiting Inspection",IF(OR($Y76="No",$AB76="Pass"),"Released","Awaiting Inspection"))))))))</f>
        <v/>
      </c>
      <c r="AD76" s="19" t="n"/>
      <c r="AE76" s="19" t="n"/>
      <c r="AF76" s="19" t="n"/>
      <c r="AG76" s="19" t="n"/>
      <c r="AH76" s="19" t="n"/>
      <c r="AI76" s="19" t="n"/>
      <c r="AJ76" s="39" t="n"/>
      <c r="AK76" s="20">
        <f>IF(OR($A76="",$B76=""),"",IF(COUNTIFS($A$2:$A$251,$A76,$B$2:$B$251,$B76)&gt;1,"Duplicate room and date",IF(AND($L76&lt;&gt;"",$K76=""),"Missing start time",IF(AND($Y76="Yes",$AC76="Released",$AB76&lt;&gt;"Pass"),"Inspection not passed",IF(AND($AB76&lt;&gt;"",$Z76=""),"Missing inspector",IF(AND($AD76="Maintenance",$AE76=""),"Missing issue description",IF(AND($AD76="Maintenance",$AF76=""),"Missing maintenance ticket",IF(OR(NOT(ISNUMBER($M76)),NOT(ISNUMBER($J76))),"OK",IF($M76&gt;$J76+'Standards &amp; Setup'!$B$4,"Cleaning time above alert limit","OK")))))))))</f>
        <v/>
      </c>
    </row>
    <row r="77">
      <c r="A77" s="38" t="n"/>
      <c r="B77" s="19" t="n"/>
      <c r="C77" s="20">
        <f>IFERROR(IF($B77="","",VLOOKUP($B77,'Standards &amp; Setup'!$E$3:$G$102,2,FALSE)),"Room not found")</f>
        <v/>
      </c>
      <c r="D77" s="20">
        <f>IFERROR(IF($B77="","",VLOOKUP($B77,'Standards &amp; Setup'!$E$3:$G$102,3,FALSE)),"Room not found")</f>
        <v/>
      </c>
      <c r="E77" s="19" t="n"/>
      <c r="F77" s="19" t="n"/>
      <c r="G77" s="19" t="n"/>
      <c r="H77" s="19" t="n"/>
      <c r="I77" s="19" t="n"/>
      <c r="J77" s="20">
        <f>IFERROR(IF($G77="","",VLOOKUP($G77,'Standards &amp; Setup'!$A$14:$B$17,2,FALSE)),"")</f>
        <v/>
      </c>
      <c r="K77" s="21" t="n"/>
      <c r="L77" s="21" t="n"/>
      <c r="M77" s="20">
        <f>IF(OR(NOT(ISNUMBER($K77)),NOT(ISNUMBER($L77))),"",ROUND(MOD($L77-$K77,1)*1440,0))</f>
        <v/>
      </c>
      <c r="N77" s="19" t="n"/>
      <c r="O77" s="19" t="n"/>
      <c r="P77" s="19" t="n"/>
      <c r="Q77" s="19" t="n"/>
      <c r="R77" s="19" t="n"/>
      <c r="S77" s="19" t="n"/>
      <c r="T77" s="19" t="n"/>
      <c r="U77" s="19" t="n"/>
      <c r="V77" s="19" t="n"/>
      <c r="W77" s="19" t="n"/>
      <c r="X77" s="19" t="n"/>
      <c r="Y77" s="19" t="n"/>
      <c r="Z77" s="19" t="n"/>
      <c r="AA77" s="21" t="n"/>
      <c r="AB77" s="19" t="n"/>
      <c r="AC77" s="20">
        <f>IF(OR($A77="",$B77=""),"",IF(COUNTIF($N77:$X77,"Needs Attention")&gt;0,"Hold",IF(AND($L77&lt;&gt;"",COUNTBLANK($N77:$X77)&gt;0),"Incomplete Checklist",IF($K77="","Not Started",IF($L77="","In Progress",IF($AB77="Fail","Reclean",IF(AND($Y77="Yes",$AB77=""),"Awaiting Inspection",IF(OR($Y77="No",$AB77="Pass"),"Released","Awaiting Inspection"))))))))</f>
        <v/>
      </c>
      <c r="AD77" s="19" t="n"/>
      <c r="AE77" s="19" t="n"/>
      <c r="AF77" s="19" t="n"/>
      <c r="AG77" s="19" t="n"/>
      <c r="AH77" s="19" t="n"/>
      <c r="AI77" s="19" t="n"/>
      <c r="AJ77" s="39" t="n"/>
      <c r="AK77" s="20">
        <f>IF(OR($A77="",$B77=""),"",IF(COUNTIFS($A$2:$A$251,$A77,$B$2:$B$251,$B77)&gt;1,"Duplicate room and date",IF(AND($L77&lt;&gt;"",$K77=""),"Missing start time",IF(AND($Y77="Yes",$AC77="Released",$AB77&lt;&gt;"Pass"),"Inspection not passed",IF(AND($AB77&lt;&gt;"",$Z77=""),"Missing inspector",IF(AND($AD77="Maintenance",$AE77=""),"Missing issue description",IF(AND($AD77="Maintenance",$AF77=""),"Missing maintenance ticket",IF(OR(NOT(ISNUMBER($M77)),NOT(ISNUMBER($J77))),"OK",IF($M77&gt;$J77+'Standards &amp; Setup'!$B$4,"Cleaning time above alert limit","OK")))))))))</f>
        <v/>
      </c>
    </row>
    <row r="78">
      <c r="A78" s="38" t="n"/>
      <c r="B78" s="19" t="n"/>
      <c r="C78" s="20">
        <f>IFERROR(IF($B78="","",VLOOKUP($B78,'Standards &amp; Setup'!$E$3:$G$102,2,FALSE)),"Room not found")</f>
        <v/>
      </c>
      <c r="D78" s="20">
        <f>IFERROR(IF($B78="","",VLOOKUP($B78,'Standards &amp; Setup'!$E$3:$G$102,3,FALSE)),"Room not found")</f>
        <v/>
      </c>
      <c r="E78" s="19" t="n"/>
      <c r="F78" s="19" t="n"/>
      <c r="G78" s="19" t="n"/>
      <c r="H78" s="19" t="n"/>
      <c r="I78" s="19" t="n"/>
      <c r="J78" s="20">
        <f>IFERROR(IF($G78="","",VLOOKUP($G78,'Standards &amp; Setup'!$A$14:$B$17,2,FALSE)),"")</f>
        <v/>
      </c>
      <c r="K78" s="21" t="n"/>
      <c r="L78" s="21" t="n"/>
      <c r="M78" s="20">
        <f>IF(OR(NOT(ISNUMBER($K78)),NOT(ISNUMBER($L78))),"",ROUND(MOD($L78-$K78,1)*1440,0))</f>
        <v/>
      </c>
      <c r="N78" s="19" t="n"/>
      <c r="O78" s="19" t="n"/>
      <c r="P78" s="19" t="n"/>
      <c r="Q78" s="19" t="n"/>
      <c r="R78" s="19" t="n"/>
      <c r="S78" s="19" t="n"/>
      <c r="T78" s="19" t="n"/>
      <c r="U78" s="19" t="n"/>
      <c r="V78" s="19" t="n"/>
      <c r="W78" s="19" t="n"/>
      <c r="X78" s="19" t="n"/>
      <c r="Y78" s="19" t="n"/>
      <c r="Z78" s="19" t="n"/>
      <c r="AA78" s="21" t="n"/>
      <c r="AB78" s="19" t="n"/>
      <c r="AC78" s="20">
        <f>IF(OR($A78="",$B78=""),"",IF(COUNTIF($N78:$X78,"Needs Attention")&gt;0,"Hold",IF(AND($L78&lt;&gt;"",COUNTBLANK($N78:$X78)&gt;0),"Incomplete Checklist",IF($K78="","Not Started",IF($L78="","In Progress",IF($AB78="Fail","Reclean",IF(AND($Y78="Yes",$AB78=""),"Awaiting Inspection",IF(OR($Y78="No",$AB78="Pass"),"Released","Awaiting Inspection"))))))))</f>
        <v/>
      </c>
      <c r="AD78" s="19" t="n"/>
      <c r="AE78" s="19" t="n"/>
      <c r="AF78" s="19" t="n"/>
      <c r="AG78" s="19" t="n"/>
      <c r="AH78" s="19" t="n"/>
      <c r="AI78" s="19" t="n"/>
      <c r="AJ78" s="39" t="n"/>
      <c r="AK78" s="20">
        <f>IF(OR($A78="",$B78=""),"",IF(COUNTIFS($A$2:$A$251,$A78,$B$2:$B$251,$B78)&gt;1,"Duplicate room and date",IF(AND($L78&lt;&gt;"",$K78=""),"Missing start time",IF(AND($Y78="Yes",$AC78="Released",$AB78&lt;&gt;"Pass"),"Inspection not passed",IF(AND($AB78&lt;&gt;"",$Z78=""),"Missing inspector",IF(AND($AD78="Maintenance",$AE78=""),"Missing issue description",IF(AND($AD78="Maintenance",$AF78=""),"Missing maintenance ticket",IF(OR(NOT(ISNUMBER($M78)),NOT(ISNUMBER($J78))),"OK",IF($M78&gt;$J78+'Standards &amp; Setup'!$B$4,"Cleaning time above alert limit","OK")))))))))</f>
        <v/>
      </c>
    </row>
    <row r="79">
      <c r="A79" s="38" t="n"/>
      <c r="B79" s="19" t="n"/>
      <c r="C79" s="20">
        <f>IFERROR(IF($B79="","",VLOOKUP($B79,'Standards &amp; Setup'!$E$3:$G$102,2,FALSE)),"Room not found")</f>
        <v/>
      </c>
      <c r="D79" s="20">
        <f>IFERROR(IF($B79="","",VLOOKUP($B79,'Standards &amp; Setup'!$E$3:$G$102,3,FALSE)),"Room not found")</f>
        <v/>
      </c>
      <c r="E79" s="19" t="n"/>
      <c r="F79" s="19" t="n"/>
      <c r="G79" s="19" t="n"/>
      <c r="H79" s="19" t="n"/>
      <c r="I79" s="19" t="n"/>
      <c r="J79" s="20">
        <f>IFERROR(IF($G79="","",VLOOKUP($G79,'Standards &amp; Setup'!$A$14:$B$17,2,FALSE)),"")</f>
        <v/>
      </c>
      <c r="K79" s="21" t="n"/>
      <c r="L79" s="21" t="n"/>
      <c r="M79" s="20">
        <f>IF(OR(NOT(ISNUMBER($K79)),NOT(ISNUMBER($L79))),"",ROUND(MOD($L79-$K79,1)*1440,0))</f>
        <v/>
      </c>
      <c r="N79" s="19" t="n"/>
      <c r="O79" s="19" t="n"/>
      <c r="P79" s="19" t="n"/>
      <c r="Q79" s="19" t="n"/>
      <c r="R79" s="19" t="n"/>
      <c r="S79" s="19" t="n"/>
      <c r="T79" s="19" t="n"/>
      <c r="U79" s="19" t="n"/>
      <c r="V79" s="19" t="n"/>
      <c r="W79" s="19" t="n"/>
      <c r="X79" s="19" t="n"/>
      <c r="Y79" s="19" t="n"/>
      <c r="Z79" s="19" t="n"/>
      <c r="AA79" s="21" t="n"/>
      <c r="AB79" s="19" t="n"/>
      <c r="AC79" s="20">
        <f>IF(OR($A79="",$B79=""),"",IF(COUNTIF($N79:$X79,"Needs Attention")&gt;0,"Hold",IF(AND($L79&lt;&gt;"",COUNTBLANK($N79:$X79)&gt;0),"Incomplete Checklist",IF($K79="","Not Started",IF($L79="","In Progress",IF($AB79="Fail","Reclean",IF(AND($Y79="Yes",$AB79=""),"Awaiting Inspection",IF(OR($Y79="No",$AB79="Pass"),"Released","Awaiting Inspection"))))))))</f>
        <v/>
      </c>
      <c r="AD79" s="19" t="n"/>
      <c r="AE79" s="19" t="n"/>
      <c r="AF79" s="19" t="n"/>
      <c r="AG79" s="19" t="n"/>
      <c r="AH79" s="19" t="n"/>
      <c r="AI79" s="19" t="n"/>
      <c r="AJ79" s="39" t="n"/>
      <c r="AK79" s="20">
        <f>IF(OR($A79="",$B79=""),"",IF(COUNTIFS($A$2:$A$251,$A79,$B$2:$B$251,$B79)&gt;1,"Duplicate room and date",IF(AND($L79&lt;&gt;"",$K79=""),"Missing start time",IF(AND($Y79="Yes",$AC79="Released",$AB79&lt;&gt;"Pass"),"Inspection not passed",IF(AND($AB79&lt;&gt;"",$Z79=""),"Missing inspector",IF(AND($AD79="Maintenance",$AE79=""),"Missing issue description",IF(AND($AD79="Maintenance",$AF79=""),"Missing maintenance ticket",IF(OR(NOT(ISNUMBER($M79)),NOT(ISNUMBER($J79))),"OK",IF($M79&gt;$J79+'Standards &amp; Setup'!$B$4,"Cleaning time above alert limit","OK")))))))))</f>
        <v/>
      </c>
    </row>
    <row r="80">
      <c r="A80" s="38" t="n"/>
      <c r="B80" s="19" t="n"/>
      <c r="C80" s="20">
        <f>IFERROR(IF($B80="","",VLOOKUP($B80,'Standards &amp; Setup'!$E$3:$G$102,2,FALSE)),"Room not found")</f>
        <v/>
      </c>
      <c r="D80" s="20">
        <f>IFERROR(IF($B80="","",VLOOKUP($B80,'Standards &amp; Setup'!$E$3:$G$102,3,FALSE)),"Room not found")</f>
        <v/>
      </c>
      <c r="E80" s="19" t="n"/>
      <c r="F80" s="19" t="n"/>
      <c r="G80" s="19" t="n"/>
      <c r="H80" s="19" t="n"/>
      <c r="I80" s="19" t="n"/>
      <c r="J80" s="20">
        <f>IFERROR(IF($G80="","",VLOOKUP($G80,'Standards &amp; Setup'!$A$14:$B$17,2,FALSE)),"")</f>
        <v/>
      </c>
      <c r="K80" s="21" t="n"/>
      <c r="L80" s="21" t="n"/>
      <c r="M80" s="20">
        <f>IF(OR(NOT(ISNUMBER($K80)),NOT(ISNUMBER($L80))),"",ROUND(MOD($L80-$K80,1)*1440,0))</f>
        <v/>
      </c>
      <c r="N80" s="19" t="n"/>
      <c r="O80" s="19" t="n"/>
      <c r="P80" s="19" t="n"/>
      <c r="Q80" s="19" t="n"/>
      <c r="R80" s="19" t="n"/>
      <c r="S80" s="19" t="n"/>
      <c r="T80" s="19" t="n"/>
      <c r="U80" s="19" t="n"/>
      <c r="V80" s="19" t="n"/>
      <c r="W80" s="19" t="n"/>
      <c r="X80" s="19" t="n"/>
      <c r="Y80" s="19" t="n"/>
      <c r="Z80" s="19" t="n"/>
      <c r="AA80" s="21" t="n"/>
      <c r="AB80" s="19" t="n"/>
      <c r="AC80" s="20">
        <f>IF(OR($A80="",$B80=""),"",IF(COUNTIF($N80:$X80,"Needs Attention")&gt;0,"Hold",IF(AND($L80&lt;&gt;"",COUNTBLANK($N80:$X80)&gt;0),"Incomplete Checklist",IF($K80="","Not Started",IF($L80="","In Progress",IF($AB80="Fail","Reclean",IF(AND($Y80="Yes",$AB80=""),"Awaiting Inspection",IF(OR($Y80="No",$AB80="Pass"),"Released","Awaiting Inspection"))))))))</f>
        <v/>
      </c>
      <c r="AD80" s="19" t="n"/>
      <c r="AE80" s="19" t="n"/>
      <c r="AF80" s="19" t="n"/>
      <c r="AG80" s="19" t="n"/>
      <c r="AH80" s="19" t="n"/>
      <c r="AI80" s="19" t="n"/>
      <c r="AJ80" s="39" t="n"/>
      <c r="AK80" s="20">
        <f>IF(OR($A80="",$B80=""),"",IF(COUNTIFS($A$2:$A$251,$A80,$B$2:$B$251,$B80)&gt;1,"Duplicate room and date",IF(AND($L80&lt;&gt;"",$K80=""),"Missing start time",IF(AND($Y80="Yes",$AC80="Released",$AB80&lt;&gt;"Pass"),"Inspection not passed",IF(AND($AB80&lt;&gt;"",$Z80=""),"Missing inspector",IF(AND($AD80="Maintenance",$AE80=""),"Missing issue description",IF(AND($AD80="Maintenance",$AF80=""),"Missing maintenance ticket",IF(OR(NOT(ISNUMBER($M80)),NOT(ISNUMBER($J80))),"OK",IF($M80&gt;$J80+'Standards &amp; Setup'!$B$4,"Cleaning time above alert limit","OK")))))))))</f>
        <v/>
      </c>
    </row>
    <row r="81">
      <c r="A81" s="38" t="n"/>
      <c r="B81" s="19" t="n"/>
      <c r="C81" s="20">
        <f>IFERROR(IF($B81="","",VLOOKUP($B81,'Standards &amp; Setup'!$E$3:$G$102,2,FALSE)),"Room not found")</f>
        <v/>
      </c>
      <c r="D81" s="20">
        <f>IFERROR(IF($B81="","",VLOOKUP($B81,'Standards &amp; Setup'!$E$3:$G$102,3,FALSE)),"Room not found")</f>
        <v/>
      </c>
      <c r="E81" s="19" t="n"/>
      <c r="F81" s="19" t="n"/>
      <c r="G81" s="19" t="n"/>
      <c r="H81" s="19" t="n"/>
      <c r="I81" s="19" t="n"/>
      <c r="J81" s="20">
        <f>IFERROR(IF($G81="","",VLOOKUP($G81,'Standards &amp; Setup'!$A$14:$B$17,2,FALSE)),"")</f>
        <v/>
      </c>
      <c r="K81" s="21" t="n"/>
      <c r="L81" s="21" t="n"/>
      <c r="M81" s="20">
        <f>IF(OR(NOT(ISNUMBER($K81)),NOT(ISNUMBER($L81))),"",ROUND(MOD($L81-$K81,1)*1440,0))</f>
        <v/>
      </c>
      <c r="N81" s="19" t="n"/>
      <c r="O81" s="19" t="n"/>
      <c r="P81" s="19" t="n"/>
      <c r="Q81" s="19" t="n"/>
      <c r="R81" s="19" t="n"/>
      <c r="S81" s="19" t="n"/>
      <c r="T81" s="19" t="n"/>
      <c r="U81" s="19" t="n"/>
      <c r="V81" s="19" t="n"/>
      <c r="W81" s="19" t="n"/>
      <c r="X81" s="19" t="n"/>
      <c r="Y81" s="19" t="n"/>
      <c r="Z81" s="19" t="n"/>
      <c r="AA81" s="21" t="n"/>
      <c r="AB81" s="19" t="n"/>
      <c r="AC81" s="20">
        <f>IF(OR($A81="",$B81=""),"",IF(COUNTIF($N81:$X81,"Needs Attention")&gt;0,"Hold",IF(AND($L81&lt;&gt;"",COUNTBLANK($N81:$X81)&gt;0),"Incomplete Checklist",IF($K81="","Not Started",IF($L81="","In Progress",IF($AB81="Fail","Reclean",IF(AND($Y81="Yes",$AB81=""),"Awaiting Inspection",IF(OR($Y81="No",$AB81="Pass"),"Released","Awaiting Inspection"))))))))</f>
        <v/>
      </c>
      <c r="AD81" s="19" t="n"/>
      <c r="AE81" s="19" t="n"/>
      <c r="AF81" s="19" t="n"/>
      <c r="AG81" s="19" t="n"/>
      <c r="AH81" s="19" t="n"/>
      <c r="AI81" s="19" t="n"/>
      <c r="AJ81" s="39" t="n"/>
      <c r="AK81" s="20">
        <f>IF(OR($A81="",$B81=""),"",IF(COUNTIFS($A$2:$A$251,$A81,$B$2:$B$251,$B81)&gt;1,"Duplicate room and date",IF(AND($L81&lt;&gt;"",$K81=""),"Missing start time",IF(AND($Y81="Yes",$AC81="Released",$AB81&lt;&gt;"Pass"),"Inspection not passed",IF(AND($AB81&lt;&gt;"",$Z81=""),"Missing inspector",IF(AND($AD81="Maintenance",$AE81=""),"Missing issue description",IF(AND($AD81="Maintenance",$AF81=""),"Missing maintenance ticket",IF(OR(NOT(ISNUMBER($M81)),NOT(ISNUMBER($J81))),"OK",IF($M81&gt;$J81+'Standards &amp; Setup'!$B$4,"Cleaning time above alert limit","OK")))))))))</f>
        <v/>
      </c>
    </row>
    <row r="82">
      <c r="A82" s="38" t="n"/>
      <c r="B82" s="19" t="n"/>
      <c r="C82" s="20">
        <f>IFERROR(IF($B82="","",VLOOKUP($B82,'Standards &amp; Setup'!$E$3:$G$102,2,FALSE)),"Room not found")</f>
        <v/>
      </c>
      <c r="D82" s="20">
        <f>IFERROR(IF($B82="","",VLOOKUP($B82,'Standards &amp; Setup'!$E$3:$G$102,3,FALSE)),"Room not found")</f>
        <v/>
      </c>
      <c r="E82" s="19" t="n"/>
      <c r="F82" s="19" t="n"/>
      <c r="G82" s="19" t="n"/>
      <c r="H82" s="19" t="n"/>
      <c r="I82" s="19" t="n"/>
      <c r="J82" s="20">
        <f>IFERROR(IF($G82="","",VLOOKUP($G82,'Standards &amp; Setup'!$A$14:$B$17,2,FALSE)),"")</f>
        <v/>
      </c>
      <c r="K82" s="21" t="n"/>
      <c r="L82" s="21" t="n"/>
      <c r="M82" s="20">
        <f>IF(OR(NOT(ISNUMBER($K82)),NOT(ISNUMBER($L82))),"",ROUND(MOD($L82-$K82,1)*1440,0))</f>
        <v/>
      </c>
      <c r="N82" s="19" t="n"/>
      <c r="O82" s="19" t="n"/>
      <c r="P82" s="19" t="n"/>
      <c r="Q82" s="19" t="n"/>
      <c r="R82" s="19" t="n"/>
      <c r="S82" s="19" t="n"/>
      <c r="T82" s="19" t="n"/>
      <c r="U82" s="19" t="n"/>
      <c r="V82" s="19" t="n"/>
      <c r="W82" s="19" t="n"/>
      <c r="X82" s="19" t="n"/>
      <c r="Y82" s="19" t="n"/>
      <c r="Z82" s="19" t="n"/>
      <c r="AA82" s="21" t="n"/>
      <c r="AB82" s="19" t="n"/>
      <c r="AC82" s="20">
        <f>IF(OR($A82="",$B82=""),"",IF(COUNTIF($N82:$X82,"Needs Attention")&gt;0,"Hold",IF(AND($L82&lt;&gt;"",COUNTBLANK($N82:$X82)&gt;0),"Incomplete Checklist",IF($K82="","Not Started",IF($L82="","In Progress",IF($AB82="Fail","Reclean",IF(AND($Y82="Yes",$AB82=""),"Awaiting Inspection",IF(OR($Y82="No",$AB82="Pass"),"Released","Awaiting Inspection"))))))))</f>
        <v/>
      </c>
      <c r="AD82" s="19" t="n"/>
      <c r="AE82" s="19" t="n"/>
      <c r="AF82" s="19" t="n"/>
      <c r="AG82" s="19" t="n"/>
      <c r="AH82" s="19" t="n"/>
      <c r="AI82" s="19" t="n"/>
      <c r="AJ82" s="39" t="n"/>
      <c r="AK82" s="20">
        <f>IF(OR($A82="",$B82=""),"",IF(COUNTIFS($A$2:$A$251,$A82,$B$2:$B$251,$B82)&gt;1,"Duplicate room and date",IF(AND($L82&lt;&gt;"",$K82=""),"Missing start time",IF(AND($Y82="Yes",$AC82="Released",$AB82&lt;&gt;"Pass"),"Inspection not passed",IF(AND($AB82&lt;&gt;"",$Z82=""),"Missing inspector",IF(AND($AD82="Maintenance",$AE82=""),"Missing issue description",IF(AND($AD82="Maintenance",$AF82=""),"Missing maintenance ticket",IF(OR(NOT(ISNUMBER($M82)),NOT(ISNUMBER($J82))),"OK",IF($M82&gt;$J82+'Standards &amp; Setup'!$B$4,"Cleaning time above alert limit","OK")))))))))</f>
        <v/>
      </c>
    </row>
    <row r="83">
      <c r="A83" s="38" t="n"/>
      <c r="B83" s="19" t="n"/>
      <c r="C83" s="20">
        <f>IFERROR(IF($B83="","",VLOOKUP($B83,'Standards &amp; Setup'!$E$3:$G$102,2,FALSE)),"Room not found")</f>
        <v/>
      </c>
      <c r="D83" s="20">
        <f>IFERROR(IF($B83="","",VLOOKUP($B83,'Standards &amp; Setup'!$E$3:$G$102,3,FALSE)),"Room not found")</f>
        <v/>
      </c>
      <c r="E83" s="19" t="n"/>
      <c r="F83" s="19" t="n"/>
      <c r="G83" s="19" t="n"/>
      <c r="H83" s="19" t="n"/>
      <c r="I83" s="19" t="n"/>
      <c r="J83" s="20">
        <f>IFERROR(IF($G83="","",VLOOKUP($G83,'Standards &amp; Setup'!$A$14:$B$17,2,FALSE)),"")</f>
        <v/>
      </c>
      <c r="K83" s="21" t="n"/>
      <c r="L83" s="21" t="n"/>
      <c r="M83" s="20">
        <f>IF(OR(NOT(ISNUMBER($K83)),NOT(ISNUMBER($L83))),"",ROUND(MOD($L83-$K83,1)*1440,0))</f>
        <v/>
      </c>
      <c r="N83" s="19" t="n"/>
      <c r="O83" s="19" t="n"/>
      <c r="P83" s="19" t="n"/>
      <c r="Q83" s="19" t="n"/>
      <c r="R83" s="19" t="n"/>
      <c r="S83" s="19" t="n"/>
      <c r="T83" s="19" t="n"/>
      <c r="U83" s="19" t="n"/>
      <c r="V83" s="19" t="n"/>
      <c r="W83" s="19" t="n"/>
      <c r="X83" s="19" t="n"/>
      <c r="Y83" s="19" t="n"/>
      <c r="Z83" s="19" t="n"/>
      <c r="AA83" s="21" t="n"/>
      <c r="AB83" s="19" t="n"/>
      <c r="AC83" s="20">
        <f>IF(OR($A83="",$B83=""),"",IF(COUNTIF($N83:$X83,"Needs Attention")&gt;0,"Hold",IF(AND($L83&lt;&gt;"",COUNTBLANK($N83:$X83)&gt;0),"Incomplete Checklist",IF($K83="","Not Started",IF($L83="","In Progress",IF($AB83="Fail","Reclean",IF(AND($Y83="Yes",$AB83=""),"Awaiting Inspection",IF(OR($Y83="No",$AB83="Pass"),"Released","Awaiting Inspection"))))))))</f>
        <v/>
      </c>
      <c r="AD83" s="19" t="n"/>
      <c r="AE83" s="19" t="n"/>
      <c r="AF83" s="19" t="n"/>
      <c r="AG83" s="19" t="n"/>
      <c r="AH83" s="19" t="n"/>
      <c r="AI83" s="19" t="n"/>
      <c r="AJ83" s="39" t="n"/>
      <c r="AK83" s="20">
        <f>IF(OR($A83="",$B83=""),"",IF(COUNTIFS($A$2:$A$251,$A83,$B$2:$B$251,$B83)&gt;1,"Duplicate room and date",IF(AND($L83&lt;&gt;"",$K83=""),"Missing start time",IF(AND($Y83="Yes",$AC83="Released",$AB83&lt;&gt;"Pass"),"Inspection not passed",IF(AND($AB83&lt;&gt;"",$Z83=""),"Missing inspector",IF(AND($AD83="Maintenance",$AE83=""),"Missing issue description",IF(AND($AD83="Maintenance",$AF83=""),"Missing maintenance ticket",IF(OR(NOT(ISNUMBER($M83)),NOT(ISNUMBER($J83))),"OK",IF($M83&gt;$J83+'Standards &amp; Setup'!$B$4,"Cleaning time above alert limit","OK")))))))))</f>
        <v/>
      </c>
    </row>
    <row r="84">
      <c r="A84" s="38" t="n"/>
      <c r="B84" s="19" t="n"/>
      <c r="C84" s="20">
        <f>IFERROR(IF($B84="","",VLOOKUP($B84,'Standards &amp; Setup'!$E$3:$G$102,2,FALSE)),"Room not found")</f>
        <v/>
      </c>
      <c r="D84" s="20">
        <f>IFERROR(IF($B84="","",VLOOKUP($B84,'Standards &amp; Setup'!$E$3:$G$102,3,FALSE)),"Room not found")</f>
        <v/>
      </c>
      <c r="E84" s="19" t="n"/>
      <c r="F84" s="19" t="n"/>
      <c r="G84" s="19" t="n"/>
      <c r="H84" s="19" t="n"/>
      <c r="I84" s="19" t="n"/>
      <c r="J84" s="20">
        <f>IFERROR(IF($G84="","",VLOOKUP($G84,'Standards &amp; Setup'!$A$14:$B$17,2,FALSE)),"")</f>
        <v/>
      </c>
      <c r="K84" s="21" t="n"/>
      <c r="L84" s="21" t="n"/>
      <c r="M84" s="20">
        <f>IF(OR(NOT(ISNUMBER($K84)),NOT(ISNUMBER($L84))),"",ROUND(MOD($L84-$K84,1)*1440,0))</f>
        <v/>
      </c>
      <c r="N84" s="19" t="n"/>
      <c r="O84" s="19" t="n"/>
      <c r="P84" s="19" t="n"/>
      <c r="Q84" s="19" t="n"/>
      <c r="R84" s="19" t="n"/>
      <c r="S84" s="19" t="n"/>
      <c r="T84" s="19" t="n"/>
      <c r="U84" s="19" t="n"/>
      <c r="V84" s="19" t="n"/>
      <c r="W84" s="19" t="n"/>
      <c r="X84" s="19" t="n"/>
      <c r="Y84" s="19" t="n"/>
      <c r="Z84" s="19" t="n"/>
      <c r="AA84" s="21" t="n"/>
      <c r="AB84" s="19" t="n"/>
      <c r="AC84" s="20">
        <f>IF(OR($A84="",$B84=""),"",IF(COUNTIF($N84:$X84,"Needs Attention")&gt;0,"Hold",IF(AND($L84&lt;&gt;"",COUNTBLANK($N84:$X84)&gt;0),"Incomplete Checklist",IF($K84="","Not Started",IF($L84="","In Progress",IF($AB84="Fail","Reclean",IF(AND($Y84="Yes",$AB84=""),"Awaiting Inspection",IF(OR($Y84="No",$AB84="Pass"),"Released","Awaiting Inspection"))))))))</f>
        <v/>
      </c>
      <c r="AD84" s="19" t="n"/>
      <c r="AE84" s="19" t="n"/>
      <c r="AF84" s="19" t="n"/>
      <c r="AG84" s="19" t="n"/>
      <c r="AH84" s="19" t="n"/>
      <c r="AI84" s="19" t="n"/>
      <c r="AJ84" s="39" t="n"/>
      <c r="AK84" s="20">
        <f>IF(OR($A84="",$B84=""),"",IF(COUNTIFS($A$2:$A$251,$A84,$B$2:$B$251,$B84)&gt;1,"Duplicate room and date",IF(AND($L84&lt;&gt;"",$K84=""),"Missing start time",IF(AND($Y84="Yes",$AC84="Released",$AB84&lt;&gt;"Pass"),"Inspection not passed",IF(AND($AB84&lt;&gt;"",$Z84=""),"Missing inspector",IF(AND($AD84="Maintenance",$AE84=""),"Missing issue description",IF(AND($AD84="Maintenance",$AF84=""),"Missing maintenance ticket",IF(OR(NOT(ISNUMBER($M84)),NOT(ISNUMBER($J84))),"OK",IF($M84&gt;$J84+'Standards &amp; Setup'!$B$4,"Cleaning time above alert limit","OK")))))))))</f>
        <v/>
      </c>
    </row>
    <row r="85">
      <c r="A85" s="38" t="n"/>
      <c r="B85" s="19" t="n"/>
      <c r="C85" s="20">
        <f>IFERROR(IF($B85="","",VLOOKUP($B85,'Standards &amp; Setup'!$E$3:$G$102,2,FALSE)),"Room not found")</f>
        <v/>
      </c>
      <c r="D85" s="20">
        <f>IFERROR(IF($B85="","",VLOOKUP($B85,'Standards &amp; Setup'!$E$3:$G$102,3,FALSE)),"Room not found")</f>
        <v/>
      </c>
      <c r="E85" s="19" t="n"/>
      <c r="F85" s="19" t="n"/>
      <c r="G85" s="19" t="n"/>
      <c r="H85" s="19" t="n"/>
      <c r="I85" s="19" t="n"/>
      <c r="J85" s="20">
        <f>IFERROR(IF($G85="","",VLOOKUP($G85,'Standards &amp; Setup'!$A$14:$B$17,2,FALSE)),"")</f>
        <v/>
      </c>
      <c r="K85" s="21" t="n"/>
      <c r="L85" s="21" t="n"/>
      <c r="M85" s="20">
        <f>IF(OR(NOT(ISNUMBER($K85)),NOT(ISNUMBER($L85))),"",ROUND(MOD($L85-$K85,1)*1440,0))</f>
        <v/>
      </c>
      <c r="N85" s="19" t="n"/>
      <c r="O85" s="19" t="n"/>
      <c r="P85" s="19" t="n"/>
      <c r="Q85" s="19" t="n"/>
      <c r="R85" s="19" t="n"/>
      <c r="S85" s="19" t="n"/>
      <c r="T85" s="19" t="n"/>
      <c r="U85" s="19" t="n"/>
      <c r="V85" s="19" t="n"/>
      <c r="W85" s="19" t="n"/>
      <c r="X85" s="19" t="n"/>
      <c r="Y85" s="19" t="n"/>
      <c r="Z85" s="19" t="n"/>
      <c r="AA85" s="21" t="n"/>
      <c r="AB85" s="19" t="n"/>
      <c r="AC85" s="20">
        <f>IF(OR($A85="",$B85=""),"",IF(COUNTIF($N85:$X85,"Needs Attention")&gt;0,"Hold",IF(AND($L85&lt;&gt;"",COUNTBLANK($N85:$X85)&gt;0),"Incomplete Checklist",IF($K85="","Not Started",IF($L85="","In Progress",IF($AB85="Fail","Reclean",IF(AND($Y85="Yes",$AB85=""),"Awaiting Inspection",IF(OR($Y85="No",$AB85="Pass"),"Released","Awaiting Inspection"))))))))</f>
        <v/>
      </c>
      <c r="AD85" s="19" t="n"/>
      <c r="AE85" s="19" t="n"/>
      <c r="AF85" s="19" t="n"/>
      <c r="AG85" s="19" t="n"/>
      <c r="AH85" s="19" t="n"/>
      <c r="AI85" s="19" t="n"/>
      <c r="AJ85" s="39" t="n"/>
      <c r="AK85" s="20">
        <f>IF(OR($A85="",$B85=""),"",IF(COUNTIFS($A$2:$A$251,$A85,$B$2:$B$251,$B85)&gt;1,"Duplicate room and date",IF(AND($L85&lt;&gt;"",$K85=""),"Missing start time",IF(AND($Y85="Yes",$AC85="Released",$AB85&lt;&gt;"Pass"),"Inspection not passed",IF(AND($AB85&lt;&gt;"",$Z85=""),"Missing inspector",IF(AND($AD85="Maintenance",$AE85=""),"Missing issue description",IF(AND($AD85="Maintenance",$AF85=""),"Missing maintenance ticket",IF(OR(NOT(ISNUMBER($M85)),NOT(ISNUMBER($J85))),"OK",IF($M85&gt;$J85+'Standards &amp; Setup'!$B$4,"Cleaning time above alert limit","OK")))))))))</f>
        <v/>
      </c>
    </row>
    <row r="86">
      <c r="A86" s="38" t="n"/>
      <c r="B86" s="19" t="n"/>
      <c r="C86" s="20">
        <f>IFERROR(IF($B86="","",VLOOKUP($B86,'Standards &amp; Setup'!$E$3:$G$102,2,FALSE)),"Room not found")</f>
        <v/>
      </c>
      <c r="D86" s="20">
        <f>IFERROR(IF($B86="","",VLOOKUP($B86,'Standards &amp; Setup'!$E$3:$G$102,3,FALSE)),"Room not found")</f>
        <v/>
      </c>
      <c r="E86" s="19" t="n"/>
      <c r="F86" s="19" t="n"/>
      <c r="G86" s="19" t="n"/>
      <c r="H86" s="19" t="n"/>
      <c r="I86" s="19" t="n"/>
      <c r="J86" s="20">
        <f>IFERROR(IF($G86="","",VLOOKUP($G86,'Standards &amp; Setup'!$A$14:$B$17,2,FALSE)),"")</f>
        <v/>
      </c>
      <c r="K86" s="21" t="n"/>
      <c r="L86" s="21" t="n"/>
      <c r="M86" s="20">
        <f>IF(OR(NOT(ISNUMBER($K86)),NOT(ISNUMBER($L86))),"",ROUND(MOD($L86-$K86,1)*1440,0))</f>
        <v/>
      </c>
      <c r="N86" s="19" t="n"/>
      <c r="O86" s="19" t="n"/>
      <c r="P86" s="19" t="n"/>
      <c r="Q86" s="19" t="n"/>
      <c r="R86" s="19" t="n"/>
      <c r="S86" s="19" t="n"/>
      <c r="T86" s="19" t="n"/>
      <c r="U86" s="19" t="n"/>
      <c r="V86" s="19" t="n"/>
      <c r="W86" s="19" t="n"/>
      <c r="X86" s="19" t="n"/>
      <c r="Y86" s="19" t="n"/>
      <c r="Z86" s="19" t="n"/>
      <c r="AA86" s="21" t="n"/>
      <c r="AB86" s="19" t="n"/>
      <c r="AC86" s="20">
        <f>IF(OR($A86="",$B86=""),"",IF(COUNTIF($N86:$X86,"Needs Attention")&gt;0,"Hold",IF(AND($L86&lt;&gt;"",COUNTBLANK($N86:$X86)&gt;0),"Incomplete Checklist",IF($K86="","Not Started",IF($L86="","In Progress",IF($AB86="Fail","Reclean",IF(AND($Y86="Yes",$AB86=""),"Awaiting Inspection",IF(OR($Y86="No",$AB86="Pass"),"Released","Awaiting Inspection"))))))))</f>
        <v/>
      </c>
      <c r="AD86" s="19" t="n"/>
      <c r="AE86" s="19" t="n"/>
      <c r="AF86" s="19" t="n"/>
      <c r="AG86" s="19" t="n"/>
      <c r="AH86" s="19" t="n"/>
      <c r="AI86" s="19" t="n"/>
      <c r="AJ86" s="39" t="n"/>
      <c r="AK86" s="20">
        <f>IF(OR($A86="",$B86=""),"",IF(COUNTIFS($A$2:$A$251,$A86,$B$2:$B$251,$B86)&gt;1,"Duplicate room and date",IF(AND($L86&lt;&gt;"",$K86=""),"Missing start time",IF(AND($Y86="Yes",$AC86="Released",$AB86&lt;&gt;"Pass"),"Inspection not passed",IF(AND($AB86&lt;&gt;"",$Z86=""),"Missing inspector",IF(AND($AD86="Maintenance",$AE86=""),"Missing issue description",IF(AND($AD86="Maintenance",$AF86=""),"Missing maintenance ticket",IF(OR(NOT(ISNUMBER($M86)),NOT(ISNUMBER($J86))),"OK",IF($M86&gt;$J86+'Standards &amp; Setup'!$B$4,"Cleaning time above alert limit","OK")))))))))</f>
        <v/>
      </c>
    </row>
    <row r="87">
      <c r="A87" s="38" t="n"/>
      <c r="B87" s="19" t="n"/>
      <c r="C87" s="20">
        <f>IFERROR(IF($B87="","",VLOOKUP($B87,'Standards &amp; Setup'!$E$3:$G$102,2,FALSE)),"Room not found")</f>
        <v/>
      </c>
      <c r="D87" s="20">
        <f>IFERROR(IF($B87="","",VLOOKUP($B87,'Standards &amp; Setup'!$E$3:$G$102,3,FALSE)),"Room not found")</f>
        <v/>
      </c>
      <c r="E87" s="19" t="n"/>
      <c r="F87" s="19" t="n"/>
      <c r="G87" s="19" t="n"/>
      <c r="H87" s="19" t="n"/>
      <c r="I87" s="19" t="n"/>
      <c r="J87" s="20">
        <f>IFERROR(IF($G87="","",VLOOKUP($G87,'Standards &amp; Setup'!$A$14:$B$17,2,FALSE)),"")</f>
        <v/>
      </c>
      <c r="K87" s="21" t="n"/>
      <c r="L87" s="21" t="n"/>
      <c r="M87" s="20">
        <f>IF(OR(NOT(ISNUMBER($K87)),NOT(ISNUMBER($L87))),"",ROUND(MOD($L87-$K87,1)*1440,0))</f>
        <v/>
      </c>
      <c r="N87" s="19" t="n"/>
      <c r="O87" s="19" t="n"/>
      <c r="P87" s="19" t="n"/>
      <c r="Q87" s="19" t="n"/>
      <c r="R87" s="19" t="n"/>
      <c r="S87" s="19" t="n"/>
      <c r="T87" s="19" t="n"/>
      <c r="U87" s="19" t="n"/>
      <c r="V87" s="19" t="n"/>
      <c r="W87" s="19" t="n"/>
      <c r="X87" s="19" t="n"/>
      <c r="Y87" s="19" t="n"/>
      <c r="Z87" s="19" t="n"/>
      <c r="AA87" s="21" t="n"/>
      <c r="AB87" s="19" t="n"/>
      <c r="AC87" s="20">
        <f>IF(OR($A87="",$B87=""),"",IF(COUNTIF($N87:$X87,"Needs Attention")&gt;0,"Hold",IF(AND($L87&lt;&gt;"",COUNTBLANK($N87:$X87)&gt;0),"Incomplete Checklist",IF($K87="","Not Started",IF($L87="","In Progress",IF($AB87="Fail","Reclean",IF(AND($Y87="Yes",$AB87=""),"Awaiting Inspection",IF(OR($Y87="No",$AB87="Pass"),"Released","Awaiting Inspection"))))))))</f>
        <v/>
      </c>
      <c r="AD87" s="19" t="n"/>
      <c r="AE87" s="19" t="n"/>
      <c r="AF87" s="19" t="n"/>
      <c r="AG87" s="19" t="n"/>
      <c r="AH87" s="19" t="n"/>
      <c r="AI87" s="19" t="n"/>
      <c r="AJ87" s="39" t="n"/>
      <c r="AK87" s="20">
        <f>IF(OR($A87="",$B87=""),"",IF(COUNTIFS($A$2:$A$251,$A87,$B$2:$B$251,$B87)&gt;1,"Duplicate room and date",IF(AND($L87&lt;&gt;"",$K87=""),"Missing start time",IF(AND($Y87="Yes",$AC87="Released",$AB87&lt;&gt;"Pass"),"Inspection not passed",IF(AND($AB87&lt;&gt;"",$Z87=""),"Missing inspector",IF(AND($AD87="Maintenance",$AE87=""),"Missing issue description",IF(AND($AD87="Maintenance",$AF87=""),"Missing maintenance ticket",IF(OR(NOT(ISNUMBER($M87)),NOT(ISNUMBER($J87))),"OK",IF($M87&gt;$J87+'Standards &amp; Setup'!$B$4,"Cleaning time above alert limit","OK")))))))))</f>
        <v/>
      </c>
    </row>
    <row r="88">
      <c r="A88" s="38" t="n"/>
      <c r="B88" s="19" t="n"/>
      <c r="C88" s="20">
        <f>IFERROR(IF($B88="","",VLOOKUP($B88,'Standards &amp; Setup'!$E$3:$G$102,2,FALSE)),"Room not found")</f>
        <v/>
      </c>
      <c r="D88" s="20">
        <f>IFERROR(IF($B88="","",VLOOKUP($B88,'Standards &amp; Setup'!$E$3:$G$102,3,FALSE)),"Room not found")</f>
        <v/>
      </c>
      <c r="E88" s="19" t="n"/>
      <c r="F88" s="19" t="n"/>
      <c r="G88" s="19" t="n"/>
      <c r="H88" s="19" t="n"/>
      <c r="I88" s="19" t="n"/>
      <c r="J88" s="20">
        <f>IFERROR(IF($G88="","",VLOOKUP($G88,'Standards &amp; Setup'!$A$14:$B$17,2,FALSE)),"")</f>
        <v/>
      </c>
      <c r="K88" s="21" t="n"/>
      <c r="L88" s="21" t="n"/>
      <c r="M88" s="20">
        <f>IF(OR(NOT(ISNUMBER($K88)),NOT(ISNUMBER($L88))),"",ROUND(MOD($L88-$K88,1)*1440,0))</f>
        <v/>
      </c>
      <c r="N88" s="19" t="n"/>
      <c r="O88" s="19" t="n"/>
      <c r="P88" s="19" t="n"/>
      <c r="Q88" s="19" t="n"/>
      <c r="R88" s="19" t="n"/>
      <c r="S88" s="19" t="n"/>
      <c r="T88" s="19" t="n"/>
      <c r="U88" s="19" t="n"/>
      <c r="V88" s="19" t="n"/>
      <c r="W88" s="19" t="n"/>
      <c r="X88" s="19" t="n"/>
      <c r="Y88" s="19" t="n"/>
      <c r="Z88" s="19" t="n"/>
      <c r="AA88" s="21" t="n"/>
      <c r="AB88" s="19" t="n"/>
      <c r="AC88" s="20">
        <f>IF(OR($A88="",$B88=""),"",IF(COUNTIF($N88:$X88,"Needs Attention")&gt;0,"Hold",IF(AND($L88&lt;&gt;"",COUNTBLANK($N88:$X88)&gt;0),"Incomplete Checklist",IF($K88="","Not Started",IF($L88="","In Progress",IF($AB88="Fail","Reclean",IF(AND($Y88="Yes",$AB88=""),"Awaiting Inspection",IF(OR($Y88="No",$AB88="Pass"),"Released","Awaiting Inspection"))))))))</f>
        <v/>
      </c>
      <c r="AD88" s="19" t="n"/>
      <c r="AE88" s="19" t="n"/>
      <c r="AF88" s="19" t="n"/>
      <c r="AG88" s="19" t="n"/>
      <c r="AH88" s="19" t="n"/>
      <c r="AI88" s="19" t="n"/>
      <c r="AJ88" s="39" t="n"/>
      <c r="AK88" s="20">
        <f>IF(OR($A88="",$B88=""),"",IF(COUNTIFS($A$2:$A$251,$A88,$B$2:$B$251,$B88)&gt;1,"Duplicate room and date",IF(AND($L88&lt;&gt;"",$K88=""),"Missing start time",IF(AND($Y88="Yes",$AC88="Released",$AB88&lt;&gt;"Pass"),"Inspection not passed",IF(AND($AB88&lt;&gt;"",$Z88=""),"Missing inspector",IF(AND($AD88="Maintenance",$AE88=""),"Missing issue description",IF(AND($AD88="Maintenance",$AF88=""),"Missing maintenance ticket",IF(OR(NOT(ISNUMBER($M88)),NOT(ISNUMBER($J88))),"OK",IF($M88&gt;$J88+'Standards &amp; Setup'!$B$4,"Cleaning time above alert limit","OK")))))))))</f>
        <v/>
      </c>
    </row>
    <row r="89">
      <c r="A89" s="38" t="n"/>
      <c r="B89" s="19" t="n"/>
      <c r="C89" s="20">
        <f>IFERROR(IF($B89="","",VLOOKUP($B89,'Standards &amp; Setup'!$E$3:$G$102,2,FALSE)),"Room not found")</f>
        <v/>
      </c>
      <c r="D89" s="20">
        <f>IFERROR(IF($B89="","",VLOOKUP($B89,'Standards &amp; Setup'!$E$3:$G$102,3,FALSE)),"Room not found")</f>
        <v/>
      </c>
      <c r="E89" s="19" t="n"/>
      <c r="F89" s="19" t="n"/>
      <c r="G89" s="19" t="n"/>
      <c r="H89" s="19" t="n"/>
      <c r="I89" s="19" t="n"/>
      <c r="J89" s="20">
        <f>IFERROR(IF($G89="","",VLOOKUP($G89,'Standards &amp; Setup'!$A$14:$B$17,2,FALSE)),"")</f>
        <v/>
      </c>
      <c r="K89" s="21" t="n"/>
      <c r="L89" s="21" t="n"/>
      <c r="M89" s="20">
        <f>IF(OR(NOT(ISNUMBER($K89)),NOT(ISNUMBER($L89))),"",ROUND(MOD($L89-$K89,1)*1440,0))</f>
        <v/>
      </c>
      <c r="N89" s="19" t="n"/>
      <c r="O89" s="19" t="n"/>
      <c r="P89" s="19" t="n"/>
      <c r="Q89" s="19" t="n"/>
      <c r="R89" s="19" t="n"/>
      <c r="S89" s="19" t="n"/>
      <c r="T89" s="19" t="n"/>
      <c r="U89" s="19" t="n"/>
      <c r="V89" s="19" t="n"/>
      <c r="W89" s="19" t="n"/>
      <c r="X89" s="19" t="n"/>
      <c r="Y89" s="19" t="n"/>
      <c r="Z89" s="19" t="n"/>
      <c r="AA89" s="21" t="n"/>
      <c r="AB89" s="19" t="n"/>
      <c r="AC89" s="20">
        <f>IF(OR($A89="",$B89=""),"",IF(COUNTIF($N89:$X89,"Needs Attention")&gt;0,"Hold",IF(AND($L89&lt;&gt;"",COUNTBLANK($N89:$X89)&gt;0),"Incomplete Checklist",IF($K89="","Not Started",IF($L89="","In Progress",IF($AB89="Fail","Reclean",IF(AND($Y89="Yes",$AB89=""),"Awaiting Inspection",IF(OR($Y89="No",$AB89="Pass"),"Released","Awaiting Inspection"))))))))</f>
        <v/>
      </c>
      <c r="AD89" s="19" t="n"/>
      <c r="AE89" s="19" t="n"/>
      <c r="AF89" s="19" t="n"/>
      <c r="AG89" s="19" t="n"/>
      <c r="AH89" s="19" t="n"/>
      <c r="AI89" s="19" t="n"/>
      <c r="AJ89" s="39" t="n"/>
      <c r="AK89" s="20">
        <f>IF(OR($A89="",$B89=""),"",IF(COUNTIFS($A$2:$A$251,$A89,$B$2:$B$251,$B89)&gt;1,"Duplicate room and date",IF(AND($L89&lt;&gt;"",$K89=""),"Missing start time",IF(AND($Y89="Yes",$AC89="Released",$AB89&lt;&gt;"Pass"),"Inspection not passed",IF(AND($AB89&lt;&gt;"",$Z89=""),"Missing inspector",IF(AND($AD89="Maintenance",$AE89=""),"Missing issue description",IF(AND($AD89="Maintenance",$AF89=""),"Missing maintenance ticket",IF(OR(NOT(ISNUMBER($M89)),NOT(ISNUMBER($J89))),"OK",IF($M89&gt;$J89+'Standards &amp; Setup'!$B$4,"Cleaning time above alert limit","OK")))))))))</f>
        <v/>
      </c>
    </row>
    <row r="90">
      <c r="A90" s="38" t="n"/>
      <c r="B90" s="19" t="n"/>
      <c r="C90" s="20">
        <f>IFERROR(IF($B90="","",VLOOKUP($B90,'Standards &amp; Setup'!$E$3:$G$102,2,FALSE)),"Room not found")</f>
        <v/>
      </c>
      <c r="D90" s="20">
        <f>IFERROR(IF($B90="","",VLOOKUP($B90,'Standards &amp; Setup'!$E$3:$G$102,3,FALSE)),"Room not found")</f>
        <v/>
      </c>
      <c r="E90" s="19" t="n"/>
      <c r="F90" s="19" t="n"/>
      <c r="G90" s="19" t="n"/>
      <c r="H90" s="19" t="n"/>
      <c r="I90" s="19" t="n"/>
      <c r="J90" s="20">
        <f>IFERROR(IF($G90="","",VLOOKUP($G90,'Standards &amp; Setup'!$A$14:$B$17,2,FALSE)),"")</f>
        <v/>
      </c>
      <c r="K90" s="21" t="n"/>
      <c r="L90" s="21" t="n"/>
      <c r="M90" s="20">
        <f>IF(OR(NOT(ISNUMBER($K90)),NOT(ISNUMBER($L90))),"",ROUND(MOD($L90-$K90,1)*1440,0))</f>
        <v/>
      </c>
      <c r="N90" s="19" t="n"/>
      <c r="O90" s="19" t="n"/>
      <c r="P90" s="19" t="n"/>
      <c r="Q90" s="19" t="n"/>
      <c r="R90" s="19" t="n"/>
      <c r="S90" s="19" t="n"/>
      <c r="T90" s="19" t="n"/>
      <c r="U90" s="19" t="n"/>
      <c r="V90" s="19" t="n"/>
      <c r="W90" s="19" t="n"/>
      <c r="X90" s="19" t="n"/>
      <c r="Y90" s="19" t="n"/>
      <c r="Z90" s="19" t="n"/>
      <c r="AA90" s="21" t="n"/>
      <c r="AB90" s="19" t="n"/>
      <c r="AC90" s="20">
        <f>IF(OR($A90="",$B90=""),"",IF(COUNTIF($N90:$X90,"Needs Attention")&gt;0,"Hold",IF(AND($L90&lt;&gt;"",COUNTBLANK($N90:$X90)&gt;0),"Incomplete Checklist",IF($K90="","Not Started",IF($L90="","In Progress",IF($AB90="Fail","Reclean",IF(AND($Y90="Yes",$AB90=""),"Awaiting Inspection",IF(OR($Y90="No",$AB90="Pass"),"Released","Awaiting Inspection"))))))))</f>
        <v/>
      </c>
      <c r="AD90" s="19" t="n"/>
      <c r="AE90" s="19" t="n"/>
      <c r="AF90" s="19" t="n"/>
      <c r="AG90" s="19" t="n"/>
      <c r="AH90" s="19" t="n"/>
      <c r="AI90" s="19" t="n"/>
      <c r="AJ90" s="39" t="n"/>
      <c r="AK90" s="20">
        <f>IF(OR($A90="",$B90=""),"",IF(COUNTIFS($A$2:$A$251,$A90,$B$2:$B$251,$B90)&gt;1,"Duplicate room and date",IF(AND($L90&lt;&gt;"",$K90=""),"Missing start time",IF(AND($Y90="Yes",$AC90="Released",$AB90&lt;&gt;"Pass"),"Inspection not passed",IF(AND($AB90&lt;&gt;"",$Z90=""),"Missing inspector",IF(AND($AD90="Maintenance",$AE90=""),"Missing issue description",IF(AND($AD90="Maintenance",$AF90=""),"Missing maintenance ticket",IF(OR(NOT(ISNUMBER($M90)),NOT(ISNUMBER($J90))),"OK",IF($M90&gt;$J90+'Standards &amp; Setup'!$B$4,"Cleaning time above alert limit","OK")))))))))</f>
        <v/>
      </c>
    </row>
    <row r="91">
      <c r="A91" s="38" t="n"/>
      <c r="B91" s="19" t="n"/>
      <c r="C91" s="20">
        <f>IFERROR(IF($B91="","",VLOOKUP($B91,'Standards &amp; Setup'!$E$3:$G$102,2,FALSE)),"Room not found")</f>
        <v/>
      </c>
      <c r="D91" s="20">
        <f>IFERROR(IF($B91="","",VLOOKUP($B91,'Standards &amp; Setup'!$E$3:$G$102,3,FALSE)),"Room not found")</f>
        <v/>
      </c>
      <c r="E91" s="19" t="n"/>
      <c r="F91" s="19" t="n"/>
      <c r="G91" s="19" t="n"/>
      <c r="H91" s="19" t="n"/>
      <c r="I91" s="19" t="n"/>
      <c r="J91" s="20">
        <f>IFERROR(IF($G91="","",VLOOKUP($G91,'Standards &amp; Setup'!$A$14:$B$17,2,FALSE)),"")</f>
        <v/>
      </c>
      <c r="K91" s="21" t="n"/>
      <c r="L91" s="21" t="n"/>
      <c r="M91" s="20">
        <f>IF(OR(NOT(ISNUMBER($K91)),NOT(ISNUMBER($L91))),"",ROUND(MOD($L91-$K91,1)*1440,0))</f>
        <v/>
      </c>
      <c r="N91" s="19" t="n"/>
      <c r="O91" s="19" t="n"/>
      <c r="P91" s="19" t="n"/>
      <c r="Q91" s="19" t="n"/>
      <c r="R91" s="19" t="n"/>
      <c r="S91" s="19" t="n"/>
      <c r="T91" s="19" t="n"/>
      <c r="U91" s="19" t="n"/>
      <c r="V91" s="19" t="n"/>
      <c r="W91" s="19" t="n"/>
      <c r="X91" s="19" t="n"/>
      <c r="Y91" s="19" t="n"/>
      <c r="Z91" s="19" t="n"/>
      <c r="AA91" s="21" t="n"/>
      <c r="AB91" s="19" t="n"/>
      <c r="AC91" s="20">
        <f>IF(OR($A91="",$B91=""),"",IF(COUNTIF($N91:$X91,"Needs Attention")&gt;0,"Hold",IF(AND($L91&lt;&gt;"",COUNTBLANK($N91:$X91)&gt;0),"Incomplete Checklist",IF($K91="","Not Started",IF($L91="","In Progress",IF($AB91="Fail","Reclean",IF(AND($Y91="Yes",$AB91=""),"Awaiting Inspection",IF(OR($Y91="No",$AB91="Pass"),"Released","Awaiting Inspection"))))))))</f>
        <v/>
      </c>
      <c r="AD91" s="19" t="n"/>
      <c r="AE91" s="19" t="n"/>
      <c r="AF91" s="19" t="n"/>
      <c r="AG91" s="19" t="n"/>
      <c r="AH91" s="19" t="n"/>
      <c r="AI91" s="19" t="n"/>
      <c r="AJ91" s="39" t="n"/>
      <c r="AK91" s="20">
        <f>IF(OR($A91="",$B91=""),"",IF(COUNTIFS($A$2:$A$251,$A91,$B$2:$B$251,$B91)&gt;1,"Duplicate room and date",IF(AND($L91&lt;&gt;"",$K91=""),"Missing start time",IF(AND($Y91="Yes",$AC91="Released",$AB91&lt;&gt;"Pass"),"Inspection not passed",IF(AND($AB91&lt;&gt;"",$Z91=""),"Missing inspector",IF(AND($AD91="Maintenance",$AE91=""),"Missing issue description",IF(AND($AD91="Maintenance",$AF91=""),"Missing maintenance ticket",IF(OR(NOT(ISNUMBER($M91)),NOT(ISNUMBER($J91))),"OK",IF($M91&gt;$J91+'Standards &amp; Setup'!$B$4,"Cleaning time above alert limit","OK")))))))))</f>
        <v/>
      </c>
    </row>
    <row r="92">
      <c r="A92" s="38" t="n"/>
      <c r="B92" s="19" t="n"/>
      <c r="C92" s="20">
        <f>IFERROR(IF($B92="","",VLOOKUP($B92,'Standards &amp; Setup'!$E$3:$G$102,2,FALSE)),"Room not found")</f>
        <v/>
      </c>
      <c r="D92" s="20">
        <f>IFERROR(IF($B92="","",VLOOKUP($B92,'Standards &amp; Setup'!$E$3:$G$102,3,FALSE)),"Room not found")</f>
        <v/>
      </c>
      <c r="E92" s="19" t="n"/>
      <c r="F92" s="19" t="n"/>
      <c r="G92" s="19" t="n"/>
      <c r="H92" s="19" t="n"/>
      <c r="I92" s="19" t="n"/>
      <c r="J92" s="20">
        <f>IFERROR(IF($G92="","",VLOOKUP($G92,'Standards &amp; Setup'!$A$14:$B$17,2,FALSE)),"")</f>
        <v/>
      </c>
      <c r="K92" s="21" t="n"/>
      <c r="L92" s="21" t="n"/>
      <c r="M92" s="20">
        <f>IF(OR(NOT(ISNUMBER($K92)),NOT(ISNUMBER($L92))),"",ROUND(MOD($L92-$K92,1)*1440,0))</f>
        <v/>
      </c>
      <c r="N92" s="19" t="n"/>
      <c r="O92" s="19" t="n"/>
      <c r="P92" s="19" t="n"/>
      <c r="Q92" s="19" t="n"/>
      <c r="R92" s="19" t="n"/>
      <c r="S92" s="19" t="n"/>
      <c r="T92" s="19" t="n"/>
      <c r="U92" s="19" t="n"/>
      <c r="V92" s="19" t="n"/>
      <c r="W92" s="19" t="n"/>
      <c r="X92" s="19" t="n"/>
      <c r="Y92" s="19" t="n"/>
      <c r="Z92" s="19" t="n"/>
      <c r="AA92" s="21" t="n"/>
      <c r="AB92" s="19" t="n"/>
      <c r="AC92" s="20">
        <f>IF(OR($A92="",$B92=""),"",IF(COUNTIF($N92:$X92,"Needs Attention")&gt;0,"Hold",IF(AND($L92&lt;&gt;"",COUNTBLANK($N92:$X92)&gt;0),"Incomplete Checklist",IF($K92="","Not Started",IF($L92="","In Progress",IF($AB92="Fail","Reclean",IF(AND($Y92="Yes",$AB92=""),"Awaiting Inspection",IF(OR($Y92="No",$AB92="Pass"),"Released","Awaiting Inspection"))))))))</f>
        <v/>
      </c>
      <c r="AD92" s="19" t="n"/>
      <c r="AE92" s="19" t="n"/>
      <c r="AF92" s="19" t="n"/>
      <c r="AG92" s="19" t="n"/>
      <c r="AH92" s="19" t="n"/>
      <c r="AI92" s="19" t="n"/>
      <c r="AJ92" s="39" t="n"/>
      <c r="AK92" s="20">
        <f>IF(OR($A92="",$B92=""),"",IF(COUNTIFS($A$2:$A$251,$A92,$B$2:$B$251,$B92)&gt;1,"Duplicate room and date",IF(AND($L92&lt;&gt;"",$K92=""),"Missing start time",IF(AND($Y92="Yes",$AC92="Released",$AB92&lt;&gt;"Pass"),"Inspection not passed",IF(AND($AB92&lt;&gt;"",$Z92=""),"Missing inspector",IF(AND($AD92="Maintenance",$AE92=""),"Missing issue description",IF(AND($AD92="Maintenance",$AF92=""),"Missing maintenance ticket",IF(OR(NOT(ISNUMBER($M92)),NOT(ISNUMBER($J92))),"OK",IF($M92&gt;$J92+'Standards &amp; Setup'!$B$4,"Cleaning time above alert limit","OK")))))))))</f>
        <v/>
      </c>
    </row>
    <row r="93">
      <c r="A93" s="38" t="n"/>
      <c r="B93" s="19" t="n"/>
      <c r="C93" s="20">
        <f>IFERROR(IF($B93="","",VLOOKUP($B93,'Standards &amp; Setup'!$E$3:$G$102,2,FALSE)),"Room not found")</f>
        <v/>
      </c>
      <c r="D93" s="20">
        <f>IFERROR(IF($B93="","",VLOOKUP($B93,'Standards &amp; Setup'!$E$3:$G$102,3,FALSE)),"Room not found")</f>
        <v/>
      </c>
      <c r="E93" s="19" t="n"/>
      <c r="F93" s="19" t="n"/>
      <c r="G93" s="19" t="n"/>
      <c r="H93" s="19" t="n"/>
      <c r="I93" s="19" t="n"/>
      <c r="J93" s="20">
        <f>IFERROR(IF($G93="","",VLOOKUP($G93,'Standards &amp; Setup'!$A$14:$B$17,2,FALSE)),"")</f>
        <v/>
      </c>
      <c r="K93" s="21" t="n"/>
      <c r="L93" s="21" t="n"/>
      <c r="M93" s="20">
        <f>IF(OR(NOT(ISNUMBER($K93)),NOT(ISNUMBER($L93))),"",ROUND(MOD($L93-$K93,1)*1440,0))</f>
        <v/>
      </c>
      <c r="N93" s="19" t="n"/>
      <c r="O93" s="19" t="n"/>
      <c r="P93" s="19" t="n"/>
      <c r="Q93" s="19" t="n"/>
      <c r="R93" s="19" t="n"/>
      <c r="S93" s="19" t="n"/>
      <c r="T93" s="19" t="n"/>
      <c r="U93" s="19" t="n"/>
      <c r="V93" s="19" t="n"/>
      <c r="W93" s="19" t="n"/>
      <c r="X93" s="19" t="n"/>
      <c r="Y93" s="19" t="n"/>
      <c r="Z93" s="19" t="n"/>
      <c r="AA93" s="21" t="n"/>
      <c r="AB93" s="19" t="n"/>
      <c r="AC93" s="20">
        <f>IF(OR($A93="",$B93=""),"",IF(COUNTIF($N93:$X93,"Needs Attention")&gt;0,"Hold",IF(AND($L93&lt;&gt;"",COUNTBLANK($N93:$X93)&gt;0),"Incomplete Checklist",IF($K93="","Not Started",IF($L93="","In Progress",IF($AB93="Fail","Reclean",IF(AND($Y93="Yes",$AB93=""),"Awaiting Inspection",IF(OR($Y93="No",$AB93="Pass"),"Released","Awaiting Inspection"))))))))</f>
        <v/>
      </c>
      <c r="AD93" s="19" t="n"/>
      <c r="AE93" s="19" t="n"/>
      <c r="AF93" s="19" t="n"/>
      <c r="AG93" s="19" t="n"/>
      <c r="AH93" s="19" t="n"/>
      <c r="AI93" s="19" t="n"/>
      <c r="AJ93" s="39" t="n"/>
      <c r="AK93" s="20">
        <f>IF(OR($A93="",$B93=""),"",IF(COUNTIFS($A$2:$A$251,$A93,$B$2:$B$251,$B93)&gt;1,"Duplicate room and date",IF(AND($L93&lt;&gt;"",$K93=""),"Missing start time",IF(AND($Y93="Yes",$AC93="Released",$AB93&lt;&gt;"Pass"),"Inspection not passed",IF(AND($AB93&lt;&gt;"",$Z93=""),"Missing inspector",IF(AND($AD93="Maintenance",$AE93=""),"Missing issue description",IF(AND($AD93="Maintenance",$AF93=""),"Missing maintenance ticket",IF(OR(NOT(ISNUMBER($M93)),NOT(ISNUMBER($J93))),"OK",IF($M93&gt;$J93+'Standards &amp; Setup'!$B$4,"Cleaning time above alert limit","OK")))))))))</f>
        <v/>
      </c>
    </row>
    <row r="94">
      <c r="A94" s="38" t="n"/>
      <c r="B94" s="19" t="n"/>
      <c r="C94" s="20">
        <f>IFERROR(IF($B94="","",VLOOKUP($B94,'Standards &amp; Setup'!$E$3:$G$102,2,FALSE)),"Room not found")</f>
        <v/>
      </c>
      <c r="D94" s="20">
        <f>IFERROR(IF($B94="","",VLOOKUP($B94,'Standards &amp; Setup'!$E$3:$G$102,3,FALSE)),"Room not found")</f>
        <v/>
      </c>
      <c r="E94" s="19" t="n"/>
      <c r="F94" s="19" t="n"/>
      <c r="G94" s="19" t="n"/>
      <c r="H94" s="19" t="n"/>
      <c r="I94" s="19" t="n"/>
      <c r="J94" s="20">
        <f>IFERROR(IF($G94="","",VLOOKUP($G94,'Standards &amp; Setup'!$A$14:$B$17,2,FALSE)),"")</f>
        <v/>
      </c>
      <c r="K94" s="21" t="n"/>
      <c r="L94" s="21" t="n"/>
      <c r="M94" s="20">
        <f>IF(OR(NOT(ISNUMBER($K94)),NOT(ISNUMBER($L94))),"",ROUND(MOD($L94-$K94,1)*1440,0))</f>
        <v/>
      </c>
      <c r="N94" s="19" t="n"/>
      <c r="O94" s="19" t="n"/>
      <c r="P94" s="19" t="n"/>
      <c r="Q94" s="19" t="n"/>
      <c r="R94" s="19" t="n"/>
      <c r="S94" s="19" t="n"/>
      <c r="T94" s="19" t="n"/>
      <c r="U94" s="19" t="n"/>
      <c r="V94" s="19" t="n"/>
      <c r="W94" s="19" t="n"/>
      <c r="X94" s="19" t="n"/>
      <c r="Y94" s="19" t="n"/>
      <c r="Z94" s="19" t="n"/>
      <c r="AA94" s="21" t="n"/>
      <c r="AB94" s="19" t="n"/>
      <c r="AC94" s="20">
        <f>IF(OR($A94="",$B94=""),"",IF(COUNTIF($N94:$X94,"Needs Attention")&gt;0,"Hold",IF(AND($L94&lt;&gt;"",COUNTBLANK($N94:$X94)&gt;0),"Incomplete Checklist",IF($K94="","Not Started",IF($L94="","In Progress",IF($AB94="Fail","Reclean",IF(AND($Y94="Yes",$AB94=""),"Awaiting Inspection",IF(OR($Y94="No",$AB94="Pass"),"Released","Awaiting Inspection"))))))))</f>
        <v/>
      </c>
      <c r="AD94" s="19" t="n"/>
      <c r="AE94" s="19" t="n"/>
      <c r="AF94" s="19" t="n"/>
      <c r="AG94" s="19" t="n"/>
      <c r="AH94" s="19" t="n"/>
      <c r="AI94" s="19" t="n"/>
      <c r="AJ94" s="39" t="n"/>
      <c r="AK94" s="20">
        <f>IF(OR($A94="",$B94=""),"",IF(COUNTIFS($A$2:$A$251,$A94,$B$2:$B$251,$B94)&gt;1,"Duplicate room and date",IF(AND($L94&lt;&gt;"",$K94=""),"Missing start time",IF(AND($Y94="Yes",$AC94="Released",$AB94&lt;&gt;"Pass"),"Inspection not passed",IF(AND($AB94&lt;&gt;"",$Z94=""),"Missing inspector",IF(AND($AD94="Maintenance",$AE94=""),"Missing issue description",IF(AND($AD94="Maintenance",$AF94=""),"Missing maintenance ticket",IF(OR(NOT(ISNUMBER($M94)),NOT(ISNUMBER($J94))),"OK",IF($M94&gt;$J94+'Standards &amp; Setup'!$B$4,"Cleaning time above alert limit","OK")))))))))</f>
        <v/>
      </c>
    </row>
    <row r="95">
      <c r="A95" s="38" t="n"/>
      <c r="B95" s="19" t="n"/>
      <c r="C95" s="20">
        <f>IFERROR(IF($B95="","",VLOOKUP($B95,'Standards &amp; Setup'!$E$3:$G$102,2,FALSE)),"Room not found")</f>
        <v/>
      </c>
      <c r="D95" s="20">
        <f>IFERROR(IF($B95="","",VLOOKUP($B95,'Standards &amp; Setup'!$E$3:$G$102,3,FALSE)),"Room not found")</f>
        <v/>
      </c>
      <c r="E95" s="19" t="n"/>
      <c r="F95" s="19" t="n"/>
      <c r="G95" s="19" t="n"/>
      <c r="H95" s="19" t="n"/>
      <c r="I95" s="19" t="n"/>
      <c r="J95" s="20">
        <f>IFERROR(IF($G95="","",VLOOKUP($G95,'Standards &amp; Setup'!$A$14:$B$17,2,FALSE)),"")</f>
        <v/>
      </c>
      <c r="K95" s="21" t="n"/>
      <c r="L95" s="21" t="n"/>
      <c r="M95" s="20">
        <f>IF(OR(NOT(ISNUMBER($K95)),NOT(ISNUMBER($L95))),"",ROUND(MOD($L95-$K95,1)*1440,0))</f>
        <v/>
      </c>
      <c r="N95" s="19" t="n"/>
      <c r="O95" s="19" t="n"/>
      <c r="P95" s="19" t="n"/>
      <c r="Q95" s="19" t="n"/>
      <c r="R95" s="19" t="n"/>
      <c r="S95" s="19" t="n"/>
      <c r="T95" s="19" t="n"/>
      <c r="U95" s="19" t="n"/>
      <c r="V95" s="19" t="n"/>
      <c r="W95" s="19" t="n"/>
      <c r="X95" s="19" t="n"/>
      <c r="Y95" s="19" t="n"/>
      <c r="Z95" s="19" t="n"/>
      <c r="AA95" s="21" t="n"/>
      <c r="AB95" s="19" t="n"/>
      <c r="AC95" s="20">
        <f>IF(OR($A95="",$B95=""),"",IF(COUNTIF($N95:$X95,"Needs Attention")&gt;0,"Hold",IF(AND($L95&lt;&gt;"",COUNTBLANK($N95:$X95)&gt;0),"Incomplete Checklist",IF($K95="","Not Started",IF($L95="","In Progress",IF($AB95="Fail","Reclean",IF(AND($Y95="Yes",$AB95=""),"Awaiting Inspection",IF(OR($Y95="No",$AB95="Pass"),"Released","Awaiting Inspection"))))))))</f>
        <v/>
      </c>
      <c r="AD95" s="19" t="n"/>
      <c r="AE95" s="19" t="n"/>
      <c r="AF95" s="19" t="n"/>
      <c r="AG95" s="19" t="n"/>
      <c r="AH95" s="19" t="n"/>
      <c r="AI95" s="19" t="n"/>
      <c r="AJ95" s="39" t="n"/>
      <c r="AK95" s="20">
        <f>IF(OR($A95="",$B95=""),"",IF(COUNTIFS($A$2:$A$251,$A95,$B$2:$B$251,$B95)&gt;1,"Duplicate room and date",IF(AND($L95&lt;&gt;"",$K95=""),"Missing start time",IF(AND($Y95="Yes",$AC95="Released",$AB95&lt;&gt;"Pass"),"Inspection not passed",IF(AND($AB95&lt;&gt;"",$Z95=""),"Missing inspector",IF(AND($AD95="Maintenance",$AE95=""),"Missing issue description",IF(AND($AD95="Maintenance",$AF95=""),"Missing maintenance ticket",IF(OR(NOT(ISNUMBER($M95)),NOT(ISNUMBER($J95))),"OK",IF($M95&gt;$J95+'Standards &amp; Setup'!$B$4,"Cleaning time above alert limit","OK")))))))))</f>
        <v/>
      </c>
    </row>
    <row r="96">
      <c r="A96" s="38" t="n"/>
      <c r="B96" s="19" t="n"/>
      <c r="C96" s="20">
        <f>IFERROR(IF($B96="","",VLOOKUP($B96,'Standards &amp; Setup'!$E$3:$G$102,2,FALSE)),"Room not found")</f>
        <v/>
      </c>
      <c r="D96" s="20">
        <f>IFERROR(IF($B96="","",VLOOKUP($B96,'Standards &amp; Setup'!$E$3:$G$102,3,FALSE)),"Room not found")</f>
        <v/>
      </c>
      <c r="E96" s="19" t="n"/>
      <c r="F96" s="19" t="n"/>
      <c r="G96" s="19" t="n"/>
      <c r="H96" s="19" t="n"/>
      <c r="I96" s="19" t="n"/>
      <c r="J96" s="20">
        <f>IFERROR(IF($G96="","",VLOOKUP($G96,'Standards &amp; Setup'!$A$14:$B$17,2,FALSE)),"")</f>
        <v/>
      </c>
      <c r="K96" s="21" t="n"/>
      <c r="L96" s="21" t="n"/>
      <c r="M96" s="20">
        <f>IF(OR(NOT(ISNUMBER($K96)),NOT(ISNUMBER($L96))),"",ROUND(MOD($L96-$K96,1)*1440,0))</f>
        <v/>
      </c>
      <c r="N96" s="19" t="n"/>
      <c r="O96" s="19" t="n"/>
      <c r="P96" s="19" t="n"/>
      <c r="Q96" s="19" t="n"/>
      <c r="R96" s="19" t="n"/>
      <c r="S96" s="19" t="n"/>
      <c r="T96" s="19" t="n"/>
      <c r="U96" s="19" t="n"/>
      <c r="V96" s="19" t="n"/>
      <c r="W96" s="19" t="n"/>
      <c r="X96" s="19" t="n"/>
      <c r="Y96" s="19" t="n"/>
      <c r="Z96" s="19" t="n"/>
      <c r="AA96" s="21" t="n"/>
      <c r="AB96" s="19" t="n"/>
      <c r="AC96" s="20">
        <f>IF(OR($A96="",$B96=""),"",IF(COUNTIF($N96:$X96,"Needs Attention")&gt;0,"Hold",IF(AND($L96&lt;&gt;"",COUNTBLANK($N96:$X96)&gt;0),"Incomplete Checklist",IF($K96="","Not Started",IF($L96="","In Progress",IF($AB96="Fail","Reclean",IF(AND($Y96="Yes",$AB96=""),"Awaiting Inspection",IF(OR($Y96="No",$AB96="Pass"),"Released","Awaiting Inspection"))))))))</f>
        <v/>
      </c>
      <c r="AD96" s="19" t="n"/>
      <c r="AE96" s="19" t="n"/>
      <c r="AF96" s="19" t="n"/>
      <c r="AG96" s="19" t="n"/>
      <c r="AH96" s="19" t="n"/>
      <c r="AI96" s="19" t="n"/>
      <c r="AJ96" s="39" t="n"/>
      <c r="AK96" s="20">
        <f>IF(OR($A96="",$B96=""),"",IF(COUNTIFS($A$2:$A$251,$A96,$B$2:$B$251,$B96)&gt;1,"Duplicate room and date",IF(AND($L96&lt;&gt;"",$K96=""),"Missing start time",IF(AND($Y96="Yes",$AC96="Released",$AB96&lt;&gt;"Pass"),"Inspection not passed",IF(AND($AB96&lt;&gt;"",$Z96=""),"Missing inspector",IF(AND($AD96="Maintenance",$AE96=""),"Missing issue description",IF(AND($AD96="Maintenance",$AF96=""),"Missing maintenance ticket",IF(OR(NOT(ISNUMBER($M96)),NOT(ISNUMBER($J96))),"OK",IF($M96&gt;$J96+'Standards &amp; Setup'!$B$4,"Cleaning time above alert limit","OK")))))))))</f>
        <v/>
      </c>
    </row>
    <row r="97">
      <c r="A97" s="38" t="n"/>
      <c r="B97" s="19" t="n"/>
      <c r="C97" s="20">
        <f>IFERROR(IF($B97="","",VLOOKUP($B97,'Standards &amp; Setup'!$E$3:$G$102,2,FALSE)),"Room not found")</f>
        <v/>
      </c>
      <c r="D97" s="20">
        <f>IFERROR(IF($B97="","",VLOOKUP($B97,'Standards &amp; Setup'!$E$3:$G$102,3,FALSE)),"Room not found")</f>
        <v/>
      </c>
      <c r="E97" s="19" t="n"/>
      <c r="F97" s="19" t="n"/>
      <c r="G97" s="19" t="n"/>
      <c r="H97" s="19" t="n"/>
      <c r="I97" s="19" t="n"/>
      <c r="J97" s="20">
        <f>IFERROR(IF($G97="","",VLOOKUP($G97,'Standards &amp; Setup'!$A$14:$B$17,2,FALSE)),"")</f>
        <v/>
      </c>
      <c r="K97" s="21" t="n"/>
      <c r="L97" s="21" t="n"/>
      <c r="M97" s="20">
        <f>IF(OR(NOT(ISNUMBER($K97)),NOT(ISNUMBER($L97))),"",ROUND(MOD($L97-$K97,1)*1440,0))</f>
        <v/>
      </c>
      <c r="N97" s="19" t="n"/>
      <c r="O97" s="19" t="n"/>
      <c r="P97" s="19" t="n"/>
      <c r="Q97" s="19" t="n"/>
      <c r="R97" s="19" t="n"/>
      <c r="S97" s="19" t="n"/>
      <c r="T97" s="19" t="n"/>
      <c r="U97" s="19" t="n"/>
      <c r="V97" s="19" t="n"/>
      <c r="W97" s="19" t="n"/>
      <c r="X97" s="19" t="n"/>
      <c r="Y97" s="19" t="n"/>
      <c r="Z97" s="19" t="n"/>
      <c r="AA97" s="21" t="n"/>
      <c r="AB97" s="19" t="n"/>
      <c r="AC97" s="20">
        <f>IF(OR($A97="",$B97=""),"",IF(COUNTIF($N97:$X97,"Needs Attention")&gt;0,"Hold",IF(AND($L97&lt;&gt;"",COUNTBLANK($N97:$X97)&gt;0),"Incomplete Checklist",IF($K97="","Not Started",IF($L97="","In Progress",IF($AB97="Fail","Reclean",IF(AND($Y97="Yes",$AB97=""),"Awaiting Inspection",IF(OR($Y97="No",$AB97="Pass"),"Released","Awaiting Inspection"))))))))</f>
        <v/>
      </c>
      <c r="AD97" s="19" t="n"/>
      <c r="AE97" s="19" t="n"/>
      <c r="AF97" s="19" t="n"/>
      <c r="AG97" s="19" t="n"/>
      <c r="AH97" s="19" t="n"/>
      <c r="AI97" s="19" t="n"/>
      <c r="AJ97" s="39" t="n"/>
      <c r="AK97" s="20">
        <f>IF(OR($A97="",$B97=""),"",IF(COUNTIFS($A$2:$A$251,$A97,$B$2:$B$251,$B97)&gt;1,"Duplicate room and date",IF(AND($L97&lt;&gt;"",$K97=""),"Missing start time",IF(AND($Y97="Yes",$AC97="Released",$AB97&lt;&gt;"Pass"),"Inspection not passed",IF(AND($AB97&lt;&gt;"",$Z97=""),"Missing inspector",IF(AND($AD97="Maintenance",$AE97=""),"Missing issue description",IF(AND($AD97="Maintenance",$AF97=""),"Missing maintenance ticket",IF(OR(NOT(ISNUMBER($M97)),NOT(ISNUMBER($J97))),"OK",IF($M97&gt;$J97+'Standards &amp; Setup'!$B$4,"Cleaning time above alert limit","OK")))))))))</f>
        <v/>
      </c>
    </row>
    <row r="98">
      <c r="A98" s="38" t="n"/>
      <c r="B98" s="19" t="n"/>
      <c r="C98" s="20">
        <f>IFERROR(IF($B98="","",VLOOKUP($B98,'Standards &amp; Setup'!$E$3:$G$102,2,FALSE)),"Room not found")</f>
        <v/>
      </c>
      <c r="D98" s="20">
        <f>IFERROR(IF($B98="","",VLOOKUP($B98,'Standards &amp; Setup'!$E$3:$G$102,3,FALSE)),"Room not found")</f>
        <v/>
      </c>
      <c r="E98" s="19" t="n"/>
      <c r="F98" s="19" t="n"/>
      <c r="G98" s="19" t="n"/>
      <c r="H98" s="19" t="n"/>
      <c r="I98" s="19" t="n"/>
      <c r="J98" s="20">
        <f>IFERROR(IF($G98="","",VLOOKUP($G98,'Standards &amp; Setup'!$A$14:$B$17,2,FALSE)),"")</f>
        <v/>
      </c>
      <c r="K98" s="21" t="n"/>
      <c r="L98" s="21" t="n"/>
      <c r="M98" s="20">
        <f>IF(OR(NOT(ISNUMBER($K98)),NOT(ISNUMBER($L98))),"",ROUND(MOD($L98-$K98,1)*1440,0))</f>
        <v/>
      </c>
      <c r="N98" s="19" t="n"/>
      <c r="O98" s="19" t="n"/>
      <c r="P98" s="19" t="n"/>
      <c r="Q98" s="19" t="n"/>
      <c r="R98" s="19" t="n"/>
      <c r="S98" s="19" t="n"/>
      <c r="T98" s="19" t="n"/>
      <c r="U98" s="19" t="n"/>
      <c r="V98" s="19" t="n"/>
      <c r="W98" s="19" t="n"/>
      <c r="X98" s="19" t="n"/>
      <c r="Y98" s="19" t="n"/>
      <c r="Z98" s="19" t="n"/>
      <c r="AA98" s="21" t="n"/>
      <c r="AB98" s="19" t="n"/>
      <c r="AC98" s="20">
        <f>IF(OR($A98="",$B98=""),"",IF(COUNTIF($N98:$X98,"Needs Attention")&gt;0,"Hold",IF(AND($L98&lt;&gt;"",COUNTBLANK($N98:$X98)&gt;0),"Incomplete Checklist",IF($K98="","Not Started",IF($L98="","In Progress",IF($AB98="Fail","Reclean",IF(AND($Y98="Yes",$AB98=""),"Awaiting Inspection",IF(OR($Y98="No",$AB98="Pass"),"Released","Awaiting Inspection"))))))))</f>
        <v/>
      </c>
      <c r="AD98" s="19" t="n"/>
      <c r="AE98" s="19" t="n"/>
      <c r="AF98" s="19" t="n"/>
      <c r="AG98" s="19" t="n"/>
      <c r="AH98" s="19" t="n"/>
      <c r="AI98" s="19" t="n"/>
      <c r="AJ98" s="39" t="n"/>
      <c r="AK98" s="20">
        <f>IF(OR($A98="",$B98=""),"",IF(COUNTIFS($A$2:$A$251,$A98,$B$2:$B$251,$B98)&gt;1,"Duplicate room and date",IF(AND($L98&lt;&gt;"",$K98=""),"Missing start time",IF(AND($Y98="Yes",$AC98="Released",$AB98&lt;&gt;"Pass"),"Inspection not passed",IF(AND($AB98&lt;&gt;"",$Z98=""),"Missing inspector",IF(AND($AD98="Maintenance",$AE98=""),"Missing issue description",IF(AND($AD98="Maintenance",$AF98=""),"Missing maintenance ticket",IF(OR(NOT(ISNUMBER($M98)),NOT(ISNUMBER($J98))),"OK",IF($M98&gt;$J98+'Standards &amp; Setup'!$B$4,"Cleaning time above alert limit","OK")))))))))</f>
        <v/>
      </c>
    </row>
    <row r="99">
      <c r="A99" s="38" t="n"/>
      <c r="B99" s="19" t="n"/>
      <c r="C99" s="20">
        <f>IFERROR(IF($B99="","",VLOOKUP($B99,'Standards &amp; Setup'!$E$3:$G$102,2,FALSE)),"Room not found")</f>
        <v/>
      </c>
      <c r="D99" s="20">
        <f>IFERROR(IF($B99="","",VLOOKUP($B99,'Standards &amp; Setup'!$E$3:$G$102,3,FALSE)),"Room not found")</f>
        <v/>
      </c>
      <c r="E99" s="19" t="n"/>
      <c r="F99" s="19" t="n"/>
      <c r="G99" s="19" t="n"/>
      <c r="H99" s="19" t="n"/>
      <c r="I99" s="19" t="n"/>
      <c r="J99" s="20">
        <f>IFERROR(IF($G99="","",VLOOKUP($G99,'Standards &amp; Setup'!$A$14:$B$17,2,FALSE)),"")</f>
        <v/>
      </c>
      <c r="K99" s="21" t="n"/>
      <c r="L99" s="21" t="n"/>
      <c r="M99" s="20">
        <f>IF(OR(NOT(ISNUMBER($K99)),NOT(ISNUMBER($L99))),"",ROUND(MOD($L99-$K99,1)*1440,0))</f>
        <v/>
      </c>
      <c r="N99" s="19" t="n"/>
      <c r="O99" s="19" t="n"/>
      <c r="P99" s="19" t="n"/>
      <c r="Q99" s="19" t="n"/>
      <c r="R99" s="19" t="n"/>
      <c r="S99" s="19" t="n"/>
      <c r="T99" s="19" t="n"/>
      <c r="U99" s="19" t="n"/>
      <c r="V99" s="19" t="n"/>
      <c r="W99" s="19" t="n"/>
      <c r="X99" s="19" t="n"/>
      <c r="Y99" s="19" t="n"/>
      <c r="Z99" s="19" t="n"/>
      <c r="AA99" s="21" t="n"/>
      <c r="AB99" s="19" t="n"/>
      <c r="AC99" s="20">
        <f>IF(OR($A99="",$B99=""),"",IF(COUNTIF($N99:$X99,"Needs Attention")&gt;0,"Hold",IF(AND($L99&lt;&gt;"",COUNTBLANK($N99:$X99)&gt;0),"Incomplete Checklist",IF($K99="","Not Started",IF($L99="","In Progress",IF($AB99="Fail","Reclean",IF(AND($Y99="Yes",$AB99=""),"Awaiting Inspection",IF(OR($Y99="No",$AB99="Pass"),"Released","Awaiting Inspection"))))))))</f>
        <v/>
      </c>
      <c r="AD99" s="19" t="n"/>
      <c r="AE99" s="19" t="n"/>
      <c r="AF99" s="19" t="n"/>
      <c r="AG99" s="19" t="n"/>
      <c r="AH99" s="19" t="n"/>
      <c r="AI99" s="19" t="n"/>
      <c r="AJ99" s="39" t="n"/>
      <c r="AK99" s="20">
        <f>IF(OR($A99="",$B99=""),"",IF(COUNTIFS($A$2:$A$251,$A99,$B$2:$B$251,$B99)&gt;1,"Duplicate room and date",IF(AND($L99&lt;&gt;"",$K99=""),"Missing start time",IF(AND($Y99="Yes",$AC99="Released",$AB99&lt;&gt;"Pass"),"Inspection not passed",IF(AND($AB99&lt;&gt;"",$Z99=""),"Missing inspector",IF(AND($AD99="Maintenance",$AE99=""),"Missing issue description",IF(AND($AD99="Maintenance",$AF99=""),"Missing maintenance ticket",IF(OR(NOT(ISNUMBER($M99)),NOT(ISNUMBER($J99))),"OK",IF($M99&gt;$J99+'Standards &amp; Setup'!$B$4,"Cleaning time above alert limit","OK")))))))))</f>
        <v/>
      </c>
    </row>
    <row r="100">
      <c r="A100" s="38" t="n"/>
      <c r="B100" s="19" t="n"/>
      <c r="C100" s="20">
        <f>IFERROR(IF($B100="","",VLOOKUP($B100,'Standards &amp; Setup'!$E$3:$G$102,2,FALSE)),"Room not found")</f>
        <v/>
      </c>
      <c r="D100" s="20">
        <f>IFERROR(IF($B100="","",VLOOKUP($B100,'Standards &amp; Setup'!$E$3:$G$102,3,FALSE)),"Room not found")</f>
        <v/>
      </c>
      <c r="E100" s="19" t="n"/>
      <c r="F100" s="19" t="n"/>
      <c r="G100" s="19" t="n"/>
      <c r="H100" s="19" t="n"/>
      <c r="I100" s="19" t="n"/>
      <c r="J100" s="20">
        <f>IFERROR(IF($G100="","",VLOOKUP($G100,'Standards &amp; Setup'!$A$14:$B$17,2,FALSE)),"")</f>
        <v/>
      </c>
      <c r="K100" s="21" t="n"/>
      <c r="L100" s="21" t="n"/>
      <c r="M100" s="20">
        <f>IF(OR(NOT(ISNUMBER($K100)),NOT(ISNUMBER($L100))),"",ROUND(MOD($L100-$K100,1)*1440,0))</f>
        <v/>
      </c>
      <c r="N100" s="19" t="n"/>
      <c r="O100" s="19" t="n"/>
      <c r="P100" s="19" t="n"/>
      <c r="Q100" s="19" t="n"/>
      <c r="R100" s="19" t="n"/>
      <c r="S100" s="19" t="n"/>
      <c r="T100" s="19" t="n"/>
      <c r="U100" s="19" t="n"/>
      <c r="V100" s="19" t="n"/>
      <c r="W100" s="19" t="n"/>
      <c r="X100" s="19" t="n"/>
      <c r="Y100" s="19" t="n"/>
      <c r="Z100" s="19" t="n"/>
      <c r="AA100" s="21" t="n"/>
      <c r="AB100" s="19" t="n"/>
      <c r="AC100" s="20">
        <f>IF(OR($A100="",$B100=""),"",IF(COUNTIF($N100:$X100,"Needs Attention")&gt;0,"Hold",IF(AND($L100&lt;&gt;"",COUNTBLANK($N100:$X100)&gt;0),"Incomplete Checklist",IF($K100="","Not Started",IF($L100="","In Progress",IF($AB100="Fail","Reclean",IF(AND($Y100="Yes",$AB100=""),"Awaiting Inspection",IF(OR($Y100="No",$AB100="Pass"),"Released","Awaiting Inspection"))))))))</f>
        <v/>
      </c>
      <c r="AD100" s="19" t="n"/>
      <c r="AE100" s="19" t="n"/>
      <c r="AF100" s="19" t="n"/>
      <c r="AG100" s="19" t="n"/>
      <c r="AH100" s="19" t="n"/>
      <c r="AI100" s="19" t="n"/>
      <c r="AJ100" s="39" t="n"/>
      <c r="AK100" s="20">
        <f>IF(OR($A100="",$B100=""),"",IF(COUNTIFS($A$2:$A$251,$A100,$B$2:$B$251,$B100)&gt;1,"Duplicate room and date",IF(AND($L100&lt;&gt;"",$K100=""),"Missing start time",IF(AND($Y100="Yes",$AC100="Released",$AB100&lt;&gt;"Pass"),"Inspection not passed",IF(AND($AB100&lt;&gt;"",$Z100=""),"Missing inspector",IF(AND($AD100="Maintenance",$AE100=""),"Missing issue description",IF(AND($AD100="Maintenance",$AF100=""),"Missing maintenance ticket",IF(OR(NOT(ISNUMBER($M100)),NOT(ISNUMBER($J100))),"OK",IF($M100&gt;$J100+'Standards &amp; Setup'!$B$4,"Cleaning time above alert limit","OK")))))))))</f>
        <v/>
      </c>
    </row>
    <row r="101">
      <c r="A101" s="38" t="n"/>
      <c r="B101" s="19" t="n"/>
      <c r="C101" s="20">
        <f>IFERROR(IF($B101="","",VLOOKUP($B101,'Standards &amp; Setup'!$E$3:$G$102,2,FALSE)),"Room not found")</f>
        <v/>
      </c>
      <c r="D101" s="20">
        <f>IFERROR(IF($B101="","",VLOOKUP($B101,'Standards &amp; Setup'!$E$3:$G$102,3,FALSE)),"Room not found")</f>
        <v/>
      </c>
      <c r="E101" s="19" t="n"/>
      <c r="F101" s="19" t="n"/>
      <c r="G101" s="19" t="n"/>
      <c r="H101" s="19" t="n"/>
      <c r="I101" s="19" t="n"/>
      <c r="J101" s="20">
        <f>IFERROR(IF($G101="","",VLOOKUP($G101,'Standards &amp; Setup'!$A$14:$B$17,2,FALSE)),"")</f>
        <v/>
      </c>
      <c r="K101" s="21" t="n"/>
      <c r="L101" s="21" t="n"/>
      <c r="M101" s="20">
        <f>IF(OR(NOT(ISNUMBER($K101)),NOT(ISNUMBER($L101))),"",ROUND(MOD($L101-$K101,1)*1440,0))</f>
        <v/>
      </c>
      <c r="N101" s="19" t="n"/>
      <c r="O101" s="19" t="n"/>
      <c r="P101" s="19" t="n"/>
      <c r="Q101" s="19" t="n"/>
      <c r="R101" s="19" t="n"/>
      <c r="S101" s="19" t="n"/>
      <c r="T101" s="19" t="n"/>
      <c r="U101" s="19" t="n"/>
      <c r="V101" s="19" t="n"/>
      <c r="W101" s="19" t="n"/>
      <c r="X101" s="19" t="n"/>
      <c r="Y101" s="19" t="n"/>
      <c r="Z101" s="19" t="n"/>
      <c r="AA101" s="21" t="n"/>
      <c r="AB101" s="19" t="n"/>
      <c r="AC101" s="20">
        <f>IF(OR($A101="",$B101=""),"",IF(COUNTIF($N101:$X101,"Needs Attention")&gt;0,"Hold",IF(AND($L101&lt;&gt;"",COUNTBLANK($N101:$X101)&gt;0),"Incomplete Checklist",IF($K101="","Not Started",IF($L101="","In Progress",IF($AB101="Fail","Reclean",IF(AND($Y101="Yes",$AB101=""),"Awaiting Inspection",IF(OR($Y101="No",$AB101="Pass"),"Released","Awaiting Inspection"))))))))</f>
        <v/>
      </c>
      <c r="AD101" s="19" t="n"/>
      <c r="AE101" s="19" t="n"/>
      <c r="AF101" s="19" t="n"/>
      <c r="AG101" s="19" t="n"/>
      <c r="AH101" s="19" t="n"/>
      <c r="AI101" s="19" t="n"/>
      <c r="AJ101" s="39" t="n"/>
      <c r="AK101" s="20">
        <f>IF(OR($A101="",$B101=""),"",IF(COUNTIFS($A$2:$A$251,$A101,$B$2:$B$251,$B101)&gt;1,"Duplicate room and date",IF(AND($L101&lt;&gt;"",$K101=""),"Missing start time",IF(AND($Y101="Yes",$AC101="Released",$AB101&lt;&gt;"Pass"),"Inspection not passed",IF(AND($AB101&lt;&gt;"",$Z101=""),"Missing inspector",IF(AND($AD101="Maintenance",$AE101=""),"Missing issue description",IF(AND($AD101="Maintenance",$AF101=""),"Missing maintenance ticket",IF(OR(NOT(ISNUMBER($M101)),NOT(ISNUMBER($J101))),"OK",IF($M101&gt;$J101+'Standards &amp; Setup'!$B$4,"Cleaning time above alert limit","OK")))))))))</f>
        <v/>
      </c>
    </row>
    <row r="102">
      <c r="A102" s="38" t="n"/>
      <c r="B102" s="19" t="n"/>
      <c r="C102" s="20">
        <f>IFERROR(IF($B102="","",VLOOKUP($B102,'Standards &amp; Setup'!$E$3:$G$102,2,FALSE)),"Room not found")</f>
        <v/>
      </c>
      <c r="D102" s="20">
        <f>IFERROR(IF($B102="","",VLOOKUP($B102,'Standards &amp; Setup'!$E$3:$G$102,3,FALSE)),"Room not found")</f>
        <v/>
      </c>
      <c r="E102" s="19" t="n"/>
      <c r="F102" s="19" t="n"/>
      <c r="G102" s="19" t="n"/>
      <c r="H102" s="19" t="n"/>
      <c r="I102" s="19" t="n"/>
      <c r="J102" s="20">
        <f>IFERROR(IF($G102="","",VLOOKUP($G102,'Standards &amp; Setup'!$A$14:$B$17,2,FALSE)),"")</f>
        <v/>
      </c>
      <c r="K102" s="21" t="n"/>
      <c r="L102" s="21" t="n"/>
      <c r="M102" s="20">
        <f>IF(OR(NOT(ISNUMBER($K102)),NOT(ISNUMBER($L102))),"",ROUND(MOD($L102-$K102,1)*1440,0))</f>
        <v/>
      </c>
      <c r="N102" s="19" t="n"/>
      <c r="O102" s="19" t="n"/>
      <c r="P102" s="19" t="n"/>
      <c r="Q102" s="19" t="n"/>
      <c r="R102" s="19" t="n"/>
      <c r="S102" s="19" t="n"/>
      <c r="T102" s="19" t="n"/>
      <c r="U102" s="19" t="n"/>
      <c r="V102" s="19" t="n"/>
      <c r="W102" s="19" t="n"/>
      <c r="X102" s="19" t="n"/>
      <c r="Y102" s="19" t="n"/>
      <c r="Z102" s="19" t="n"/>
      <c r="AA102" s="21" t="n"/>
      <c r="AB102" s="19" t="n"/>
      <c r="AC102" s="20">
        <f>IF(OR($A102="",$B102=""),"",IF(COUNTIF($N102:$X102,"Needs Attention")&gt;0,"Hold",IF(AND($L102&lt;&gt;"",COUNTBLANK($N102:$X102)&gt;0),"Incomplete Checklist",IF($K102="","Not Started",IF($L102="","In Progress",IF($AB102="Fail","Reclean",IF(AND($Y102="Yes",$AB102=""),"Awaiting Inspection",IF(OR($Y102="No",$AB102="Pass"),"Released","Awaiting Inspection"))))))))</f>
        <v/>
      </c>
      <c r="AD102" s="19" t="n"/>
      <c r="AE102" s="19" t="n"/>
      <c r="AF102" s="19" t="n"/>
      <c r="AG102" s="19" t="n"/>
      <c r="AH102" s="19" t="n"/>
      <c r="AI102" s="19" t="n"/>
      <c r="AJ102" s="39" t="n"/>
      <c r="AK102" s="20">
        <f>IF(OR($A102="",$B102=""),"",IF(COUNTIFS($A$2:$A$251,$A102,$B$2:$B$251,$B102)&gt;1,"Duplicate room and date",IF(AND($L102&lt;&gt;"",$K102=""),"Missing start time",IF(AND($Y102="Yes",$AC102="Released",$AB102&lt;&gt;"Pass"),"Inspection not passed",IF(AND($AB102&lt;&gt;"",$Z102=""),"Missing inspector",IF(AND($AD102="Maintenance",$AE102=""),"Missing issue description",IF(AND($AD102="Maintenance",$AF102=""),"Missing maintenance ticket",IF(OR(NOT(ISNUMBER($M102)),NOT(ISNUMBER($J102))),"OK",IF($M102&gt;$J102+'Standards &amp; Setup'!$B$4,"Cleaning time above alert limit","OK")))))))))</f>
        <v/>
      </c>
    </row>
    <row r="103">
      <c r="A103" s="38" t="n"/>
      <c r="B103" s="19" t="n"/>
      <c r="C103" s="20">
        <f>IFERROR(IF($B103="","",VLOOKUP($B103,'Standards &amp; Setup'!$E$3:$G$102,2,FALSE)),"Room not found")</f>
        <v/>
      </c>
      <c r="D103" s="20">
        <f>IFERROR(IF($B103="","",VLOOKUP($B103,'Standards &amp; Setup'!$E$3:$G$102,3,FALSE)),"Room not found")</f>
        <v/>
      </c>
      <c r="E103" s="19" t="n"/>
      <c r="F103" s="19" t="n"/>
      <c r="G103" s="19" t="n"/>
      <c r="H103" s="19" t="n"/>
      <c r="I103" s="19" t="n"/>
      <c r="J103" s="20">
        <f>IFERROR(IF($G103="","",VLOOKUP($G103,'Standards &amp; Setup'!$A$14:$B$17,2,FALSE)),"")</f>
        <v/>
      </c>
      <c r="K103" s="21" t="n"/>
      <c r="L103" s="21" t="n"/>
      <c r="M103" s="20">
        <f>IF(OR(NOT(ISNUMBER($K103)),NOT(ISNUMBER($L103))),"",ROUND(MOD($L103-$K103,1)*1440,0))</f>
        <v/>
      </c>
      <c r="N103" s="19" t="n"/>
      <c r="O103" s="19" t="n"/>
      <c r="P103" s="19" t="n"/>
      <c r="Q103" s="19" t="n"/>
      <c r="R103" s="19" t="n"/>
      <c r="S103" s="19" t="n"/>
      <c r="T103" s="19" t="n"/>
      <c r="U103" s="19" t="n"/>
      <c r="V103" s="19" t="n"/>
      <c r="W103" s="19" t="n"/>
      <c r="X103" s="19" t="n"/>
      <c r="Y103" s="19" t="n"/>
      <c r="Z103" s="19" t="n"/>
      <c r="AA103" s="21" t="n"/>
      <c r="AB103" s="19" t="n"/>
      <c r="AC103" s="20">
        <f>IF(OR($A103="",$B103=""),"",IF(COUNTIF($N103:$X103,"Needs Attention")&gt;0,"Hold",IF(AND($L103&lt;&gt;"",COUNTBLANK($N103:$X103)&gt;0),"Incomplete Checklist",IF($K103="","Not Started",IF($L103="","In Progress",IF($AB103="Fail","Reclean",IF(AND($Y103="Yes",$AB103=""),"Awaiting Inspection",IF(OR($Y103="No",$AB103="Pass"),"Released","Awaiting Inspection"))))))))</f>
        <v/>
      </c>
      <c r="AD103" s="19" t="n"/>
      <c r="AE103" s="19" t="n"/>
      <c r="AF103" s="19" t="n"/>
      <c r="AG103" s="19" t="n"/>
      <c r="AH103" s="19" t="n"/>
      <c r="AI103" s="19" t="n"/>
      <c r="AJ103" s="39" t="n"/>
      <c r="AK103" s="20">
        <f>IF(OR($A103="",$B103=""),"",IF(COUNTIFS($A$2:$A$251,$A103,$B$2:$B$251,$B103)&gt;1,"Duplicate room and date",IF(AND($L103&lt;&gt;"",$K103=""),"Missing start time",IF(AND($Y103="Yes",$AC103="Released",$AB103&lt;&gt;"Pass"),"Inspection not passed",IF(AND($AB103&lt;&gt;"",$Z103=""),"Missing inspector",IF(AND($AD103="Maintenance",$AE103=""),"Missing issue description",IF(AND($AD103="Maintenance",$AF103=""),"Missing maintenance ticket",IF(OR(NOT(ISNUMBER($M103)),NOT(ISNUMBER($J103))),"OK",IF($M103&gt;$J103+'Standards &amp; Setup'!$B$4,"Cleaning time above alert limit","OK")))))))))</f>
        <v/>
      </c>
    </row>
    <row r="104">
      <c r="A104" s="38" t="n"/>
      <c r="B104" s="19" t="n"/>
      <c r="C104" s="20">
        <f>IFERROR(IF($B104="","",VLOOKUP($B104,'Standards &amp; Setup'!$E$3:$G$102,2,FALSE)),"Room not found")</f>
        <v/>
      </c>
      <c r="D104" s="20">
        <f>IFERROR(IF($B104="","",VLOOKUP($B104,'Standards &amp; Setup'!$E$3:$G$102,3,FALSE)),"Room not found")</f>
        <v/>
      </c>
      <c r="E104" s="19" t="n"/>
      <c r="F104" s="19" t="n"/>
      <c r="G104" s="19" t="n"/>
      <c r="H104" s="19" t="n"/>
      <c r="I104" s="19" t="n"/>
      <c r="J104" s="20">
        <f>IFERROR(IF($G104="","",VLOOKUP($G104,'Standards &amp; Setup'!$A$14:$B$17,2,FALSE)),"")</f>
        <v/>
      </c>
      <c r="K104" s="21" t="n"/>
      <c r="L104" s="21" t="n"/>
      <c r="M104" s="20">
        <f>IF(OR(NOT(ISNUMBER($K104)),NOT(ISNUMBER($L104))),"",ROUND(MOD($L104-$K104,1)*1440,0))</f>
        <v/>
      </c>
      <c r="N104" s="19" t="n"/>
      <c r="O104" s="19" t="n"/>
      <c r="P104" s="19" t="n"/>
      <c r="Q104" s="19" t="n"/>
      <c r="R104" s="19" t="n"/>
      <c r="S104" s="19" t="n"/>
      <c r="T104" s="19" t="n"/>
      <c r="U104" s="19" t="n"/>
      <c r="V104" s="19" t="n"/>
      <c r="W104" s="19" t="n"/>
      <c r="X104" s="19" t="n"/>
      <c r="Y104" s="19" t="n"/>
      <c r="Z104" s="19" t="n"/>
      <c r="AA104" s="21" t="n"/>
      <c r="AB104" s="19" t="n"/>
      <c r="AC104" s="20">
        <f>IF(OR($A104="",$B104=""),"",IF(COUNTIF($N104:$X104,"Needs Attention")&gt;0,"Hold",IF(AND($L104&lt;&gt;"",COUNTBLANK($N104:$X104)&gt;0),"Incomplete Checklist",IF($K104="","Not Started",IF($L104="","In Progress",IF($AB104="Fail","Reclean",IF(AND($Y104="Yes",$AB104=""),"Awaiting Inspection",IF(OR($Y104="No",$AB104="Pass"),"Released","Awaiting Inspection"))))))))</f>
        <v/>
      </c>
      <c r="AD104" s="19" t="n"/>
      <c r="AE104" s="19" t="n"/>
      <c r="AF104" s="19" t="n"/>
      <c r="AG104" s="19" t="n"/>
      <c r="AH104" s="19" t="n"/>
      <c r="AI104" s="19" t="n"/>
      <c r="AJ104" s="39" t="n"/>
      <c r="AK104" s="20">
        <f>IF(OR($A104="",$B104=""),"",IF(COUNTIFS($A$2:$A$251,$A104,$B$2:$B$251,$B104)&gt;1,"Duplicate room and date",IF(AND($L104&lt;&gt;"",$K104=""),"Missing start time",IF(AND($Y104="Yes",$AC104="Released",$AB104&lt;&gt;"Pass"),"Inspection not passed",IF(AND($AB104&lt;&gt;"",$Z104=""),"Missing inspector",IF(AND($AD104="Maintenance",$AE104=""),"Missing issue description",IF(AND($AD104="Maintenance",$AF104=""),"Missing maintenance ticket",IF(OR(NOT(ISNUMBER($M104)),NOT(ISNUMBER($J104))),"OK",IF($M104&gt;$J104+'Standards &amp; Setup'!$B$4,"Cleaning time above alert limit","OK")))))))))</f>
        <v/>
      </c>
    </row>
    <row r="105">
      <c r="A105" s="38" t="n"/>
      <c r="B105" s="19" t="n"/>
      <c r="C105" s="20">
        <f>IFERROR(IF($B105="","",VLOOKUP($B105,'Standards &amp; Setup'!$E$3:$G$102,2,FALSE)),"Room not found")</f>
        <v/>
      </c>
      <c r="D105" s="20">
        <f>IFERROR(IF($B105="","",VLOOKUP($B105,'Standards &amp; Setup'!$E$3:$G$102,3,FALSE)),"Room not found")</f>
        <v/>
      </c>
      <c r="E105" s="19" t="n"/>
      <c r="F105" s="19" t="n"/>
      <c r="G105" s="19" t="n"/>
      <c r="H105" s="19" t="n"/>
      <c r="I105" s="19" t="n"/>
      <c r="J105" s="20">
        <f>IFERROR(IF($G105="","",VLOOKUP($G105,'Standards &amp; Setup'!$A$14:$B$17,2,FALSE)),"")</f>
        <v/>
      </c>
      <c r="K105" s="21" t="n"/>
      <c r="L105" s="21" t="n"/>
      <c r="M105" s="20">
        <f>IF(OR(NOT(ISNUMBER($K105)),NOT(ISNUMBER($L105))),"",ROUND(MOD($L105-$K105,1)*1440,0))</f>
        <v/>
      </c>
      <c r="N105" s="19" t="n"/>
      <c r="O105" s="19" t="n"/>
      <c r="P105" s="19" t="n"/>
      <c r="Q105" s="19" t="n"/>
      <c r="R105" s="19" t="n"/>
      <c r="S105" s="19" t="n"/>
      <c r="T105" s="19" t="n"/>
      <c r="U105" s="19" t="n"/>
      <c r="V105" s="19" t="n"/>
      <c r="W105" s="19" t="n"/>
      <c r="X105" s="19" t="n"/>
      <c r="Y105" s="19" t="n"/>
      <c r="Z105" s="19" t="n"/>
      <c r="AA105" s="21" t="n"/>
      <c r="AB105" s="19" t="n"/>
      <c r="AC105" s="20">
        <f>IF(OR($A105="",$B105=""),"",IF(COUNTIF($N105:$X105,"Needs Attention")&gt;0,"Hold",IF(AND($L105&lt;&gt;"",COUNTBLANK($N105:$X105)&gt;0),"Incomplete Checklist",IF($K105="","Not Started",IF($L105="","In Progress",IF($AB105="Fail","Reclean",IF(AND($Y105="Yes",$AB105=""),"Awaiting Inspection",IF(OR($Y105="No",$AB105="Pass"),"Released","Awaiting Inspection"))))))))</f>
        <v/>
      </c>
      <c r="AD105" s="19" t="n"/>
      <c r="AE105" s="19" t="n"/>
      <c r="AF105" s="19" t="n"/>
      <c r="AG105" s="19" t="n"/>
      <c r="AH105" s="19" t="n"/>
      <c r="AI105" s="19" t="n"/>
      <c r="AJ105" s="39" t="n"/>
      <c r="AK105" s="20">
        <f>IF(OR($A105="",$B105=""),"",IF(COUNTIFS($A$2:$A$251,$A105,$B$2:$B$251,$B105)&gt;1,"Duplicate room and date",IF(AND($L105&lt;&gt;"",$K105=""),"Missing start time",IF(AND($Y105="Yes",$AC105="Released",$AB105&lt;&gt;"Pass"),"Inspection not passed",IF(AND($AB105&lt;&gt;"",$Z105=""),"Missing inspector",IF(AND($AD105="Maintenance",$AE105=""),"Missing issue description",IF(AND($AD105="Maintenance",$AF105=""),"Missing maintenance ticket",IF(OR(NOT(ISNUMBER($M105)),NOT(ISNUMBER($J105))),"OK",IF($M105&gt;$J105+'Standards &amp; Setup'!$B$4,"Cleaning time above alert limit","OK")))))))))</f>
        <v/>
      </c>
    </row>
    <row r="106">
      <c r="A106" s="38" t="n"/>
      <c r="B106" s="19" t="n"/>
      <c r="C106" s="20">
        <f>IFERROR(IF($B106="","",VLOOKUP($B106,'Standards &amp; Setup'!$E$3:$G$102,2,FALSE)),"Room not found")</f>
        <v/>
      </c>
      <c r="D106" s="20">
        <f>IFERROR(IF($B106="","",VLOOKUP($B106,'Standards &amp; Setup'!$E$3:$G$102,3,FALSE)),"Room not found")</f>
        <v/>
      </c>
      <c r="E106" s="19" t="n"/>
      <c r="F106" s="19" t="n"/>
      <c r="G106" s="19" t="n"/>
      <c r="H106" s="19" t="n"/>
      <c r="I106" s="19" t="n"/>
      <c r="J106" s="20">
        <f>IFERROR(IF($G106="","",VLOOKUP($G106,'Standards &amp; Setup'!$A$14:$B$17,2,FALSE)),"")</f>
        <v/>
      </c>
      <c r="K106" s="21" t="n"/>
      <c r="L106" s="21" t="n"/>
      <c r="M106" s="20">
        <f>IF(OR(NOT(ISNUMBER($K106)),NOT(ISNUMBER($L106))),"",ROUND(MOD($L106-$K106,1)*1440,0))</f>
        <v/>
      </c>
      <c r="N106" s="19" t="n"/>
      <c r="O106" s="19" t="n"/>
      <c r="P106" s="19" t="n"/>
      <c r="Q106" s="19" t="n"/>
      <c r="R106" s="19" t="n"/>
      <c r="S106" s="19" t="n"/>
      <c r="T106" s="19" t="n"/>
      <c r="U106" s="19" t="n"/>
      <c r="V106" s="19" t="n"/>
      <c r="W106" s="19" t="n"/>
      <c r="X106" s="19" t="n"/>
      <c r="Y106" s="19" t="n"/>
      <c r="Z106" s="19" t="n"/>
      <c r="AA106" s="21" t="n"/>
      <c r="AB106" s="19" t="n"/>
      <c r="AC106" s="20">
        <f>IF(OR($A106="",$B106=""),"",IF(COUNTIF($N106:$X106,"Needs Attention")&gt;0,"Hold",IF(AND($L106&lt;&gt;"",COUNTBLANK($N106:$X106)&gt;0),"Incomplete Checklist",IF($K106="","Not Started",IF($L106="","In Progress",IF($AB106="Fail","Reclean",IF(AND($Y106="Yes",$AB106=""),"Awaiting Inspection",IF(OR($Y106="No",$AB106="Pass"),"Released","Awaiting Inspection"))))))))</f>
        <v/>
      </c>
      <c r="AD106" s="19" t="n"/>
      <c r="AE106" s="19" t="n"/>
      <c r="AF106" s="19" t="n"/>
      <c r="AG106" s="19" t="n"/>
      <c r="AH106" s="19" t="n"/>
      <c r="AI106" s="19" t="n"/>
      <c r="AJ106" s="39" t="n"/>
      <c r="AK106" s="20">
        <f>IF(OR($A106="",$B106=""),"",IF(COUNTIFS($A$2:$A$251,$A106,$B$2:$B$251,$B106)&gt;1,"Duplicate room and date",IF(AND($L106&lt;&gt;"",$K106=""),"Missing start time",IF(AND($Y106="Yes",$AC106="Released",$AB106&lt;&gt;"Pass"),"Inspection not passed",IF(AND($AB106&lt;&gt;"",$Z106=""),"Missing inspector",IF(AND($AD106="Maintenance",$AE106=""),"Missing issue description",IF(AND($AD106="Maintenance",$AF106=""),"Missing maintenance ticket",IF(OR(NOT(ISNUMBER($M106)),NOT(ISNUMBER($J106))),"OK",IF($M106&gt;$J106+'Standards &amp; Setup'!$B$4,"Cleaning time above alert limit","OK")))))))))</f>
        <v/>
      </c>
    </row>
    <row r="107">
      <c r="A107" s="38" t="n"/>
      <c r="B107" s="19" t="n"/>
      <c r="C107" s="20">
        <f>IFERROR(IF($B107="","",VLOOKUP($B107,'Standards &amp; Setup'!$E$3:$G$102,2,FALSE)),"Room not found")</f>
        <v/>
      </c>
      <c r="D107" s="20">
        <f>IFERROR(IF($B107="","",VLOOKUP($B107,'Standards &amp; Setup'!$E$3:$G$102,3,FALSE)),"Room not found")</f>
        <v/>
      </c>
      <c r="E107" s="19" t="n"/>
      <c r="F107" s="19" t="n"/>
      <c r="G107" s="19" t="n"/>
      <c r="H107" s="19" t="n"/>
      <c r="I107" s="19" t="n"/>
      <c r="J107" s="20">
        <f>IFERROR(IF($G107="","",VLOOKUP($G107,'Standards &amp; Setup'!$A$14:$B$17,2,FALSE)),"")</f>
        <v/>
      </c>
      <c r="K107" s="21" t="n"/>
      <c r="L107" s="21" t="n"/>
      <c r="M107" s="20">
        <f>IF(OR(NOT(ISNUMBER($K107)),NOT(ISNUMBER($L107))),"",ROUND(MOD($L107-$K107,1)*1440,0))</f>
        <v/>
      </c>
      <c r="N107" s="19" t="n"/>
      <c r="O107" s="19" t="n"/>
      <c r="P107" s="19" t="n"/>
      <c r="Q107" s="19" t="n"/>
      <c r="R107" s="19" t="n"/>
      <c r="S107" s="19" t="n"/>
      <c r="T107" s="19" t="n"/>
      <c r="U107" s="19" t="n"/>
      <c r="V107" s="19" t="n"/>
      <c r="W107" s="19" t="n"/>
      <c r="X107" s="19" t="n"/>
      <c r="Y107" s="19" t="n"/>
      <c r="Z107" s="19" t="n"/>
      <c r="AA107" s="21" t="n"/>
      <c r="AB107" s="19" t="n"/>
      <c r="AC107" s="20">
        <f>IF(OR($A107="",$B107=""),"",IF(COUNTIF($N107:$X107,"Needs Attention")&gt;0,"Hold",IF(AND($L107&lt;&gt;"",COUNTBLANK($N107:$X107)&gt;0),"Incomplete Checklist",IF($K107="","Not Started",IF($L107="","In Progress",IF($AB107="Fail","Reclean",IF(AND($Y107="Yes",$AB107=""),"Awaiting Inspection",IF(OR($Y107="No",$AB107="Pass"),"Released","Awaiting Inspection"))))))))</f>
        <v/>
      </c>
      <c r="AD107" s="19" t="n"/>
      <c r="AE107" s="19" t="n"/>
      <c r="AF107" s="19" t="n"/>
      <c r="AG107" s="19" t="n"/>
      <c r="AH107" s="19" t="n"/>
      <c r="AI107" s="19" t="n"/>
      <c r="AJ107" s="39" t="n"/>
      <c r="AK107" s="20">
        <f>IF(OR($A107="",$B107=""),"",IF(COUNTIFS($A$2:$A$251,$A107,$B$2:$B$251,$B107)&gt;1,"Duplicate room and date",IF(AND($L107&lt;&gt;"",$K107=""),"Missing start time",IF(AND($Y107="Yes",$AC107="Released",$AB107&lt;&gt;"Pass"),"Inspection not passed",IF(AND($AB107&lt;&gt;"",$Z107=""),"Missing inspector",IF(AND($AD107="Maintenance",$AE107=""),"Missing issue description",IF(AND($AD107="Maintenance",$AF107=""),"Missing maintenance ticket",IF(OR(NOT(ISNUMBER($M107)),NOT(ISNUMBER($J107))),"OK",IF($M107&gt;$J107+'Standards &amp; Setup'!$B$4,"Cleaning time above alert limit","OK")))))))))</f>
        <v/>
      </c>
    </row>
    <row r="108">
      <c r="A108" s="38" t="n"/>
      <c r="B108" s="19" t="n"/>
      <c r="C108" s="20">
        <f>IFERROR(IF($B108="","",VLOOKUP($B108,'Standards &amp; Setup'!$E$3:$G$102,2,FALSE)),"Room not found")</f>
        <v/>
      </c>
      <c r="D108" s="20">
        <f>IFERROR(IF($B108="","",VLOOKUP($B108,'Standards &amp; Setup'!$E$3:$G$102,3,FALSE)),"Room not found")</f>
        <v/>
      </c>
      <c r="E108" s="19" t="n"/>
      <c r="F108" s="19" t="n"/>
      <c r="G108" s="19" t="n"/>
      <c r="H108" s="19" t="n"/>
      <c r="I108" s="19" t="n"/>
      <c r="J108" s="20">
        <f>IFERROR(IF($G108="","",VLOOKUP($G108,'Standards &amp; Setup'!$A$14:$B$17,2,FALSE)),"")</f>
        <v/>
      </c>
      <c r="K108" s="21" t="n"/>
      <c r="L108" s="21" t="n"/>
      <c r="M108" s="20">
        <f>IF(OR(NOT(ISNUMBER($K108)),NOT(ISNUMBER($L108))),"",ROUND(MOD($L108-$K108,1)*1440,0))</f>
        <v/>
      </c>
      <c r="N108" s="19" t="n"/>
      <c r="O108" s="19" t="n"/>
      <c r="P108" s="19" t="n"/>
      <c r="Q108" s="19" t="n"/>
      <c r="R108" s="19" t="n"/>
      <c r="S108" s="19" t="n"/>
      <c r="T108" s="19" t="n"/>
      <c r="U108" s="19" t="n"/>
      <c r="V108" s="19" t="n"/>
      <c r="W108" s="19" t="n"/>
      <c r="X108" s="19" t="n"/>
      <c r="Y108" s="19" t="n"/>
      <c r="Z108" s="19" t="n"/>
      <c r="AA108" s="21" t="n"/>
      <c r="AB108" s="19" t="n"/>
      <c r="AC108" s="20">
        <f>IF(OR($A108="",$B108=""),"",IF(COUNTIF($N108:$X108,"Needs Attention")&gt;0,"Hold",IF(AND($L108&lt;&gt;"",COUNTBLANK($N108:$X108)&gt;0),"Incomplete Checklist",IF($K108="","Not Started",IF($L108="","In Progress",IF($AB108="Fail","Reclean",IF(AND($Y108="Yes",$AB108=""),"Awaiting Inspection",IF(OR($Y108="No",$AB108="Pass"),"Released","Awaiting Inspection"))))))))</f>
        <v/>
      </c>
      <c r="AD108" s="19" t="n"/>
      <c r="AE108" s="19" t="n"/>
      <c r="AF108" s="19" t="n"/>
      <c r="AG108" s="19" t="n"/>
      <c r="AH108" s="19" t="n"/>
      <c r="AI108" s="19" t="n"/>
      <c r="AJ108" s="39" t="n"/>
      <c r="AK108" s="20">
        <f>IF(OR($A108="",$B108=""),"",IF(COUNTIFS($A$2:$A$251,$A108,$B$2:$B$251,$B108)&gt;1,"Duplicate room and date",IF(AND($L108&lt;&gt;"",$K108=""),"Missing start time",IF(AND($Y108="Yes",$AC108="Released",$AB108&lt;&gt;"Pass"),"Inspection not passed",IF(AND($AB108&lt;&gt;"",$Z108=""),"Missing inspector",IF(AND($AD108="Maintenance",$AE108=""),"Missing issue description",IF(AND($AD108="Maintenance",$AF108=""),"Missing maintenance ticket",IF(OR(NOT(ISNUMBER($M108)),NOT(ISNUMBER($J108))),"OK",IF($M108&gt;$J108+'Standards &amp; Setup'!$B$4,"Cleaning time above alert limit","OK")))))))))</f>
        <v/>
      </c>
    </row>
    <row r="109">
      <c r="A109" s="38" t="n"/>
      <c r="B109" s="19" t="n"/>
      <c r="C109" s="20">
        <f>IFERROR(IF($B109="","",VLOOKUP($B109,'Standards &amp; Setup'!$E$3:$G$102,2,FALSE)),"Room not found")</f>
        <v/>
      </c>
      <c r="D109" s="20">
        <f>IFERROR(IF($B109="","",VLOOKUP($B109,'Standards &amp; Setup'!$E$3:$G$102,3,FALSE)),"Room not found")</f>
        <v/>
      </c>
      <c r="E109" s="19" t="n"/>
      <c r="F109" s="19" t="n"/>
      <c r="G109" s="19" t="n"/>
      <c r="H109" s="19" t="n"/>
      <c r="I109" s="19" t="n"/>
      <c r="J109" s="20">
        <f>IFERROR(IF($G109="","",VLOOKUP($G109,'Standards &amp; Setup'!$A$14:$B$17,2,FALSE)),"")</f>
        <v/>
      </c>
      <c r="K109" s="21" t="n"/>
      <c r="L109" s="21" t="n"/>
      <c r="M109" s="20">
        <f>IF(OR(NOT(ISNUMBER($K109)),NOT(ISNUMBER($L109))),"",ROUND(MOD($L109-$K109,1)*1440,0))</f>
        <v/>
      </c>
      <c r="N109" s="19" t="n"/>
      <c r="O109" s="19" t="n"/>
      <c r="P109" s="19" t="n"/>
      <c r="Q109" s="19" t="n"/>
      <c r="R109" s="19" t="n"/>
      <c r="S109" s="19" t="n"/>
      <c r="T109" s="19" t="n"/>
      <c r="U109" s="19" t="n"/>
      <c r="V109" s="19" t="n"/>
      <c r="W109" s="19" t="n"/>
      <c r="X109" s="19" t="n"/>
      <c r="Y109" s="19" t="n"/>
      <c r="Z109" s="19" t="n"/>
      <c r="AA109" s="21" t="n"/>
      <c r="AB109" s="19" t="n"/>
      <c r="AC109" s="20">
        <f>IF(OR($A109="",$B109=""),"",IF(COUNTIF($N109:$X109,"Needs Attention")&gt;0,"Hold",IF(AND($L109&lt;&gt;"",COUNTBLANK($N109:$X109)&gt;0),"Incomplete Checklist",IF($K109="","Not Started",IF($L109="","In Progress",IF($AB109="Fail","Reclean",IF(AND($Y109="Yes",$AB109=""),"Awaiting Inspection",IF(OR($Y109="No",$AB109="Pass"),"Released","Awaiting Inspection"))))))))</f>
        <v/>
      </c>
      <c r="AD109" s="19" t="n"/>
      <c r="AE109" s="19" t="n"/>
      <c r="AF109" s="19" t="n"/>
      <c r="AG109" s="19" t="n"/>
      <c r="AH109" s="19" t="n"/>
      <c r="AI109" s="19" t="n"/>
      <c r="AJ109" s="39" t="n"/>
      <c r="AK109" s="20">
        <f>IF(OR($A109="",$B109=""),"",IF(COUNTIFS($A$2:$A$251,$A109,$B$2:$B$251,$B109)&gt;1,"Duplicate room and date",IF(AND($L109&lt;&gt;"",$K109=""),"Missing start time",IF(AND($Y109="Yes",$AC109="Released",$AB109&lt;&gt;"Pass"),"Inspection not passed",IF(AND($AB109&lt;&gt;"",$Z109=""),"Missing inspector",IF(AND($AD109="Maintenance",$AE109=""),"Missing issue description",IF(AND($AD109="Maintenance",$AF109=""),"Missing maintenance ticket",IF(OR(NOT(ISNUMBER($M109)),NOT(ISNUMBER($J109))),"OK",IF($M109&gt;$J109+'Standards &amp; Setup'!$B$4,"Cleaning time above alert limit","OK")))))))))</f>
        <v/>
      </c>
    </row>
    <row r="110">
      <c r="A110" s="38" t="n"/>
      <c r="B110" s="19" t="n"/>
      <c r="C110" s="20">
        <f>IFERROR(IF($B110="","",VLOOKUP($B110,'Standards &amp; Setup'!$E$3:$G$102,2,FALSE)),"Room not found")</f>
        <v/>
      </c>
      <c r="D110" s="20">
        <f>IFERROR(IF($B110="","",VLOOKUP($B110,'Standards &amp; Setup'!$E$3:$G$102,3,FALSE)),"Room not found")</f>
        <v/>
      </c>
      <c r="E110" s="19" t="n"/>
      <c r="F110" s="19" t="n"/>
      <c r="G110" s="19" t="n"/>
      <c r="H110" s="19" t="n"/>
      <c r="I110" s="19" t="n"/>
      <c r="J110" s="20">
        <f>IFERROR(IF($G110="","",VLOOKUP($G110,'Standards &amp; Setup'!$A$14:$B$17,2,FALSE)),"")</f>
        <v/>
      </c>
      <c r="K110" s="21" t="n"/>
      <c r="L110" s="21" t="n"/>
      <c r="M110" s="20">
        <f>IF(OR(NOT(ISNUMBER($K110)),NOT(ISNUMBER($L110))),"",ROUND(MOD($L110-$K110,1)*1440,0))</f>
        <v/>
      </c>
      <c r="N110" s="19" t="n"/>
      <c r="O110" s="19" t="n"/>
      <c r="P110" s="19" t="n"/>
      <c r="Q110" s="19" t="n"/>
      <c r="R110" s="19" t="n"/>
      <c r="S110" s="19" t="n"/>
      <c r="T110" s="19" t="n"/>
      <c r="U110" s="19" t="n"/>
      <c r="V110" s="19" t="n"/>
      <c r="W110" s="19" t="n"/>
      <c r="X110" s="19" t="n"/>
      <c r="Y110" s="19" t="n"/>
      <c r="Z110" s="19" t="n"/>
      <c r="AA110" s="21" t="n"/>
      <c r="AB110" s="19" t="n"/>
      <c r="AC110" s="20">
        <f>IF(OR($A110="",$B110=""),"",IF(COUNTIF($N110:$X110,"Needs Attention")&gt;0,"Hold",IF(AND($L110&lt;&gt;"",COUNTBLANK($N110:$X110)&gt;0),"Incomplete Checklist",IF($K110="","Not Started",IF($L110="","In Progress",IF($AB110="Fail","Reclean",IF(AND($Y110="Yes",$AB110=""),"Awaiting Inspection",IF(OR($Y110="No",$AB110="Pass"),"Released","Awaiting Inspection"))))))))</f>
        <v/>
      </c>
      <c r="AD110" s="19" t="n"/>
      <c r="AE110" s="19" t="n"/>
      <c r="AF110" s="19" t="n"/>
      <c r="AG110" s="19" t="n"/>
      <c r="AH110" s="19" t="n"/>
      <c r="AI110" s="19" t="n"/>
      <c r="AJ110" s="39" t="n"/>
      <c r="AK110" s="20">
        <f>IF(OR($A110="",$B110=""),"",IF(COUNTIFS($A$2:$A$251,$A110,$B$2:$B$251,$B110)&gt;1,"Duplicate room and date",IF(AND($L110&lt;&gt;"",$K110=""),"Missing start time",IF(AND($Y110="Yes",$AC110="Released",$AB110&lt;&gt;"Pass"),"Inspection not passed",IF(AND($AB110&lt;&gt;"",$Z110=""),"Missing inspector",IF(AND($AD110="Maintenance",$AE110=""),"Missing issue description",IF(AND($AD110="Maintenance",$AF110=""),"Missing maintenance ticket",IF(OR(NOT(ISNUMBER($M110)),NOT(ISNUMBER($J110))),"OK",IF($M110&gt;$J110+'Standards &amp; Setup'!$B$4,"Cleaning time above alert limit","OK")))))))))</f>
        <v/>
      </c>
    </row>
    <row r="111">
      <c r="A111" s="38" t="n"/>
      <c r="B111" s="19" t="n"/>
      <c r="C111" s="20">
        <f>IFERROR(IF($B111="","",VLOOKUP($B111,'Standards &amp; Setup'!$E$3:$G$102,2,FALSE)),"Room not found")</f>
        <v/>
      </c>
      <c r="D111" s="20">
        <f>IFERROR(IF($B111="","",VLOOKUP($B111,'Standards &amp; Setup'!$E$3:$G$102,3,FALSE)),"Room not found")</f>
        <v/>
      </c>
      <c r="E111" s="19" t="n"/>
      <c r="F111" s="19" t="n"/>
      <c r="G111" s="19" t="n"/>
      <c r="H111" s="19" t="n"/>
      <c r="I111" s="19" t="n"/>
      <c r="J111" s="20">
        <f>IFERROR(IF($G111="","",VLOOKUP($G111,'Standards &amp; Setup'!$A$14:$B$17,2,FALSE)),"")</f>
        <v/>
      </c>
      <c r="K111" s="21" t="n"/>
      <c r="L111" s="21" t="n"/>
      <c r="M111" s="20">
        <f>IF(OR(NOT(ISNUMBER($K111)),NOT(ISNUMBER($L111))),"",ROUND(MOD($L111-$K111,1)*1440,0))</f>
        <v/>
      </c>
      <c r="N111" s="19" t="n"/>
      <c r="O111" s="19" t="n"/>
      <c r="P111" s="19" t="n"/>
      <c r="Q111" s="19" t="n"/>
      <c r="R111" s="19" t="n"/>
      <c r="S111" s="19" t="n"/>
      <c r="T111" s="19" t="n"/>
      <c r="U111" s="19" t="n"/>
      <c r="V111" s="19" t="n"/>
      <c r="W111" s="19" t="n"/>
      <c r="X111" s="19" t="n"/>
      <c r="Y111" s="19" t="n"/>
      <c r="Z111" s="19" t="n"/>
      <c r="AA111" s="21" t="n"/>
      <c r="AB111" s="19" t="n"/>
      <c r="AC111" s="20">
        <f>IF(OR($A111="",$B111=""),"",IF(COUNTIF($N111:$X111,"Needs Attention")&gt;0,"Hold",IF(AND($L111&lt;&gt;"",COUNTBLANK($N111:$X111)&gt;0),"Incomplete Checklist",IF($K111="","Not Started",IF($L111="","In Progress",IF($AB111="Fail","Reclean",IF(AND($Y111="Yes",$AB111=""),"Awaiting Inspection",IF(OR($Y111="No",$AB111="Pass"),"Released","Awaiting Inspection"))))))))</f>
        <v/>
      </c>
      <c r="AD111" s="19" t="n"/>
      <c r="AE111" s="19" t="n"/>
      <c r="AF111" s="19" t="n"/>
      <c r="AG111" s="19" t="n"/>
      <c r="AH111" s="19" t="n"/>
      <c r="AI111" s="19" t="n"/>
      <c r="AJ111" s="39" t="n"/>
      <c r="AK111" s="20">
        <f>IF(OR($A111="",$B111=""),"",IF(COUNTIFS($A$2:$A$251,$A111,$B$2:$B$251,$B111)&gt;1,"Duplicate room and date",IF(AND($L111&lt;&gt;"",$K111=""),"Missing start time",IF(AND($Y111="Yes",$AC111="Released",$AB111&lt;&gt;"Pass"),"Inspection not passed",IF(AND($AB111&lt;&gt;"",$Z111=""),"Missing inspector",IF(AND($AD111="Maintenance",$AE111=""),"Missing issue description",IF(AND($AD111="Maintenance",$AF111=""),"Missing maintenance ticket",IF(OR(NOT(ISNUMBER($M111)),NOT(ISNUMBER($J111))),"OK",IF($M111&gt;$J111+'Standards &amp; Setup'!$B$4,"Cleaning time above alert limit","OK")))))))))</f>
        <v/>
      </c>
    </row>
    <row r="112">
      <c r="A112" s="38" t="n"/>
      <c r="B112" s="19" t="n"/>
      <c r="C112" s="20">
        <f>IFERROR(IF($B112="","",VLOOKUP($B112,'Standards &amp; Setup'!$E$3:$G$102,2,FALSE)),"Room not found")</f>
        <v/>
      </c>
      <c r="D112" s="20">
        <f>IFERROR(IF($B112="","",VLOOKUP($B112,'Standards &amp; Setup'!$E$3:$G$102,3,FALSE)),"Room not found")</f>
        <v/>
      </c>
      <c r="E112" s="19" t="n"/>
      <c r="F112" s="19" t="n"/>
      <c r="G112" s="19" t="n"/>
      <c r="H112" s="19" t="n"/>
      <c r="I112" s="19" t="n"/>
      <c r="J112" s="20">
        <f>IFERROR(IF($G112="","",VLOOKUP($G112,'Standards &amp; Setup'!$A$14:$B$17,2,FALSE)),"")</f>
        <v/>
      </c>
      <c r="K112" s="21" t="n"/>
      <c r="L112" s="21" t="n"/>
      <c r="M112" s="20">
        <f>IF(OR(NOT(ISNUMBER($K112)),NOT(ISNUMBER($L112))),"",ROUND(MOD($L112-$K112,1)*1440,0))</f>
        <v/>
      </c>
      <c r="N112" s="19" t="n"/>
      <c r="O112" s="19" t="n"/>
      <c r="P112" s="19" t="n"/>
      <c r="Q112" s="19" t="n"/>
      <c r="R112" s="19" t="n"/>
      <c r="S112" s="19" t="n"/>
      <c r="T112" s="19" t="n"/>
      <c r="U112" s="19" t="n"/>
      <c r="V112" s="19" t="n"/>
      <c r="W112" s="19" t="n"/>
      <c r="X112" s="19" t="n"/>
      <c r="Y112" s="19" t="n"/>
      <c r="Z112" s="19" t="n"/>
      <c r="AA112" s="21" t="n"/>
      <c r="AB112" s="19" t="n"/>
      <c r="AC112" s="20">
        <f>IF(OR($A112="",$B112=""),"",IF(COUNTIF($N112:$X112,"Needs Attention")&gt;0,"Hold",IF(AND($L112&lt;&gt;"",COUNTBLANK($N112:$X112)&gt;0),"Incomplete Checklist",IF($K112="","Not Started",IF($L112="","In Progress",IF($AB112="Fail","Reclean",IF(AND($Y112="Yes",$AB112=""),"Awaiting Inspection",IF(OR($Y112="No",$AB112="Pass"),"Released","Awaiting Inspection"))))))))</f>
        <v/>
      </c>
      <c r="AD112" s="19" t="n"/>
      <c r="AE112" s="19" t="n"/>
      <c r="AF112" s="19" t="n"/>
      <c r="AG112" s="19" t="n"/>
      <c r="AH112" s="19" t="n"/>
      <c r="AI112" s="19" t="n"/>
      <c r="AJ112" s="39" t="n"/>
      <c r="AK112" s="20">
        <f>IF(OR($A112="",$B112=""),"",IF(COUNTIFS($A$2:$A$251,$A112,$B$2:$B$251,$B112)&gt;1,"Duplicate room and date",IF(AND($L112&lt;&gt;"",$K112=""),"Missing start time",IF(AND($Y112="Yes",$AC112="Released",$AB112&lt;&gt;"Pass"),"Inspection not passed",IF(AND($AB112&lt;&gt;"",$Z112=""),"Missing inspector",IF(AND($AD112="Maintenance",$AE112=""),"Missing issue description",IF(AND($AD112="Maintenance",$AF112=""),"Missing maintenance ticket",IF(OR(NOT(ISNUMBER($M112)),NOT(ISNUMBER($J112))),"OK",IF($M112&gt;$J112+'Standards &amp; Setup'!$B$4,"Cleaning time above alert limit","OK")))))))))</f>
        <v/>
      </c>
    </row>
    <row r="113">
      <c r="A113" s="38" t="n"/>
      <c r="B113" s="19" t="n"/>
      <c r="C113" s="20">
        <f>IFERROR(IF($B113="","",VLOOKUP($B113,'Standards &amp; Setup'!$E$3:$G$102,2,FALSE)),"Room not found")</f>
        <v/>
      </c>
      <c r="D113" s="20">
        <f>IFERROR(IF($B113="","",VLOOKUP($B113,'Standards &amp; Setup'!$E$3:$G$102,3,FALSE)),"Room not found")</f>
        <v/>
      </c>
      <c r="E113" s="19" t="n"/>
      <c r="F113" s="19" t="n"/>
      <c r="G113" s="19" t="n"/>
      <c r="H113" s="19" t="n"/>
      <c r="I113" s="19" t="n"/>
      <c r="J113" s="20">
        <f>IFERROR(IF($G113="","",VLOOKUP($G113,'Standards &amp; Setup'!$A$14:$B$17,2,FALSE)),"")</f>
        <v/>
      </c>
      <c r="K113" s="21" t="n"/>
      <c r="L113" s="21" t="n"/>
      <c r="M113" s="20">
        <f>IF(OR(NOT(ISNUMBER($K113)),NOT(ISNUMBER($L113))),"",ROUND(MOD($L113-$K113,1)*1440,0))</f>
        <v/>
      </c>
      <c r="N113" s="19" t="n"/>
      <c r="O113" s="19" t="n"/>
      <c r="P113" s="19" t="n"/>
      <c r="Q113" s="19" t="n"/>
      <c r="R113" s="19" t="n"/>
      <c r="S113" s="19" t="n"/>
      <c r="T113" s="19" t="n"/>
      <c r="U113" s="19" t="n"/>
      <c r="V113" s="19" t="n"/>
      <c r="W113" s="19" t="n"/>
      <c r="X113" s="19" t="n"/>
      <c r="Y113" s="19" t="n"/>
      <c r="Z113" s="19" t="n"/>
      <c r="AA113" s="21" t="n"/>
      <c r="AB113" s="19" t="n"/>
      <c r="AC113" s="20">
        <f>IF(OR($A113="",$B113=""),"",IF(COUNTIF($N113:$X113,"Needs Attention")&gt;0,"Hold",IF(AND($L113&lt;&gt;"",COUNTBLANK($N113:$X113)&gt;0),"Incomplete Checklist",IF($K113="","Not Started",IF($L113="","In Progress",IF($AB113="Fail","Reclean",IF(AND($Y113="Yes",$AB113=""),"Awaiting Inspection",IF(OR($Y113="No",$AB113="Pass"),"Released","Awaiting Inspection"))))))))</f>
        <v/>
      </c>
      <c r="AD113" s="19" t="n"/>
      <c r="AE113" s="19" t="n"/>
      <c r="AF113" s="19" t="n"/>
      <c r="AG113" s="19" t="n"/>
      <c r="AH113" s="19" t="n"/>
      <c r="AI113" s="19" t="n"/>
      <c r="AJ113" s="39" t="n"/>
      <c r="AK113" s="20">
        <f>IF(OR($A113="",$B113=""),"",IF(COUNTIFS($A$2:$A$251,$A113,$B$2:$B$251,$B113)&gt;1,"Duplicate room and date",IF(AND($L113&lt;&gt;"",$K113=""),"Missing start time",IF(AND($Y113="Yes",$AC113="Released",$AB113&lt;&gt;"Pass"),"Inspection not passed",IF(AND($AB113&lt;&gt;"",$Z113=""),"Missing inspector",IF(AND($AD113="Maintenance",$AE113=""),"Missing issue description",IF(AND($AD113="Maintenance",$AF113=""),"Missing maintenance ticket",IF(OR(NOT(ISNUMBER($M113)),NOT(ISNUMBER($J113))),"OK",IF($M113&gt;$J113+'Standards &amp; Setup'!$B$4,"Cleaning time above alert limit","OK")))))))))</f>
        <v/>
      </c>
    </row>
    <row r="114">
      <c r="A114" s="38" t="n"/>
      <c r="B114" s="19" t="n"/>
      <c r="C114" s="20">
        <f>IFERROR(IF($B114="","",VLOOKUP($B114,'Standards &amp; Setup'!$E$3:$G$102,2,FALSE)),"Room not found")</f>
        <v/>
      </c>
      <c r="D114" s="20">
        <f>IFERROR(IF($B114="","",VLOOKUP($B114,'Standards &amp; Setup'!$E$3:$G$102,3,FALSE)),"Room not found")</f>
        <v/>
      </c>
      <c r="E114" s="19" t="n"/>
      <c r="F114" s="19" t="n"/>
      <c r="G114" s="19" t="n"/>
      <c r="H114" s="19" t="n"/>
      <c r="I114" s="19" t="n"/>
      <c r="J114" s="20">
        <f>IFERROR(IF($G114="","",VLOOKUP($G114,'Standards &amp; Setup'!$A$14:$B$17,2,FALSE)),"")</f>
        <v/>
      </c>
      <c r="K114" s="21" t="n"/>
      <c r="L114" s="21" t="n"/>
      <c r="M114" s="20">
        <f>IF(OR(NOT(ISNUMBER($K114)),NOT(ISNUMBER($L114))),"",ROUND(MOD($L114-$K114,1)*1440,0))</f>
        <v/>
      </c>
      <c r="N114" s="19" t="n"/>
      <c r="O114" s="19" t="n"/>
      <c r="P114" s="19" t="n"/>
      <c r="Q114" s="19" t="n"/>
      <c r="R114" s="19" t="n"/>
      <c r="S114" s="19" t="n"/>
      <c r="T114" s="19" t="n"/>
      <c r="U114" s="19" t="n"/>
      <c r="V114" s="19" t="n"/>
      <c r="W114" s="19" t="n"/>
      <c r="X114" s="19" t="n"/>
      <c r="Y114" s="19" t="n"/>
      <c r="Z114" s="19" t="n"/>
      <c r="AA114" s="21" t="n"/>
      <c r="AB114" s="19" t="n"/>
      <c r="AC114" s="20">
        <f>IF(OR($A114="",$B114=""),"",IF(COUNTIF($N114:$X114,"Needs Attention")&gt;0,"Hold",IF(AND($L114&lt;&gt;"",COUNTBLANK($N114:$X114)&gt;0),"Incomplete Checklist",IF($K114="","Not Started",IF($L114="","In Progress",IF($AB114="Fail","Reclean",IF(AND($Y114="Yes",$AB114=""),"Awaiting Inspection",IF(OR($Y114="No",$AB114="Pass"),"Released","Awaiting Inspection"))))))))</f>
        <v/>
      </c>
      <c r="AD114" s="19" t="n"/>
      <c r="AE114" s="19" t="n"/>
      <c r="AF114" s="19" t="n"/>
      <c r="AG114" s="19" t="n"/>
      <c r="AH114" s="19" t="n"/>
      <c r="AI114" s="19" t="n"/>
      <c r="AJ114" s="39" t="n"/>
      <c r="AK114" s="20">
        <f>IF(OR($A114="",$B114=""),"",IF(COUNTIFS($A$2:$A$251,$A114,$B$2:$B$251,$B114)&gt;1,"Duplicate room and date",IF(AND($L114&lt;&gt;"",$K114=""),"Missing start time",IF(AND($Y114="Yes",$AC114="Released",$AB114&lt;&gt;"Pass"),"Inspection not passed",IF(AND($AB114&lt;&gt;"",$Z114=""),"Missing inspector",IF(AND($AD114="Maintenance",$AE114=""),"Missing issue description",IF(AND($AD114="Maintenance",$AF114=""),"Missing maintenance ticket",IF(OR(NOT(ISNUMBER($M114)),NOT(ISNUMBER($J114))),"OK",IF($M114&gt;$J114+'Standards &amp; Setup'!$B$4,"Cleaning time above alert limit","OK")))))))))</f>
        <v/>
      </c>
    </row>
    <row r="115">
      <c r="A115" s="38" t="n"/>
      <c r="B115" s="19" t="n"/>
      <c r="C115" s="20">
        <f>IFERROR(IF($B115="","",VLOOKUP($B115,'Standards &amp; Setup'!$E$3:$G$102,2,FALSE)),"Room not found")</f>
        <v/>
      </c>
      <c r="D115" s="20">
        <f>IFERROR(IF($B115="","",VLOOKUP($B115,'Standards &amp; Setup'!$E$3:$G$102,3,FALSE)),"Room not found")</f>
        <v/>
      </c>
      <c r="E115" s="19" t="n"/>
      <c r="F115" s="19" t="n"/>
      <c r="G115" s="19" t="n"/>
      <c r="H115" s="19" t="n"/>
      <c r="I115" s="19" t="n"/>
      <c r="J115" s="20">
        <f>IFERROR(IF($G115="","",VLOOKUP($G115,'Standards &amp; Setup'!$A$14:$B$17,2,FALSE)),"")</f>
        <v/>
      </c>
      <c r="K115" s="21" t="n"/>
      <c r="L115" s="21" t="n"/>
      <c r="M115" s="20">
        <f>IF(OR(NOT(ISNUMBER($K115)),NOT(ISNUMBER($L115))),"",ROUND(MOD($L115-$K115,1)*1440,0))</f>
        <v/>
      </c>
      <c r="N115" s="19" t="n"/>
      <c r="O115" s="19" t="n"/>
      <c r="P115" s="19" t="n"/>
      <c r="Q115" s="19" t="n"/>
      <c r="R115" s="19" t="n"/>
      <c r="S115" s="19" t="n"/>
      <c r="T115" s="19" t="n"/>
      <c r="U115" s="19" t="n"/>
      <c r="V115" s="19" t="n"/>
      <c r="W115" s="19" t="n"/>
      <c r="X115" s="19" t="n"/>
      <c r="Y115" s="19" t="n"/>
      <c r="Z115" s="19" t="n"/>
      <c r="AA115" s="21" t="n"/>
      <c r="AB115" s="19" t="n"/>
      <c r="AC115" s="20">
        <f>IF(OR($A115="",$B115=""),"",IF(COUNTIF($N115:$X115,"Needs Attention")&gt;0,"Hold",IF(AND($L115&lt;&gt;"",COUNTBLANK($N115:$X115)&gt;0),"Incomplete Checklist",IF($K115="","Not Started",IF($L115="","In Progress",IF($AB115="Fail","Reclean",IF(AND($Y115="Yes",$AB115=""),"Awaiting Inspection",IF(OR($Y115="No",$AB115="Pass"),"Released","Awaiting Inspection"))))))))</f>
        <v/>
      </c>
      <c r="AD115" s="19" t="n"/>
      <c r="AE115" s="19" t="n"/>
      <c r="AF115" s="19" t="n"/>
      <c r="AG115" s="19" t="n"/>
      <c r="AH115" s="19" t="n"/>
      <c r="AI115" s="19" t="n"/>
      <c r="AJ115" s="39" t="n"/>
      <c r="AK115" s="20">
        <f>IF(OR($A115="",$B115=""),"",IF(COUNTIFS($A$2:$A$251,$A115,$B$2:$B$251,$B115)&gt;1,"Duplicate room and date",IF(AND($L115&lt;&gt;"",$K115=""),"Missing start time",IF(AND($Y115="Yes",$AC115="Released",$AB115&lt;&gt;"Pass"),"Inspection not passed",IF(AND($AB115&lt;&gt;"",$Z115=""),"Missing inspector",IF(AND($AD115="Maintenance",$AE115=""),"Missing issue description",IF(AND($AD115="Maintenance",$AF115=""),"Missing maintenance ticket",IF(OR(NOT(ISNUMBER($M115)),NOT(ISNUMBER($J115))),"OK",IF($M115&gt;$J115+'Standards &amp; Setup'!$B$4,"Cleaning time above alert limit","OK")))))))))</f>
        <v/>
      </c>
    </row>
    <row r="116">
      <c r="A116" s="38" t="n"/>
      <c r="B116" s="19" t="n"/>
      <c r="C116" s="20">
        <f>IFERROR(IF($B116="","",VLOOKUP($B116,'Standards &amp; Setup'!$E$3:$G$102,2,FALSE)),"Room not found")</f>
        <v/>
      </c>
      <c r="D116" s="20">
        <f>IFERROR(IF($B116="","",VLOOKUP($B116,'Standards &amp; Setup'!$E$3:$G$102,3,FALSE)),"Room not found")</f>
        <v/>
      </c>
      <c r="E116" s="19" t="n"/>
      <c r="F116" s="19" t="n"/>
      <c r="G116" s="19" t="n"/>
      <c r="H116" s="19" t="n"/>
      <c r="I116" s="19" t="n"/>
      <c r="J116" s="20">
        <f>IFERROR(IF($G116="","",VLOOKUP($G116,'Standards &amp; Setup'!$A$14:$B$17,2,FALSE)),"")</f>
        <v/>
      </c>
      <c r="K116" s="21" t="n"/>
      <c r="L116" s="21" t="n"/>
      <c r="M116" s="20">
        <f>IF(OR(NOT(ISNUMBER($K116)),NOT(ISNUMBER($L116))),"",ROUND(MOD($L116-$K116,1)*1440,0))</f>
        <v/>
      </c>
      <c r="N116" s="19" t="n"/>
      <c r="O116" s="19" t="n"/>
      <c r="P116" s="19" t="n"/>
      <c r="Q116" s="19" t="n"/>
      <c r="R116" s="19" t="n"/>
      <c r="S116" s="19" t="n"/>
      <c r="T116" s="19" t="n"/>
      <c r="U116" s="19" t="n"/>
      <c r="V116" s="19" t="n"/>
      <c r="W116" s="19" t="n"/>
      <c r="X116" s="19" t="n"/>
      <c r="Y116" s="19" t="n"/>
      <c r="Z116" s="19" t="n"/>
      <c r="AA116" s="21" t="n"/>
      <c r="AB116" s="19" t="n"/>
      <c r="AC116" s="20">
        <f>IF(OR($A116="",$B116=""),"",IF(COUNTIF($N116:$X116,"Needs Attention")&gt;0,"Hold",IF(AND($L116&lt;&gt;"",COUNTBLANK($N116:$X116)&gt;0),"Incomplete Checklist",IF($K116="","Not Started",IF($L116="","In Progress",IF($AB116="Fail","Reclean",IF(AND($Y116="Yes",$AB116=""),"Awaiting Inspection",IF(OR($Y116="No",$AB116="Pass"),"Released","Awaiting Inspection"))))))))</f>
        <v/>
      </c>
      <c r="AD116" s="19" t="n"/>
      <c r="AE116" s="19" t="n"/>
      <c r="AF116" s="19" t="n"/>
      <c r="AG116" s="19" t="n"/>
      <c r="AH116" s="19" t="n"/>
      <c r="AI116" s="19" t="n"/>
      <c r="AJ116" s="39" t="n"/>
      <c r="AK116" s="20">
        <f>IF(OR($A116="",$B116=""),"",IF(COUNTIFS($A$2:$A$251,$A116,$B$2:$B$251,$B116)&gt;1,"Duplicate room and date",IF(AND($L116&lt;&gt;"",$K116=""),"Missing start time",IF(AND($Y116="Yes",$AC116="Released",$AB116&lt;&gt;"Pass"),"Inspection not passed",IF(AND($AB116&lt;&gt;"",$Z116=""),"Missing inspector",IF(AND($AD116="Maintenance",$AE116=""),"Missing issue description",IF(AND($AD116="Maintenance",$AF116=""),"Missing maintenance ticket",IF(OR(NOT(ISNUMBER($M116)),NOT(ISNUMBER($J116))),"OK",IF($M116&gt;$J116+'Standards &amp; Setup'!$B$4,"Cleaning time above alert limit","OK")))))))))</f>
        <v/>
      </c>
    </row>
    <row r="117">
      <c r="A117" s="38" t="n"/>
      <c r="B117" s="19" t="n"/>
      <c r="C117" s="20">
        <f>IFERROR(IF($B117="","",VLOOKUP($B117,'Standards &amp; Setup'!$E$3:$G$102,2,FALSE)),"Room not found")</f>
        <v/>
      </c>
      <c r="D117" s="20">
        <f>IFERROR(IF($B117="","",VLOOKUP($B117,'Standards &amp; Setup'!$E$3:$G$102,3,FALSE)),"Room not found")</f>
        <v/>
      </c>
      <c r="E117" s="19" t="n"/>
      <c r="F117" s="19" t="n"/>
      <c r="G117" s="19" t="n"/>
      <c r="H117" s="19" t="n"/>
      <c r="I117" s="19" t="n"/>
      <c r="J117" s="20">
        <f>IFERROR(IF($G117="","",VLOOKUP($G117,'Standards &amp; Setup'!$A$14:$B$17,2,FALSE)),"")</f>
        <v/>
      </c>
      <c r="K117" s="21" t="n"/>
      <c r="L117" s="21" t="n"/>
      <c r="M117" s="20">
        <f>IF(OR(NOT(ISNUMBER($K117)),NOT(ISNUMBER($L117))),"",ROUND(MOD($L117-$K117,1)*1440,0))</f>
        <v/>
      </c>
      <c r="N117" s="19" t="n"/>
      <c r="O117" s="19" t="n"/>
      <c r="P117" s="19" t="n"/>
      <c r="Q117" s="19" t="n"/>
      <c r="R117" s="19" t="n"/>
      <c r="S117" s="19" t="n"/>
      <c r="T117" s="19" t="n"/>
      <c r="U117" s="19" t="n"/>
      <c r="V117" s="19" t="n"/>
      <c r="W117" s="19" t="n"/>
      <c r="X117" s="19" t="n"/>
      <c r="Y117" s="19" t="n"/>
      <c r="Z117" s="19" t="n"/>
      <c r="AA117" s="21" t="n"/>
      <c r="AB117" s="19" t="n"/>
      <c r="AC117" s="20">
        <f>IF(OR($A117="",$B117=""),"",IF(COUNTIF($N117:$X117,"Needs Attention")&gt;0,"Hold",IF(AND($L117&lt;&gt;"",COUNTBLANK($N117:$X117)&gt;0),"Incomplete Checklist",IF($K117="","Not Started",IF($L117="","In Progress",IF($AB117="Fail","Reclean",IF(AND($Y117="Yes",$AB117=""),"Awaiting Inspection",IF(OR($Y117="No",$AB117="Pass"),"Released","Awaiting Inspection"))))))))</f>
        <v/>
      </c>
      <c r="AD117" s="19" t="n"/>
      <c r="AE117" s="19" t="n"/>
      <c r="AF117" s="19" t="n"/>
      <c r="AG117" s="19" t="n"/>
      <c r="AH117" s="19" t="n"/>
      <c r="AI117" s="19" t="n"/>
      <c r="AJ117" s="39" t="n"/>
      <c r="AK117" s="20">
        <f>IF(OR($A117="",$B117=""),"",IF(COUNTIFS($A$2:$A$251,$A117,$B$2:$B$251,$B117)&gt;1,"Duplicate room and date",IF(AND($L117&lt;&gt;"",$K117=""),"Missing start time",IF(AND($Y117="Yes",$AC117="Released",$AB117&lt;&gt;"Pass"),"Inspection not passed",IF(AND($AB117&lt;&gt;"",$Z117=""),"Missing inspector",IF(AND($AD117="Maintenance",$AE117=""),"Missing issue description",IF(AND($AD117="Maintenance",$AF117=""),"Missing maintenance ticket",IF(OR(NOT(ISNUMBER($M117)),NOT(ISNUMBER($J117))),"OK",IF($M117&gt;$J117+'Standards &amp; Setup'!$B$4,"Cleaning time above alert limit","OK")))))))))</f>
        <v/>
      </c>
    </row>
    <row r="118">
      <c r="A118" s="38" t="n"/>
      <c r="B118" s="19" t="n"/>
      <c r="C118" s="20">
        <f>IFERROR(IF($B118="","",VLOOKUP($B118,'Standards &amp; Setup'!$E$3:$G$102,2,FALSE)),"Room not found")</f>
        <v/>
      </c>
      <c r="D118" s="20">
        <f>IFERROR(IF($B118="","",VLOOKUP($B118,'Standards &amp; Setup'!$E$3:$G$102,3,FALSE)),"Room not found")</f>
        <v/>
      </c>
      <c r="E118" s="19" t="n"/>
      <c r="F118" s="19" t="n"/>
      <c r="G118" s="19" t="n"/>
      <c r="H118" s="19" t="n"/>
      <c r="I118" s="19" t="n"/>
      <c r="J118" s="20">
        <f>IFERROR(IF($G118="","",VLOOKUP($G118,'Standards &amp; Setup'!$A$14:$B$17,2,FALSE)),"")</f>
        <v/>
      </c>
      <c r="K118" s="21" t="n"/>
      <c r="L118" s="21" t="n"/>
      <c r="M118" s="20">
        <f>IF(OR(NOT(ISNUMBER($K118)),NOT(ISNUMBER($L118))),"",ROUND(MOD($L118-$K118,1)*1440,0))</f>
        <v/>
      </c>
      <c r="N118" s="19" t="n"/>
      <c r="O118" s="19" t="n"/>
      <c r="P118" s="19" t="n"/>
      <c r="Q118" s="19" t="n"/>
      <c r="R118" s="19" t="n"/>
      <c r="S118" s="19" t="n"/>
      <c r="T118" s="19" t="n"/>
      <c r="U118" s="19" t="n"/>
      <c r="V118" s="19" t="n"/>
      <c r="W118" s="19" t="n"/>
      <c r="X118" s="19" t="n"/>
      <c r="Y118" s="19" t="n"/>
      <c r="Z118" s="19" t="n"/>
      <c r="AA118" s="21" t="n"/>
      <c r="AB118" s="19" t="n"/>
      <c r="AC118" s="20">
        <f>IF(OR($A118="",$B118=""),"",IF(COUNTIF($N118:$X118,"Needs Attention")&gt;0,"Hold",IF(AND($L118&lt;&gt;"",COUNTBLANK($N118:$X118)&gt;0),"Incomplete Checklist",IF($K118="","Not Started",IF($L118="","In Progress",IF($AB118="Fail","Reclean",IF(AND($Y118="Yes",$AB118=""),"Awaiting Inspection",IF(OR($Y118="No",$AB118="Pass"),"Released","Awaiting Inspection"))))))))</f>
        <v/>
      </c>
      <c r="AD118" s="19" t="n"/>
      <c r="AE118" s="19" t="n"/>
      <c r="AF118" s="19" t="n"/>
      <c r="AG118" s="19" t="n"/>
      <c r="AH118" s="19" t="n"/>
      <c r="AI118" s="19" t="n"/>
      <c r="AJ118" s="39" t="n"/>
      <c r="AK118" s="20">
        <f>IF(OR($A118="",$B118=""),"",IF(COUNTIFS($A$2:$A$251,$A118,$B$2:$B$251,$B118)&gt;1,"Duplicate room and date",IF(AND($L118&lt;&gt;"",$K118=""),"Missing start time",IF(AND($Y118="Yes",$AC118="Released",$AB118&lt;&gt;"Pass"),"Inspection not passed",IF(AND($AB118&lt;&gt;"",$Z118=""),"Missing inspector",IF(AND($AD118="Maintenance",$AE118=""),"Missing issue description",IF(AND($AD118="Maintenance",$AF118=""),"Missing maintenance ticket",IF(OR(NOT(ISNUMBER($M118)),NOT(ISNUMBER($J118))),"OK",IF($M118&gt;$J118+'Standards &amp; Setup'!$B$4,"Cleaning time above alert limit","OK")))))))))</f>
        <v/>
      </c>
    </row>
    <row r="119">
      <c r="A119" s="38" t="n"/>
      <c r="B119" s="19" t="n"/>
      <c r="C119" s="20">
        <f>IFERROR(IF($B119="","",VLOOKUP($B119,'Standards &amp; Setup'!$E$3:$G$102,2,FALSE)),"Room not found")</f>
        <v/>
      </c>
      <c r="D119" s="20">
        <f>IFERROR(IF($B119="","",VLOOKUP($B119,'Standards &amp; Setup'!$E$3:$G$102,3,FALSE)),"Room not found")</f>
        <v/>
      </c>
      <c r="E119" s="19" t="n"/>
      <c r="F119" s="19" t="n"/>
      <c r="G119" s="19" t="n"/>
      <c r="H119" s="19" t="n"/>
      <c r="I119" s="19" t="n"/>
      <c r="J119" s="20">
        <f>IFERROR(IF($G119="","",VLOOKUP($G119,'Standards &amp; Setup'!$A$14:$B$17,2,FALSE)),"")</f>
        <v/>
      </c>
      <c r="K119" s="21" t="n"/>
      <c r="L119" s="21" t="n"/>
      <c r="M119" s="20">
        <f>IF(OR(NOT(ISNUMBER($K119)),NOT(ISNUMBER($L119))),"",ROUND(MOD($L119-$K119,1)*1440,0))</f>
        <v/>
      </c>
      <c r="N119" s="19" t="n"/>
      <c r="O119" s="19" t="n"/>
      <c r="P119" s="19" t="n"/>
      <c r="Q119" s="19" t="n"/>
      <c r="R119" s="19" t="n"/>
      <c r="S119" s="19" t="n"/>
      <c r="T119" s="19" t="n"/>
      <c r="U119" s="19" t="n"/>
      <c r="V119" s="19" t="n"/>
      <c r="W119" s="19" t="n"/>
      <c r="X119" s="19" t="n"/>
      <c r="Y119" s="19" t="n"/>
      <c r="Z119" s="19" t="n"/>
      <c r="AA119" s="21" t="n"/>
      <c r="AB119" s="19" t="n"/>
      <c r="AC119" s="20">
        <f>IF(OR($A119="",$B119=""),"",IF(COUNTIF($N119:$X119,"Needs Attention")&gt;0,"Hold",IF(AND($L119&lt;&gt;"",COUNTBLANK($N119:$X119)&gt;0),"Incomplete Checklist",IF($K119="","Not Started",IF($L119="","In Progress",IF($AB119="Fail","Reclean",IF(AND($Y119="Yes",$AB119=""),"Awaiting Inspection",IF(OR($Y119="No",$AB119="Pass"),"Released","Awaiting Inspection"))))))))</f>
        <v/>
      </c>
      <c r="AD119" s="19" t="n"/>
      <c r="AE119" s="19" t="n"/>
      <c r="AF119" s="19" t="n"/>
      <c r="AG119" s="19" t="n"/>
      <c r="AH119" s="19" t="n"/>
      <c r="AI119" s="19" t="n"/>
      <c r="AJ119" s="39" t="n"/>
      <c r="AK119" s="20">
        <f>IF(OR($A119="",$B119=""),"",IF(COUNTIFS($A$2:$A$251,$A119,$B$2:$B$251,$B119)&gt;1,"Duplicate room and date",IF(AND($L119&lt;&gt;"",$K119=""),"Missing start time",IF(AND($Y119="Yes",$AC119="Released",$AB119&lt;&gt;"Pass"),"Inspection not passed",IF(AND($AB119&lt;&gt;"",$Z119=""),"Missing inspector",IF(AND($AD119="Maintenance",$AE119=""),"Missing issue description",IF(AND($AD119="Maintenance",$AF119=""),"Missing maintenance ticket",IF(OR(NOT(ISNUMBER($M119)),NOT(ISNUMBER($J119))),"OK",IF($M119&gt;$J119+'Standards &amp; Setup'!$B$4,"Cleaning time above alert limit","OK")))))))))</f>
        <v/>
      </c>
    </row>
    <row r="120">
      <c r="A120" s="38" t="n"/>
      <c r="B120" s="19" t="n"/>
      <c r="C120" s="20">
        <f>IFERROR(IF($B120="","",VLOOKUP($B120,'Standards &amp; Setup'!$E$3:$G$102,2,FALSE)),"Room not found")</f>
        <v/>
      </c>
      <c r="D120" s="20">
        <f>IFERROR(IF($B120="","",VLOOKUP($B120,'Standards &amp; Setup'!$E$3:$G$102,3,FALSE)),"Room not found")</f>
        <v/>
      </c>
      <c r="E120" s="19" t="n"/>
      <c r="F120" s="19" t="n"/>
      <c r="G120" s="19" t="n"/>
      <c r="H120" s="19" t="n"/>
      <c r="I120" s="19" t="n"/>
      <c r="J120" s="20">
        <f>IFERROR(IF($G120="","",VLOOKUP($G120,'Standards &amp; Setup'!$A$14:$B$17,2,FALSE)),"")</f>
        <v/>
      </c>
      <c r="K120" s="21" t="n"/>
      <c r="L120" s="21" t="n"/>
      <c r="M120" s="20">
        <f>IF(OR(NOT(ISNUMBER($K120)),NOT(ISNUMBER($L120))),"",ROUND(MOD($L120-$K120,1)*1440,0))</f>
        <v/>
      </c>
      <c r="N120" s="19" t="n"/>
      <c r="O120" s="19" t="n"/>
      <c r="P120" s="19" t="n"/>
      <c r="Q120" s="19" t="n"/>
      <c r="R120" s="19" t="n"/>
      <c r="S120" s="19" t="n"/>
      <c r="T120" s="19" t="n"/>
      <c r="U120" s="19" t="n"/>
      <c r="V120" s="19" t="n"/>
      <c r="W120" s="19" t="n"/>
      <c r="X120" s="19" t="n"/>
      <c r="Y120" s="19" t="n"/>
      <c r="Z120" s="19" t="n"/>
      <c r="AA120" s="21" t="n"/>
      <c r="AB120" s="19" t="n"/>
      <c r="AC120" s="20">
        <f>IF(OR($A120="",$B120=""),"",IF(COUNTIF($N120:$X120,"Needs Attention")&gt;0,"Hold",IF(AND($L120&lt;&gt;"",COUNTBLANK($N120:$X120)&gt;0),"Incomplete Checklist",IF($K120="","Not Started",IF($L120="","In Progress",IF($AB120="Fail","Reclean",IF(AND($Y120="Yes",$AB120=""),"Awaiting Inspection",IF(OR($Y120="No",$AB120="Pass"),"Released","Awaiting Inspection"))))))))</f>
        <v/>
      </c>
      <c r="AD120" s="19" t="n"/>
      <c r="AE120" s="19" t="n"/>
      <c r="AF120" s="19" t="n"/>
      <c r="AG120" s="19" t="n"/>
      <c r="AH120" s="19" t="n"/>
      <c r="AI120" s="19" t="n"/>
      <c r="AJ120" s="39" t="n"/>
      <c r="AK120" s="20">
        <f>IF(OR($A120="",$B120=""),"",IF(COUNTIFS($A$2:$A$251,$A120,$B$2:$B$251,$B120)&gt;1,"Duplicate room and date",IF(AND($L120&lt;&gt;"",$K120=""),"Missing start time",IF(AND($Y120="Yes",$AC120="Released",$AB120&lt;&gt;"Pass"),"Inspection not passed",IF(AND($AB120&lt;&gt;"",$Z120=""),"Missing inspector",IF(AND($AD120="Maintenance",$AE120=""),"Missing issue description",IF(AND($AD120="Maintenance",$AF120=""),"Missing maintenance ticket",IF(OR(NOT(ISNUMBER($M120)),NOT(ISNUMBER($J120))),"OK",IF($M120&gt;$J120+'Standards &amp; Setup'!$B$4,"Cleaning time above alert limit","OK")))))))))</f>
        <v/>
      </c>
    </row>
    <row r="121">
      <c r="A121" s="38" t="n"/>
      <c r="B121" s="19" t="n"/>
      <c r="C121" s="20">
        <f>IFERROR(IF($B121="","",VLOOKUP($B121,'Standards &amp; Setup'!$E$3:$G$102,2,FALSE)),"Room not found")</f>
        <v/>
      </c>
      <c r="D121" s="20">
        <f>IFERROR(IF($B121="","",VLOOKUP($B121,'Standards &amp; Setup'!$E$3:$G$102,3,FALSE)),"Room not found")</f>
        <v/>
      </c>
      <c r="E121" s="19" t="n"/>
      <c r="F121" s="19" t="n"/>
      <c r="G121" s="19" t="n"/>
      <c r="H121" s="19" t="n"/>
      <c r="I121" s="19" t="n"/>
      <c r="J121" s="20">
        <f>IFERROR(IF($G121="","",VLOOKUP($G121,'Standards &amp; Setup'!$A$14:$B$17,2,FALSE)),"")</f>
        <v/>
      </c>
      <c r="K121" s="21" t="n"/>
      <c r="L121" s="21" t="n"/>
      <c r="M121" s="20">
        <f>IF(OR(NOT(ISNUMBER($K121)),NOT(ISNUMBER($L121))),"",ROUND(MOD($L121-$K121,1)*1440,0))</f>
        <v/>
      </c>
      <c r="N121" s="19" t="n"/>
      <c r="O121" s="19" t="n"/>
      <c r="P121" s="19" t="n"/>
      <c r="Q121" s="19" t="n"/>
      <c r="R121" s="19" t="n"/>
      <c r="S121" s="19" t="n"/>
      <c r="T121" s="19" t="n"/>
      <c r="U121" s="19" t="n"/>
      <c r="V121" s="19" t="n"/>
      <c r="W121" s="19" t="n"/>
      <c r="X121" s="19" t="n"/>
      <c r="Y121" s="19" t="n"/>
      <c r="Z121" s="19" t="n"/>
      <c r="AA121" s="21" t="n"/>
      <c r="AB121" s="19" t="n"/>
      <c r="AC121" s="20">
        <f>IF(OR($A121="",$B121=""),"",IF(COUNTIF($N121:$X121,"Needs Attention")&gt;0,"Hold",IF(AND($L121&lt;&gt;"",COUNTBLANK($N121:$X121)&gt;0),"Incomplete Checklist",IF($K121="","Not Started",IF($L121="","In Progress",IF($AB121="Fail","Reclean",IF(AND($Y121="Yes",$AB121=""),"Awaiting Inspection",IF(OR($Y121="No",$AB121="Pass"),"Released","Awaiting Inspection"))))))))</f>
        <v/>
      </c>
      <c r="AD121" s="19" t="n"/>
      <c r="AE121" s="19" t="n"/>
      <c r="AF121" s="19" t="n"/>
      <c r="AG121" s="19" t="n"/>
      <c r="AH121" s="19" t="n"/>
      <c r="AI121" s="19" t="n"/>
      <c r="AJ121" s="39" t="n"/>
      <c r="AK121" s="20">
        <f>IF(OR($A121="",$B121=""),"",IF(COUNTIFS($A$2:$A$251,$A121,$B$2:$B$251,$B121)&gt;1,"Duplicate room and date",IF(AND($L121&lt;&gt;"",$K121=""),"Missing start time",IF(AND($Y121="Yes",$AC121="Released",$AB121&lt;&gt;"Pass"),"Inspection not passed",IF(AND($AB121&lt;&gt;"",$Z121=""),"Missing inspector",IF(AND($AD121="Maintenance",$AE121=""),"Missing issue description",IF(AND($AD121="Maintenance",$AF121=""),"Missing maintenance ticket",IF(OR(NOT(ISNUMBER($M121)),NOT(ISNUMBER($J121))),"OK",IF($M121&gt;$J121+'Standards &amp; Setup'!$B$4,"Cleaning time above alert limit","OK")))))))))</f>
        <v/>
      </c>
    </row>
    <row r="122">
      <c r="A122" s="38" t="n"/>
      <c r="B122" s="19" t="n"/>
      <c r="C122" s="20">
        <f>IFERROR(IF($B122="","",VLOOKUP($B122,'Standards &amp; Setup'!$E$3:$G$102,2,FALSE)),"Room not found")</f>
        <v/>
      </c>
      <c r="D122" s="20">
        <f>IFERROR(IF($B122="","",VLOOKUP($B122,'Standards &amp; Setup'!$E$3:$G$102,3,FALSE)),"Room not found")</f>
        <v/>
      </c>
      <c r="E122" s="19" t="n"/>
      <c r="F122" s="19" t="n"/>
      <c r="G122" s="19" t="n"/>
      <c r="H122" s="19" t="n"/>
      <c r="I122" s="19" t="n"/>
      <c r="J122" s="20">
        <f>IFERROR(IF($G122="","",VLOOKUP($G122,'Standards &amp; Setup'!$A$14:$B$17,2,FALSE)),"")</f>
        <v/>
      </c>
      <c r="K122" s="21" t="n"/>
      <c r="L122" s="21" t="n"/>
      <c r="M122" s="20">
        <f>IF(OR(NOT(ISNUMBER($K122)),NOT(ISNUMBER($L122))),"",ROUND(MOD($L122-$K122,1)*1440,0))</f>
        <v/>
      </c>
      <c r="N122" s="19" t="n"/>
      <c r="O122" s="19" t="n"/>
      <c r="P122" s="19" t="n"/>
      <c r="Q122" s="19" t="n"/>
      <c r="R122" s="19" t="n"/>
      <c r="S122" s="19" t="n"/>
      <c r="T122" s="19" t="n"/>
      <c r="U122" s="19" t="n"/>
      <c r="V122" s="19" t="n"/>
      <c r="W122" s="19" t="n"/>
      <c r="X122" s="19" t="n"/>
      <c r="Y122" s="19" t="n"/>
      <c r="Z122" s="19" t="n"/>
      <c r="AA122" s="21" t="n"/>
      <c r="AB122" s="19" t="n"/>
      <c r="AC122" s="20">
        <f>IF(OR($A122="",$B122=""),"",IF(COUNTIF($N122:$X122,"Needs Attention")&gt;0,"Hold",IF(AND($L122&lt;&gt;"",COUNTBLANK($N122:$X122)&gt;0),"Incomplete Checklist",IF($K122="","Not Started",IF($L122="","In Progress",IF($AB122="Fail","Reclean",IF(AND($Y122="Yes",$AB122=""),"Awaiting Inspection",IF(OR($Y122="No",$AB122="Pass"),"Released","Awaiting Inspection"))))))))</f>
        <v/>
      </c>
      <c r="AD122" s="19" t="n"/>
      <c r="AE122" s="19" t="n"/>
      <c r="AF122" s="19" t="n"/>
      <c r="AG122" s="19" t="n"/>
      <c r="AH122" s="19" t="n"/>
      <c r="AI122" s="19" t="n"/>
      <c r="AJ122" s="39" t="n"/>
      <c r="AK122" s="20">
        <f>IF(OR($A122="",$B122=""),"",IF(COUNTIFS($A$2:$A$251,$A122,$B$2:$B$251,$B122)&gt;1,"Duplicate room and date",IF(AND($L122&lt;&gt;"",$K122=""),"Missing start time",IF(AND($Y122="Yes",$AC122="Released",$AB122&lt;&gt;"Pass"),"Inspection not passed",IF(AND($AB122&lt;&gt;"",$Z122=""),"Missing inspector",IF(AND($AD122="Maintenance",$AE122=""),"Missing issue description",IF(AND($AD122="Maintenance",$AF122=""),"Missing maintenance ticket",IF(OR(NOT(ISNUMBER($M122)),NOT(ISNUMBER($J122))),"OK",IF($M122&gt;$J122+'Standards &amp; Setup'!$B$4,"Cleaning time above alert limit","OK")))))))))</f>
        <v/>
      </c>
    </row>
    <row r="123">
      <c r="A123" s="38" t="n"/>
      <c r="B123" s="19" t="n"/>
      <c r="C123" s="20">
        <f>IFERROR(IF($B123="","",VLOOKUP($B123,'Standards &amp; Setup'!$E$3:$G$102,2,FALSE)),"Room not found")</f>
        <v/>
      </c>
      <c r="D123" s="20">
        <f>IFERROR(IF($B123="","",VLOOKUP($B123,'Standards &amp; Setup'!$E$3:$G$102,3,FALSE)),"Room not found")</f>
        <v/>
      </c>
      <c r="E123" s="19" t="n"/>
      <c r="F123" s="19" t="n"/>
      <c r="G123" s="19" t="n"/>
      <c r="H123" s="19" t="n"/>
      <c r="I123" s="19" t="n"/>
      <c r="J123" s="20">
        <f>IFERROR(IF($G123="","",VLOOKUP($G123,'Standards &amp; Setup'!$A$14:$B$17,2,FALSE)),"")</f>
        <v/>
      </c>
      <c r="K123" s="21" t="n"/>
      <c r="L123" s="21" t="n"/>
      <c r="M123" s="20">
        <f>IF(OR(NOT(ISNUMBER($K123)),NOT(ISNUMBER($L123))),"",ROUND(MOD($L123-$K123,1)*1440,0))</f>
        <v/>
      </c>
      <c r="N123" s="19" t="n"/>
      <c r="O123" s="19" t="n"/>
      <c r="P123" s="19" t="n"/>
      <c r="Q123" s="19" t="n"/>
      <c r="R123" s="19" t="n"/>
      <c r="S123" s="19" t="n"/>
      <c r="T123" s="19" t="n"/>
      <c r="U123" s="19" t="n"/>
      <c r="V123" s="19" t="n"/>
      <c r="W123" s="19" t="n"/>
      <c r="X123" s="19" t="n"/>
      <c r="Y123" s="19" t="n"/>
      <c r="Z123" s="19" t="n"/>
      <c r="AA123" s="21" t="n"/>
      <c r="AB123" s="19" t="n"/>
      <c r="AC123" s="20">
        <f>IF(OR($A123="",$B123=""),"",IF(COUNTIF($N123:$X123,"Needs Attention")&gt;0,"Hold",IF(AND($L123&lt;&gt;"",COUNTBLANK($N123:$X123)&gt;0),"Incomplete Checklist",IF($K123="","Not Started",IF($L123="","In Progress",IF($AB123="Fail","Reclean",IF(AND($Y123="Yes",$AB123=""),"Awaiting Inspection",IF(OR($Y123="No",$AB123="Pass"),"Released","Awaiting Inspection"))))))))</f>
        <v/>
      </c>
      <c r="AD123" s="19" t="n"/>
      <c r="AE123" s="19" t="n"/>
      <c r="AF123" s="19" t="n"/>
      <c r="AG123" s="19" t="n"/>
      <c r="AH123" s="19" t="n"/>
      <c r="AI123" s="19" t="n"/>
      <c r="AJ123" s="39" t="n"/>
      <c r="AK123" s="20">
        <f>IF(OR($A123="",$B123=""),"",IF(COUNTIFS($A$2:$A$251,$A123,$B$2:$B$251,$B123)&gt;1,"Duplicate room and date",IF(AND($L123&lt;&gt;"",$K123=""),"Missing start time",IF(AND($Y123="Yes",$AC123="Released",$AB123&lt;&gt;"Pass"),"Inspection not passed",IF(AND($AB123&lt;&gt;"",$Z123=""),"Missing inspector",IF(AND($AD123="Maintenance",$AE123=""),"Missing issue description",IF(AND($AD123="Maintenance",$AF123=""),"Missing maintenance ticket",IF(OR(NOT(ISNUMBER($M123)),NOT(ISNUMBER($J123))),"OK",IF($M123&gt;$J123+'Standards &amp; Setup'!$B$4,"Cleaning time above alert limit","OK")))))))))</f>
        <v/>
      </c>
    </row>
    <row r="124">
      <c r="A124" s="38" t="n"/>
      <c r="B124" s="19" t="n"/>
      <c r="C124" s="20">
        <f>IFERROR(IF($B124="","",VLOOKUP($B124,'Standards &amp; Setup'!$E$3:$G$102,2,FALSE)),"Room not found")</f>
        <v/>
      </c>
      <c r="D124" s="20">
        <f>IFERROR(IF($B124="","",VLOOKUP($B124,'Standards &amp; Setup'!$E$3:$G$102,3,FALSE)),"Room not found")</f>
        <v/>
      </c>
      <c r="E124" s="19" t="n"/>
      <c r="F124" s="19" t="n"/>
      <c r="G124" s="19" t="n"/>
      <c r="H124" s="19" t="n"/>
      <c r="I124" s="19" t="n"/>
      <c r="J124" s="20">
        <f>IFERROR(IF($G124="","",VLOOKUP($G124,'Standards &amp; Setup'!$A$14:$B$17,2,FALSE)),"")</f>
        <v/>
      </c>
      <c r="K124" s="21" t="n"/>
      <c r="L124" s="21" t="n"/>
      <c r="M124" s="20">
        <f>IF(OR(NOT(ISNUMBER($K124)),NOT(ISNUMBER($L124))),"",ROUND(MOD($L124-$K124,1)*1440,0))</f>
        <v/>
      </c>
      <c r="N124" s="19" t="n"/>
      <c r="O124" s="19" t="n"/>
      <c r="P124" s="19" t="n"/>
      <c r="Q124" s="19" t="n"/>
      <c r="R124" s="19" t="n"/>
      <c r="S124" s="19" t="n"/>
      <c r="T124" s="19" t="n"/>
      <c r="U124" s="19" t="n"/>
      <c r="V124" s="19" t="n"/>
      <c r="W124" s="19" t="n"/>
      <c r="X124" s="19" t="n"/>
      <c r="Y124" s="19" t="n"/>
      <c r="Z124" s="19" t="n"/>
      <c r="AA124" s="21" t="n"/>
      <c r="AB124" s="19" t="n"/>
      <c r="AC124" s="20">
        <f>IF(OR($A124="",$B124=""),"",IF(COUNTIF($N124:$X124,"Needs Attention")&gt;0,"Hold",IF(AND($L124&lt;&gt;"",COUNTBLANK($N124:$X124)&gt;0),"Incomplete Checklist",IF($K124="","Not Started",IF($L124="","In Progress",IF($AB124="Fail","Reclean",IF(AND($Y124="Yes",$AB124=""),"Awaiting Inspection",IF(OR($Y124="No",$AB124="Pass"),"Released","Awaiting Inspection"))))))))</f>
        <v/>
      </c>
      <c r="AD124" s="19" t="n"/>
      <c r="AE124" s="19" t="n"/>
      <c r="AF124" s="19" t="n"/>
      <c r="AG124" s="19" t="n"/>
      <c r="AH124" s="19" t="n"/>
      <c r="AI124" s="19" t="n"/>
      <c r="AJ124" s="39" t="n"/>
      <c r="AK124" s="20">
        <f>IF(OR($A124="",$B124=""),"",IF(COUNTIFS($A$2:$A$251,$A124,$B$2:$B$251,$B124)&gt;1,"Duplicate room and date",IF(AND($L124&lt;&gt;"",$K124=""),"Missing start time",IF(AND($Y124="Yes",$AC124="Released",$AB124&lt;&gt;"Pass"),"Inspection not passed",IF(AND($AB124&lt;&gt;"",$Z124=""),"Missing inspector",IF(AND($AD124="Maintenance",$AE124=""),"Missing issue description",IF(AND($AD124="Maintenance",$AF124=""),"Missing maintenance ticket",IF(OR(NOT(ISNUMBER($M124)),NOT(ISNUMBER($J124))),"OK",IF($M124&gt;$J124+'Standards &amp; Setup'!$B$4,"Cleaning time above alert limit","OK")))))))))</f>
        <v/>
      </c>
    </row>
    <row r="125">
      <c r="A125" s="38" t="n"/>
      <c r="B125" s="19" t="n"/>
      <c r="C125" s="20">
        <f>IFERROR(IF($B125="","",VLOOKUP($B125,'Standards &amp; Setup'!$E$3:$G$102,2,FALSE)),"Room not found")</f>
        <v/>
      </c>
      <c r="D125" s="20">
        <f>IFERROR(IF($B125="","",VLOOKUP($B125,'Standards &amp; Setup'!$E$3:$G$102,3,FALSE)),"Room not found")</f>
        <v/>
      </c>
      <c r="E125" s="19" t="n"/>
      <c r="F125" s="19" t="n"/>
      <c r="G125" s="19" t="n"/>
      <c r="H125" s="19" t="n"/>
      <c r="I125" s="19" t="n"/>
      <c r="J125" s="20">
        <f>IFERROR(IF($G125="","",VLOOKUP($G125,'Standards &amp; Setup'!$A$14:$B$17,2,FALSE)),"")</f>
        <v/>
      </c>
      <c r="K125" s="21" t="n"/>
      <c r="L125" s="21" t="n"/>
      <c r="M125" s="20">
        <f>IF(OR(NOT(ISNUMBER($K125)),NOT(ISNUMBER($L125))),"",ROUND(MOD($L125-$K125,1)*1440,0))</f>
        <v/>
      </c>
      <c r="N125" s="19" t="n"/>
      <c r="O125" s="19" t="n"/>
      <c r="P125" s="19" t="n"/>
      <c r="Q125" s="19" t="n"/>
      <c r="R125" s="19" t="n"/>
      <c r="S125" s="19" t="n"/>
      <c r="T125" s="19" t="n"/>
      <c r="U125" s="19" t="n"/>
      <c r="V125" s="19" t="n"/>
      <c r="W125" s="19" t="n"/>
      <c r="X125" s="19" t="n"/>
      <c r="Y125" s="19" t="n"/>
      <c r="Z125" s="19" t="n"/>
      <c r="AA125" s="21" t="n"/>
      <c r="AB125" s="19" t="n"/>
      <c r="AC125" s="20">
        <f>IF(OR($A125="",$B125=""),"",IF(COUNTIF($N125:$X125,"Needs Attention")&gt;0,"Hold",IF(AND($L125&lt;&gt;"",COUNTBLANK($N125:$X125)&gt;0),"Incomplete Checklist",IF($K125="","Not Started",IF($L125="","In Progress",IF($AB125="Fail","Reclean",IF(AND($Y125="Yes",$AB125=""),"Awaiting Inspection",IF(OR($Y125="No",$AB125="Pass"),"Released","Awaiting Inspection"))))))))</f>
        <v/>
      </c>
      <c r="AD125" s="19" t="n"/>
      <c r="AE125" s="19" t="n"/>
      <c r="AF125" s="19" t="n"/>
      <c r="AG125" s="19" t="n"/>
      <c r="AH125" s="19" t="n"/>
      <c r="AI125" s="19" t="n"/>
      <c r="AJ125" s="39" t="n"/>
      <c r="AK125" s="20">
        <f>IF(OR($A125="",$B125=""),"",IF(COUNTIFS($A$2:$A$251,$A125,$B$2:$B$251,$B125)&gt;1,"Duplicate room and date",IF(AND($L125&lt;&gt;"",$K125=""),"Missing start time",IF(AND($Y125="Yes",$AC125="Released",$AB125&lt;&gt;"Pass"),"Inspection not passed",IF(AND($AB125&lt;&gt;"",$Z125=""),"Missing inspector",IF(AND($AD125="Maintenance",$AE125=""),"Missing issue description",IF(AND($AD125="Maintenance",$AF125=""),"Missing maintenance ticket",IF(OR(NOT(ISNUMBER($M125)),NOT(ISNUMBER($J125))),"OK",IF($M125&gt;$J125+'Standards &amp; Setup'!$B$4,"Cleaning time above alert limit","OK")))))))))</f>
        <v/>
      </c>
    </row>
    <row r="126">
      <c r="A126" s="38" t="n"/>
      <c r="B126" s="19" t="n"/>
      <c r="C126" s="20">
        <f>IFERROR(IF($B126="","",VLOOKUP($B126,'Standards &amp; Setup'!$E$3:$G$102,2,FALSE)),"Room not found")</f>
        <v/>
      </c>
      <c r="D126" s="20">
        <f>IFERROR(IF($B126="","",VLOOKUP($B126,'Standards &amp; Setup'!$E$3:$G$102,3,FALSE)),"Room not found")</f>
        <v/>
      </c>
      <c r="E126" s="19" t="n"/>
      <c r="F126" s="19" t="n"/>
      <c r="G126" s="19" t="n"/>
      <c r="H126" s="19" t="n"/>
      <c r="I126" s="19" t="n"/>
      <c r="J126" s="20">
        <f>IFERROR(IF($G126="","",VLOOKUP($G126,'Standards &amp; Setup'!$A$14:$B$17,2,FALSE)),"")</f>
        <v/>
      </c>
      <c r="K126" s="21" t="n"/>
      <c r="L126" s="21" t="n"/>
      <c r="M126" s="20">
        <f>IF(OR(NOT(ISNUMBER($K126)),NOT(ISNUMBER($L126))),"",ROUND(MOD($L126-$K126,1)*1440,0))</f>
        <v/>
      </c>
      <c r="N126" s="19" t="n"/>
      <c r="O126" s="19" t="n"/>
      <c r="P126" s="19" t="n"/>
      <c r="Q126" s="19" t="n"/>
      <c r="R126" s="19" t="n"/>
      <c r="S126" s="19" t="n"/>
      <c r="T126" s="19" t="n"/>
      <c r="U126" s="19" t="n"/>
      <c r="V126" s="19" t="n"/>
      <c r="W126" s="19" t="n"/>
      <c r="X126" s="19" t="n"/>
      <c r="Y126" s="19" t="n"/>
      <c r="Z126" s="19" t="n"/>
      <c r="AA126" s="21" t="n"/>
      <c r="AB126" s="19" t="n"/>
      <c r="AC126" s="20">
        <f>IF(OR($A126="",$B126=""),"",IF(COUNTIF($N126:$X126,"Needs Attention")&gt;0,"Hold",IF(AND($L126&lt;&gt;"",COUNTBLANK($N126:$X126)&gt;0),"Incomplete Checklist",IF($K126="","Not Started",IF($L126="","In Progress",IF($AB126="Fail","Reclean",IF(AND($Y126="Yes",$AB126=""),"Awaiting Inspection",IF(OR($Y126="No",$AB126="Pass"),"Released","Awaiting Inspection"))))))))</f>
        <v/>
      </c>
      <c r="AD126" s="19" t="n"/>
      <c r="AE126" s="19" t="n"/>
      <c r="AF126" s="19" t="n"/>
      <c r="AG126" s="19" t="n"/>
      <c r="AH126" s="19" t="n"/>
      <c r="AI126" s="19" t="n"/>
      <c r="AJ126" s="39" t="n"/>
      <c r="AK126" s="20">
        <f>IF(OR($A126="",$B126=""),"",IF(COUNTIFS($A$2:$A$251,$A126,$B$2:$B$251,$B126)&gt;1,"Duplicate room and date",IF(AND($L126&lt;&gt;"",$K126=""),"Missing start time",IF(AND($Y126="Yes",$AC126="Released",$AB126&lt;&gt;"Pass"),"Inspection not passed",IF(AND($AB126&lt;&gt;"",$Z126=""),"Missing inspector",IF(AND($AD126="Maintenance",$AE126=""),"Missing issue description",IF(AND($AD126="Maintenance",$AF126=""),"Missing maintenance ticket",IF(OR(NOT(ISNUMBER($M126)),NOT(ISNUMBER($J126))),"OK",IF($M126&gt;$J126+'Standards &amp; Setup'!$B$4,"Cleaning time above alert limit","OK")))))))))</f>
        <v/>
      </c>
    </row>
    <row r="127">
      <c r="A127" s="38" t="n"/>
      <c r="B127" s="19" t="n"/>
      <c r="C127" s="20">
        <f>IFERROR(IF($B127="","",VLOOKUP($B127,'Standards &amp; Setup'!$E$3:$G$102,2,FALSE)),"Room not found")</f>
        <v/>
      </c>
      <c r="D127" s="20">
        <f>IFERROR(IF($B127="","",VLOOKUP($B127,'Standards &amp; Setup'!$E$3:$G$102,3,FALSE)),"Room not found")</f>
        <v/>
      </c>
      <c r="E127" s="19" t="n"/>
      <c r="F127" s="19" t="n"/>
      <c r="G127" s="19" t="n"/>
      <c r="H127" s="19" t="n"/>
      <c r="I127" s="19" t="n"/>
      <c r="J127" s="20">
        <f>IFERROR(IF($G127="","",VLOOKUP($G127,'Standards &amp; Setup'!$A$14:$B$17,2,FALSE)),"")</f>
        <v/>
      </c>
      <c r="K127" s="21" t="n"/>
      <c r="L127" s="21" t="n"/>
      <c r="M127" s="20">
        <f>IF(OR(NOT(ISNUMBER($K127)),NOT(ISNUMBER($L127))),"",ROUND(MOD($L127-$K127,1)*1440,0))</f>
        <v/>
      </c>
      <c r="N127" s="19" t="n"/>
      <c r="O127" s="19" t="n"/>
      <c r="P127" s="19" t="n"/>
      <c r="Q127" s="19" t="n"/>
      <c r="R127" s="19" t="n"/>
      <c r="S127" s="19" t="n"/>
      <c r="T127" s="19" t="n"/>
      <c r="U127" s="19" t="n"/>
      <c r="V127" s="19" t="n"/>
      <c r="W127" s="19" t="n"/>
      <c r="X127" s="19" t="n"/>
      <c r="Y127" s="19" t="n"/>
      <c r="Z127" s="19" t="n"/>
      <c r="AA127" s="21" t="n"/>
      <c r="AB127" s="19" t="n"/>
      <c r="AC127" s="20">
        <f>IF(OR($A127="",$B127=""),"",IF(COUNTIF($N127:$X127,"Needs Attention")&gt;0,"Hold",IF(AND($L127&lt;&gt;"",COUNTBLANK($N127:$X127)&gt;0),"Incomplete Checklist",IF($K127="","Not Started",IF($L127="","In Progress",IF($AB127="Fail","Reclean",IF(AND($Y127="Yes",$AB127=""),"Awaiting Inspection",IF(OR($Y127="No",$AB127="Pass"),"Released","Awaiting Inspection"))))))))</f>
        <v/>
      </c>
      <c r="AD127" s="19" t="n"/>
      <c r="AE127" s="19" t="n"/>
      <c r="AF127" s="19" t="n"/>
      <c r="AG127" s="19" t="n"/>
      <c r="AH127" s="19" t="n"/>
      <c r="AI127" s="19" t="n"/>
      <c r="AJ127" s="39" t="n"/>
      <c r="AK127" s="20">
        <f>IF(OR($A127="",$B127=""),"",IF(COUNTIFS($A$2:$A$251,$A127,$B$2:$B$251,$B127)&gt;1,"Duplicate room and date",IF(AND($L127&lt;&gt;"",$K127=""),"Missing start time",IF(AND($Y127="Yes",$AC127="Released",$AB127&lt;&gt;"Pass"),"Inspection not passed",IF(AND($AB127&lt;&gt;"",$Z127=""),"Missing inspector",IF(AND($AD127="Maintenance",$AE127=""),"Missing issue description",IF(AND($AD127="Maintenance",$AF127=""),"Missing maintenance ticket",IF(OR(NOT(ISNUMBER($M127)),NOT(ISNUMBER($J127))),"OK",IF($M127&gt;$J127+'Standards &amp; Setup'!$B$4,"Cleaning time above alert limit","OK")))))))))</f>
        <v/>
      </c>
    </row>
    <row r="128">
      <c r="A128" s="38" t="n"/>
      <c r="B128" s="19" t="n"/>
      <c r="C128" s="20">
        <f>IFERROR(IF($B128="","",VLOOKUP($B128,'Standards &amp; Setup'!$E$3:$G$102,2,FALSE)),"Room not found")</f>
        <v/>
      </c>
      <c r="D128" s="20">
        <f>IFERROR(IF($B128="","",VLOOKUP($B128,'Standards &amp; Setup'!$E$3:$G$102,3,FALSE)),"Room not found")</f>
        <v/>
      </c>
      <c r="E128" s="19" t="n"/>
      <c r="F128" s="19" t="n"/>
      <c r="G128" s="19" t="n"/>
      <c r="H128" s="19" t="n"/>
      <c r="I128" s="19" t="n"/>
      <c r="J128" s="20">
        <f>IFERROR(IF($G128="","",VLOOKUP($G128,'Standards &amp; Setup'!$A$14:$B$17,2,FALSE)),"")</f>
        <v/>
      </c>
      <c r="K128" s="21" t="n"/>
      <c r="L128" s="21" t="n"/>
      <c r="M128" s="20">
        <f>IF(OR(NOT(ISNUMBER($K128)),NOT(ISNUMBER($L128))),"",ROUND(MOD($L128-$K128,1)*1440,0))</f>
        <v/>
      </c>
      <c r="N128" s="19" t="n"/>
      <c r="O128" s="19" t="n"/>
      <c r="P128" s="19" t="n"/>
      <c r="Q128" s="19" t="n"/>
      <c r="R128" s="19" t="n"/>
      <c r="S128" s="19" t="n"/>
      <c r="T128" s="19" t="n"/>
      <c r="U128" s="19" t="n"/>
      <c r="V128" s="19" t="n"/>
      <c r="W128" s="19" t="n"/>
      <c r="X128" s="19" t="n"/>
      <c r="Y128" s="19" t="n"/>
      <c r="Z128" s="19" t="n"/>
      <c r="AA128" s="21" t="n"/>
      <c r="AB128" s="19" t="n"/>
      <c r="AC128" s="20">
        <f>IF(OR($A128="",$B128=""),"",IF(COUNTIF($N128:$X128,"Needs Attention")&gt;0,"Hold",IF(AND($L128&lt;&gt;"",COUNTBLANK($N128:$X128)&gt;0),"Incomplete Checklist",IF($K128="","Not Started",IF($L128="","In Progress",IF($AB128="Fail","Reclean",IF(AND($Y128="Yes",$AB128=""),"Awaiting Inspection",IF(OR($Y128="No",$AB128="Pass"),"Released","Awaiting Inspection"))))))))</f>
        <v/>
      </c>
      <c r="AD128" s="19" t="n"/>
      <c r="AE128" s="19" t="n"/>
      <c r="AF128" s="19" t="n"/>
      <c r="AG128" s="19" t="n"/>
      <c r="AH128" s="19" t="n"/>
      <c r="AI128" s="19" t="n"/>
      <c r="AJ128" s="39" t="n"/>
      <c r="AK128" s="20">
        <f>IF(OR($A128="",$B128=""),"",IF(COUNTIFS($A$2:$A$251,$A128,$B$2:$B$251,$B128)&gt;1,"Duplicate room and date",IF(AND($L128&lt;&gt;"",$K128=""),"Missing start time",IF(AND($Y128="Yes",$AC128="Released",$AB128&lt;&gt;"Pass"),"Inspection not passed",IF(AND($AB128&lt;&gt;"",$Z128=""),"Missing inspector",IF(AND($AD128="Maintenance",$AE128=""),"Missing issue description",IF(AND($AD128="Maintenance",$AF128=""),"Missing maintenance ticket",IF(OR(NOT(ISNUMBER($M128)),NOT(ISNUMBER($J128))),"OK",IF($M128&gt;$J128+'Standards &amp; Setup'!$B$4,"Cleaning time above alert limit","OK")))))))))</f>
        <v/>
      </c>
    </row>
    <row r="129">
      <c r="A129" s="38" t="n"/>
      <c r="B129" s="19" t="n"/>
      <c r="C129" s="20">
        <f>IFERROR(IF($B129="","",VLOOKUP($B129,'Standards &amp; Setup'!$E$3:$G$102,2,FALSE)),"Room not found")</f>
        <v/>
      </c>
      <c r="D129" s="20">
        <f>IFERROR(IF($B129="","",VLOOKUP($B129,'Standards &amp; Setup'!$E$3:$G$102,3,FALSE)),"Room not found")</f>
        <v/>
      </c>
      <c r="E129" s="19" t="n"/>
      <c r="F129" s="19" t="n"/>
      <c r="G129" s="19" t="n"/>
      <c r="H129" s="19" t="n"/>
      <c r="I129" s="19" t="n"/>
      <c r="J129" s="20">
        <f>IFERROR(IF($G129="","",VLOOKUP($G129,'Standards &amp; Setup'!$A$14:$B$17,2,FALSE)),"")</f>
        <v/>
      </c>
      <c r="K129" s="21" t="n"/>
      <c r="L129" s="21" t="n"/>
      <c r="M129" s="20">
        <f>IF(OR(NOT(ISNUMBER($K129)),NOT(ISNUMBER($L129))),"",ROUND(MOD($L129-$K129,1)*1440,0))</f>
        <v/>
      </c>
      <c r="N129" s="19" t="n"/>
      <c r="O129" s="19" t="n"/>
      <c r="P129" s="19" t="n"/>
      <c r="Q129" s="19" t="n"/>
      <c r="R129" s="19" t="n"/>
      <c r="S129" s="19" t="n"/>
      <c r="T129" s="19" t="n"/>
      <c r="U129" s="19" t="n"/>
      <c r="V129" s="19" t="n"/>
      <c r="W129" s="19" t="n"/>
      <c r="X129" s="19" t="n"/>
      <c r="Y129" s="19" t="n"/>
      <c r="Z129" s="19" t="n"/>
      <c r="AA129" s="21" t="n"/>
      <c r="AB129" s="19" t="n"/>
      <c r="AC129" s="20">
        <f>IF(OR($A129="",$B129=""),"",IF(COUNTIF($N129:$X129,"Needs Attention")&gt;0,"Hold",IF(AND($L129&lt;&gt;"",COUNTBLANK($N129:$X129)&gt;0),"Incomplete Checklist",IF($K129="","Not Started",IF($L129="","In Progress",IF($AB129="Fail","Reclean",IF(AND($Y129="Yes",$AB129=""),"Awaiting Inspection",IF(OR($Y129="No",$AB129="Pass"),"Released","Awaiting Inspection"))))))))</f>
        <v/>
      </c>
      <c r="AD129" s="19" t="n"/>
      <c r="AE129" s="19" t="n"/>
      <c r="AF129" s="19" t="n"/>
      <c r="AG129" s="19" t="n"/>
      <c r="AH129" s="19" t="n"/>
      <c r="AI129" s="19" t="n"/>
      <c r="AJ129" s="39" t="n"/>
      <c r="AK129" s="20">
        <f>IF(OR($A129="",$B129=""),"",IF(COUNTIFS($A$2:$A$251,$A129,$B$2:$B$251,$B129)&gt;1,"Duplicate room and date",IF(AND($L129&lt;&gt;"",$K129=""),"Missing start time",IF(AND($Y129="Yes",$AC129="Released",$AB129&lt;&gt;"Pass"),"Inspection not passed",IF(AND($AB129&lt;&gt;"",$Z129=""),"Missing inspector",IF(AND($AD129="Maintenance",$AE129=""),"Missing issue description",IF(AND($AD129="Maintenance",$AF129=""),"Missing maintenance ticket",IF(OR(NOT(ISNUMBER($M129)),NOT(ISNUMBER($J129))),"OK",IF($M129&gt;$J129+'Standards &amp; Setup'!$B$4,"Cleaning time above alert limit","OK")))))))))</f>
        <v/>
      </c>
    </row>
    <row r="130">
      <c r="A130" s="38" t="n"/>
      <c r="B130" s="19" t="n"/>
      <c r="C130" s="20">
        <f>IFERROR(IF($B130="","",VLOOKUP($B130,'Standards &amp; Setup'!$E$3:$G$102,2,FALSE)),"Room not found")</f>
        <v/>
      </c>
      <c r="D130" s="20">
        <f>IFERROR(IF($B130="","",VLOOKUP($B130,'Standards &amp; Setup'!$E$3:$G$102,3,FALSE)),"Room not found")</f>
        <v/>
      </c>
      <c r="E130" s="19" t="n"/>
      <c r="F130" s="19" t="n"/>
      <c r="G130" s="19" t="n"/>
      <c r="H130" s="19" t="n"/>
      <c r="I130" s="19" t="n"/>
      <c r="J130" s="20">
        <f>IFERROR(IF($G130="","",VLOOKUP($G130,'Standards &amp; Setup'!$A$14:$B$17,2,FALSE)),"")</f>
        <v/>
      </c>
      <c r="K130" s="21" t="n"/>
      <c r="L130" s="21" t="n"/>
      <c r="M130" s="20">
        <f>IF(OR(NOT(ISNUMBER($K130)),NOT(ISNUMBER($L130))),"",ROUND(MOD($L130-$K130,1)*1440,0))</f>
        <v/>
      </c>
      <c r="N130" s="19" t="n"/>
      <c r="O130" s="19" t="n"/>
      <c r="P130" s="19" t="n"/>
      <c r="Q130" s="19" t="n"/>
      <c r="R130" s="19" t="n"/>
      <c r="S130" s="19" t="n"/>
      <c r="T130" s="19" t="n"/>
      <c r="U130" s="19" t="n"/>
      <c r="V130" s="19" t="n"/>
      <c r="W130" s="19" t="n"/>
      <c r="X130" s="19" t="n"/>
      <c r="Y130" s="19" t="n"/>
      <c r="Z130" s="19" t="n"/>
      <c r="AA130" s="21" t="n"/>
      <c r="AB130" s="19" t="n"/>
      <c r="AC130" s="20">
        <f>IF(OR($A130="",$B130=""),"",IF(COUNTIF($N130:$X130,"Needs Attention")&gt;0,"Hold",IF(AND($L130&lt;&gt;"",COUNTBLANK($N130:$X130)&gt;0),"Incomplete Checklist",IF($K130="","Not Started",IF($L130="","In Progress",IF($AB130="Fail","Reclean",IF(AND($Y130="Yes",$AB130=""),"Awaiting Inspection",IF(OR($Y130="No",$AB130="Pass"),"Released","Awaiting Inspection"))))))))</f>
        <v/>
      </c>
      <c r="AD130" s="19" t="n"/>
      <c r="AE130" s="19" t="n"/>
      <c r="AF130" s="19" t="n"/>
      <c r="AG130" s="19" t="n"/>
      <c r="AH130" s="19" t="n"/>
      <c r="AI130" s="19" t="n"/>
      <c r="AJ130" s="39" t="n"/>
      <c r="AK130" s="20">
        <f>IF(OR($A130="",$B130=""),"",IF(COUNTIFS($A$2:$A$251,$A130,$B$2:$B$251,$B130)&gt;1,"Duplicate room and date",IF(AND($L130&lt;&gt;"",$K130=""),"Missing start time",IF(AND($Y130="Yes",$AC130="Released",$AB130&lt;&gt;"Pass"),"Inspection not passed",IF(AND($AB130&lt;&gt;"",$Z130=""),"Missing inspector",IF(AND($AD130="Maintenance",$AE130=""),"Missing issue description",IF(AND($AD130="Maintenance",$AF130=""),"Missing maintenance ticket",IF(OR(NOT(ISNUMBER($M130)),NOT(ISNUMBER($J130))),"OK",IF($M130&gt;$J130+'Standards &amp; Setup'!$B$4,"Cleaning time above alert limit","OK")))))))))</f>
        <v/>
      </c>
    </row>
    <row r="131">
      <c r="A131" s="38" t="n"/>
      <c r="B131" s="19" t="n"/>
      <c r="C131" s="20">
        <f>IFERROR(IF($B131="","",VLOOKUP($B131,'Standards &amp; Setup'!$E$3:$G$102,2,FALSE)),"Room not found")</f>
        <v/>
      </c>
      <c r="D131" s="20">
        <f>IFERROR(IF($B131="","",VLOOKUP($B131,'Standards &amp; Setup'!$E$3:$G$102,3,FALSE)),"Room not found")</f>
        <v/>
      </c>
      <c r="E131" s="19" t="n"/>
      <c r="F131" s="19" t="n"/>
      <c r="G131" s="19" t="n"/>
      <c r="H131" s="19" t="n"/>
      <c r="I131" s="19" t="n"/>
      <c r="J131" s="20">
        <f>IFERROR(IF($G131="","",VLOOKUP($G131,'Standards &amp; Setup'!$A$14:$B$17,2,FALSE)),"")</f>
        <v/>
      </c>
      <c r="K131" s="21" t="n"/>
      <c r="L131" s="21" t="n"/>
      <c r="M131" s="20">
        <f>IF(OR(NOT(ISNUMBER($K131)),NOT(ISNUMBER($L131))),"",ROUND(MOD($L131-$K131,1)*1440,0))</f>
        <v/>
      </c>
      <c r="N131" s="19" t="n"/>
      <c r="O131" s="19" t="n"/>
      <c r="P131" s="19" t="n"/>
      <c r="Q131" s="19" t="n"/>
      <c r="R131" s="19" t="n"/>
      <c r="S131" s="19" t="n"/>
      <c r="T131" s="19" t="n"/>
      <c r="U131" s="19" t="n"/>
      <c r="V131" s="19" t="n"/>
      <c r="W131" s="19" t="n"/>
      <c r="X131" s="19" t="n"/>
      <c r="Y131" s="19" t="n"/>
      <c r="Z131" s="19" t="n"/>
      <c r="AA131" s="21" t="n"/>
      <c r="AB131" s="19" t="n"/>
      <c r="AC131" s="20">
        <f>IF(OR($A131="",$B131=""),"",IF(COUNTIF($N131:$X131,"Needs Attention")&gt;0,"Hold",IF(AND($L131&lt;&gt;"",COUNTBLANK($N131:$X131)&gt;0),"Incomplete Checklist",IF($K131="","Not Started",IF($L131="","In Progress",IF($AB131="Fail","Reclean",IF(AND($Y131="Yes",$AB131=""),"Awaiting Inspection",IF(OR($Y131="No",$AB131="Pass"),"Released","Awaiting Inspection"))))))))</f>
        <v/>
      </c>
      <c r="AD131" s="19" t="n"/>
      <c r="AE131" s="19" t="n"/>
      <c r="AF131" s="19" t="n"/>
      <c r="AG131" s="19" t="n"/>
      <c r="AH131" s="19" t="n"/>
      <c r="AI131" s="19" t="n"/>
      <c r="AJ131" s="39" t="n"/>
      <c r="AK131" s="20">
        <f>IF(OR($A131="",$B131=""),"",IF(COUNTIFS($A$2:$A$251,$A131,$B$2:$B$251,$B131)&gt;1,"Duplicate room and date",IF(AND($L131&lt;&gt;"",$K131=""),"Missing start time",IF(AND($Y131="Yes",$AC131="Released",$AB131&lt;&gt;"Pass"),"Inspection not passed",IF(AND($AB131&lt;&gt;"",$Z131=""),"Missing inspector",IF(AND($AD131="Maintenance",$AE131=""),"Missing issue description",IF(AND($AD131="Maintenance",$AF131=""),"Missing maintenance ticket",IF(OR(NOT(ISNUMBER($M131)),NOT(ISNUMBER($J131))),"OK",IF($M131&gt;$J131+'Standards &amp; Setup'!$B$4,"Cleaning time above alert limit","OK")))))))))</f>
        <v/>
      </c>
    </row>
    <row r="132">
      <c r="A132" s="38" t="n"/>
      <c r="B132" s="19" t="n"/>
      <c r="C132" s="20">
        <f>IFERROR(IF($B132="","",VLOOKUP($B132,'Standards &amp; Setup'!$E$3:$G$102,2,FALSE)),"Room not found")</f>
        <v/>
      </c>
      <c r="D132" s="20">
        <f>IFERROR(IF($B132="","",VLOOKUP($B132,'Standards &amp; Setup'!$E$3:$G$102,3,FALSE)),"Room not found")</f>
        <v/>
      </c>
      <c r="E132" s="19" t="n"/>
      <c r="F132" s="19" t="n"/>
      <c r="G132" s="19" t="n"/>
      <c r="H132" s="19" t="n"/>
      <c r="I132" s="19" t="n"/>
      <c r="J132" s="20">
        <f>IFERROR(IF($G132="","",VLOOKUP($G132,'Standards &amp; Setup'!$A$14:$B$17,2,FALSE)),"")</f>
        <v/>
      </c>
      <c r="K132" s="21" t="n"/>
      <c r="L132" s="21" t="n"/>
      <c r="M132" s="20">
        <f>IF(OR(NOT(ISNUMBER($K132)),NOT(ISNUMBER($L132))),"",ROUND(MOD($L132-$K132,1)*1440,0))</f>
        <v/>
      </c>
      <c r="N132" s="19" t="n"/>
      <c r="O132" s="19" t="n"/>
      <c r="P132" s="19" t="n"/>
      <c r="Q132" s="19" t="n"/>
      <c r="R132" s="19" t="n"/>
      <c r="S132" s="19" t="n"/>
      <c r="T132" s="19" t="n"/>
      <c r="U132" s="19" t="n"/>
      <c r="V132" s="19" t="n"/>
      <c r="W132" s="19" t="n"/>
      <c r="X132" s="19" t="n"/>
      <c r="Y132" s="19" t="n"/>
      <c r="Z132" s="19" t="n"/>
      <c r="AA132" s="21" t="n"/>
      <c r="AB132" s="19" t="n"/>
      <c r="AC132" s="20">
        <f>IF(OR($A132="",$B132=""),"",IF(COUNTIF($N132:$X132,"Needs Attention")&gt;0,"Hold",IF(AND($L132&lt;&gt;"",COUNTBLANK($N132:$X132)&gt;0),"Incomplete Checklist",IF($K132="","Not Started",IF($L132="","In Progress",IF($AB132="Fail","Reclean",IF(AND($Y132="Yes",$AB132=""),"Awaiting Inspection",IF(OR($Y132="No",$AB132="Pass"),"Released","Awaiting Inspection"))))))))</f>
        <v/>
      </c>
      <c r="AD132" s="19" t="n"/>
      <c r="AE132" s="19" t="n"/>
      <c r="AF132" s="19" t="n"/>
      <c r="AG132" s="19" t="n"/>
      <c r="AH132" s="19" t="n"/>
      <c r="AI132" s="19" t="n"/>
      <c r="AJ132" s="39" t="n"/>
      <c r="AK132" s="20">
        <f>IF(OR($A132="",$B132=""),"",IF(COUNTIFS($A$2:$A$251,$A132,$B$2:$B$251,$B132)&gt;1,"Duplicate room and date",IF(AND($L132&lt;&gt;"",$K132=""),"Missing start time",IF(AND($Y132="Yes",$AC132="Released",$AB132&lt;&gt;"Pass"),"Inspection not passed",IF(AND($AB132&lt;&gt;"",$Z132=""),"Missing inspector",IF(AND($AD132="Maintenance",$AE132=""),"Missing issue description",IF(AND($AD132="Maintenance",$AF132=""),"Missing maintenance ticket",IF(OR(NOT(ISNUMBER($M132)),NOT(ISNUMBER($J132))),"OK",IF($M132&gt;$J132+'Standards &amp; Setup'!$B$4,"Cleaning time above alert limit","OK")))))))))</f>
        <v/>
      </c>
    </row>
    <row r="133">
      <c r="A133" s="38" t="n"/>
      <c r="B133" s="19" t="n"/>
      <c r="C133" s="20">
        <f>IFERROR(IF($B133="","",VLOOKUP($B133,'Standards &amp; Setup'!$E$3:$G$102,2,FALSE)),"Room not found")</f>
        <v/>
      </c>
      <c r="D133" s="20">
        <f>IFERROR(IF($B133="","",VLOOKUP($B133,'Standards &amp; Setup'!$E$3:$G$102,3,FALSE)),"Room not found")</f>
        <v/>
      </c>
      <c r="E133" s="19" t="n"/>
      <c r="F133" s="19" t="n"/>
      <c r="G133" s="19" t="n"/>
      <c r="H133" s="19" t="n"/>
      <c r="I133" s="19" t="n"/>
      <c r="J133" s="20">
        <f>IFERROR(IF($G133="","",VLOOKUP($G133,'Standards &amp; Setup'!$A$14:$B$17,2,FALSE)),"")</f>
        <v/>
      </c>
      <c r="K133" s="21" t="n"/>
      <c r="L133" s="21" t="n"/>
      <c r="M133" s="20">
        <f>IF(OR(NOT(ISNUMBER($K133)),NOT(ISNUMBER($L133))),"",ROUND(MOD($L133-$K133,1)*1440,0))</f>
        <v/>
      </c>
      <c r="N133" s="19" t="n"/>
      <c r="O133" s="19" t="n"/>
      <c r="P133" s="19" t="n"/>
      <c r="Q133" s="19" t="n"/>
      <c r="R133" s="19" t="n"/>
      <c r="S133" s="19" t="n"/>
      <c r="T133" s="19" t="n"/>
      <c r="U133" s="19" t="n"/>
      <c r="V133" s="19" t="n"/>
      <c r="W133" s="19" t="n"/>
      <c r="X133" s="19" t="n"/>
      <c r="Y133" s="19" t="n"/>
      <c r="Z133" s="19" t="n"/>
      <c r="AA133" s="21" t="n"/>
      <c r="AB133" s="19" t="n"/>
      <c r="AC133" s="20">
        <f>IF(OR($A133="",$B133=""),"",IF(COUNTIF($N133:$X133,"Needs Attention")&gt;0,"Hold",IF(AND($L133&lt;&gt;"",COUNTBLANK($N133:$X133)&gt;0),"Incomplete Checklist",IF($K133="","Not Started",IF($L133="","In Progress",IF($AB133="Fail","Reclean",IF(AND($Y133="Yes",$AB133=""),"Awaiting Inspection",IF(OR($Y133="No",$AB133="Pass"),"Released","Awaiting Inspection"))))))))</f>
        <v/>
      </c>
      <c r="AD133" s="19" t="n"/>
      <c r="AE133" s="19" t="n"/>
      <c r="AF133" s="19" t="n"/>
      <c r="AG133" s="19" t="n"/>
      <c r="AH133" s="19" t="n"/>
      <c r="AI133" s="19" t="n"/>
      <c r="AJ133" s="39" t="n"/>
      <c r="AK133" s="20">
        <f>IF(OR($A133="",$B133=""),"",IF(COUNTIFS($A$2:$A$251,$A133,$B$2:$B$251,$B133)&gt;1,"Duplicate room and date",IF(AND($L133&lt;&gt;"",$K133=""),"Missing start time",IF(AND($Y133="Yes",$AC133="Released",$AB133&lt;&gt;"Pass"),"Inspection not passed",IF(AND($AB133&lt;&gt;"",$Z133=""),"Missing inspector",IF(AND($AD133="Maintenance",$AE133=""),"Missing issue description",IF(AND($AD133="Maintenance",$AF133=""),"Missing maintenance ticket",IF(OR(NOT(ISNUMBER($M133)),NOT(ISNUMBER($J133))),"OK",IF($M133&gt;$J133+'Standards &amp; Setup'!$B$4,"Cleaning time above alert limit","OK")))))))))</f>
        <v/>
      </c>
    </row>
    <row r="134">
      <c r="A134" s="38" t="n"/>
      <c r="B134" s="19" t="n"/>
      <c r="C134" s="20">
        <f>IFERROR(IF($B134="","",VLOOKUP($B134,'Standards &amp; Setup'!$E$3:$G$102,2,FALSE)),"Room not found")</f>
        <v/>
      </c>
      <c r="D134" s="20">
        <f>IFERROR(IF($B134="","",VLOOKUP($B134,'Standards &amp; Setup'!$E$3:$G$102,3,FALSE)),"Room not found")</f>
        <v/>
      </c>
      <c r="E134" s="19" t="n"/>
      <c r="F134" s="19" t="n"/>
      <c r="G134" s="19" t="n"/>
      <c r="H134" s="19" t="n"/>
      <c r="I134" s="19" t="n"/>
      <c r="J134" s="20">
        <f>IFERROR(IF($G134="","",VLOOKUP($G134,'Standards &amp; Setup'!$A$14:$B$17,2,FALSE)),"")</f>
        <v/>
      </c>
      <c r="K134" s="21" t="n"/>
      <c r="L134" s="21" t="n"/>
      <c r="M134" s="20">
        <f>IF(OR(NOT(ISNUMBER($K134)),NOT(ISNUMBER($L134))),"",ROUND(MOD($L134-$K134,1)*1440,0))</f>
        <v/>
      </c>
      <c r="N134" s="19" t="n"/>
      <c r="O134" s="19" t="n"/>
      <c r="P134" s="19" t="n"/>
      <c r="Q134" s="19" t="n"/>
      <c r="R134" s="19" t="n"/>
      <c r="S134" s="19" t="n"/>
      <c r="T134" s="19" t="n"/>
      <c r="U134" s="19" t="n"/>
      <c r="V134" s="19" t="n"/>
      <c r="W134" s="19" t="n"/>
      <c r="X134" s="19" t="n"/>
      <c r="Y134" s="19" t="n"/>
      <c r="Z134" s="19" t="n"/>
      <c r="AA134" s="21" t="n"/>
      <c r="AB134" s="19" t="n"/>
      <c r="AC134" s="20">
        <f>IF(OR($A134="",$B134=""),"",IF(COUNTIF($N134:$X134,"Needs Attention")&gt;0,"Hold",IF(AND($L134&lt;&gt;"",COUNTBLANK($N134:$X134)&gt;0),"Incomplete Checklist",IF($K134="","Not Started",IF($L134="","In Progress",IF($AB134="Fail","Reclean",IF(AND($Y134="Yes",$AB134=""),"Awaiting Inspection",IF(OR($Y134="No",$AB134="Pass"),"Released","Awaiting Inspection"))))))))</f>
        <v/>
      </c>
      <c r="AD134" s="19" t="n"/>
      <c r="AE134" s="19" t="n"/>
      <c r="AF134" s="19" t="n"/>
      <c r="AG134" s="19" t="n"/>
      <c r="AH134" s="19" t="n"/>
      <c r="AI134" s="19" t="n"/>
      <c r="AJ134" s="39" t="n"/>
      <c r="AK134" s="20">
        <f>IF(OR($A134="",$B134=""),"",IF(COUNTIFS($A$2:$A$251,$A134,$B$2:$B$251,$B134)&gt;1,"Duplicate room and date",IF(AND($L134&lt;&gt;"",$K134=""),"Missing start time",IF(AND($Y134="Yes",$AC134="Released",$AB134&lt;&gt;"Pass"),"Inspection not passed",IF(AND($AB134&lt;&gt;"",$Z134=""),"Missing inspector",IF(AND($AD134="Maintenance",$AE134=""),"Missing issue description",IF(AND($AD134="Maintenance",$AF134=""),"Missing maintenance ticket",IF(OR(NOT(ISNUMBER($M134)),NOT(ISNUMBER($J134))),"OK",IF($M134&gt;$J134+'Standards &amp; Setup'!$B$4,"Cleaning time above alert limit","OK")))))))))</f>
        <v/>
      </c>
    </row>
    <row r="135">
      <c r="A135" s="38" t="n"/>
      <c r="B135" s="19" t="n"/>
      <c r="C135" s="20">
        <f>IFERROR(IF($B135="","",VLOOKUP($B135,'Standards &amp; Setup'!$E$3:$G$102,2,FALSE)),"Room not found")</f>
        <v/>
      </c>
      <c r="D135" s="20">
        <f>IFERROR(IF($B135="","",VLOOKUP($B135,'Standards &amp; Setup'!$E$3:$G$102,3,FALSE)),"Room not found")</f>
        <v/>
      </c>
      <c r="E135" s="19" t="n"/>
      <c r="F135" s="19" t="n"/>
      <c r="G135" s="19" t="n"/>
      <c r="H135" s="19" t="n"/>
      <c r="I135" s="19" t="n"/>
      <c r="J135" s="20">
        <f>IFERROR(IF($G135="","",VLOOKUP($G135,'Standards &amp; Setup'!$A$14:$B$17,2,FALSE)),"")</f>
        <v/>
      </c>
      <c r="K135" s="21" t="n"/>
      <c r="L135" s="21" t="n"/>
      <c r="M135" s="20">
        <f>IF(OR(NOT(ISNUMBER($K135)),NOT(ISNUMBER($L135))),"",ROUND(MOD($L135-$K135,1)*1440,0))</f>
        <v/>
      </c>
      <c r="N135" s="19" t="n"/>
      <c r="O135" s="19" t="n"/>
      <c r="P135" s="19" t="n"/>
      <c r="Q135" s="19" t="n"/>
      <c r="R135" s="19" t="n"/>
      <c r="S135" s="19" t="n"/>
      <c r="T135" s="19" t="n"/>
      <c r="U135" s="19" t="n"/>
      <c r="V135" s="19" t="n"/>
      <c r="W135" s="19" t="n"/>
      <c r="X135" s="19" t="n"/>
      <c r="Y135" s="19" t="n"/>
      <c r="Z135" s="19" t="n"/>
      <c r="AA135" s="21" t="n"/>
      <c r="AB135" s="19" t="n"/>
      <c r="AC135" s="20">
        <f>IF(OR($A135="",$B135=""),"",IF(COUNTIF($N135:$X135,"Needs Attention")&gt;0,"Hold",IF(AND($L135&lt;&gt;"",COUNTBLANK($N135:$X135)&gt;0),"Incomplete Checklist",IF($K135="","Not Started",IF($L135="","In Progress",IF($AB135="Fail","Reclean",IF(AND($Y135="Yes",$AB135=""),"Awaiting Inspection",IF(OR($Y135="No",$AB135="Pass"),"Released","Awaiting Inspection"))))))))</f>
        <v/>
      </c>
      <c r="AD135" s="19" t="n"/>
      <c r="AE135" s="19" t="n"/>
      <c r="AF135" s="19" t="n"/>
      <c r="AG135" s="19" t="n"/>
      <c r="AH135" s="19" t="n"/>
      <c r="AI135" s="19" t="n"/>
      <c r="AJ135" s="39" t="n"/>
      <c r="AK135" s="20">
        <f>IF(OR($A135="",$B135=""),"",IF(COUNTIFS($A$2:$A$251,$A135,$B$2:$B$251,$B135)&gt;1,"Duplicate room and date",IF(AND($L135&lt;&gt;"",$K135=""),"Missing start time",IF(AND($Y135="Yes",$AC135="Released",$AB135&lt;&gt;"Pass"),"Inspection not passed",IF(AND($AB135&lt;&gt;"",$Z135=""),"Missing inspector",IF(AND($AD135="Maintenance",$AE135=""),"Missing issue description",IF(AND($AD135="Maintenance",$AF135=""),"Missing maintenance ticket",IF(OR(NOT(ISNUMBER($M135)),NOT(ISNUMBER($J135))),"OK",IF($M135&gt;$J135+'Standards &amp; Setup'!$B$4,"Cleaning time above alert limit","OK")))))))))</f>
        <v/>
      </c>
    </row>
    <row r="136">
      <c r="A136" s="38" t="n"/>
      <c r="B136" s="19" t="n"/>
      <c r="C136" s="20">
        <f>IFERROR(IF($B136="","",VLOOKUP($B136,'Standards &amp; Setup'!$E$3:$G$102,2,FALSE)),"Room not found")</f>
        <v/>
      </c>
      <c r="D136" s="20">
        <f>IFERROR(IF($B136="","",VLOOKUP($B136,'Standards &amp; Setup'!$E$3:$G$102,3,FALSE)),"Room not found")</f>
        <v/>
      </c>
      <c r="E136" s="19" t="n"/>
      <c r="F136" s="19" t="n"/>
      <c r="G136" s="19" t="n"/>
      <c r="H136" s="19" t="n"/>
      <c r="I136" s="19" t="n"/>
      <c r="J136" s="20">
        <f>IFERROR(IF($G136="","",VLOOKUP($G136,'Standards &amp; Setup'!$A$14:$B$17,2,FALSE)),"")</f>
        <v/>
      </c>
      <c r="K136" s="21" t="n"/>
      <c r="L136" s="21" t="n"/>
      <c r="M136" s="20">
        <f>IF(OR(NOT(ISNUMBER($K136)),NOT(ISNUMBER($L136))),"",ROUND(MOD($L136-$K136,1)*1440,0))</f>
        <v/>
      </c>
      <c r="N136" s="19" t="n"/>
      <c r="O136" s="19" t="n"/>
      <c r="P136" s="19" t="n"/>
      <c r="Q136" s="19" t="n"/>
      <c r="R136" s="19" t="n"/>
      <c r="S136" s="19" t="n"/>
      <c r="T136" s="19" t="n"/>
      <c r="U136" s="19" t="n"/>
      <c r="V136" s="19" t="n"/>
      <c r="W136" s="19" t="n"/>
      <c r="X136" s="19" t="n"/>
      <c r="Y136" s="19" t="n"/>
      <c r="Z136" s="19" t="n"/>
      <c r="AA136" s="21" t="n"/>
      <c r="AB136" s="19" t="n"/>
      <c r="AC136" s="20">
        <f>IF(OR($A136="",$B136=""),"",IF(COUNTIF($N136:$X136,"Needs Attention")&gt;0,"Hold",IF(AND($L136&lt;&gt;"",COUNTBLANK($N136:$X136)&gt;0),"Incomplete Checklist",IF($K136="","Not Started",IF($L136="","In Progress",IF($AB136="Fail","Reclean",IF(AND($Y136="Yes",$AB136=""),"Awaiting Inspection",IF(OR($Y136="No",$AB136="Pass"),"Released","Awaiting Inspection"))))))))</f>
        <v/>
      </c>
      <c r="AD136" s="19" t="n"/>
      <c r="AE136" s="19" t="n"/>
      <c r="AF136" s="19" t="n"/>
      <c r="AG136" s="19" t="n"/>
      <c r="AH136" s="19" t="n"/>
      <c r="AI136" s="19" t="n"/>
      <c r="AJ136" s="39" t="n"/>
      <c r="AK136" s="20">
        <f>IF(OR($A136="",$B136=""),"",IF(COUNTIFS($A$2:$A$251,$A136,$B$2:$B$251,$B136)&gt;1,"Duplicate room and date",IF(AND($L136&lt;&gt;"",$K136=""),"Missing start time",IF(AND($Y136="Yes",$AC136="Released",$AB136&lt;&gt;"Pass"),"Inspection not passed",IF(AND($AB136&lt;&gt;"",$Z136=""),"Missing inspector",IF(AND($AD136="Maintenance",$AE136=""),"Missing issue description",IF(AND($AD136="Maintenance",$AF136=""),"Missing maintenance ticket",IF(OR(NOT(ISNUMBER($M136)),NOT(ISNUMBER($J136))),"OK",IF($M136&gt;$J136+'Standards &amp; Setup'!$B$4,"Cleaning time above alert limit","OK")))))))))</f>
        <v/>
      </c>
    </row>
    <row r="137">
      <c r="A137" s="38" t="n"/>
      <c r="B137" s="19" t="n"/>
      <c r="C137" s="20">
        <f>IFERROR(IF($B137="","",VLOOKUP($B137,'Standards &amp; Setup'!$E$3:$G$102,2,FALSE)),"Room not found")</f>
        <v/>
      </c>
      <c r="D137" s="20">
        <f>IFERROR(IF($B137="","",VLOOKUP($B137,'Standards &amp; Setup'!$E$3:$G$102,3,FALSE)),"Room not found")</f>
        <v/>
      </c>
      <c r="E137" s="19" t="n"/>
      <c r="F137" s="19" t="n"/>
      <c r="G137" s="19" t="n"/>
      <c r="H137" s="19" t="n"/>
      <c r="I137" s="19" t="n"/>
      <c r="J137" s="20">
        <f>IFERROR(IF($G137="","",VLOOKUP($G137,'Standards &amp; Setup'!$A$14:$B$17,2,FALSE)),"")</f>
        <v/>
      </c>
      <c r="K137" s="21" t="n"/>
      <c r="L137" s="21" t="n"/>
      <c r="M137" s="20">
        <f>IF(OR(NOT(ISNUMBER($K137)),NOT(ISNUMBER($L137))),"",ROUND(MOD($L137-$K137,1)*1440,0))</f>
        <v/>
      </c>
      <c r="N137" s="19" t="n"/>
      <c r="O137" s="19" t="n"/>
      <c r="P137" s="19" t="n"/>
      <c r="Q137" s="19" t="n"/>
      <c r="R137" s="19" t="n"/>
      <c r="S137" s="19" t="n"/>
      <c r="T137" s="19" t="n"/>
      <c r="U137" s="19" t="n"/>
      <c r="V137" s="19" t="n"/>
      <c r="W137" s="19" t="n"/>
      <c r="X137" s="19" t="n"/>
      <c r="Y137" s="19" t="n"/>
      <c r="Z137" s="19" t="n"/>
      <c r="AA137" s="21" t="n"/>
      <c r="AB137" s="19" t="n"/>
      <c r="AC137" s="20">
        <f>IF(OR($A137="",$B137=""),"",IF(COUNTIF($N137:$X137,"Needs Attention")&gt;0,"Hold",IF(AND($L137&lt;&gt;"",COUNTBLANK($N137:$X137)&gt;0),"Incomplete Checklist",IF($K137="","Not Started",IF($L137="","In Progress",IF($AB137="Fail","Reclean",IF(AND($Y137="Yes",$AB137=""),"Awaiting Inspection",IF(OR($Y137="No",$AB137="Pass"),"Released","Awaiting Inspection"))))))))</f>
        <v/>
      </c>
      <c r="AD137" s="19" t="n"/>
      <c r="AE137" s="19" t="n"/>
      <c r="AF137" s="19" t="n"/>
      <c r="AG137" s="19" t="n"/>
      <c r="AH137" s="19" t="n"/>
      <c r="AI137" s="19" t="n"/>
      <c r="AJ137" s="39" t="n"/>
      <c r="AK137" s="20">
        <f>IF(OR($A137="",$B137=""),"",IF(COUNTIFS($A$2:$A$251,$A137,$B$2:$B$251,$B137)&gt;1,"Duplicate room and date",IF(AND($L137&lt;&gt;"",$K137=""),"Missing start time",IF(AND($Y137="Yes",$AC137="Released",$AB137&lt;&gt;"Pass"),"Inspection not passed",IF(AND($AB137&lt;&gt;"",$Z137=""),"Missing inspector",IF(AND($AD137="Maintenance",$AE137=""),"Missing issue description",IF(AND($AD137="Maintenance",$AF137=""),"Missing maintenance ticket",IF(OR(NOT(ISNUMBER($M137)),NOT(ISNUMBER($J137))),"OK",IF($M137&gt;$J137+'Standards &amp; Setup'!$B$4,"Cleaning time above alert limit","OK")))))))))</f>
        <v/>
      </c>
    </row>
    <row r="138">
      <c r="A138" s="38" t="n"/>
      <c r="B138" s="19" t="n"/>
      <c r="C138" s="20">
        <f>IFERROR(IF($B138="","",VLOOKUP($B138,'Standards &amp; Setup'!$E$3:$G$102,2,FALSE)),"Room not found")</f>
        <v/>
      </c>
      <c r="D138" s="20">
        <f>IFERROR(IF($B138="","",VLOOKUP($B138,'Standards &amp; Setup'!$E$3:$G$102,3,FALSE)),"Room not found")</f>
        <v/>
      </c>
      <c r="E138" s="19" t="n"/>
      <c r="F138" s="19" t="n"/>
      <c r="G138" s="19" t="n"/>
      <c r="H138" s="19" t="n"/>
      <c r="I138" s="19" t="n"/>
      <c r="J138" s="20">
        <f>IFERROR(IF($G138="","",VLOOKUP($G138,'Standards &amp; Setup'!$A$14:$B$17,2,FALSE)),"")</f>
        <v/>
      </c>
      <c r="K138" s="21" t="n"/>
      <c r="L138" s="21" t="n"/>
      <c r="M138" s="20">
        <f>IF(OR(NOT(ISNUMBER($K138)),NOT(ISNUMBER($L138))),"",ROUND(MOD($L138-$K138,1)*1440,0))</f>
        <v/>
      </c>
      <c r="N138" s="19" t="n"/>
      <c r="O138" s="19" t="n"/>
      <c r="P138" s="19" t="n"/>
      <c r="Q138" s="19" t="n"/>
      <c r="R138" s="19" t="n"/>
      <c r="S138" s="19" t="n"/>
      <c r="T138" s="19" t="n"/>
      <c r="U138" s="19" t="n"/>
      <c r="V138" s="19" t="n"/>
      <c r="W138" s="19" t="n"/>
      <c r="X138" s="19" t="n"/>
      <c r="Y138" s="19" t="n"/>
      <c r="Z138" s="19" t="n"/>
      <c r="AA138" s="21" t="n"/>
      <c r="AB138" s="19" t="n"/>
      <c r="AC138" s="20">
        <f>IF(OR($A138="",$B138=""),"",IF(COUNTIF($N138:$X138,"Needs Attention")&gt;0,"Hold",IF(AND($L138&lt;&gt;"",COUNTBLANK($N138:$X138)&gt;0),"Incomplete Checklist",IF($K138="","Not Started",IF($L138="","In Progress",IF($AB138="Fail","Reclean",IF(AND($Y138="Yes",$AB138=""),"Awaiting Inspection",IF(OR($Y138="No",$AB138="Pass"),"Released","Awaiting Inspection"))))))))</f>
        <v/>
      </c>
      <c r="AD138" s="19" t="n"/>
      <c r="AE138" s="19" t="n"/>
      <c r="AF138" s="19" t="n"/>
      <c r="AG138" s="19" t="n"/>
      <c r="AH138" s="19" t="n"/>
      <c r="AI138" s="19" t="n"/>
      <c r="AJ138" s="39" t="n"/>
      <c r="AK138" s="20">
        <f>IF(OR($A138="",$B138=""),"",IF(COUNTIFS($A$2:$A$251,$A138,$B$2:$B$251,$B138)&gt;1,"Duplicate room and date",IF(AND($L138&lt;&gt;"",$K138=""),"Missing start time",IF(AND($Y138="Yes",$AC138="Released",$AB138&lt;&gt;"Pass"),"Inspection not passed",IF(AND($AB138&lt;&gt;"",$Z138=""),"Missing inspector",IF(AND($AD138="Maintenance",$AE138=""),"Missing issue description",IF(AND($AD138="Maintenance",$AF138=""),"Missing maintenance ticket",IF(OR(NOT(ISNUMBER($M138)),NOT(ISNUMBER($J138))),"OK",IF($M138&gt;$J138+'Standards &amp; Setup'!$B$4,"Cleaning time above alert limit","OK")))))))))</f>
        <v/>
      </c>
    </row>
    <row r="139">
      <c r="A139" s="38" t="n"/>
      <c r="B139" s="19" t="n"/>
      <c r="C139" s="20">
        <f>IFERROR(IF($B139="","",VLOOKUP($B139,'Standards &amp; Setup'!$E$3:$G$102,2,FALSE)),"Room not found")</f>
        <v/>
      </c>
      <c r="D139" s="20">
        <f>IFERROR(IF($B139="","",VLOOKUP($B139,'Standards &amp; Setup'!$E$3:$G$102,3,FALSE)),"Room not found")</f>
        <v/>
      </c>
      <c r="E139" s="19" t="n"/>
      <c r="F139" s="19" t="n"/>
      <c r="G139" s="19" t="n"/>
      <c r="H139" s="19" t="n"/>
      <c r="I139" s="19" t="n"/>
      <c r="J139" s="20">
        <f>IFERROR(IF($G139="","",VLOOKUP($G139,'Standards &amp; Setup'!$A$14:$B$17,2,FALSE)),"")</f>
        <v/>
      </c>
      <c r="K139" s="21" t="n"/>
      <c r="L139" s="21" t="n"/>
      <c r="M139" s="20">
        <f>IF(OR(NOT(ISNUMBER($K139)),NOT(ISNUMBER($L139))),"",ROUND(MOD($L139-$K139,1)*1440,0))</f>
        <v/>
      </c>
      <c r="N139" s="19" t="n"/>
      <c r="O139" s="19" t="n"/>
      <c r="P139" s="19" t="n"/>
      <c r="Q139" s="19" t="n"/>
      <c r="R139" s="19" t="n"/>
      <c r="S139" s="19" t="n"/>
      <c r="T139" s="19" t="n"/>
      <c r="U139" s="19" t="n"/>
      <c r="V139" s="19" t="n"/>
      <c r="W139" s="19" t="n"/>
      <c r="X139" s="19" t="n"/>
      <c r="Y139" s="19" t="n"/>
      <c r="Z139" s="19" t="n"/>
      <c r="AA139" s="21" t="n"/>
      <c r="AB139" s="19" t="n"/>
      <c r="AC139" s="20">
        <f>IF(OR($A139="",$B139=""),"",IF(COUNTIF($N139:$X139,"Needs Attention")&gt;0,"Hold",IF(AND($L139&lt;&gt;"",COUNTBLANK($N139:$X139)&gt;0),"Incomplete Checklist",IF($K139="","Not Started",IF($L139="","In Progress",IF($AB139="Fail","Reclean",IF(AND($Y139="Yes",$AB139=""),"Awaiting Inspection",IF(OR($Y139="No",$AB139="Pass"),"Released","Awaiting Inspection"))))))))</f>
        <v/>
      </c>
      <c r="AD139" s="19" t="n"/>
      <c r="AE139" s="19" t="n"/>
      <c r="AF139" s="19" t="n"/>
      <c r="AG139" s="19" t="n"/>
      <c r="AH139" s="19" t="n"/>
      <c r="AI139" s="19" t="n"/>
      <c r="AJ139" s="39" t="n"/>
      <c r="AK139" s="20">
        <f>IF(OR($A139="",$B139=""),"",IF(COUNTIFS($A$2:$A$251,$A139,$B$2:$B$251,$B139)&gt;1,"Duplicate room and date",IF(AND($L139&lt;&gt;"",$K139=""),"Missing start time",IF(AND($Y139="Yes",$AC139="Released",$AB139&lt;&gt;"Pass"),"Inspection not passed",IF(AND($AB139&lt;&gt;"",$Z139=""),"Missing inspector",IF(AND($AD139="Maintenance",$AE139=""),"Missing issue description",IF(AND($AD139="Maintenance",$AF139=""),"Missing maintenance ticket",IF(OR(NOT(ISNUMBER($M139)),NOT(ISNUMBER($J139))),"OK",IF($M139&gt;$J139+'Standards &amp; Setup'!$B$4,"Cleaning time above alert limit","OK")))))))))</f>
        <v/>
      </c>
    </row>
    <row r="140">
      <c r="A140" s="38" t="n"/>
      <c r="B140" s="19" t="n"/>
      <c r="C140" s="20">
        <f>IFERROR(IF($B140="","",VLOOKUP($B140,'Standards &amp; Setup'!$E$3:$G$102,2,FALSE)),"Room not found")</f>
        <v/>
      </c>
      <c r="D140" s="20">
        <f>IFERROR(IF($B140="","",VLOOKUP($B140,'Standards &amp; Setup'!$E$3:$G$102,3,FALSE)),"Room not found")</f>
        <v/>
      </c>
      <c r="E140" s="19" t="n"/>
      <c r="F140" s="19" t="n"/>
      <c r="G140" s="19" t="n"/>
      <c r="H140" s="19" t="n"/>
      <c r="I140" s="19" t="n"/>
      <c r="J140" s="20">
        <f>IFERROR(IF($G140="","",VLOOKUP($G140,'Standards &amp; Setup'!$A$14:$B$17,2,FALSE)),"")</f>
        <v/>
      </c>
      <c r="K140" s="21" t="n"/>
      <c r="L140" s="21" t="n"/>
      <c r="M140" s="20">
        <f>IF(OR(NOT(ISNUMBER($K140)),NOT(ISNUMBER($L140))),"",ROUND(MOD($L140-$K140,1)*1440,0))</f>
        <v/>
      </c>
      <c r="N140" s="19" t="n"/>
      <c r="O140" s="19" t="n"/>
      <c r="P140" s="19" t="n"/>
      <c r="Q140" s="19" t="n"/>
      <c r="R140" s="19" t="n"/>
      <c r="S140" s="19" t="n"/>
      <c r="T140" s="19" t="n"/>
      <c r="U140" s="19" t="n"/>
      <c r="V140" s="19" t="n"/>
      <c r="W140" s="19" t="n"/>
      <c r="X140" s="19" t="n"/>
      <c r="Y140" s="19" t="n"/>
      <c r="Z140" s="19" t="n"/>
      <c r="AA140" s="21" t="n"/>
      <c r="AB140" s="19" t="n"/>
      <c r="AC140" s="20">
        <f>IF(OR($A140="",$B140=""),"",IF(COUNTIF($N140:$X140,"Needs Attention")&gt;0,"Hold",IF(AND($L140&lt;&gt;"",COUNTBLANK($N140:$X140)&gt;0),"Incomplete Checklist",IF($K140="","Not Started",IF($L140="","In Progress",IF($AB140="Fail","Reclean",IF(AND($Y140="Yes",$AB140=""),"Awaiting Inspection",IF(OR($Y140="No",$AB140="Pass"),"Released","Awaiting Inspection"))))))))</f>
        <v/>
      </c>
      <c r="AD140" s="19" t="n"/>
      <c r="AE140" s="19" t="n"/>
      <c r="AF140" s="19" t="n"/>
      <c r="AG140" s="19" t="n"/>
      <c r="AH140" s="19" t="n"/>
      <c r="AI140" s="19" t="n"/>
      <c r="AJ140" s="39" t="n"/>
      <c r="AK140" s="20">
        <f>IF(OR($A140="",$B140=""),"",IF(COUNTIFS($A$2:$A$251,$A140,$B$2:$B$251,$B140)&gt;1,"Duplicate room and date",IF(AND($L140&lt;&gt;"",$K140=""),"Missing start time",IF(AND($Y140="Yes",$AC140="Released",$AB140&lt;&gt;"Pass"),"Inspection not passed",IF(AND($AB140&lt;&gt;"",$Z140=""),"Missing inspector",IF(AND($AD140="Maintenance",$AE140=""),"Missing issue description",IF(AND($AD140="Maintenance",$AF140=""),"Missing maintenance ticket",IF(OR(NOT(ISNUMBER($M140)),NOT(ISNUMBER($J140))),"OK",IF($M140&gt;$J140+'Standards &amp; Setup'!$B$4,"Cleaning time above alert limit","OK")))))))))</f>
        <v/>
      </c>
    </row>
    <row r="141">
      <c r="A141" s="38" t="n"/>
      <c r="B141" s="19" t="n"/>
      <c r="C141" s="20">
        <f>IFERROR(IF($B141="","",VLOOKUP($B141,'Standards &amp; Setup'!$E$3:$G$102,2,FALSE)),"Room not found")</f>
        <v/>
      </c>
      <c r="D141" s="20">
        <f>IFERROR(IF($B141="","",VLOOKUP($B141,'Standards &amp; Setup'!$E$3:$G$102,3,FALSE)),"Room not found")</f>
        <v/>
      </c>
      <c r="E141" s="19" t="n"/>
      <c r="F141" s="19" t="n"/>
      <c r="G141" s="19" t="n"/>
      <c r="H141" s="19" t="n"/>
      <c r="I141" s="19" t="n"/>
      <c r="J141" s="20">
        <f>IFERROR(IF($G141="","",VLOOKUP($G141,'Standards &amp; Setup'!$A$14:$B$17,2,FALSE)),"")</f>
        <v/>
      </c>
      <c r="K141" s="21" t="n"/>
      <c r="L141" s="21" t="n"/>
      <c r="M141" s="20">
        <f>IF(OR(NOT(ISNUMBER($K141)),NOT(ISNUMBER($L141))),"",ROUND(MOD($L141-$K141,1)*1440,0))</f>
        <v/>
      </c>
      <c r="N141" s="19" t="n"/>
      <c r="O141" s="19" t="n"/>
      <c r="P141" s="19" t="n"/>
      <c r="Q141" s="19" t="n"/>
      <c r="R141" s="19" t="n"/>
      <c r="S141" s="19" t="n"/>
      <c r="T141" s="19" t="n"/>
      <c r="U141" s="19" t="n"/>
      <c r="V141" s="19" t="n"/>
      <c r="W141" s="19" t="n"/>
      <c r="X141" s="19" t="n"/>
      <c r="Y141" s="19" t="n"/>
      <c r="Z141" s="19" t="n"/>
      <c r="AA141" s="21" t="n"/>
      <c r="AB141" s="19" t="n"/>
      <c r="AC141" s="20">
        <f>IF(OR($A141="",$B141=""),"",IF(COUNTIF($N141:$X141,"Needs Attention")&gt;0,"Hold",IF(AND($L141&lt;&gt;"",COUNTBLANK($N141:$X141)&gt;0),"Incomplete Checklist",IF($K141="","Not Started",IF($L141="","In Progress",IF($AB141="Fail","Reclean",IF(AND($Y141="Yes",$AB141=""),"Awaiting Inspection",IF(OR($Y141="No",$AB141="Pass"),"Released","Awaiting Inspection"))))))))</f>
        <v/>
      </c>
      <c r="AD141" s="19" t="n"/>
      <c r="AE141" s="19" t="n"/>
      <c r="AF141" s="19" t="n"/>
      <c r="AG141" s="19" t="n"/>
      <c r="AH141" s="19" t="n"/>
      <c r="AI141" s="19" t="n"/>
      <c r="AJ141" s="39" t="n"/>
      <c r="AK141" s="20">
        <f>IF(OR($A141="",$B141=""),"",IF(COUNTIFS($A$2:$A$251,$A141,$B$2:$B$251,$B141)&gt;1,"Duplicate room and date",IF(AND($L141&lt;&gt;"",$K141=""),"Missing start time",IF(AND($Y141="Yes",$AC141="Released",$AB141&lt;&gt;"Pass"),"Inspection not passed",IF(AND($AB141&lt;&gt;"",$Z141=""),"Missing inspector",IF(AND($AD141="Maintenance",$AE141=""),"Missing issue description",IF(AND($AD141="Maintenance",$AF141=""),"Missing maintenance ticket",IF(OR(NOT(ISNUMBER($M141)),NOT(ISNUMBER($J141))),"OK",IF($M141&gt;$J141+'Standards &amp; Setup'!$B$4,"Cleaning time above alert limit","OK")))))))))</f>
        <v/>
      </c>
    </row>
    <row r="142">
      <c r="A142" s="38" t="n"/>
      <c r="B142" s="19" t="n"/>
      <c r="C142" s="20">
        <f>IFERROR(IF($B142="","",VLOOKUP($B142,'Standards &amp; Setup'!$E$3:$G$102,2,FALSE)),"Room not found")</f>
        <v/>
      </c>
      <c r="D142" s="20">
        <f>IFERROR(IF($B142="","",VLOOKUP($B142,'Standards &amp; Setup'!$E$3:$G$102,3,FALSE)),"Room not found")</f>
        <v/>
      </c>
      <c r="E142" s="19" t="n"/>
      <c r="F142" s="19" t="n"/>
      <c r="G142" s="19" t="n"/>
      <c r="H142" s="19" t="n"/>
      <c r="I142" s="19" t="n"/>
      <c r="J142" s="20">
        <f>IFERROR(IF($G142="","",VLOOKUP($G142,'Standards &amp; Setup'!$A$14:$B$17,2,FALSE)),"")</f>
        <v/>
      </c>
      <c r="K142" s="21" t="n"/>
      <c r="L142" s="21" t="n"/>
      <c r="M142" s="20">
        <f>IF(OR(NOT(ISNUMBER($K142)),NOT(ISNUMBER($L142))),"",ROUND(MOD($L142-$K142,1)*1440,0))</f>
        <v/>
      </c>
      <c r="N142" s="19" t="n"/>
      <c r="O142" s="19" t="n"/>
      <c r="P142" s="19" t="n"/>
      <c r="Q142" s="19" t="n"/>
      <c r="R142" s="19" t="n"/>
      <c r="S142" s="19" t="n"/>
      <c r="T142" s="19" t="n"/>
      <c r="U142" s="19" t="n"/>
      <c r="V142" s="19" t="n"/>
      <c r="W142" s="19" t="n"/>
      <c r="X142" s="19" t="n"/>
      <c r="Y142" s="19" t="n"/>
      <c r="Z142" s="19" t="n"/>
      <c r="AA142" s="21" t="n"/>
      <c r="AB142" s="19" t="n"/>
      <c r="AC142" s="20">
        <f>IF(OR($A142="",$B142=""),"",IF(COUNTIF($N142:$X142,"Needs Attention")&gt;0,"Hold",IF(AND($L142&lt;&gt;"",COUNTBLANK($N142:$X142)&gt;0),"Incomplete Checklist",IF($K142="","Not Started",IF($L142="","In Progress",IF($AB142="Fail","Reclean",IF(AND($Y142="Yes",$AB142=""),"Awaiting Inspection",IF(OR($Y142="No",$AB142="Pass"),"Released","Awaiting Inspection"))))))))</f>
        <v/>
      </c>
      <c r="AD142" s="19" t="n"/>
      <c r="AE142" s="19" t="n"/>
      <c r="AF142" s="19" t="n"/>
      <c r="AG142" s="19" t="n"/>
      <c r="AH142" s="19" t="n"/>
      <c r="AI142" s="19" t="n"/>
      <c r="AJ142" s="39" t="n"/>
      <c r="AK142" s="20">
        <f>IF(OR($A142="",$B142=""),"",IF(COUNTIFS($A$2:$A$251,$A142,$B$2:$B$251,$B142)&gt;1,"Duplicate room and date",IF(AND($L142&lt;&gt;"",$K142=""),"Missing start time",IF(AND($Y142="Yes",$AC142="Released",$AB142&lt;&gt;"Pass"),"Inspection not passed",IF(AND($AB142&lt;&gt;"",$Z142=""),"Missing inspector",IF(AND($AD142="Maintenance",$AE142=""),"Missing issue description",IF(AND($AD142="Maintenance",$AF142=""),"Missing maintenance ticket",IF(OR(NOT(ISNUMBER($M142)),NOT(ISNUMBER($J142))),"OK",IF($M142&gt;$J142+'Standards &amp; Setup'!$B$4,"Cleaning time above alert limit","OK")))))))))</f>
        <v/>
      </c>
    </row>
    <row r="143">
      <c r="A143" s="38" t="n"/>
      <c r="B143" s="19" t="n"/>
      <c r="C143" s="20">
        <f>IFERROR(IF($B143="","",VLOOKUP($B143,'Standards &amp; Setup'!$E$3:$G$102,2,FALSE)),"Room not found")</f>
        <v/>
      </c>
      <c r="D143" s="20">
        <f>IFERROR(IF($B143="","",VLOOKUP($B143,'Standards &amp; Setup'!$E$3:$G$102,3,FALSE)),"Room not found")</f>
        <v/>
      </c>
      <c r="E143" s="19" t="n"/>
      <c r="F143" s="19" t="n"/>
      <c r="G143" s="19" t="n"/>
      <c r="H143" s="19" t="n"/>
      <c r="I143" s="19" t="n"/>
      <c r="J143" s="20">
        <f>IFERROR(IF($G143="","",VLOOKUP($G143,'Standards &amp; Setup'!$A$14:$B$17,2,FALSE)),"")</f>
        <v/>
      </c>
      <c r="K143" s="21" t="n"/>
      <c r="L143" s="21" t="n"/>
      <c r="M143" s="20">
        <f>IF(OR(NOT(ISNUMBER($K143)),NOT(ISNUMBER($L143))),"",ROUND(MOD($L143-$K143,1)*1440,0))</f>
        <v/>
      </c>
      <c r="N143" s="19" t="n"/>
      <c r="O143" s="19" t="n"/>
      <c r="P143" s="19" t="n"/>
      <c r="Q143" s="19" t="n"/>
      <c r="R143" s="19" t="n"/>
      <c r="S143" s="19" t="n"/>
      <c r="T143" s="19" t="n"/>
      <c r="U143" s="19" t="n"/>
      <c r="V143" s="19" t="n"/>
      <c r="W143" s="19" t="n"/>
      <c r="X143" s="19" t="n"/>
      <c r="Y143" s="19" t="n"/>
      <c r="Z143" s="19" t="n"/>
      <c r="AA143" s="21" t="n"/>
      <c r="AB143" s="19" t="n"/>
      <c r="AC143" s="20">
        <f>IF(OR($A143="",$B143=""),"",IF(COUNTIF($N143:$X143,"Needs Attention")&gt;0,"Hold",IF(AND($L143&lt;&gt;"",COUNTBLANK($N143:$X143)&gt;0),"Incomplete Checklist",IF($K143="","Not Started",IF($L143="","In Progress",IF($AB143="Fail","Reclean",IF(AND($Y143="Yes",$AB143=""),"Awaiting Inspection",IF(OR($Y143="No",$AB143="Pass"),"Released","Awaiting Inspection"))))))))</f>
        <v/>
      </c>
      <c r="AD143" s="19" t="n"/>
      <c r="AE143" s="19" t="n"/>
      <c r="AF143" s="19" t="n"/>
      <c r="AG143" s="19" t="n"/>
      <c r="AH143" s="19" t="n"/>
      <c r="AI143" s="19" t="n"/>
      <c r="AJ143" s="39" t="n"/>
      <c r="AK143" s="20">
        <f>IF(OR($A143="",$B143=""),"",IF(COUNTIFS($A$2:$A$251,$A143,$B$2:$B$251,$B143)&gt;1,"Duplicate room and date",IF(AND($L143&lt;&gt;"",$K143=""),"Missing start time",IF(AND($Y143="Yes",$AC143="Released",$AB143&lt;&gt;"Pass"),"Inspection not passed",IF(AND($AB143&lt;&gt;"",$Z143=""),"Missing inspector",IF(AND($AD143="Maintenance",$AE143=""),"Missing issue description",IF(AND($AD143="Maintenance",$AF143=""),"Missing maintenance ticket",IF(OR(NOT(ISNUMBER($M143)),NOT(ISNUMBER($J143))),"OK",IF($M143&gt;$J143+'Standards &amp; Setup'!$B$4,"Cleaning time above alert limit","OK")))))))))</f>
        <v/>
      </c>
    </row>
    <row r="144">
      <c r="A144" s="38" t="n"/>
      <c r="B144" s="19" t="n"/>
      <c r="C144" s="20">
        <f>IFERROR(IF($B144="","",VLOOKUP($B144,'Standards &amp; Setup'!$E$3:$G$102,2,FALSE)),"Room not found")</f>
        <v/>
      </c>
      <c r="D144" s="20">
        <f>IFERROR(IF($B144="","",VLOOKUP($B144,'Standards &amp; Setup'!$E$3:$G$102,3,FALSE)),"Room not found")</f>
        <v/>
      </c>
      <c r="E144" s="19" t="n"/>
      <c r="F144" s="19" t="n"/>
      <c r="G144" s="19" t="n"/>
      <c r="H144" s="19" t="n"/>
      <c r="I144" s="19" t="n"/>
      <c r="J144" s="20">
        <f>IFERROR(IF($G144="","",VLOOKUP($G144,'Standards &amp; Setup'!$A$14:$B$17,2,FALSE)),"")</f>
        <v/>
      </c>
      <c r="K144" s="21" t="n"/>
      <c r="L144" s="21" t="n"/>
      <c r="M144" s="20">
        <f>IF(OR(NOT(ISNUMBER($K144)),NOT(ISNUMBER($L144))),"",ROUND(MOD($L144-$K144,1)*1440,0))</f>
        <v/>
      </c>
      <c r="N144" s="19" t="n"/>
      <c r="O144" s="19" t="n"/>
      <c r="P144" s="19" t="n"/>
      <c r="Q144" s="19" t="n"/>
      <c r="R144" s="19" t="n"/>
      <c r="S144" s="19" t="n"/>
      <c r="T144" s="19" t="n"/>
      <c r="U144" s="19" t="n"/>
      <c r="V144" s="19" t="n"/>
      <c r="W144" s="19" t="n"/>
      <c r="X144" s="19" t="n"/>
      <c r="Y144" s="19" t="n"/>
      <c r="Z144" s="19" t="n"/>
      <c r="AA144" s="21" t="n"/>
      <c r="AB144" s="19" t="n"/>
      <c r="AC144" s="20">
        <f>IF(OR($A144="",$B144=""),"",IF(COUNTIF($N144:$X144,"Needs Attention")&gt;0,"Hold",IF(AND($L144&lt;&gt;"",COUNTBLANK($N144:$X144)&gt;0),"Incomplete Checklist",IF($K144="","Not Started",IF($L144="","In Progress",IF($AB144="Fail","Reclean",IF(AND($Y144="Yes",$AB144=""),"Awaiting Inspection",IF(OR($Y144="No",$AB144="Pass"),"Released","Awaiting Inspection"))))))))</f>
        <v/>
      </c>
      <c r="AD144" s="19" t="n"/>
      <c r="AE144" s="19" t="n"/>
      <c r="AF144" s="19" t="n"/>
      <c r="AG144" s="19" t="n"/>
      <c r="AH144" s="19" t="n"/>
      <c r="AI144" s="19" t="n"/>
      <c r="AJ144" s="39" t="n"/>
      <c r="AK144" s="20">
        <f>IF(OR($A144="",$B144=""),"",IF(COUNTIFS($A$2:$A$251,$A144,$B$2:$B$251,$B144)&gt;1,"Duplicate room and date",IF(AND($L144&lt;&gt;"",$K144=""),"Missing start time",IF(AND($Y144="Yes",$AC144="Released",$AB144&lt;&gt;"Pass"),"Inspection not passed",IF(AND($AB144&lt;&gt;"",$Z144=""),"Missing inspector",IF(AND($AD144="Maintenance",$AE144=""),"Missing issue description",IF(AND($AD144="Maintenance",$AF144=""),"Missing maintenance ticket",IF(OR(NOT(ISNUMBER($M144)),NOT(ISNUMBER($J144))),"OK",IF($M144&gt;$J144+'Standards &amp; Setup'!$B$4,"Cleaning time above alert limit","OK")))))))))</f>
        <v/>
      </c>
    </row>
    <row r="145">
      <c r="A145" s="38" t="n"/>
      <c r="B145" s="19" t="n"/>
      <c r="C145" s="20">
        <f>IFERROR(IF($B145="","",VLOOKUP($B145,'Standards &amp; Setup'!$E$3:$G$102,2,FALSE)),"Room not found")</f>
        <v/>
      </c>
      <c r="D145" s="20">
        <f>IFERROR(IF($B145="","",VLOOKUP($B145,'Standards &amp; Setup'!$E$3:$G$102,3,FALSE)),"Room not found")</f>
        <v/>
      </c>
      <c r="E145" s="19" t="n"/>
      <c r="F145" s="19" t="n"/>
      <c r="G145" s="19" t="n"/>
      <c r="H145" s="19" t="n"/>
      <c r="I145" s="19" t="n"/>
      <c r="J145" s="20">
        <f>IFERROR(IF($G145="","",VLOOKUP($G145,'Standards &amp; Setup'!$A$14:$B$17,2,FALSE)),"")</f>
        <v/>
      </c>
      <c r="K145" s="21" t="n"/>
      <c r="L145" s="21" t="n"/>
      <c r="M145" s="20">
        <f>IF(OR(NOT(ISNUMBER($K145)),NOT(ISNUMBER($L145))),"",ROUND(MOD($L145-$K145,1)*1440,0))</f>
        <v/>
      </c>
      <c r="N145" s="19" t="n"/>
      <c r="O145" s="19" t="n"/>
      <c r="P145" s="19" t="n"/>
      <c r="Q145" s="19" t="n"/>
      <c r="R145" s="19" t="n"/>
      <c r="S145" s="19" t="n"/>
      <c r="T145" s="19" t="n"/>
      <c r="U145" s="19" t="n"/>
      <c r="V145" s="19" t="n"/>
      <c r="W145" s="19" t="n"/>
      <c r="X145" s="19" t="n"/>
      <c r="Y145" s="19" t="n"/>
      <c r="Z145" s="19" t="n"/>
      <c r="AA145" s="21" t="n"/>
      <c r="AB145" s="19" t="n"/>
      <c r="AC145" s="20">
        <f>IF(OR($A145="",$B145=""),"",IF(COUNTIF($N145:$X145,"Needs Attention")&gt;0,"Hold",IF(AND($L145&lt;&gt;"",COUNTBLANK($N145:$X145)&gt;0),"Incomplete Checklist",IF($K145="","Not Started",IF($L145="","In Progress",IF($AB145="Fail","Reclean",IF(AND($Y145="Yes",$AB145=""),"Awaiting Inspection",IF(OR($Y145="No",$AB145="Pass"),"Released","Awaiting Inspection"))))))))</f>
        <v/>
      </c>
      <c r="AD145" s="19" t="n"/>
      <c r="AE145" s="19" t="n"/>
      <c r="AF145" s="19" t="n"/>
      <c r="AG145" s="19" t="n"/>
      <c r="AH145" s="19" t="n"/>
      <c r="AI145" s="19" t="n"/>
      <c r="AJ145" s="39" t="n"/>
      <c r="AK145" s="20">
        <f>IF(OR($A145="",$B145=""),"",IF(COUNTIFS($A$2:$A$251,$A145,$B$2:$B$251,$B145)&gt;1,"Duplicate room and date",IF(AND($L145&lt;&gt;"",$K145=""),"Missing start time",IF(AND($Y145="Yes",$AC145="Released",$AB145&lt;&gt;"Pass"),"Inspection not passed",IF(AND($AB145&lt;&gt;"",$Z145=""),"Missing inspector",IF(AND($AD145="Maintenance",$AE145=""),"Missing issue description",IF(AND($AD145="Maintenance",$AF145=""),"Missing maintenance ticket",IF(OR(NOT(ISNUMBER($M145)),NOT(ISNUMBER($J145))),"OK",IF($M145&gt;$J145+'Standards &amp; Setup'!$B$4,"Cleaning time above alert limit","OK")))))))))</f>
        <v/>
      </c>
    </row>
    <row r="146">
      <c r="A146" s="38" t="n"/>
      <c r="B146" s="19" t="n"/>
      <c r="C146" s="20">
        <f>IFERROR(IF($B146="","",VLOOKUP($B146,'Standards &amp; Setup'!$E$3:$G$102,2,FALSE)),"Room not found")</f>
        <v/>
      </c>
      <c r="D146" s="20">
        <f>IFERROR(IF($B146="","",VLOOKUP($B146,'Standards &amp; Setup'!$E$3:$G$102,3,FALSE)),"Room not found")</f>
        <v/>
      </c>
      <c r="E146" s="19" t="n"/>
      <c r="F146" s="19" t="n"/>
      <c r="G146" s="19" t="n"/>
      <c r="H146" s="19" t="n"/>
      <c r="I146" s="19" t="n"/>
      <c r="J146" s="20">
        <f>IFERROR(IF($G146="","",VLOOKUP($G146,'Standards &amp; Setup'!$A$14:$B$17,2,FALSE)),"")</f>
        <v/>
      </c>
      <c r="K146" s="21" t="n"/>
      <c r="L146" s="21" t="n"/>
      <c r="M146" s="20">
        <f>IF(OR(NOT(ISNUMBER($K146)),NOT(ISNUMBER($L146))),"",ROUND(MOD($L146-$K146,1)*1440,0))</f>
        <v/>
      </c>
      <c r="N146" s="19" t="n"/>
      <c r="O146" s="19" t="n"/>
      <c r="P146" s="19" t="n"/>
      <c r="Q146" s="19" t="n"/>
      <c r="R146" s="19" t="n"/>
      <c r="S146" s="19" t="n"/>
      <c r="T146" s="19" t="n"/>
      <c r="U146" s="19" t="n"/>
      <c r="V146" s="19" t="n"/>
      <c r="W146" s="19" t="n"/>
      <c r="X146" s="19" t="n"/>
      <c r="Y146" s="19" t="n"/>
      <c r="Z146" s="19" t="n"/>
      <c r="AA146" s="21" t="n"/>
      <c r="AB146" s="19" t="n"/>
      <c r="AC146" s="20">
        <f>IF(OR($A146="",$B146=""),"",IF(COUNTIF($N146:$X146,"Needs Attention")&gt;0,"Hold",IF(AND($L146&lt;&gt;"",COUNTBLANK($N146:$X146)&gt;0),"Incomplete Checklist",IF($K146="","Not Started",IF($L146="","In Progress",IF($AB146="Fail","Reclean",IF(AND($Y146="Yes",$AB146=""),"Awaiting Inspection",IF(OR($Y146="No",$AB146="Pass"),"Released","Awaiting Inspection"))))))))</f>
        <v/>
      </c>
      <c r="AD146" s="19" t="n"/>
      <c r="AE146" s="19" t="n"/>
      <c r="AF146" s="19" t="n"/>
      <c r="AG146" s="19" t="n"/>
      <c r="AH146" s="19" t="n"/>
      <c r="AI146" s="19" t="n"/>
      <c r="AJ146" s="39" t="n"/>
      <c r="AK146" s="20">
        <f>IF(OR($A146="",$B146=""),"",IF(COUNTIFS($A$2:$A$251,$A146,$B$2:$B$251,$B146)&gt;1,"Duplicate room and date",IF(AND($L146&lt;&gt;"",$K146=""),"Missing start time",IF(AND($Y146="Yes",$AC146="Released",$AB146&lt;&gt;"Pass"),"Inspection not passed",IF(AND($AB146&lt;&gt;"",$Z146=""),"Missing inspector",IF(AND($AD146="Maintenance",$AE146=""),"Missing issue description",IF(AND($AD146="Maintenance",$AF146=""),"Missing maintenance ticket",IF(OR(NOT(ISNUMBER($M146)),NOT(ISNUMBER($J146))),"OK",IF($M146&gt;$J146+'Standards &amp; Setup'!$B$4,"Cleaning time above alert limit","OK")))))))))</f>
        <v/>
      </c>
    </row>
    <row r="147">
      <c r="A147" s="38" t="n"/>
      <c r="B147" s="19" t="n"/>
      <c r="C147" s="20">
        <f>IFERROR(IF($B147="","",VLOOKUP($B147,'Standards &amp; Setup'!$E$3:$G$102,2,FALSE)),"Room not found")</f>
        <v/>
      </c>
      <c r="D147" s="20">
        <f>IFERROR(IF($B147="","",VLOOKUP($B147,'Standards &amp; Setup'!$E$3:$G$102,3,FALSE)),"Room not found")</f>
        <v/>
      </c>
      <c r="E147" s="19" t="n"/>
      <c r="F147" s="19" t="n"/>
      <c r="G147" s="19" t="n"/>
      <c r="H147" s="19" t="n"/>
      <c r="I147" s="19" t="n"/>
      <c r="J147" s="20">
        <f>IFERROR(IF($G147="","",VLOOKUP($G147,'Standards &amp; Setup'!$A$14:$B$17,2,FALSE)),"")</f>
        <v/>
      </c>
      <c r="K147" s="21" t="n"/>
      <c r="L147" s="21" t="n"/>
      <c r="M147" s="20">
        <f>IF(OR(NOT(ISNUMBER($K147)),NOT(ISNUMBER($L147))),"",ROUND(MOD($L147-$K147,1)*1440,0))</f>
        <v/>
      </c>
      <c r="N147" s="19" t="n"/>
      <c r="O147" s="19" t="n"/>
      <c r="P147" s="19" t="n"/>
      <c r="Q147" s="19" t="n"/>
      <c r="R147" s="19" t="n"/>
      <c r="S147" s="19" t="n"/>
      <c r="T147" s="19" t="n"/>
      <c r="U147" s="19" t="n"/>
      <c r="V147" s="19" t="n"/>
      <c r="W147" s="19" t="n"/>
      <c r="X147" s="19" t="n"/>
      <c r="Y147" s="19" t="n"/>
      <c r="Z147" s="19" t="n"/>
      <c r="AA147" s="21" t="n"/>
      <c r="AB147" s="19" t="n"/>
      <c r="AC147" s="20">
        <f>IF(OR($A147="",$B147=""),"",IF(COUNTIF($N147:$X147,"Needs Attention")&gt;0,"Hold",IF(AND($L147&lt;&gt;"",COUNTBLANK($N147:$X147)&gt;0),"Incomplete Checklist",IF($K147="","Not Started",IF($L147="","In Progress",IF($AB147="Fail","Reclean",IF(AND($Y147="Yes",$AB147=""),"Awaiting Inspection",IF(OR($Y147="No",$AB147="Pass"),"Released","Awaiting Inspection"))))))))</f>
        <v/>
      </c>
      <c r="AD147" s="19" t="n"/>
      <c r="AE147" s="19" t="n"/>
      <c r="AF147" s="19" t="n"/>
      <c r="AG147" s="19" t="n"/>
      <c r="AH147" s="19" t="n"/>
      <c r="AI147" s="19" t="n"/>
      <c r="AJ147" s="39" t="n"/>
      <c r="AK147" s="20">
        <f>IF(OR($A147="",$B147=""),"",IF(COUNTIFS($A$2:$A$251,$A147,$B$2:$B$251,$B147)&gt;1,"Duplicate room and date",IF(AND($L147&lt;&gt;"",$K147=""),"Missing start time",IF(AND($Y147="Yes",$AC147="Released",$AB147&lt;&gt;"Pass"),"Inspection not passed",IF(AND($AB147&lt;&gt;"",$Z147=""),"Missing inspector",IF(AND($AD147="Maintenance",$AE147=""),"Missing issue description",IF(AND($AD147="Maintenance",$AF147=""),"Missing maintenance ticket",IF(OR(NOT(ISNUMBER($M147)),NOT(ISNUMBER($J147))),"OK",IF($M147&gt;$J147+'Standards &amp; Setup'!$B$4,"Cleaning time above alert limit","OK")))))))))</f>
        <v/>
      </c>
    </row>
    <row r="148">
      <c r="A148" s="38" t="n"/>
      <c r="B148" s="19" t="n"/>
      <c r="C148" s="20">
        <f>IFERROR(IF($B148="","",VLOOKUP($B148,'Standards &amp; Setup'!$E$3:$G$102,2,FALSE)),"Room not found")</f>
        <v/>
      </c>
      <c r="D148" s="20">
        <f>IFERROR(IF($B148="","",VLOOKUP($B148,'Standards &amp; Setup'!$E$3:$G$102,3,FALSE)),"Room not found")</f>
        <v/>
      </c>
      <c r="E148" s="19" t="n"/>
      <c r="F148" s="19" t="n"/>
      <c r="G148" s="19" t="n"/>
      <c r="H148" s="19" t="n"/>
      <c r="I148" s="19" t="n"/>
      <c r="J148" s="20">
        <f>IFERROR(IF($G148="","",VLOOKUP($G148,'Standards &amp; Setup'!$A$14:$B$17,2,FALSE)),"")</f>
        <v/>
      </c>
      <c r="K148" s="21" t="n"/>
      <c r="L148" s="21" t="n"/>
      <c r="M148" s="20">
        <f>IF(OR(NOT(ISNUMBER($K148)),NOT(ISNUMBER($L148))),"",ROUND(MOD($L148-$K148,1)*1440,0))</f>
        <v/>
      </c>
      <c r="N148" s="19" t="n"/>
      <c r="O148" s="19" t="n"/>
      <c r="P148" s="19" t="n"/>
      <c r="Q148" s="19" t="n"/>
      <c r="R148" s="19" t="n"/>
      <c r="S148" s="19" t="n"/>
      <c r="T148" s="19" t="n"/>
      <c r="U148" s="19" t="n"/>
      <c r="V148" s="19" t="n"/>
      <c r="W148" s="19" t="n"/>
      <c r="X148" s="19" t="n"/>
      <c r="Y148" s="19" t="n"/>
      <c r="Z148" s="19" t="n"/>
      <c r="AA148" s="21" t="n"/>
      <c r="AB148" s="19" t="n"/>
      <c r="AC148" s="20">
        <f>IF(OR($A148="",$B148=""),"",IF(COUNTIF($N148:$X148,"Needs Attention")&gt;0,"Hold",IF(AND($L148&lt;&gt;"",COUNTBLANK($N148:$X148)&gt;0),"Incomplete Checklist",IF($K148="","Not Started",IF($L148="","In Progress",IF($AB148="Fail","Reclean",IF(AND($Y148="Yes",$AB148=""),"Awaiting Inspection",IF(OR($Y148="No",$AB148="Pass"),"Released","Awaiting Inspection"))))))))</f>
        <v/>
      </c>
      <c r="AD148" s="19" t="n"/>
      <c r="AE148" s="19" t="n"/>
      <c r="AF148" s="19" t="n"/>
      <c r="AG148" s="19" t="n"/>
      <c r="AH148" s="19" t="n"/>
      <c r="AI148" s="19" t="n"/>
      <c r="AJ148" s="39" t="n"/>
      <c r="AK148" s="20">
        <f>IF(OR($A148="",$B148=""),"",IF(COUNTIFS($A$2:$A$251,$A148,$B$2:$B$251,$B148)&gt;1,"Duplicate room and date",IF(AND($L148&lt;&gt;"",$K148=""),"Missing start time",IF(AND($Y148="Yes",$AC148="Released",$AB148&lt;&gt;"Pass"),"Inspection not passed",IF(AND($AB148&lt;&gt;"",$Z148=""),"Missing inspector",IF(AND($AD148="Maintenance",$AE148=""),"Missing issue description",IF(AND($AD148="Maintenance",$AF148=""),"Missing maintenance ticket",IF(OR(NOT(ISNUMBER($M148)),NOT(ISNUMBER($J148))),"OK",IF($M148&gt;$J148+'Standards &amp; Setup'!$B$4,"Cleaning time above alert limit","OK")))))))))</f>
        <v/>
      </c>
    </row>
    <row r="149">
      <c r="A149" s="38" t="n"/>
      <c r="B149" s="19" t="n"/>
      <c r="C149" s="20">
        <f>IFERROR(IF($B149="","",VLOOKUP($B149,'Standards &amp; Setup'!$E$3:$G$102,2,FALSE)),"Room not found")</f>
        <v/>
      </c>
      <c r="D149" s="20">
        <f>IFERROR(IF($B149="","",VLOOKUP($B149,'Standards &amp; Setup'!$E$3:$G$102,3,FALSE)),"Room not found")</f>
        <v/>
      </c>
      <c r="E149" s="19" t="n"/>
      <c r="F149" s="19" t="n"/>
      <c r="G149" s="19" t="n"/>
      <c r="H149" s="19" t="n"/>
      <c r="I149" s="19" t="n"/>
      <c r="J149" s="20">
        <f>IFERROR(IF($G149="","",VLOOKUP($G149,'Standards &amp; Setup'!$A$14:$B$17,2,FALSE)),"")</f>
        <v/>
      </c>
      <c r="K149" s="21" t="n"/>
      <c r="L149" s="21" t="n"/>
      <c r="M149" s="20">
        <f>IF(OR(NOT(ISNUMBER($K149)),NOT(ISNUMBER($L149))),"",ROUND(MOD($L149-$K149,1)*1440,0))</f>
        <v/>
      </c>
      <c r="N149" s="19" t="n"/>
      <c r="O149" s="19" t="n"/>
      <c r="P149" s="19" t="n"/>
      <c r="Q149" s="19" t="n"/>
      <c r="R149" s="19" t="n"/>
      <c r="S149" s="19" t="n"/>
      <c r="T149" s="19" t="n"/>
      <c r="U149" s="19" t="n"/>
      <c r="V149" s="19" t="n"/>
      <c r="W149" s="19" t="n"/>
      <c r="X149" s="19" t="n"/>
      <c r="Y149" s="19" t="n"/>
      <c r="Z149" s="19" t="n"/>
      <c r="AA149" s="21" t="n"/>
      <c r="AB149" s="19" t="n"/>
      <c r="AC149" s="20">
        <f>IF(OR($A149="",$B149=""),"",IF(COUNTIF($N149:$X149,"Needs Attention")&gt;0,"Hold",IF(AND($L149&lt;&gt;"",COUNTBLANK($N149:$X149)&gt;0),"Incomplete Checklist",IF($K149="","Not Started",IF($L149="","In Progress",IF($AB149="Fail","Reclean",IF(AND($Y149="Yes",$AB149=""),"Awaiting Inspection",IF(OR($Y149="No",$AB149="Pass"),"Released","Awaiting Inspection"))))))))</f>
        <v/>
      </c>
      <c r="AD149" s="19" t="n"/>
      <c r="AE149" s="19" t="n"/>
      <c r="AF149" s="19" t="n"/>
      <c r="AG149" s="19" t="n"/>
      <c r="AH149" s="19" t="n"/>
      <c r="AI149" s="19" t="n"/>
      <c r="AJ149" s="39" t="n"/>
      <c r="AK149" s="20">
        <f>IF(OR($A149="",$B149=""),"",IF(COUNTIFS($A$2:$A$251,$A149,$B$2:$B$251,$B149)&gt;1,"Duplicate room and date",IF(AND($L149&lt;&gt;"",$K149=""),"Missing start time",IF(AND($Y149="Yes",$AC149="Released",$AB149&lt;&gt;"Pass"),"Inspection not passed",IF(AND($AB149&lt;&gt;"",$Z149=""),"Missing inspector",IF(AND($AD149="Maintenance",$AE149=""),"Missing issue description",IF(AND($AD149="Maintenance",$AF149=""),"Missing maintenance ticket",IF(OR(NOT(ISNUMBER($M149)),NOT(ISNUMBER($J149))),"OK",IF($M149&gt;$J149+'Standards &amp; Setup'!$B$4,"Cleaning time above alert limit","OK")))))))))</f>
        <v/>
      </c>
    </row>
    <row r="150">
      <c r="A150" s="38" t="n"/>
      <c r="B150" s="19" t="n"/>
      <c r="C150" s="20">
        <f>IFERROR(IF($B150="","",VLOOKUP($B150,'Standards &amp; Setup'!$E$3:$G$102,2,FALSE)),"Room not found")</f>
        <v/>
      </c>
      <c r="D150" s="20">
        <f>IFERROR(IF($B150="","",VLOOKUP($B150,'Standards &amp; Setup'!$E$3:$G$102,3,FALSE)),"Room not found")</f>
        <v/>
      </c>
      <c r="E150" s="19" t="n"/>
      <c r="F150" s="19" t="n"/>
      <c r="G150" s="19" t="n"/>
      <c r="H150" s="19" t="n"/>
      <c r="I150" s="19" t="n"/>
      <c r="J150" s="20">
        <f>IFERROR(IF($G150="","",VLOOKUP($G150,'Standards &amp; Setup'!$A$14:$B$17,2,FALSE)),"")</f>
        <v/>
      </c>
      <c r="K150" s="21" t="n"/>
      <c r="L150" s="21" t="n"/>
      <c r="M150" s="20">
        <f>IF(OR(NOT(ISNUMBER($K150)),NOT(ISNUMBER($L150))),"",ROUND(MOD($L150-$K150,1)*1440,0))</f>
        <v/>
      </c>
      <c r="N150" s="19" t="n"/>
      <c r="O150" s="19" t="n"/>
      <c r="P150" s="19" t="n"/>
      <c r="Q150" s="19" t="n"/>
      <c r="R150" s="19" t="n"/>
      <c r="S150" s="19" t="n"/>
      <c r="T150" s="19" t="n"/>
      <c r="U150" s="19" t="n"/>
      <c r="V150" s="19" t="n"/>
      <c r="W150" s="19" t="n"/>
      <c r="X150" s="19" t="n"/>
      <c r="Y150" s="19" t="n"/>
      <c r="Z150" s="19" t="n"/>
      <c r="AA150" s="21" t="n"/>
      <c r="AB150" s="19" t="n"/>
      <c r="AC150" s="20">
        <f>IF(OR($A150="",$B150=""),"",IF(COUNTIF($N150:$X150,"Needs Attention")&gt;0,"Hold",IF(AND($L150&lt;&gt;"",COUNTBLANK($N150:$X150)&gt;0),"Incomplete Checklist",IF($K150="","Not Started",IF($L150="","In Progress",IF($AB150="Fail","Reclean",IF(AND($Y150="Yes",$AB150=""),"Awaiting Inspection",IF(OR($Y150="No",$AB150="Pass"),"Released","Awaiting Inspection"))))))))</f>
        <v/>
      </c>
      <c r="AD150" s="19" t="n"/>
      <c r="AE150" s="19" t="n"/>
      <c r="AF150" s="19" t="n"/>
      <c r="AG150" s="19" t="n"/>
      <c r="AH150" s="19" t="n"/>
      <c r="AI150" s="19" t="n"/>
      <c r="AJ150" s="39" t="n"/>
      <c r="AK150" s="20">
        <f>IF(OR($A150="",$B150=""),"",IF(COUNTIFS($A$2:$A$251,$A150,$B$2:$B$251,$B150)&gt;1,"Duplicate room and date",IF(AND($L150&lt;&gt;"",$K150=""),"Missing start time",IF(AND($Y150="Yes",$AC150="Released",$AB150&lt;&gt;"Pass"),"Inspection not passed",IF(AND($AB150&lt;&gt;"",$Z150=""),"Missing inspector",IF(AND($AD150="Maintenance",$AE150=""),"Missing issue description",IF(AND($AD150="Maintenance",$AF150=""),"Missing maintenance ticket",IF(OR(NOT(ISNUMBER($M150)),NOT(ISNUMBER($J150))),"OK",IF($M150&gt;$J150+'Standards &amp; Setup'!$B$4,"Cleaning time above alert limit","OK")))))))))</f>
        <v/>
      </c>
    </row>
    <row r="151">
      <c r="A151" s="38" t="n"/>
      <c r="B151" s="19" t="n"/>
      <c r="C151" s="20">
        <f>IFERROR(IF($B151="","",VLOOKUP($B151,'Standards &amp; Setup'!$E$3:$G$102,2,FALSE)),"Room not found")</f>
        <v/>
      </c>
      <c r="D151" s="20">
        <f>IFERROR(IF($B151="","",VLOOKUP($B151,'Standards &amp; Setup'!$E$3:$G$102,3,FALSE)),"Room not found")</f>
        <v/>
      </c>
      <c r="E151" s="19" t="n"/>
      <c r="F151" s="19" t="n"/>
      <c r="G151" s="19" t="n"/>
      <c r="H151" s="19" t="n"/>
      <c r="I151" s="19" t="n"/>
      <c r="J151" s="20">
        <f>IFERROR(IF($G151="","",VLOOKUP($G151,'Standards &amp; Setup'!$A$14:$B$17,2,FALSE)),"")</f>
        <v/>
      </c>
      <c r="K151" s="21" t="n"/>
      <c r="L151" s="21" t="n"/>
      <c r="M151" s="20">
        <f>IF(OR(NOT(ISNUMBER($K151)),NOT(ISNUMBER($L151))),"",ROUND(MOD($L151-$K151,1)*1440,0))</f>
        <v/>
      </c>
      <c r="N151" s="19" t="n"/>
      <c r="O151" s="19" t="n"/>
      <c r="P151" s="19" t="n"/>
      <c r="Q151" s="19" t="n"/>
      <c r="R151" s="19" t="n"/>
      <c r="S151" s="19" t="n"/>
      <c r="T151" s="19" t="n"/>
      <c r="U151" s="19" t="n"/>
      <c r="V151" s="19" t="n"/>
      <c r="W151" s="19" t="n"/>
      <c r="X151" s="19" t="n"/>
      <c r="Y151" s="19" t="n"/>
      <c r="Z151" s="19" t="n"/>
      <c r="AA151" s="21" t="n"/>
      <c r="AB151" s="19" t="n"/>
      <c r="AC151" s="20">
        <f>IF(OR($A151="",$B151=""),"",IF(COUNTIF($N151:$X151,"Needs Attention")&gt;0,"Hold",IF(AND($L151&lt;&gt;"",COUNTBLANK($N151:$X151)&gt;0),"Incomplete Checklist",IF($K151="","Not Started",IF($L151="","In Progress",IF($AB151="Fail","Reclean",IF(AND($Y151="Yes",$AB151=""),"Awaiting Inspection",IF(OR($Y151="No",$AB151="Pass"),"Released","Awaiting Inspection"))))))))</f>
        <v/>
      </c>
      <c r="AD151" s="19" t="n"/>
      <c r="AE151" s="19" t="n"/>
      <c r="AF151" s="19" t="n"/>
      <c r="AG151" s="19" t="n"/>
      <c r="AH151" s="19" t="n"/>
      <c r="AI151" s="19" t="n"/>
      <c r="AJ151" s="39" t="n"/>
      <c r="AK151" s="20">
        <f>IF(OR($A151="",$B151=""),"",IF(COUNTIFS($A$2:$A$251,$A151,$B$2:$B$251,$B151)&gt;1,"Duplicate room and date",IF(AND($L151&lt;&gt;"",$K151=""),"Missing start time",IF(AND($Y151="Yes",$AC151="Released",$AB151&lt;&gt;"Pass"),"Inspection not passed",IF(AND($AB151&lt;&gt;"",$Z151=""),"Missing inspector",IF(AND($AD151="Maintenance",$AE151=""),"Missing issue description",IF(AND($AD151="Maintenance",$AF151=""),"Missing maintenance ticket",IF(OR(NOT(ISNUMBER($M151)),NOT(ISNUMBER($J151))),"OK",IF($M151&gt;$J151+'Standards &amp; Setup'!$B$4,"Cleaning time above alert limit","OK")))))))))</f>
        <v/>
      </c>
    </row>
    <row r="152">
      <c r="A152" s="38" t="n"/>
      <c r="B152" s="19" t="n"/>
      <c r="C152" s="20">
        <f>IFERROR(IF($B152="","",VLOOKUP($B152,'Standards &amp; Setup'!$E$3:$G$102,2,FALSE)),"Room not found")</f>
        <v/>
      </c>
      <c r="D152" s="20">
        <f>IFERROR(IF($B152="","",VLOOKUP($B152,'Standards &amp; Setup'!$E$3:$G$102,3,FALSE)),"Room not found")</f>
        <v/>
      </c>
      <c r="E152" s="19" t="n"/>
      <c r="F152" s="19" t="n"/>
      <c r="G152" s="19" t="n"/>
      <c r="H152" s="19" t="n"/>
      <c r="I152" s="19" t="n"/>
      <c r="J152" s="20">
        <f>IFERROR(IF($G152="","",VLOOKUP($G152,'Standards &amp; Setup'!$A$14:$B$17,2,FALSE)),"")</f>
        <v/>
      </c>
      <c r="K152" s="21" t="n"/>
      <c r="L152" s="21" t="n"/>
      <c r="M152" s="20">
        <f>IF(OR(NOT(ISNUMBER($K152)),NOT(ISNUMBER($L152))),"",ROUND(MOD($L152-$K152,1)*1440,0))</f>
        <v/>
      </c>
      <c r="N152" s="19" t="n"/>
      <c r="O152" s="19" t="n"/>
      <c r="P152" s="19" t="n"/>
      <c r="Q152" s="19" t="n"/>
      <c r="R152" s="19" t="n"/>
      <c r="S152" s="19" t="n"/>
      <c r="T152" s="19" t="n"/>
      <c r="U152" s="19" t="n"/>
      <c r="V152" s="19" t="n"/>
      <c r="W152" s="19" t="n"/>
      <c r="X152" s="19" t="n"/>
      <c r="Y152" s="19" t="n"/>
      <c r="Z152" s="19" t="n"/>
      <c r="AA152" s="21" t="n"/>
      <c r="AB152" s="19" t="n"/>
      <c r="AC152" s="20">
        <f>IF(OR($A152="",$B152=""),"",IF(COUNTIF($N152:$X152,"Needs Attention")&gt;0,"Hold",IF(AND($L152&lt;&gt;"",COUNTBLANK($N152:$X152)&gt;0),"Incomplete Checklist",IF($K152="","Not Started",IF($L152="","In Progress",IF($AB152="Fail","Reclean",IF(AND($Y152="Yes",$AB152=""),"Awaiting Inspection",IF(OR($Y152="No",$AB152="Pass"),"Released","Awaiting Inspection"))))))))</f>
        <v/>
      </c>
      <c r="AD152" s="19" t="n"/>
      <c r="AE152" s="19" t="n"/>
      <c r="AF152" s="19" t="n"/>
      <c r="AG152" s="19" t="n"/>
      <c r="AH152" s="19" t="n"/>
      <c r="AI152" s="19" t="n"/>
      <c r="AJ152" s="39" t="n"/>
      <c r="AK152" s="20">
        <f>IF(OR($A152="",$B152=""),"",IF(COUNTIFS($A$2:$A$251,$A152,$B$2:$B$251,$B152)&gt;1,"Duplicate room and date",IF(AND($L152&lt;&gt;"",$K152=""),"Missing start time",IF(AND($Y152="Yes",$AC152="Released",$AB152&lt;&gt;"Pass"),"Inspection not passed",IF(AND($AB152&lt;&gt;"",$Z152=""),"Missing inspector",IF(AND($AD152="Maintenance",$AE152=""),"Missing issue description",IF(AND($AD152="Maintenance",$AF152=""),"Missing maintenance ticket",IF(OR(NOT(ISNUMBER($M152)),NOT(ISNUMBER($J152))),"OK",IF($M152&gt;$J152+'Standards &amp; Setup'!$B$4,"Cleaning time above alert limit","OK")))))))))</f>
        <v/>
      </c>
    </row>
    <row r="153">
      <c r="A153" s="38" t="n"/>
      <c r="B153" s="19" t="n"/>
      <c r="C153" s="20">
        <f>IFERROR(IF($B153="","",VLOOKUP($B153,'Standards &amp; Setup'!$E$3:$G$102,2,FALSE)),"Room not found")</f>
        <v/>
      </c>
      <c r="D153" s="20">
        <f>IFERROR(IF($B153="","",VLOOKUP($B153,'Standards &amp; Setup'!$E$3:$G$102,3,FALSE)),"Room not found")</f>
        <v/>
      </c>
      <c r="E153" s="19" t="n"/>
      <c r="F153" s="19" t="n"/>
      <c r="G153" s="19" t="n"/>
      <c r="H153" s="19" t="n"/>
      <c r="I153" s="19" t="n"/>
      <c r="J153" s="20">
        <f>IFERROR(IF($G153="","",VLOOKUP($G153,'Standards &amp; Setup'!$A$14:$B$17,2,FALSE)),"")</f>
        <v/>
      </c>
      <c r="K153" s="21" t="n"/>
      <c r="L153" s="21" t="n"/>
      <c r="M153" s="20">
        <f>IF(OR(NOT(ISNUMBER($K153)),NOT(ISNUMBER($L153))),"",ROUND(MOD($L153-$K153,1)*1440,0))</f>
        <v/>
      </c>
      <c r="N153" s="19" t="n"/>
      <c r="O153" s="19" t="n"/>
      <c r="P153" s="19" t="n"/>
      <c r="Q153" s="19" t="n"/>
      <c r="R153" s="19" t="n"/>
      <c r="S153" s="19" t="n"/>
      <c r="T153" s="19" t="n"/>
      <c r="U153" s="19" t="n"/>
      <c r="V153" s="19" t="n"/>
      <c r="W153" s="19" t="n"/>
      <c r="X153" s="19" t="n"/>
      <c r="Y153" s="19" t="n"/>
      <c r="Z153" s="19" t="n"/>
      <c r="AA153" s="21" t="n"/>
      <c r="AB153" s="19" t="n"/>
      <c r="AC153" s="20">
        <f>IF(OR($A153="",$B153=""),"",IF(COUNTIF($N153:$X153,"Needs Attention")&gt;0,"Hold",IF(AND($L153&lt;&gt;"",COUNTBLANK($N153:$X153)&gt;0),"Incomplete Checklist",IF($K153="","Not Started",IF($L153="","In Progress",IF($AB153="Fail","Reclean",IF(AND($Y153="Yes",$AB153=""),"Awaiting Inspection",IF(OR($Y153="No",$AB153="Pass"),"Released","Awaiting Inspection"))))))))</f>
        <v/>
      </c>
      <c r="AD153" s="19" t="n"/>
      <c r="AE153" s="19" t="n"/>
      <c r="AF153" s="19" t="n"/>
      <c r="AG153" s="19" t="n"/>
      <c r="AH153" s="19" t="n"/>
      <c r="AI153" s="19" t="n"/>
      <c r="AJ153" s="39" t="n"/>
      <c r="AK153" s="20">
        <f>IF(OR($A153="",$B153=""),"",IF(COUNTIFS($A$2:$A$251,$A153,$B$2:$B$251,$B153)&gt;1,"Duplicate room and date",IF(AND($L153&lt;&gt;"",$K153=""),"Missing start time",IF(AND($Y153="Yes",$AC153="Released",$AB153&lt;&gt;"Pass"),"Inspection not passed",IF(AND($AB153&lt;&gt;"",$Z153=""),"Missing inspector",IF(AND($AD153="Maintenance",$AE153=""),"Missing issue description",IF(AND($AD153="Maintenance",$AF153=""),"Missing maintenance ticket",IF(OR(NOT(ISNUMBER($M153)),NOT(ISNUMBER($J153))),"OK",IF($M153&gt;$J153+'Standards &amp; Setup'!$B$4,"Cleaning time above alert limit","OK")))))))))</f>
        <v/>
      </c>
    </row>
    <row r="154">
      <c r="A154" s="38" t="n"/>
      <c r="B154" s="19" t="n"/>
      <c r="C154" s="20">
        <f>IFERROR(IF($B154="","",VLOOKUP($B154,'Standards &amp; Setup'!$E$3:$G$102,2,FALSE)),"Room not found")</f>
        <v/>
      </c>
      <c r="D154" s="20">
        <f>IFERROR(IF($B154="","",VLOOKUP($B154,'Standards &amp; Setup'!$E$3:$G$102,3,FALSE)),"Room not found")</f>
        <v/>
      </c>
      <c r="E154" s="19" t="n"/>
      <c r="F154" s="19" t="n"/>
      <c r="G154" s="19" t="n"/>
      <c r="H154" s="19" t="n"/>
      <c r="I154" s="19" t="n"/>
      <c r="J154" s="20">
        <f>IFERROR(IF($G154="","",VLOOKUP($G154,'Standards &amp; Setup'!$A$14:$B$17,2,FALSE)),"")</f>
        <v/>
      </c>
      <c r="K154" s="21" t="n"/>
      <c r="L154" s="21" t="n"/>
      <c r="M154" s="20">
        <f>IF(OR(NOT(ISNUMBER($K154)),NOT(ISNUMBER($L154))),"",ROUND(MOD($L154-$K154,1)*1440,0))</f>
        <v/>
      </c>
      <c r="N154" s="19" t="n"/>
      <c r="O154" s="19" t="n"/>
      <c r="P154" s="19" t="n"/>
      <c r="Q154" s="19" t="n"/>
      <c r="R154" s="19" t="n"/>
      <c r="S154" s="19" t="n"/>
      <c r="T154" s="19" t="n"/>
      <c r="U154" s="19" t="n"/>
      <c r="V154" s="19" t="n"/>
      <c r="W154" s="19" t="n"/>
      <c r="X154" s="19" t="n"/>
      <c r="Y154" s="19" t="n"/>
      <c r="Z154" s="19" t="n"/>
      <c r="AA154" s="21" t="n"/>
      <c r="AB154" s="19" t="n"/>
      <c r="AC154" s="20">
        <f>IF(OR($A154="",$B154=""),"",IF(COUNTIF($N154:$X154,"Needs Attention")&gt;0,"Hold",IF(AND($L154&lt;&gt;"",COUNTBLANK($N154:$X154)&gt;0),"Incomplete Checklist",IF($K154="","Not Started",IF($L154="","In Progress",IF($AB154="Fail","Reclean",IF(AND($Y154="Yes",$AB154=""),"Awaiting Inspection",IF(OR($Y154="No",$AB154="Pass"),"Released","Awaiting Inspection"))))))))</f>
        <v/>
      </c>
      <c r="AD154" s="19" t="n"/>
      <c r="AE154" s="19" t="n"/>
      <c r="AF154" s="19" t="n"/>
      <c r="AG154" s="19" t="n"/>
      <c r="AH154" s="19" t="n"/>
      <c r="AI154" s="19" t="n"/>
      <c r="AJ154" s="39" t="n"/>
      <c r="AK154" s="20">
        <f>IF(OR($A154="",$B154=""),"",IF(COUNTIFS($A$2:$A$251,$A154,$B$2:$B$251,$B154)&gt;1,"Duplicate room and date",IF(AND($L154&lt;&gt;"",$K154=""),"Missing start time",IF(AND($Y154="Yes",$AC154="Released",$AB154&lt;&gt;"Pass"),"Inspection not passed",IF(AND($AB154&lt;&gt;"",$Z154=""),"Missing inspector",IF(AND($AD154="Maintenance",$AE154=""),"Missing issue description",IF(AND($AD154="Maintenance",$AF154=""),"Missing maintenance ticket",IF(OR(NOT(ISNUMBER($M154)),NOT(ISNUMBER($J154))),"OK",IF($M154&gt;$J154+'Standards &amp; Setup'!$B$4,"Cleaning time above alert limit","OK")))))))))</f>
        <v/>
      </c>
    </row>
    <row r="155">
      <c r="A155" s="38" t="n"/>
      <c r="B155" s="19" t="n"/>
      <c r="C155" s="20">
        <f>IFERROR(IF($B155="","",VLOOKUP($B155,'Standards &amp; Setup'!$E$3:$G$102,2,FALSE)),"Room not found")</f>
        <v/>
      </c>
      <c r="D155" s="20">
        <f>IFERROR(IF($B155="","",VLOOKUP($B155,'Standards &amp; Setup'!$E$3:$G$102,3,FALSE)),"Room not found")</f>
        <v/>
      </c>
      <c r="E155" s="19" t="n"/>
      <c r="F155" s="19" t="n"/>
      <c r="G155" s="19" t="n"/>
      <c r="H155" s="19" t="n"/>
      <c r="I155" s="19" t="n"/>
      <c r="J155" s="20">
        <f>IFERROR(IF($G155="","",VLOOKUP($G155,'Standards &amp; Setup'!$A$14:$B$17,2,FALSE)),"")</f>
        <v/>
      </c>
      <c r="K155" s="21" t="n"/>
      <c r="L155" s="21" t="n"/>
      <c r="M155" s="20">
        <f>IF(OR(NOT(ISNUMBER($K155)),NOT(ISNUMBER($L155))),"",ROUND(MOD($L155-$K155,1)*1440,0))</f>
        <v/>
      </c>
      <c r="N155" s="19" t="n"/>
      <c r="O155" s="19" t="n"/>
      <c r="P155" s="19" t="n"/>
      <c r="Q155" s="19" t="n"/>
      <c r="R155" s="19" t="n"/>
      <c r="S155" s="19" t="n"/>
      <c r="T155" s="19" t="n"/>
      <c r="U155" s="19" t="n"/>
      <c r="V155" s="19" t="n"/>
      <c r="W155" s="19" t="n"/>
      <c r="X155" s="19" t="n"/>
      <c r="Y155" s="19" t="n"/>
      <c r="Z155" s="19" t="n"/>
      <c r="AA155" s="21" t="n"/>
      <c r="AB155" s="19" t="n"/>
      <c r="AC155" s="20">
        <f>IF(OR($A155="",$B155=""),"",IF(COUNTIF($N155:$X155,"Needs Attention")&gt;0,"Hold",IF(AND($L155&lt;&gt;"",COUNTBLANK($N155:$X155)&gt;0),"Incomplete Checklist",IF($K155="","Not Started",IF($L155="","In Progress",IF($AB155="Fail","Reclean",IF(AND($Y155="Yes",$AB155=""),"Awaiting Inspection",IF(OR($Y155="No",$AB155="Pass"),"Released","Awaiting Inspection"))))))))</f>
        <v/>
      </c>
      <c r="AD155" s="19" t="n"/>
      <c r="AE155" s="19" t="n"/>
      <c r="AF155" s="19" t="n"/>
      <c r="AG155" s="19" t="n"/>
      <c r="AH155" s="19" t="n"/>
      <c r="AI155" s="19" t="n"/>
      <c r="AJ155" s="39" t="n"/>
      <c r="AK155" s="20">
        <f>IF(OR($A155="",$B155=""),"",IF(COUNTIFS($A$2:$A$251,$A155,$B$2:$B$251,$B155)&gt;1,"Duplicate room and date",IF(AND($L155&lt;&gt;"",$K155=""),"Missing start time",IF(AND($Y155="Yes",$AC155="Released",$AB155&lt;&gt;"Pass"),"Inspection not passed",IF(AND($AB155&lt;&gt;"",$Z155=""),"Missing inspector",IF(AND($AD155="Maintenance",$AE155=""),"Missing issue description",IF(AND($AD155="Maintenance",$AF155=""),"Missing maintenance ticket",IF(OR(NOT(ISNUMBER($M155)),NOT(ISNUMBER($J155))),"OK",IF($M155&gt;$J155+'Standards &amp; Setup'!$B$4,"Cleaning time above alert limit","OK")))))))))</f>
        <v/>
      </c>
    </row>
    <row r="156">
      <c r="A156" s="38" t="n"/>
      <c r="B156" s="19" t="n"/>
      <c r="C156" s="20">
        <f>IFERROR(IF($B156="","",VLOOKUP($B156,'Standards &amp; Setup'!$E$3:$G$102,2,FALSE)),"Room not found")</f>
        <v/>
      </c>
      <c r="D156" s="20">
        <f>IFERROR(IF($B156="","",VLOOKUP($B156,'Standards &amp; Setup'!$E$3:$G$102,3,FALSE)),"Room not found")</f>
        <v/>
      </c>
      <c r="E156" s="19" t="n"/>
      <c r="F156" s="19" t="n"/>
      <c r="G156" s="19" t="n"/>
      <c r="H156" s="19" t="n"/>
      <c r="I156" s="19" t="n"/>
      <c r="J156" s="20">
        <f>IFERROR(IF($G156="","",VLOOKUP($G156,'Standards &amp; Setup'!$A$14:$B$17,2,FALSE)),"")</f>
        <v/>
      </c>
      <c r="K156" s="21" t="n"/>
      <c r="L156" s="21" t="n"/>
      <c r="M156" s="20">
        <f>IF(OR(NOT(ISNUMBER($K156)),NOT(ISNUMBER($L156))),"",ROUND(MOD($L156-$K156,1)*1440,0))</f>
        <v/>
      </c>
      <c r="N156" s="19" t="n"/>
      <c r="O156" s="19" t="n"/>
      <c r="P156" s="19" t="n"/>
      <c r="Q156" s="19" t="n"/>
      <c r="R156" s="19" t="n"/>
      <c r="S156" s="19" t="n"/>
      <c r="T156" s="19" t="n"/>
      <c r="U156" s="19" t="n"/>
      <c r="V156" s="19" t="n"/>
      <c r="W156" s="19" t="n"/>
      <c r="X156" s="19" t="n"/>
      <c r="Y156" s="19" t="n"/>
      <c r="Z156" s="19" t="n"/>
      <c r="AA156" s="21" t="n"/>
      <c r="AB156" s="19" t="n"/>
      <c r="AC156" s="20">
        <f>IF(OR($A156="",$B156=""),"",IF(COUNTIF($N156:$X156,"Needs Attention")&gt;0,"Hold",IF(AND($L156&lt;&gt;"",COUNTBLANK($N156:$X156)&gt;0),"Incomplete Checklist",IF($K156="","Not Started",IF($L156="","In Progress",IF($AB156="Fail","Reclean",IF(AND($Y156="Yes",$AB156=""),"Awaiting Inspection",IF(OR($Y156="No",$AB156="Pass"),"Released","Awaiting Inspection"))))))))</f>
        <v/>
      </c>
      <c r="AD156" s="19" t="n"/>
      <c r="AE156" s="19" t="n"/>
      <c r="AF156" s="19" t="n"/>
      <c r="AG156" s="19" t="n"/>
      <c r="AH156" s="19" t="n"/>
      <c r="AI156" s="19" t="n"/>
      <c r="AJ156" s="39" t="n"/>
      <c r="AK156" s="20">
        <f>IF(OR($A156="",$B156=""),"",IF(COUNTIFS($A$2:$A$251,$A156,$B$2:$B$251,$B156)&gt;1,"Duplicate room and date",IF(AND($L156&lt;&gt;"",$K156=""),"Missing start time",IF(AND($Y156="Yes",$AC156="Released",$AB156&lt;&gt;"Pass"),"Inspection not passed",IF(AND($AB156&lt;&gt;"",$Z156=""),"Missing inspector",IF(AND($AD156="Maintenance",$AE156=""),"Missing issue description",IF(AND($AD156="Maintenance",$AF156=""),"Missing maintenance ticket",IF(OR(NOT(ISNUMBER($M156)),NOT(ISNUMBER($J156))),"OK",IF($M156&gt;$J156+'Standards &amp; Setup'!$B$4,"Cleaning time above alert limit","OK")))))))))</f>
        <v/>
      </c>
    </row>
    <row r="157">
      <c r="A157" s="38" t="n"/>
      <c r="B157" s="19" t="n"/>
      <c r="C157" s="20">
        <f>IFERROR(IF($B157="","",VLOOKUP($B157,'Standards &amp; Setup'!$E$3:$G$102,2,FALSE)),"Room not found")</f>
        <v/>
      </c>
      <c r="D157" s="20">
        <f>IFERROR(IF($B157="","",VLOOKUP($B157,'Standards &amp; Setup'!$E$3:$G$102,3,FALSE)),"Room not found")</f>
        <v/>
      </c>
      <c r="E157" s="19" t="n"/>
      <c r="F157" s="19" t="n"/>
      <c r="G157" s="19" t="n"/>
      <c r="H157" s="19" t="n"/>
      <c r="I157" s="19" t="n"/>
      <c r="J157" s="20">
        <f>IFERROR(IF($G157="","",VLOOKUP($G157,'Standards &amp; Setup'!$A$14:$B$17,2,FALSE)),"")</f>
        <v/>
      </c>
      <c r="K157" s="21" t="n"/>
      <c r="L157" s="21" t="n"/>
      <c r="M157" s="20">
        <f>IF(OR(NOT(ISNUMBER($K157)),NOT(ISNUMBER($L157))),"",ROUND(MOD($L157-$K157,1)*1440,0))</f>
        <v/>
      </c>
      <c r="N157" s="19" t="n"/>
      <c r="O157" s="19" t="n"/>
      <c r="P157" s="19" t="n"/>
      <c r="Q157" s="19" t="n"/>
      <c r="R157" s="19" t="n"/>
      <c r="S157" s="19" t="n"/>
      <c r="T157" s="19" t="n"/>
      <c r="U157" s="19" t="n"/>
      <c r="V157" s="19" t="n"/>
      <c r="W157" s="19" t="n"/>
      <c r="X157" s="19" t="n"/>
      <c r="Y157" s="19" t="n"/>
      <c r="Z157" s="19" t="n"/>
      <c r="AA157" s="21" t="n"/>
      <c r="AB157" s="19" t="n"/>
      <c r="AC157" s="20">
        <f>IF(OR($A157="",$B157=""),"",IF(COUNTIF($N157:$X157,"Needs Attention")&gt;0,"Hold",IF(AND($L157&lt;&gt;"",COUNTBLANK($N157:$X157)&gt;0),"Incomplete Checklist",IF($K157="","Not Started",IF($L157="","In Progress",IF($AB157="Fail","Reclean",IF(AND($Y157="Yes",$AB157=""),"Awaiting Inspection",IF(OR($Y157="No",$AB157="Pass"),"Released","Awaiting Inspection"))))))))</f>
        <v/>
      </c>
      <c r="AD157" s="19" t="n"/>
      <c r="AE157" s="19" t="n"/>
      <c r="AF157" s="19" t="n"/>
      <c r="AG157" s="19" t="n"/>
      <c r="AH157" s="19" t="n"/>
      <c r="AI157" s="19" t="n"/>
      <c r="AJ157" s="39" t="n"/>
      <c r="AK157" s="20">
        <f>IF(OR($A157="",$B157=""),"",IF(COUNTIFS($A$2:$A$251,$A157,$B$2:$B$251,$B157)&gt;1,"Duplicate room and date",IF(AND($L157&lt;&gt;"",$K157=""),"Missing start time",IF(AND($Y157="Yes",$AC157="Released",$AB157&lt;&gt;"Pass"),"Inspection not passed",IF(AND($AB157&lt;&gt;"",$Z157=""),"Missing inspector",IF(AND($AD157="Maintenance",$AE157=""),"Missing issue description",IF(AND($AD157="Maintenance",$AF157=""),"Missing maintenance ticket",IF(OR(NOT(ISNUMBER($M157)),NOT(ISNUMBER($J157))),"OK",IF($M157&gt;$J157+'Standards &amp; Setup'!$B$4,"Cleaning time above alert limit","OK")))))))))</f>
        <v/>
      </c>
    </row>
    <row r="158">
      <c r="A158" s="38" t="n"/>
      <c r="B158" s="19" t="n"/>
      <c r="C158" s="20">
        <f>IFERROR(IF($B158="","",VLOOKUP($B158,'Standards &amp; Setup'!$E$3:$G$102,2,FALSE)),"Room not found")</f>
        <v/>
      </c>
      <c r="D158" s="20">
        <f>IFERROR(IF($B158="","",VLOOKUP($B158,'Standards &amp; Setup'!$E$3:$G$102,3,FALSE)),"Room not found")</f>
        <v/>
      </c>
      <c r="E158" s="19" t="n"/>
      <c r="F158" s="19" t="n"/>
      <c r="G158" s="19" t="n"/>
      <c r="H158" s="19" t="n"/>
      <c r="I158" s="19" t="n"/>
      <c r="J158" s="20">
        <f>IFERROR(IF($G158="","",VLOOKUP($G158,'Standards &amp; Setup'!$A$14:$B$17,2,FALSE)),"")</f>
        <v/>
      </c>
      <c r="K158" s="21" t="n"/>
      <c r="L158" s="21" t="n"/>
      <c r="M158" s="20">
        <f>IF(OR(NOT(ISNUMBER($K158)),NOT(ISNUMBER($L158))),"",ROUND(MOD($L158-$K158,1)*1440,0))</f>
        <v/>
      </c>
      <c r="N158" s="19" t="n"/>
      <c r="O158" s="19" t="n"/>
      <c r="P158" s="19" t="n"/>
      <c r="Q158" s="19" t="n"/>
      <c r="R158" s="19" t="n"/>
      <c r="S158" s="19" t="n"/>
      <c r="T158" s="19" t="n"/>
      <c r="U158" s="19" t="n"/>
      <c r="V158" s="19" t="n"/>
      <c r="W158" s="19" t="n"/>
      <c r="X158" s="19" t="n"/>
      <c r="Y158" s="19" t="n"/>
      <c r="Z158" s="19" t="n"/>
      <c r="AA158" s="21" t="n"/>
      <c r="AB158" s="19" t="n"/>
      <c r="AC158" s="20">
        <f>IF(OR($A158="",$B158=""),"",IF(COUNTIF($N158:$X158,"Needs Attention")&gt;0,"Hold",IF(AND($L158&lt;&gt;"",COUNTBLANK($N158:$X158)&gt;0),"Incomplete Checklist",IF($K158="","Not Started",IF($L158="","In Progress",IF($AB158="Fail","Reclean",IF(AND($Y158="Yes",$AB158=""),"Awaiting Inspection",IF(OR($Y158="No",$AB158="Pass"),"Released","Awaiting Inspection"))))))))</f>
        <v/>
      </c>
      <c r="AD158" s="19" t="n"/>
      <c r="AE158" s="19" t="n"/>
      <c r="AF158" s="19" t="n"/>
      <c r="AG158" s="19" t="n"/>
      <c r="AH158" s="19" t="n"/>
      <c r="AI158" s="19" t="n"/>
      <c r="AJ158" s="39" t="n"/>
      <c r="AK158" s="20">
        <f>IF(OR($A158="",$B158=""),"",IF(COUNTIFS($A$2:$A$251,$A158,$B$2:$B$251,$B158)&gt;1,"Duplicate room and date",IF(AND($L158&lt;&gt;"",$K158=""),"Missing start time",IF(AND($Y158="Yes",$AC158="Released",$AB158&lt;&gt;"Pass"),"Inspection not passed",IF(AND($AB158&lt;&gt;"",$Z158=""),"Missing inspector",IF(AND($AD158="Maintenance",$AE158=""),"Missing issue description",IF(AND($AD158="Maintenance",$AF158=""),"Missing maintenance ticket",IF(OR(NOT(ISNUMBER($M158)),NOT(ISNUMBER($J158))),"OK",IF($M158&gt;$J158+'Standards &amp; Setup'!$B$4,"Cleaning time above alert limit","OK")))))))))</f>
        <v/>
      </c>
    </row>
    <row r="159">
      <c r="A159" s="38" t="n"/>
      <c r="B159" s="19" t="n"/>
      <c r="C159" s="20">
        <f>IFERROR(IF($B159="","",VLOOKUP($B159,'Standards &amp; Setup'!$E$3:$G$102,2,FALSE)),"Room not found")</f>
        <v/>
      </c>
      <c r="D159" s="20">
        <f>IFERROR(IF($B159="","",VLOOKUP($B159,'Standards &amp; Setup'!$E$3:$G$102,3,FALSE)),"Room not found")</f>
        <v/>
      </c>
      <c r="E159" s="19" t="n"/>
      <c r="F159" s="19" t="n"/>
      <c r="G159" s="19" t="n"/>
      <c r="H159" s="19" t="n"/>
      <c r="I159" s="19" t="n"/>
      <c r="J159" s="20">
        <f>IFERROR(IF($G159="","",VLOOKUP($G159,'Standards &amp; Setup'!$A$14:$B$17,2,FALSE)),"")</f>
        <v/>
      </c>
      <c r="K159" s="21" t="n"/>
      <c r="L159" s="21" t="n"/>
      <c r="M159" s="20">
        <f>IF(OR(NOT(ISNUMBER($K159)),NOT(ISNUMBER($L159))),"",ROUND(MOD($L159-$K159,1)*1440,0))</f>
        <v/>
      </c>
      <c r="N159" s="19" t="n"/>
      <c r="O159" s="19" t="n"/>
      <c r="P159" s="19" t="n"/>
      <c r="Q159" s="19" t="n"/>
      <c r="R159" s="19" t="n"/>
      <c r="S159" s="19" t="n"/>
      <c r="T159" s="19" t="n"/>
      <c r="U159" s="19" t="n"/>
      <c r="V159" s="19" t="n"/>
      <c r="W159" s="19" t="n"/>
      <c r="X159" s="19" t="n"/>
      <c r="Y159" s="19" t="n"/>
      <c r="Z159" s="19" t="n"/>
      <c r="AA159" s="21" t="n"/>
      <c r="AB159" s="19" t="n"/>
      <c r="AC159" s="20">
        <f>IF(OR($A159="",$B159=""),"",IF(COUNTIF($N159:$X159,"Needs Attention")&gt;0,"Hold",IF(AND($L159&lt;&gt;"",COUNTBLANK($N159:$X159)&gt;0),"Incomplete Checklist",IF($K159="","Not Started",IF($L159="","In Progress",IF($AB159="Fail","Reclean",IF(AND($Y159="Yes",$AB159=""),"Awaiting Inspection",IF(OR($Y159="No",$AB159="Pass"),"Released","Awaiting Inspection"))))))))</f>
        <v/>
      </c>
      <c r="AD159" s="19" t="n"/>
      <c r="AE159" s="19" t="n"/>
      <c r="AF159" s="19" t="n"/>
      <c r="AG159" s="19" t="n"/>
      <c r="AH159" s="19" t="n"/>
      <c r="AI159" s="19" t="n"/>
      <c r="AJ159" s="39" t="n"/>
      <c r="AK159" s="20">
        <f>IF(OR($A159="",$B159=""),"",IF(COUNTIFS($A$2:$A$251,$A159,$B$2:$B$251,$B159)&gt;1,"Duplicate room and date",IF(AND($L159&lt;&gt;"",$K159=""),"Missing start time",IF(AND($Y159="Yes",$AC159="Released",$AB159&lt;&gt;"Pass"),"Inspection not passed",IF(AND($AB159&lt;&gt;"",$Z159=""),"Missing inspector",IF(AND($AD159="Maintenance",$AE159=""),"Missing issue description",IF(AND($AD159="Maintenance",$AF159=""),"Missing maintenance ticket",IF(OR(NOT(ISNUMBER($M159)),NOT(ISNUMBER($J159))),"OK",IF($M159&gt;$J159+'Standards &amp; Setup'!$B$4,"Cleaning time above alert limit","OK")))))))))</f>
        <v/>
      </c>
    </row>
    <row r="160">
      <c r="A160" s="38" t="n"/>
      <c r="B160" s="19" t="n"/>
      <c r="C160" s="20">
        <f>IFERROR(IF($B160="","",VLOOKUP($B160,'Standards &amp; Setup'!$E$3:$G$102,2,FALSE)),"Room not found")</f>
        <v/>
      </c>
      <c r="D160" s="20">
        <f>IFERROR(IF($B160="","",VLOOKUP($B160,'Standards &amp; Setup'!$E$3:$G$102,3,FALSE)),"Room not found")</f>
        <v/>
      </c>
      <c r="E160" s="19" t="n"/>
      <c r="F160" s="19" t="n"/>
      <c r="G160" s="19" t="n"/>
      <c r="H160" s="19" t="n"/>
      <c r="I160" s="19" t="n"/>
      <c r="J160" s="20">
        <f>IFERROR(IF($G160="","",VLOOKUP($G160,'Standards &amp; Setup'!$A$14:$B$17,2,FALSE)),"")</f>
        <v/>
      </c>
      <c r="K160" s="21" t="n"/>
      <c r="L160" s="21" t="n"/>
      <c r="M160" s="20">
        <f>IF(OR(NOT(ISNUMBER($K160)),NOT(ISNUMBER($L160))),"",ROUND(MOD($L160-$K160,1)*1440,0))</f>
        <v/>
      </c>
      <c r="N160" s="19" t="n"/>
      <c r="O160" s="19" t="n"/>
      <c r="P160" s="19" t="n"/>
      <c r="Q160" s="19" t="n"/>
      <c r="R160" s="19" t="n"/>
      <c r="S160" s="19" t="n"/>
      <c r="T160" s="19" t="n"/>
      <c r="U160" s="19" t="n"/>
      <c r="V160" s="19" t="n"/>
      <c r="W160" s="19" t="n"/>
      <c r="X160" s="19" t="n"/>
      <c r="Y160" s="19" t="n"/>
      <c r="Z160" s="19" t="n"/>
      <c r="AA160" s="21" t="n"/>
      <c r="AB160" s="19" t="n"/>
      <c r="AC160" s="20">
        <f>IF(OR($A160="",$B160=""),"",IF(COUNTIF($N160:$X160,"Needs Attention")&gt;0,"Hold",IF(AND($L160&lt;&gt;"",COUNTBLANK($N160:$X160)&gt;0),"Incomplete Checklist",IF($K160="","Not Started",IF($L160="","In Progress",IF($AB160="Fail","Reclean",IF(AND($Y160="Yes",$AB160=""),"Awaiting Inspection",IF(OR($Y160="No",$AB160="Pass"),"Released","Awaiting Inspection"))))))))</f>
        <v/>
      </c>
      <c r="AD160" s="19" t="n"/>
      <c r="AE160" s="19" t="n"/>
      <c r="AF160" s="19" t="n"/>
      <c r="AG160" s="19" t="n"/>
      <c r="AH160" s="19" t="n"/>
      <c r="AI160" s="19" t="n"/>
      <c r="AJ160" s="39" t="n"/>
      <c r="AK160" s="20">
        <f>IF(OR($A160="",$B160=""),"",IF(COUNTIFS($A$2:$A$251,$A160,$B$2:$B$251,$B160)&gt;1,"Duplicate room and date",IF(AND($L160&lt;&gt;"",$K160=""),"Missing start time",IF(AND($Y160="Yes",$AC160="Released",$AB160&lt;&gt;"Pass"),"Inspection not passed",IF(AND($AB160&lt;&gt;"",$Z160=""),"Missing inspector",IF(AND($AD160="Maintenance",$AE160=""),"Missing issue description",IF(AND($AD160="Maintenance",$AF160=""),"Missing maintenance ticket",IF(OR(NOT(ISNUMBER($M160)),NOT(ISNUMBER($J160))),"OK",IF($M160&gt;$J160+'Standards &amp; Setup'!$B$4,"Cleaning time above alert limit","OK")))))))))</f>
        <v/>
      </c>
    </row>
    <row r="161">
      <c r="A161" s="38" t="n"/>
      <c r="B161" s="19" t="n"/>
      <c r="C161" s="20">
        <f>IFERROR(IF($B161="","",VLOOKUP($B161,'Standards &amp; Setup'!$E$3:$G$102,2,FALSE)),"Room not found")</f>
        <v/>
      </c>
      <c r="D161" s="20">
        <f>IFERROR(IF($B161="","",VLOOKUP($B161,'Standards &amp; Setup'!$E$3:$G$102,3,FALSE)),"Room not found")</f>
        <v/>
      </c>
      <c r="E161" s="19" t="n"/>
      <c r="F161" s="19" t="n"/>
      <c r="G161" s="19" t="n"/>
      <c r="H161" s="19" t="n"/>
      <c r="I161" s="19" t="n"/>
      <c r="J161" s="20">
        <f>IFERROR(IF($G161="","",VLOOKUP($G161,'Standards &amp; Setup'!$A$14:$B$17,2,FALSE)),"")</f>
        <v/>
      </c>
      <c r="K161" s="21" t="n"/>
      <c r="L161" s="21" t="n"/>
      <c r="M161" s="20">
        <f>IF(OR(NOT(ISNUMBER($K161)),NOT(ISNUMBER($L161))),"",ROUND(MOD($L161-$K161,1)*1440,0))</f>
        <v/>
      </c>
      <c r="N161" s="19" t="n"/>
      <c r="O161" s="19" t="n"/>
      <c r="P161" s="19" t="n"/>
      <c r="Q161" s="19" t="n"/>
      <c r="R161" s="19" t="n"/>
      <c r="S161" s="19" t="n"/>
      <c r="T161" s="19" t="n"/>
      <c r="U161" s="19" t="n"/>
      <c r="V161" s="19" t="n"/>
      <c r="W161" s="19" t="n"/>
      <c r="X161" s="19" t="n"/>
      <c r="Y161" s="19" t="n"/>
      <c r="Z161" s="19" t="n"/>
      <c r="AA161" s="21" t="n"/>
      <c r="AB161" s="19" t="n"/>
      <c r="AC161" s="20">
        <f>IF(OR($A161="",$B161=""),"",IF(COUNTIF($N161:$X161,"Needs Attention")&gt;0,"Hold",IF(AND($L161&lt;&gt;"",COUNTBLANK($N161:$X161)&gt;0),"Incomplete Checklist",IF($K161="","Not Started",IF($L161="","In Progress",IF($AB161="Fail","Reclean",IF(AND($Y161="Yes",$AB161=""),"Awaiting Inspection",IF(OR($Y161="No",$AB161="Pass"),"Released","Awaiting Inspection"))))))))</f>
        <v/>
      </c>
      <c r="AD161" s="19" t="n"/>
      <c r="AE161" s="19" t="n"/>
      <c r="AF161" s="19" t="n"/>
      <c r="AG161" s="19" t="n"/>
      <c r="AH161" s="19" t="n"/>
      <c r="AI161" s="19" t="n"/>
      <c r="AJ161" s="39" t="n"/>
      <c r="AK161" s="20">
        <f>IF(OR($A161="",$B161=""),"",IF(COUNTIFS($A$2:$A$251,$A161,$B$2:$B$251,$B161)&gt;1,"Duplicate room and date",IF(AND($L161&lt;&gt;"",$K161=""),"Missing start time",IF(AND($Y161="Yes",$AC161="Released",$AB161&lt;&gt;"Pass"),"Inspection not passed",IF(AND($AB161&lt;&gt;"",$Z161=""),"Missing inspector",IF(AND($AD161="Maintenance",$AE161=""),"Missing issue description",IF(AND($AD161="Maintenance",$AF161=""),"Missing maintenance ticket",IF(OR(NOT(ISNUMBER($M161)),NOT(ISNUMBER($J161))),"OK",IF($M161&gt;$J161+'Standards &amp; Setup'!$B$4,"Cleaning time above alert limit","OK")))))))))</f>
        <v/>
      </c>
    </row>
    <row r="162">
      <c r="A162" s="38" t="n"/>
      <c r="B162" s="19" t="n"/>
      <c r="C162" s="20">
        <f>IFERROR(IF($B162="","",VLOOKUP($B162,'Standards &amp; Setup'!$E$3:$G$102,2,FALSE)),"Room not found")</f>
        <v/>
      </c>
      <c r="D162" s="20">
        <f>IFERROR(IF($B162="","",VLOOKUP($B162,'Standards &amp; Setup'!$E$3:$G$102,3,FALSE)),"Room not found")</f>
        <v/>
      </c>
      <c r="E162" s="19" t="n"/>
      <c r="F162" s="19" t="n"/>
      <c r="G162" s="19" t="n"/>
      <c r="H162" s="19" t="n"/>
      <c r="I162" s="19" t="n"/>
      <c r="J162" s="20">
        <f>IFERROR(IF($G162="","",VLOOKUP($G162,'Standards &amp; Setup'!$A$14:$B$17,2,FALSE)),"")</f>
        <v/>
      </c>
      <c r="K162" s="21" t="n"/>
      <c r="L162" s="21" t="n"/>
      <c r="M162" s="20">
        <f>IF(OR(NOT(ISNUMBER($K162)),NOT(ISNUMBER($L162))),"",ROUND(MOD($L162-$K162,1)*1440,0))</f>
        <v/>
      </c>
      <c r="N162" s="19" t="n"/>
      <c r="O162" s="19" t="n"/>
      <c r="P162" s="19" t="n"/>
      <c r="Q162" s="19" t="n"/>
      <c r="R162" s="19" t="n"/>
      <c r="S162" s="19" t="n"/>
      <c r="T162" s="19" t="n"/>
      <c r="U162" s="19" t="n"/>
      <c r="V162" s="19" t="n"/>
      <c r="W162" s="19" t="n"/>
      <c r="X162" s="19" t="n"/>
      <c r="Y162" s="19" t="n"/>
      <c r="Z162" s="19" t="n"/>
      <c r="AA162" s="21" t="n"/>
      <c r="AB162" s="19" t="n"/>
      <c r="AC162" s="20">
        <f>IF(OR($A162="",$B162=""),"",IF(COUNTIF($N162:$X162,"Needs Attention")&gt;0,"Hold",IF(AND($L162&lt;&gt;"",COUNTBLANK($N162:$X162)&gt;0),"Incomplete Checklist",IF($K162="","Not Started",IF($L162="","In Progress",IF($AB162="Fail","Reclean",IF(AND($Y162="Yes",$AB162=""),"Awaiting Inspection",IF(OR($Y162="No",$AB162="Pass"),"Released","Awaiting Inspection"))))))))</f>
        <v/>
      </c>
      <c r="AD162" s="19" t="n"/>
      <c r="AE162" s="19" t="n"/>
      <c r="AF162" s="19" t="n"/>
      <c r="AG162" s="19" t="n"/>
      <c r="AH162" s="19" t="n"/>
      <c r="AI162" s="19" t="n"/>
      <c r="AJ162" s="39" t="n"/>
      <c r="AK162" s="20">
        <f>IF(OR($A162="",$B162=""),"",IF(COUNTIFS($A$2:$A$251,$A162,$B$2:$B$251,$B162)&gt;1,"Duplicate room and date",IF(AND($L162&lt;&gt;"",$K162=""),"Missing start time",IF(AND($Y162="Yes",$AC162="Released",$AB162&lt;&gt;"Pass"),"Inspection not passed",IF(AND($AB162&lt;&gt;"",$Z162=""),"Missing inspector",IF(AND($AD162="Maintenance",$AE162=""),"Missing issue description",IF(AND($AD162="Maintenance",$AF162=""),"Missing maintenance ticket",IF(OR(NOT(ISNUMBER($M162)),NOT(ISNUMBER($J162))),"OK",IF($M162&gt;$J162+'Standards &amp; Setup'!$B$4,"Cleaning time above alert limit","OK")))))))))</f>
        <v/>
      </c>
    </row>
    <row r="163">
      <c r="A163" s="38" t="n"/>
      <c r="B163" s="19" t="n"/>
      <c r="C163" s="20">
        <f>IFERROR(IF($B163="","",VLOOKUP($B163,'Standards &amp; Setup'!$E$3:$G$102,2,FALSE)),"Room not found")</f>
        <v/>
      </c>
      <c r="D163" s="20">
        <f>IFERROR(IF($B163="","",VLOOKUP($B163,'Standards &amp; Setup'!$E$3:$G$102,3,FALSE)),"Room not found")</f>
        <v/>
      </c>
      <c r="E163" s="19" t="n"/>
      <c r="F163" s="19" t="n"/>
      <c r="G163" s="19" t="n"/>
      <c r="H163" s="19" t="n"/>
      <c r="I163" s="19" t="n"/>
      <c r="J163" s="20">
        <f>IFERROR(IF($G163="","",VLOOKUP($G163,'Standards &amp; Setup'!$A$14:$B$17,2,FALSE)),"")</f>
        <v/>
      </c>
      <c r="K163" s="21" t="n"/>
      <c r="L163" s="21" t="n"/>
      <c r="M163" s="20">
        <f>IF(OR(NOT(ISNUMBER($K163)),NOT(ISNUMBER($L163))),"",ROUND(MOD($L163-$K163,1)*1440,0))</f>
        <v/>
      </c>
      <c r="N163" s="19" t="n"/>
      <c r="O163" s="19" t="n"/>
      <c r="P163" s="19" t="n"/>
      <c r="Q163" s="19" t="n"/>
      <c r="R163" s="19" t="n"/>
      <c r="S163" s="19" t="n"/>
      <c r="T163" s="19" t="n"/>
      <c r="U163" s="19" t="n"/>
      <c r="V163" s="19" t="n"/>
      <c r="W163" s="19" t="n"/>
      <c r="X163" s="19" t="n"/>
      <c r="Y163" s="19" t="n"/>
      <c r="Z163" s="19" t="n"/>
      <c r="AA163" s="21" t="n"/>
      <c r="AB163" s="19" t="n"/>
      <c r="AC163" s="20">
        <f>IF(OR($A163="",$B163=""),"",IF(COUNTIF($N163:$X163,"Needs Attention")&gt;0,"Hold",IF(AND($L163&lt;&gt;"",COUNTBLANK($N163:$X163)&gt;0),"Incomplete Checklist",IF($K163="","Not Started",IF($L163="","In Progress",IF($AB163="Fail","Reclean",IF(AND($Y163="Yes",$AB163=""),"Awaiting Inspection",IF(OR($Y163="No",$AB163="Pass"),"Released","Awaiting Inspection"))))))))</f>
        <v/>
      </c>
      <c r="AD163" s="19" t="n"/>
      <c r="AE163" s="19" t="n"/>
      <c r="AF163" s="19" t="n"/>
      <c r="AG163" s="19" t="n"/>
      <c r="AH163" s="19" t="n"/>
      <c r="AI163" s="19" t="n"/>
      <c r="AJ163" s="39" t="n"/>
      <c r="AK163" s="20">
        <f>IF(OR($A163="",$B163=""),"",IF(COUNTIFS($A$2:$A$251,$A163,$B$2:$B$251,$B163)&gt;1,"Duplicate room and date",IF(AND($L163&lt;&gt;"",$K163=""),"Missing start time",IF(AND($Y163="Yes",$AC163="Released",$AB163&lt;&gt;"Pass"),"Inspection not passed",IF(AND($AB163&lt;&gt;"",$Z163=""),"Missing inspector",IF(AND($AD163="Maintenance",$AE163=""),"Missing issue description",IF(AND($AD163="Maintenance",$AF163=""),"Missing maintenance ticket",IF(OR(NOT(ISNUMBER($M163)),NOT(ISNUMBER($J163))),"OK",IF($M163&gt;$J163+'Standards &amp; Setup'!$B$4,"Cleaning time above alert limit","OK")))))))))</f>
        <v/>
      </c>
    </row>
    <row r="164">
      <c r="A164" s="38" t="n"/>
      <c r="B164" s="19" t="n"/>
      <c r="C164" s="20">
        <f>IFERROR(IF($B164="","",VLOOKUP($B164,'Standards &amp; Setup'!$E$3:$G$102,2,FALSE)),"Room not found")</f>
        <v/>
      </c>
      <c r="D164" s="20">
        <f>IFERROR(IF($B164="","",VLOOKUP($B164,'Standards &amp; Setup'!$E$3:$G$102,3,FALSE)),"Room not found")</f>
        <v/>
      </c>
      <c r="E164" s="19" t="n"/>
      <c r="F164" s="19" t="n"/>
      <c r="G164" s="19" t="n"/>
      <c r="H164" s="19" t="n"/>
      <c r="I164" s="19" t="n"/>
      <c r="J164" s="20">
        <f>IFERROR(IF($G164="","",VLOOKUP($G164,'Standards &amp; Setup'!$A$14:$B$17,2,FALSE)),"")</f>
        <v/>
      </c>
      <c r="K164" s="21" t="n"/>
      <c r="L164" s="21" t="n"/>
      <c r="M164" s="20">
        <f>IF(OR(NOT(ISNUMBER($K164)),NOT(ISNUMBER($L164))),"",ROUND(MOD($L164-$K164,1)*1440,0))</f>
        <v/>
      </c>
      <c r="N164" s="19" t="n"/>
      <c r="O164" s="19" t="n"/>
      <c r="P164" s="19" t="n"/>
      <c r="Q164" s="19" t="n"/>
      <c r="R164" s="19" t="n"/>
      <c r="S164" s="19" t="n"/>
      <c r="T164" s="19" t="n"/>
      <c r="U164" s="19" t="n"/>
      <c r="V164" s="19" t="n"/>
      <c r="W164" s="19" t="n"/>
      <c r="X164" s="19" t="n"/>
      <c r="Y164" s="19" t="n"/>
      <c r="Z164" s="19" t="n"/>
      <c r="AA164" s="21" t="n"/>
      <c r="AB164" s="19" t="n"/>
      <c r="AC164" s="20">
        <f>IF(OR($A164="",$B164=""),"",IF(COUNTIF($N164:$X164,"Needs Attention")&gt;0,"Hold",IF(AND($L164&lt;&gt;"",COUNTBLANK($N164:$X164)&gt;0),"Incomplete Checklist",IF($K164="","Not Started",IF($L164="","In Progress",IF($AB164="Fail","Reclean",IF(AND($Y164="Yes",$AB164=""),"Awaiting Inspection",IF(OR($Y164="No",$AB164="Pass"),"Released","Awaiting Inspection"))))))))</f>
        <v/>
      </c>
      <c r="AD164" s="19" t="n"/>
      <c r="AE164" s="19" t="n"/>
      <c r="AF164" s="19" t="n"/>
      <c r="AG164" s="19" t="n"/>
      <c r="AH164" s="19" t="n"/>
      <c r="AI164" s="19" t="n"/>
      <c r="AJ164" s="39" t="n"/>
      <c r="AK164" s="20">
        <f>IF(OR($A164="",$B164=""),"",IF(COUNTIFS($A$2:$A$251,$A164,$B$2:$B$251,$B164)&gt;1,"Duplicate room and date",IF(AND($L164&lt;&gt;"",$K164=""),"Missing start time",IF(AND($Y164="Yes",$AC164="Released",$AB164&lt;&gt;"Pass"),"Inspection not passed",IF(AND($AB164&lt;&gt;"",$Z164=""),"Missing inspector",IF(AND($AD164="Maintenance",$AE164=""),"Missing issue description",IF(AND($AD164="Maintenance",$AF164=""),"Missing maintenance ticket",IF(OR(NOT(ISNUMBER($M164)),NOT(ISNUMBER($J164))),"OK",IF($M164&gt;$J164+'Standards &amp; Setup'!$B$4,"Cleaning time above alert limit","OK")))))))))</f>
        <v/>
      </c>
    </row>
    <row r="165">
      <c r="A165" s="38" t="n"/>
      <c r="B165" s="19" t="n"/>
      <c r="C165" s="20">
        <f>IFERROR(IF($B165="","",VLOOKUP($B165,'Standards &amp; Setup'!$E$3:$G$102,2,FALSE)),"Room not found")</f>
        <v/>
      </c>
      <c r="D165" s="20">
        <f>IFERROR(IF($B165="","",VLOOKUP($B165,'Standards &amp; Setup'!$E$3:$G$102,3,FALSE)),"Room not found")</f>
        <v/>
      </c>
      <c r="E165" s="19" t="n"/>
      <c r="F165" s="19" t="n"/>
      <c r="G165" s="19" t="n"/>
      <c r="H165" s="19" t="n"/>
      <c r="I165" s="19" t="n"/>
      <c r="J165" s="20">
        <f>IFERROR(IF($G165="","",VLOOKUP($G165,'Standards &amp; Setup'!$A$14:$B$17,2,FALSE)),"")</f>
        <v/>
      </c>
      <c r="K165" s="21" t="n"/>
      <c r="L165" s="21" t="n"/>
      <c r="M165" s="20">
        <f>IF(OR(NOT(ISNUMBER($K165)),NOT(ISNUMBER($L165))),"",ROUND(MOD($L165-$K165,1)*1440,0))</f>
        <v/>
      </c>
      <c r="N165" s="19" t="n"/>
      <c r="O165" s="19" t="n"/>
      <c r="P165" s="19" t="n"/>
      <c r="Q165" s="19" t="n"/>
      <c r="R165" s="19" t="n"/>
      <c r="S165" s="19" t="n"/>
      <c r="T165" s="19" t="n"/>
      <c r="U165" s="19" t="n"/>
      <c r="V165" s="19" t="n"/>
      <c r="W165" s="19" t="n"/>
      <c r="X165" s="19" t="n"/>
      <c r="Y165" s="19" t="n"/>
      <c r="Z165" s="19" t="n"/>
      <c r="AA165" s="21" t="n"/>
      <c r="AB165" s="19" t="n"/>
      <c r="AC165" s="20">
        <f>IF(OR($A165="",$B165=""),"",IF(COUNTIF($N165:$X165,"Needs Attention")&gt;0,"Hold",IF(AND($L165&lt;&gt;"",COUNTBLANK($N165:$X165)&gt;0),"Incomplete Checklist",IF($K165="","Not Started",IF($L165="","In Progress",IF($AB165="Fail","Reclean",IF(AND($Y165="Yes",$AB165=""),"Awaiting Inspection",IF(OR($Y165="No",$AB165="Pass"),"Released","Awaiting Inspection"))))))))</f>
        <v/>
      </c>
      <c r="AD165" s="19" t="n"/>
      <c r="AE165" s="19" t="n"/>
      <c r="AF165" s="19" t="n"/>
      <c r="AG165" s="19" t="n"/>
      <c r="AH165" s="19" t="n"/>
      <c r="AI165" s="19" t="n"/>
      <c r="AJ165" s="39" t="n"/>
      <c r="AK165" s="20">
        <f>IF(OR($A165="",$B165=""),"",IF(COUNTIFS($A$2:$A$251,$A165,$B$2:$B$251,$B165)&gt;1,"Duplicate room and date",IF(AND($L165&lt;&gt;"",$K165=""),"Missing start time",IF(AND($Y165="Yes",$AC165="Released",$AB165&lt;&gt;"Pass"),"Inspection not passed",IF(AND($AB165&lt;&gt;"",$Z165=""),"Missing inspector",IF(AND($AD165="Maintenance",$AE165=""),"Missing issue description",IF(AND($AD165="Maintenance",$AF165=""),"Missing maintenance ticket",IF(OR(NOT(ISNUMBER($M165)),NOT(ISNUMBER($J165))),"OK",IF($M165&gt;$J165+'Standards &amp; Setup'!$B$4,"Cleaning time above alert limit","OK")))))))))</f>
        <v/>
      </c>
    </row>
    <row r="166">
      <c r="A166" s="38" t="n"/>
      <c r="B166" s="19" t="n"/>
      <c r="C166" s="20">
        <f>IFERROR(IF($B166="","",VLOOKUP($B166,'Standards &amp; Setup'!$E$3:$G$102,2,FALSE)),"Room not found")</f>
        <v/>
      </c>
      <c r="D166" s="20">
        <f>IFERROR(IF($B166="","",VLOOKUP($B166,'Standards &amp; Setup'!$E$3:$G$102,3,FALSE)),"Room not found")</f>
        <v/>
      </c>
      <c r="E166" s="19" t="n"/>
      <c r="F166" s="19" t="n"/>
      <c r="G166" s="19" t="n"/>
      <c r="H166" s="19" t="n"/>
      <c r="I166" s="19" t="n"/>
      <c r="J166" s="20">
        <f>IFERROR(IF($G166="","",VLOOKUP($G166,'Standards &amp; Setup'!$A$14:$B$17,2,FALSE)),"")</f>
        <v/>
      </c>
      <c r="K166" s="21" t="n"/>
      <c r="L166" s="21" t="n"/>
      <c r="M166" s="20">
        <f>IF(OR(NOT(ISNUMBER($K166)),NOT(ISNUMBER($L166))),"",ROUND(MOD($L166-$K166,1)*1440,0))</f>
        <v/>
      </c>
      <c r="N166" s="19" t="n"/>
      <c r="O166" s="19" t="n"/>
      <c r="P166" s="19" t="n"/>
      <c r="Q166" s="19" t="n"/>
      <c r="R166" s="19" t="n"/>
      <c r="S166" s="19" t="n"/>
      <c r="T166" s="19" t="n"/>
      <c r="U166" s="19" t="n"/>
      <c r="V166" s="19" t="n"/>
      <c r="W166" s="19" t="n"/>
      <c r="X166" s="19" t="n"/>
      <c r="Y166" s="19" t="n"/>
      <c r="Z166" s="19" t="n"/>
      <c r="AA166" s="21" t="n"/>
      <c r="AB166" s="19" t="n"/>
      <c r="AC166" s="20">
        <f>IF(OR($A166="",$B166=""),"",IF(COUNTIF($N166:$X166,"Needs Attention")&gt;0,"Hold",IF(AND($L166&lt;&gt;"",COUNTBLANK($N166:$X166)&gt;0),"Incomplete Checklist",IF($K166="","Not Started",IF($L166="","In Progress",IF($AB166="Fail","Reclean",IF(AND($Y166="Yes",$AB166=""),"Awaiting Inspection",IF(OR($Y166="No",$AB166="Pass"),"Released","Awaiting Inspection"))))))))</f>
        <v/>
      </c>
      <c r="AD166" s="19" t="n"/>
      <c r="AE166" s="19" t="n"/>
      <c r="AF166" s="19" t="n"/>
      <c r="AG166" s="19" t="n"/>
      <c r="AH166" s="19" t="n"/>
      <c r="AI166" s="19" t="n"/>
      <c r="AJ166" s="39" t="n"/>
      <c r="AK166" s="20">
        <f>IF(OR($A166="",$B166=""),"",IF(COUNTIFS($A$2:$A$251,$A166,$B$2:$B$251,$B166)&gt;1,"Duplicate room and date",IF(AND($L166&lt;&gt;"",$K166=""),"Missing start time",IF(AND($Y166="Yes",$AC166="Released",$AB166&lt;&gt;"Pass"),"Inspection not passed",IF(AND($AB166&lt;&gt;"",$Z166=""),"Missing inspector",IF(AND($AD166="Maintenance",$AE166=""),"Missing issue description",IF(AND($AD166="Maintenance",$AF166=""),"Missing maintenance ticket",IF(OR(NOT(ISNUMBER($M166)),NOT(ISNUMBER($J166))),"OK",IF($M166&gt;$J166+'Standards &amp; Setup'!$B$4,"Cleaning time above alert limit","OK")))))))))</f>
        <v/>
      </c>
    </row>
    <row r="167">
      <c r="A167" s="38" t="n"/>
      <c r="B167" s="19" t="n"/>
      <c r="C167" s="20">
        <f>IFERROR(IF($B167="","",VLOOKUP($B167,'Standards &amp; Setup'!$E$3:$G$102,2,FALSE)),"Room not found")</f>
        <v/>
      </c>
      <c r="D167" s="20">
        <f>IFERROR(IF($B167="","",VLOOKUP($B167,'Standards &amp; Setup'!$E$3:$G$102,3,FALSE)),"Room not found")</f>
        <v/>
      </c>
      <c r="E167" s="19" t="n"/>
      <c r="F167" s="19" t="n"/>
      <c r="G167" s="19" t="n"/>
      <c r="H167" s="19" t="n"/>
      <c r="I167" s="19" t="n"/>
      <c r="J167" s="20">
        <f>IFERROR(IF($G167="","",VLOOKUP($G167,'Standards &amp; Setup'!$A$14:$B$17,2,FALSE)),"")</f>
        <v/>
      </c>
      <c r="K167" s="21" t="n"/>
      <c r="L167" s="21" t="n"/>
      <c r="M167" s="20">
        <f>IF(OR(NOT(ISNUMBER($K167)),NOT(ISNUMBER($L167))),"",ROUND(MOD($L167-$K167,1)*1440,0))</f>
        <v/>
      </c>
      <c r="N167" s="19" t="n"/>
      <c r="O167" s="19" t="n"/>
      <c r="P167" s="19" t="n"/>
      <c r="Q167" s="19" t="n"/>
      <c r="R167" s="19" t="n"/>
      <c r="S167" s="19" t="n"/>
      <c r="T167" s="19" t="n"/>
      <c r="U167" s="19" t="n"/>
      <c r="V167" s="19" t="n"/>
      <c r="W167" s="19" t="n"/>
      <c r="X167" s="19" t="n"/>
      <c r="Y167" s="19" t="n"/>
      <c r="Z167" s="19" t="n"/>
      <c r="AA167" s="21" t="n"/>
      <c r="AB167" s="19" t="n"/>
      <c r="AC167" s="20">
        <f>IF(OR($A167="",$B167=""),"",IF(COUNTIF($N167:$X167,"Needs Attention")&gt;0,"Hold",IF(AND($L167&lt;&gt;"",COUNTBLANK($N167:$X167)&gt;0),"Incomplete Checklist",IF($K167="","Not Started",IF($L167="","In Progress",IF($AB167="Fail","Reclean",IF(AND($Y167="Yes",$AB167=""),"Awaiting Inspection",IF(OR($Y167="No",$AB167="Pass"),"Released","Awaiting Inspection"))))))))</f>
        <v/>
      </c>
      <c r="AD167" s="19" t="n"/>
      <c r="AE167" s="19" t="n"/>
      <c r="AF167" s="19" t="n"/>
      <c r="AG167" s="19" t="n"/>
      <c r="AH167" s="19" t="n"/>
      <c r="AI167" s="19" t="n"/>
      <c r="AJ167" s="39" t="n"/>
      <c r="AK167" s="20">
        <f>IF(OR($A167="",$B167=""),"",IF(COUNTIFS($A$2:$A$251,$A167,$B$2:$B$251,$B167)&gt;1,"Duplicate room and date",IF(AND($L167&lt;&gt;"",$K167=""),"Missing start time",IF(AND($Y167="Yes",$AC167="Released",$AB167&lt;&gt;"Pass"),"Inspection not passed",IF(AND($AB167&lt;&gt;"",$Z167=""),"Missing inspector",IF(AND($AD167="Maintenance",$AE167=""),"Missing issue description",IF(AND($AD167="Maintenance",$AF167=""),"Missing maintenance ticket",IF(OR(NOT(ISNUMBER($M167)),NOT(ISNUMBER($J167))),"OK",IF($M167&gt;$J167+'Standards &amp; Setup'!$B$4,"Cleaning time above alert limit","OK")))))))))</f>
        <v/>
      </c>
    </row>
    <row r="168">
      <c r="A168" s="38" t="n"/>
      <c r="B168" s="19" t="n"/>
      <c r="C168" s="20">
        <f>IFERROR(IF($B168="","",VLOOKUP($B168,'Standards &amp; Setup'!$E$3:$G$102,2,FALSE)),"Room not found")</f>
        <v/>
      </c>
      <c r="D168" s="20">
        <f>IFERROR(IF($B168="","",VLOOKUP($B168,'Standards &amp; Setup'!$E$3:$G$102,3,FALSE)),"Room not found")</f>
        <v/>
      </c>
      <c r="E168" s="19" t="n"/>
      <c r="F168" s="19" t="n"/>
      <c r="G168" s="19" t="n"/>
      <c r="H168" s="19" t="n"/>
      <c r="I168" s="19" t="n"/>
      <c r="J168" s="20">
        <f>IFERROR(IF($G168="","",VLOOKUP($G168,'Standards &amp; Setup'!$A$14:$B$17,2,FALSE)),"")</f>
        <v/>
      </c>
      <c r="K168" s="21" t="n"/>
      <c r="L168" s="21" t="n"/>
      <c r="M168" s="20">
        <f>IF(OR(NOT(ISNUMBER($K168)),NOT(ISNUMBER($L168))),"",ROUND(MOD($L168-$K168,1)*1440,0))</f>
        <v/>
      </c>
      <c r="N168" s="19" t="n"/>
      <c r="O168" s="19" t="n"/>
      <c r="P168" s="19" t="n"/>
      <c r="Q168" s="19" t="n"/>
      <c r="R168" s="19" t="n"/>
      <c r="S168" s="19" t="n"/>
      <c r="T168" s="19" t="n"/>
      <c r="U168" s="19" t="n"/>
      <c r="V168" s="19" t="n"/>
      <c r="W168" s="19" t="n"/>
      <c r="X168" s="19" t="n"/>
      <c r="Y168" s="19" t="n"/>
      <c r="Z168" s="19" t="n"/>
      <c r="AA168" s="21" t="n"/>
      <c r="AB168" s="19" t="n"/>
      <c r="AC168" s="20">
        <f>IF(OR($A168="",$B168=""),"",IF(COUNTIF($N168:$X168,"Needs Attention")&gt;0,"Hold",IF(AND($L168&lt;&gt;"",COUNTBLANK($N168:$X168)&gt;0),"Incomplete Checklist",IF($K168="","Not Started",IF($L168="","In Progress",IF($AB168="Fail","Reclean",IF(AND($Y168="Yes",$AB168=""),"Awaiting Inspection",IF(OR($Y168="No",$AB168="Pass"),"Released","Awaiting Inspection"))))))))</f>
        <v/>
      </c>
      <c r="AD168" s="19" t="n"/>
      <c r="AE168" s="19" t="n"/>
      <c r="AF168" s="19" t="n"/>
      <c r="AG168" s="19" t="n"/>
      <c r="AH168" s="19" t="n"/>
      <c r="AI168" s="19" t="n"/>
      <c r="AJ168" s="39" t="n"/>
      <c r="AK168" s="20">
        <f>IF(OR($A168="",$B168=""),"",IF(COUNTIFS($A$2:$A$251,$A168,$B$2:$B$251,$B168)&gt;1,"Duplicate room and date",IF(AND($L168&lt;&gt;"",$K168=""),"Missing start time",IF(AND($Y168="Yes",$AC168="Released",$AB168&lt;&gt;"Pass"),"Inspection not passed",IF(AND($AB168&lt;&gt;"",$Z168=""),"Missing inspector",IF(AND($AD168="Maintenance",$AE168=""),"Missing issue description",IF(AND($AD168="Maintenance",$AF168=""),"Missing maintenance ticket",IF(OR(NOT(ISNUMBER($M168)),NOT(ISNUMBER($J168))),"OK",IF($M168&gt;$J168+'Standards &amp; Setup'!$B$4,"Cleaning time above alert limit","OK")))))))))</f>
        <v/>
      </c>
    </row>
    <row r="169">
      <c r="A169" s="38" t="n"/>
      <c r="B169" s="19" t="n"/>
      <c r="C169" s="20">
        <f>IFERROR(IF($B169="","",VLOOKUP($B169,'Standards &amp; Setup'!$E$3:$G$102,2,FALSE)),"Room not found")</f>
        <v/>
      </c>
      <c r="D169" s="20">
        <f>IFERROR(IF($B169="","",VLOOKUP($B169,'Standards &amp; Setup'!$E$3:$G$102,3,FALSE)),"Room not found")</f>
        <v/>
      </c>
      <c r="E169" s="19" t="n"/>
      <c r="F169" s="19" t="n"/>
      <c r="G169" s="19" t="n"/>
      <c r="H169" s="19" t="n"/>
      <c r="I169" s="19" t="n"/>
      <c r="J169" s="20">
        <f>IFERROR(IF($G169="","",VLOOKUP($G169,'Standards &amp; Setup'!$A$14:$B$17,2,FALSE)),"")</f>
        <v/>
      </c>
      <c r="K169" s="21" t="n"/>
      <c r="L169" s="21" t="n"/>
      <c r="M169" s="20">
        <f>IF(OR(NOT(ISNUMBER($K169)),NOT(ISNUMBER($L169))),"",ROUND(MOD($L169-$K169,1)*1440,0))</f>
        <v/>
      </c>
      <c r="N169" s="19" t="n"/>
      <c r="O169" s="19" t="n"/>
      <c r="P169" s="19" t="n"/>
      <c r="Q169" s="19" t="n"/>
      <c r="R169" s="19" t="n"/>
      <c r="S169" s="19" t="n"/>
      <c r="T169" s="19" t="n"/>
      <c r="U169" s="19" t="n"/>
      <c r="V169" s="19" t="n"/>
      <c r="W169" s="19" t="n"/>
      <c r="X169" s="19" t="n"/>
      <c r="Y169" s="19" t="n"/>
      <c r="Z169" s="19" t="n"/>
      <c r="AA169" s="21" t="n"/>
      <c r="AB169" s="19" t="n"/>
      <c r="AC169" s="20">
        <f>IF(OR($A169="",$B169=""),"",IF(COUNTIF($N169:$X169,"Needs Attention")&gt;0,"Hold",IF(AND($L169&lt;&gt;"",COUNTBLANK($N169:$X169)&gt;0),"Incomplete Checklist",IF($K169="","Not Started",IF($L169="","In Progress",IF($AB169="Fail","Reclean",IF(AND($Y169="Yes",$AB169=""),"Awaiting Inspection",IF(OR($Y169="No",$AB169="Pass"),"Released","Awaiting Inspection"))))))))</f>
        <v/>
      </c>
      <c r="AD169" s="19" t="n"/>
      <c r="AE169" s="19" t="n"/>
      <c r="AF169" s="19" t="n"/>
      <c r="AG169" s="19" t="n"/>
      <c r="AH169" s="19" t="n"/>
      <c r="AI169" s="19" t="n"/>
      <c r="AJ169" s="39" t="n"/>
      <c r="AK169" s="20">
        <f>IF(OR($A169="",$B169=""),"",IF(COUNTIFS($A$2:$A$251,$A169,$B$2:$B$251,$B169)&gt;1,"Duplicate room and date",IF(AND($L169&lt;&gt;"",$K169=""),"Missing start time",IF(AND($Y169="Yes",$AC169="Released",$AB169&lt;&gt;"Pass"),"Inspection not passed",IF(AND($AB169&lt;&gt;"",$Z169=""),"Missing inspector",IF(AND($AD169="Maintenance",$AE169=""),"Missing issue description",IF(AND($AD169="Maintenance",$AF169=""),"Missing maintenance ticket",IF(OR(NOT(ISNUMBER($M169)),NOT(ISNUMBER($J169))),"OK",IF($M169&gt;$J169+'Standards &amp; Setup'!$B$4,"Cleaning time above alert limit","OK")))))))))</f>
        <v/>
      </c>
    </row>
    <row r="170">
      <c r="A170" s="38" t="n"/>
      <c r="B170" s="19" t="n"/>
      <c r="C170" s="20">
        <f>IFERROR(IF($B170="","",VLOOKUP($B170,'Standards &amp; Setup'!$E$3:$G$102,2,FALSE)),"Room not found")</f>
        <v/>
      </c>
      <c r="D170" s="20">
        <f>IFERROR(IF($B170="","",VLOOKUP($B170,'Standards &amp; Setup'!$E$3:$G$102,3,FALSE)),"Room not found")</f>
        <v/>
      </c>
      <c r="E170" s="19" t="n"/>
      <c r="F170" s="19" t="n"/>
      <c r="G170" s="19" t="n"/>
      <c r="H170" s="19" t="n"/>
      <c r="I170" s="19" t="n"/>
      <c r="J170" s="20">
        <f>IFERROR(IF($G170="","",VLOOKUP($G170,'Standards &amp; Setup'!$A$14:$B$17,2,FALSE)),"")</f>
        <v/>
      </c>
      <c r="K170" s="21" t="n"/>
      <c r="L170" s="21" t="n"/>
      <c r="M170" s="20">
        <f>IF(OR(NOT(ISNUMBER($K170)),NOT(ISNUMBER($L170))),"",ROUND(MOD($L170-$K170,1)*1440,0))</f>
        <v/>
      </c>
      <c r="N170" s="19" t="n"/>
      <c r="O170" s="19" t="n"/>
      <c r="P170" s="19" t="n"/>
      <c r="Q170" s="19" t="n"/>
      <c r="R170" s="19" t="n"/>
      <c r="S170" s="19" t="n"/>
      <c r="T170" s="19" t="n"/>
      <c r="U170" s="19" t="n"/>
      <c r="V170" s="19" t="n"/>
      <c r="W170" s="19" t="n"/>
      <c r="X170" s="19" t="n"/>
      <c r="Y170" s="19" t="n"/>
      <c r="Z170" s="19" t="n"/>
      <c r="AA170" s="21" t="n"/>
      <c r="AB170" s="19" t="n"/>
      <c r="AC170" s="20">
        <f>IF(OR($A170="",$B170=""),"",IF(COUNTIF($N170:$X170,"Needs Attention")&gt;0,"Hold",IF(AND($L170&lt;&gt;"",COUNTBLANK($N170:$X170)&gt;0),"Incomplete Checklist",IF($K170="","Not Started",IF($L170="","In Progress",IF($AB170="Fail","Reclean",IF(AND($Y170="Yes",$AB170=""),"Awaiting Inspection",IF(OR($Y170="No",$AB170="Pass"),"Released","Awaiting Inspection"))))))))</f>
        <v/>
      </c>
      <c r="AD170" s="19" t="n"/>
      <c r="AE170" s="19" t="n"/>
      <c r="AF170" s="19" t="n"/>
      <c r="AG170" s="19" t="n"/>
      <c r="AH170" s="19" t="n"/>
      <c r="AI170" s="19" t="n"/>
      <c r="AJ170" s="39" t="n"/>
      <c r="AK170" s="20">
        <f>IF(OR($A170="",$B170=""),"",IF(COUNTIFS($A$2:$A$251,$A170,$B$2:$B$251,$B170)&gt;1,"Duplicate room and date",IF(AND($L170&lt;&gt;"",$K170=""),"Missing start time",IF(AND($Y170="Yes",$AC170="Released",$AB170&lt;&gt;"Pass"),"Inspection not passed",IF(AND($AB170&lt;&gt;"",$Z170=""),"Missing inspector",IF(AND($AD170="Maintenance",$AE170=""),"Missing issue description",IF(AND($AD170="Maintenance",$AF170=""),"Missing maintenance ticket",IF(OR(NOT(ISNUMBER($M170)),NOT(ISNUMBER($J170))),"OK",IF($M170&gt;$J170+'Standards &amp; Setup'!$B$4,"Cleaning time above alert limit","OK")))))))))</f>
        <v/>
      </c>
    </row>
    <row r="171">
      <c r="A171" s="38" t="n"/>
      <c r="B171" s="19" t="n"/>
      <c r="C171" s="20">
        <f>IFERROR(IF($B171="","",VLOOKUP($B171,'Standards &amp; Setup'!$E$3:$G$102,2,FALSE)),"Room not found")</f>
        <v/>
      </c>
      <c r="D171" s="20">
        <f>IFERROR(IF($B171="","",VLOOKUP($B171,'Standards &amp; Setup'!$E$3:$G$102,3,FALSE)),"Room not found")</f>
        <v/>
      </c>
      <c r="E171" s="19" t="n"/>
      <c r="F171" s="19" t="n"/>
      <c r="G171" s="19" t="n"/>
      <c r="H171" s="19" t="n"/>
      <c r="I171" s="19" t="n"/>
      <c r="J171" s="20">
        <f>IFERROR(IF($G171="","",VLOOKUP($G171,'Standards &amp; Setup'!$A$14:$B$17,2,FALSE)),"")</f>
        <v/>
      </c>
      <c r="K171" s="21" t="n"/>
      <c r="L171" s="21" t="n"/>
      <c r="M171" s="20">
        <f>IF(OR(NOT(ISNUMBER($K171)),NOT(ISNUMBER($L171))),"",ROUND(MOD($L171-$K171,1)*1440,0))</f>
        <v/>
      </c>
      <c r="N171" s="19" t="n"/>
      <c r="O171" s="19" t="n"/>
      <c r="P171" s="19" t="n"/>
      <c r="Q171" s="19" t="n"/>
      <c r="R171" s="19" t="n"/>
      <c r="S171" s="19" t="n"/>
      <c r="T171" s="19" t="n"/>
      <c r="U171" s="19" t="n"/>
      <c r="V171" s="19" t="n"/>
      <c r="W171" s="19" t="n"/>
      <c r="X171" s="19" t="n"/>
      <c r="Y171" s="19" t="n"/>
      <c r="Z171" s="19" t="n"/>
      <c r="AA171" s="21" t="n"/>
      <c r="AB171" s="19" t="n"/>
      <c r="AC171" s="20">
        <f>IF(OR($A171="",$B171=""),"",IF(COUNTIF($N171:$X171,"Needs Attention")&gt;0,"Hold",IF(AND($L171&lt;&gt;"",COUNTBLANK($N171:$X171)&gt;0),"Incomplete Checklist",IF($K171="","Not Started",IF($L171="","In Progress",IF($AB171="Fail","Reclean",IF(AND($Y171="Yes",$AB171=""),"Awaiting Inspection",IF(OR($Y171="No",$AB171="Pass"),"Released","Awaiting Inspection"))))))))</f>
        <v/>
      </c>
      <c r="AD171" s="19" t="n"/>
      <c r="AE171" s="19" t="n"/>
      <c r="AF171" s="19" t="n"/>
      <c r="AG171" s="19" t="n"/>
      <c r="AH171" s="19" t="n"/>
      <c r="AI171" s="19" t="n"/>
      <c r="AJ171" s="39" t="n"/>
      <c r="AK171" s="20">
        <f>IF(OR($A171="",$B171=""),"",IF(COUNTIFS($A$2:$A$251,$A171,$B$2:$B$251,$B171)&gt;1,"Duplicate room and date",IF(AND($L171&lt;&gt;"",$K171=""),"Missing start time",IF(AND($Y171="Yes",$AC171="Released",$AB171&lt;&gt;"Pass"),"Inspection not passed",IF(AND($AB171&lt;&gt;"",$Z171=""),"Missing inspector",IF(AND($AD171="Maintenance",$AE171=""),"Missing issue description",IF(AND($AD171="Maintenance",$AF171=""),"Missing maintenance ticket",IF(OR(NOT(ISNUMBER($M171)),NOT(ISNUMBER($J171))),"OK",IF($M171&gt;$J171+'Standards &amp; Setup'!$B$4,"Cleaning time above alert limit","OK")))))))))</f>
        <v/>
      </c>
    </row>
    <row r="172">
      <c r="A172" s="38" t="n"/>
      <c r="B172" s="19" t="n"/>
      <c r="C172" s="20">
        <f>IFERROR(IF($B172="","",VLOOKUP($B172,'Standards &amp; Setup'!$E$3:$G$102,2,FALSE)),"Room not found")</f>
        <v/>
      </c>
      <c r="D172" s="20">
        <f>IFERROR(IF($B172="","",VLOOKUP($B172,'Standards &amp; Setup'!$E$3:$G$102,3,FALSE)),"Room not found")</f>
        <v/>
      </c>
      <c r="E172" s="19" t="n"/>
      <c r="F172" s="19" t="n"/>
      <c r="G172" s="19" t="n"/>
      <c r="H172" s="19" t="n"/>
      <c r="I172" s="19" t="n"/>
      <c r="J172" s="20">
        <f>IFERROR(IF($G172="","",VLOOKUP($G172,'Standards &amp; Setup'!$A$14:$B$17,2,FALSE)),"")</f>
        <v/>
      </c>
      <c r="K172" s="21" t="n"/>
      <c r="L172" s="21" t="n"/>
      <c r="M172" s="20">
        <f>IF(OR(NOT(ISNUMBER($K172)),NOT(ISNUMBER($L172))),"",ROUND(MOD($L172-$K172,1)*1440,0))</f>
        <v/>
      </c>
      <c r="N172" s="19" t="n"/>
      <c r="O172" s="19" t="n"/>
      <c r="P172" s="19" t="n"/>
      <c r="Q172" s="19" t="n"/>
      <c r="R172" s="19" t="n"/>
      <c r="S172" s="19" t="n"/>
      <c r="T172" s="19" t="n"/>
      <c r="U172" s="19" t="n"/>
      <c r="V172" s="19" t="n"/>
      <c r="W172" s="19" t="n"/>
      <c r="X172" s="19" t="n"/>
      <c r="Y172" s="19" t="n"/>
      <c r="Z172" s="19" t="n"/>
      <c r="AA172" s="21" t="n"/>
      <c r="AB172" s="19" t="n"/>
      <c r="AC172" s="20">
        <f>IF(OR($A172="",$B172=""),"",IF(COUNTIF($N172:$X172,"Needs Attention")&gt;0,"Hold",IF(AND($L172&lt;&gt;"",COUNTBLANK($N172:$X172)&gt;0),"Incomplete Checklist",IF($K172="","Not Started",IF($L172="","In Progress",IF($AB172="Fail","Reclean",IF(AND($Y172="Yes",$AB172=""),"Awaiting Inspection",IF(OR($Y172="No",$AB172="Pass"),"Released","Awaiting Inspection"))))))))</f>
        <v/>
      </c>
      <c r="AD172" s="19" t="n"/>
      <c r="AE172" s="19" t="n"/>
      <c r="AF172" s="19" t="n"/>
      <c r="AG172" s="19" t="n"/>
      <c r="AH172" s="19" t="n"/>
      <c r="AI172" s="19" t="n"/>
      <c r="AJ172" s="39" t="n"/>
      <c r="AK172" s="20">
        <f>IF(OR($A172="",$B172=""),"",IF(COUNTIFS($A$2:$A$251,$A172,$B$2:$B$251,$B172)&gt;1,"Duplicate room and date",IF(AND($L172&lt;&gt;"",$K172=""),"Missing start time",IF(AND($Y172="Yes",$AC172="Released",$AB172&lt;&gt;"Pass"),"Inspection not passed",IF(AND($AB172&lt;&gt;"",$Z172=""),"Missing inspector",IF(AND($AD172="Maintenance",$AE172=""),"Missing issue description",IF(AND($AD172="Maintenance",$AF172=""),"Missing maintenance ticket",IF(OR(NOT(ISNUMBER($M172)),NOT(ISNUMBER($J172))),"OK",IF($M172&gt;$J172+'Standards &amp; Setup'!$B$4,"Cleaning time above alert limit","OK")))))))))</f>
        <v/>
      </c>
    </row>
    <row r="173">
      <c r="A173" s="38" t="n"/>
      <c r="B173" s="19" t="n"/>
      <c r="C173" s="20">
        <f>IFERROR(IF($B173="","",VLOOKUP($B173,'Standards &amp; Setup'!$E$3:$G$102,2,FALSE)),"Room not found")</f>
        <v/>
      </c>
      <c r="D173" s="20">
        <f>IFERROR(IF($B173="","",VLOOKUP($B173,'Standards &amp; Setup'!$E$3:$G$102,3,FALSE)),"Room not found")</f>
        <v/>
      </c>
      <c r="E173" s="19" t="n"/>
      <c r="F173" s="19" t="n"/>
      <c r="G173" s="19" t="n"/>
      <c r="H173" s="19" t="n"/>
      <c r="I173" s="19" t="n"/>
      <c r="J173" s="20">
        <f>IFERROR(IF($G173="","",VLOOKUP($G173,'Standards &amp; Setup'!$A$14:$B$17,2,FALSE)),"")</f>
        <v/>
      </c>
      <c r="K173" s="21" t="n"/>
      <c r="L173" s="21" t="n"/>
      <c r="M173" s="20">
        <f>IF(OR(NOT(ISNUMBER($K173)),NOT(ISNUMBER($L173))),"",ROUND(MOD($L173-$K173,1)*1440,0))</f>
        <v/>
      </c>
      <c r="N173" s="19" t="n"/>
      <c r="O173" s="19" t="n"/>
      <c r="P173" s="19" t="n"/>
      <c r="Q173" s="19" t="n"/>
      <c r="R173" s="19" t="n"/>
      <c r="S173" s="19" t="n"/>
      <c r="T173" s="19" t="n"/>
      <c r="U173" s="19" t="n"/>
      <c r="V173" s="19" t="n"/>
      <c r="W173" s="19" t="n"/>
      <c r="X173" s="19" t="n"/>
      <c r="Y173" s="19" t="n"/>
      <c r="Z173" s="19" t="n"/>
      <c r="AA173" s="21" t="n"/>
      <c r="AB173" s="19" t="n"/>
      <c r="AC173" s="20">
        <f>IF(OR($A173="",$B173=""),"",IF(COUNTIF($N173:$X173,"Needs Attention")&gt;0,"Hold",IF(AND($L173&lt;&gt;"",COUNTBLANK($N173:$X173)&gt;0),"Incomplete Checklist",IF($K173="","Not Started",IF($L173="","In Progress",IF($AB173="Fail","Reclean",IF(AND($Y173="Yes",$AB173=""),"Awaiting Inspection",IF(OR($Y173="No",$AB173="Pass"),"Released","Awaiting Inspection"))))))))</f>
        <v/>
      </c>
      <c r="AD173" s="19" t="n"/>
      <c r="AE173" s="19" t="n"/>
      <c r="AF173" s="19" t="n"/>
      <c r="AG173" s="19" t="n"/>
      <c r="AH173" s="19" t="n"/>
      <c r="AI173" s="19" t="n"/>
      <c r="AJ173" s="39" t="n"/>
      <c r="AK173" s="20">
        <f>IF(OR($A173="",$B173=""),"",IF(COUNTIFS($A$2:$A$251,$A173,$B$2:$B$251,$B173)&gt;1,"Duplicate room and date",IF(AND($L173&lt;&gt;"",$K173=""),"Missing start time",IF(AND($Y173="Yes",$AC173="Released",$AB173&lt;&gt;"Pass"),"Inspection not passed",IF(AND($AB173&lt;&gt;"",$Z173=""),"Missing inspector",IF(AND($AD173="Maintenance",$AE173=""),"Missing issue description",IF(AND($AD173="Maintenance",$AF173=""),"Missing maintenance ticket",IF(OR(NOT(ISNUMBER($M173)),NOT(ISNUMBER($J173))),"OK",IF($M173&gt;$J173+'Standards &amp; Setup'!$B$4,"Cleaning time above alert limit","OK")))))))))</f>
        <v/>
      </c>
    </row>
    <row r="174">
      <c r="A174" s="38" t="n"/>
      <c r="B174" s="19" t="n"/>
      <c r="C174" s="20">
        <f>IFERROR(IF($B174="","",VLOOKUP($B174,'Standards &amp; Setup'!$E$3:$G$102,2,FALSE)),"Room not found")</f>
        <v/>
      </c>
      <c r="D174" s="20">
        <f>IFERROR(IF($B174="","",VLOOKUP($B174,'Standards &amp; Setup'!$E$3:$G$102,3,FALSE)),"Room not found")</f>
        <v/>
      </c>
      <c r="E174" s="19" t="n"/>
      <c r="F174" s="19" t="n"/>
      <c r="G174" s="19" t="n"/>
      <c r="H174" s="19" t="n"/>
      <c r="I174" s="19" t="n"/>
      <c r="J174" s="20">
        <f>IFERROR(IF($G174="","",VLOOKUP($G174,'Standards &amp; Setup'!$A$14:$B$17,2,FALSE)),"")</f>
        <v/>
      </c>
      <c r="K174" s="21" t="n"/>
      <c r="L174" s="21" t="n"/>
      <c r="M174" s="20">
        <f>IF(OR(NOT(ISNUMBER($K174)),NOT(ISNUMBER($L174))),"",ROUND(MOD($L174-$K174,1)*1440,0))</f>
        <v/>
      </c>
      <c r="N174" s="19" t="n"/>
      <c r="O174" s="19" t="n"/>
      <c r="P174" s="19" t="n"/>
      <c r="Q174" s="19" t="n"/>
      <c r="R174" s="19" t="n"/>
      <c r="S174" s="19" t="n"/>
      <c r="T174" s="19" t="n"/>
      <c r="U174" s="19" t="n"/>
      <c r="V174" s="19" t="n"/>
      <c r="W174" s="19" t="n"/>
      <c r="X174" s="19" t="n"/>
      <c r="Y174" s="19" t="n"/>
      <c r="Z174" s="19" t="n"/>
      <c r="AA174" s="21" t="n"/>
      <c r="AB174" s="19" t="n"/>
      <c r="AC174" s="20">
        <f>IF(OR($A174="",$B174=""),"",IF(COUNTIF($N174:$X174,"Needs Attention")&gt;0,"Hold",IF(AND($L174&lt;&gt;"",COUNTBLANK($N174:$X174)&gt;0),"Incomplete Checklist",IF($K174="","Not Started",IF($L174="","In Progress",IF($AB174="Fail","Reclean",IF(AND($Y174="Yes",$AB174=""),"Awaiting Inspection",IF(OR($Y174="No",$AB174="Pass"),"Released","Awaiting Inspection"))))))))</f>
        <v/>
      </c>
      <c r="AD174" s="19" t="n"/>
      <c r="AE174" s="19" t="n"/>
      <c r="AF174" s="19" t="n"/>
      <c r="AG174" s="19" t="n"/>
      <c r="AH174" s="19" t="n"/>
      <c r="AI174" s="19" t="n"/>
      <c r="AJ174" s="39" t="n"/>
      <c r="AK174" s="20">
        <f>IF(OR($A174="",$B174=""),"",IF(COUNTIFS($A$2:$A$251,$A174,$B$2:$B$251,$B174)&gt;1,"Duplicate room and date",IF(AND($L174&lt;&gt;"",$K174=""),"Missing start time",IF(AND($Y174="Yes",$AC174="Released",$AB174&lt;&gt;"Pass"),"Inspection not passed",IF(AND($AB174&lt;&gt;"",$Z174=""),"Missing inspector",IF(AND($AD174="Maintenance",$AE174=""),"Missing issue description",IF(AND($AD174="Maintenance",$AF174=""),"Missing maintenance ticket",IF(OR(NOT(ISNUMBER($M174)),NOT(ISNUMBER($J174))),"OK",IF($M174&gt;$J174+'Standards &amp; Setup'!$B$4,"Cleaning time above alert limit","OK")))))))))</f>
        <v/>
      </c>
    </row>
    <row r="175">
      <c r="A175" s="38" t="n"/>
      <c r="B175" s="19" t="n"/>
      <c r="C175" s="20">
        <f>IFERROR(IF($B175="","",VLOOKUP($B175,'Standards &amp; Setup'!$E$3:$G$102,2,FALSE)),"Room not found")</f>
        <v/>
      </c>
      <c r="D175" s="20">
        <f>IFERROR(IF($B175="","",VLOOKUP($B175,'Standards &amp; Setup'!$E$3:$G$102,3,FALSE)),"Room not found")</f>
        <v/>
      </c>
      <c r="E175" s="19" t="n"/>
      <c r="F175" s="19" t="n"/>
      <c r="G175" s="19" t="n"/>
      <c r="H175" s="19" t="n"/>
      <c r="I175" s="19" t="n"/>
      <c r="J175" s="20">
        <f>IFERROR(IF($G175="","",VLOOKUP($G175,'Standards &amp; Setup'!$A$14:$B$17,2,FALSE)),"")</f>
        <v/>
      </c>
      <c r="K175" s="21" t="n"/>
      <c r="L175" s="21" t="n"/>
      <c r="M175" s="20">
        <f>IF(OR(NOT(ISNUMBER($K175)),NOT(ISNUMBER($L175))),"",ROUND(MOD($L175-$K175,1)*1440,0))</f>
        <v/>
      </c>
      <c r="N175" s="19" t="n"/>
      <c r="O175" s="19" t="n"/>
      <c r="P175" s="19" t="n"/>
      <c r="Q175" s="19" t="n"/>
      <c r="R175" s="19" t="n"/>
      <c r="S175" s="19" t="n"/>
      <c r="T175" s="19" t="n"/>
      <c r="U175" s="19" t="n"/>
      <c r="V175" s="19" t="n"/>
      <c r="W175" s="19" t="n"/>
      <c r="X175" s="19" t="n"/>
      <c r="Y175" s="19" t="n"/>
      <c r="Z175" s="19" t="n"/>
      <c r="AA175" s="21" t="n"/>
      <c r="AB175" s="19" t="n"/>
      <c r="AC175" s="20">
        <f>IF(OR($A175="",$B175=""),"",IF(COUNTIF($N175:$X175,"Needs Attention")&gt;0,"Hold",IF(AND($L175&lt;&gt;"",COUNTBLANK($N175:$X175)&gt;0),"Incomplete Checklist",IF($K175="","Not Started",IF($L175="","In Progress",IF($AB175="Fail","Reclean",IF(AND($Y175="Yes",$AB175=""),"Awaiting Inspection",IF(OR($Y175="No",$AB175="Pass"),"Released","Awaiting Inspection"))))))))</f>
        <v/>
      </c>
      <c r="AD175" s="19" t="n"/>
      <c r="AE175" s="19" t="n"/>
      <c r="AF175" s="19" t="n"/>
      <c r="AG175" s="19" t="n"/>
      <c r="AH175" s="19" t="n"/>
      <c r="AI175" s="19" t="n"/>
      <c r="AJ175" s="39" t="n"/>
      <c r="AK175" s="20">
        <f>IF(OR($A175="",$B175=""),"",IF(COUNTIFS($A$2:$A$251,$A175,$B$2:$B$251,$B175)&gt;1,"Duplicate room and date",IF(AND($L175&lt;&gt;"",$K175=""),"Missing start time",IF(AND($Y175="Yes",$AC175="Released",$AB175&lt;&gt;"Pass"),"Inspection not passed",IF(AND($AB175&lt;&gt;"",$Z175=""),"Missing inspector",IF(AND($AD175="Maintenance",$AE175=""),"Missing issue description",IF(AND($AD175="Maintenance",$AF175=""),"Missing maintenance ticket",IF(OR(NOT(ISNUMBER($M175)),NOT(ISNUMBER($J175))),"OK",IF($M175&gt;$J175+'Standards &amp; Setup'!$B$4,"Cleaning time above alert limit","OK")))))))))</f>
        <v/>
      </c>
    </row>
    <row r="176">
      <c r="A176" s="38" t="n"/>
      <c r="B176" s="19" t="n"/>
      <c r="C176" s="20">
        <f>IFERROR(IF($B176="","",VLOOKUP($B176,'Standards &amp; Setup'!$E$3:$G$102,2,FALSE)),"Room not found")</f>
        <v/>
      </c>
      <c r="D176" s="20">
        <f>IFERROR(IF($B176="","",VLOOKUP($B176,'Standards &amp; Setup'!$E$3:$G$102,3,FALSE)),"Room not found")</f>
        <v/>
      </c>
      <c r="E176" s="19" t="n"/>
      <c r="F176" s="19" t="n"/>
      <c r="G176" s="19" t="n"/>
      <c r="H176" s="19" t="n"/>
      <c r="I176" s="19" t="n"/>
      <c r="J176" s="20">
        <f>IFERROR(IF($G176="","",VLOOKUP($G176,'Standards &amp; Setup'!$A$14:$B$17,2,FALSE)),"")</f>
        <v/>
      </c>
      <c r="K176" s="21" t="n"/>
      <c r="L176" s="21" t="n"/>
      <c r="M176" s="20">
        <f>IF(OR(NOT(ISNUMBER($K176)),NOT(ISNUMBER($L176))),"",ROUND(MOD($L176-$K176,1)*1440,0))</f>
        <v/>
      </c>
      <c r="N176" s="19" t="n"/>
      <c r="O176" s="19" t="n"/>
      <c r="P176" s="19" t="n"/>
      <c r="Q176" s="19" t="n"/>
      <c r="R176" s="19" t="n"/>
      <c r="S176" s="19" t="n"/>
      <c r="T176" s="19" t="n"/>
      <c r="U176" s="19" t="n"/>
      <c r="V176" s="19" t="n"/>
      <c r="W176" s="19" t="n"/>
      <c r="X176" s="19" t="n"/>
      <c r="Y176" s="19" t="n"/>
      <c r="Z176" s="19" t="n"/>
      <c r="AA176" s="21" t="n"/>
      <c r="AB176" s="19" t="n"/>
      <c r="AC176" s="20">
        <f>IF(OR($A176="",$B176=""),"",IF(COUNTIF($N176:$X176,"Needs Attention")&gt;0,"Hold",IF(AND($L176&lt;&gt;"",COUNTBLANK($N176:$X176)&gt;0),"Incomplete Checklist",IF($K176="","Not Started",IF($L176="","In Progress",IF($AB176="Fail","Reclean",IF(AND($Y176="Yes",$AB176=""),"Awaiting Inspection",IF(OR($Y176="No",$AB176="Pass"),"Released","Awaiting Inspection"))))))))</f>
        <v/>
      </c>
      <c r="AD176" s="19" t="n"/>
      <c r="AE176" s="19" t="n"/>
      <c r="AF176" s="19" t="n"/>
      <c r="AG176" s="19" t="n"/>
      <c r="AH176" s="19" t="n"/>
      <c r="AI176" s="19" t="n"/>
      <c r="AJ176" s="39" t="n"/>
      <c r="AK176" s="20">
        <f>IF(OR($A176="",$B176=""),"",IF(COUNTIFS($A$2:$A$251,$A176,$B$2:$B$251,$B176)&gt;1,"Duplicate room and date",IF(AND($L176&lt;&gt;"",$K176=""),"Missing start time",IF(AND($Y176="Yes",$AC176="Released",$AB176&lt;&gt;"Pass"),"Inspection not passed",IF(AND($AB176&lt;&gt;"",$Z176=""),"Missing inspector",IF(AND($AD176="Maintenance",$AE176=""),"Missing issue description",IF(AND($AD176="Maintenance",$AF176=""),"Missing maintenance ticket",IF(OR(NOT(ISNUMBER($M176)),NOT(ISNUMBER($J176))),"OK",IF($M176&gt;$J176+'Standards &amp; Setup'!$B$4,"Cleaning time above alert limit","OK")))))))))</f>
        <v/>
      </c>
    </row>
    <row r="177">
      <c r="A177" s="38" t="n"/>
      <c r="B177" s="19" t="n"/>
      <c r="C177" s="20">
        <f>IFERROR(IF($B177="","",VLOOKUP($B177,'Standards &amp; Setup'!$E$3:$G$102,2,FALSE)),"Room not found")</f>
        <v/>
      </c>
      <c r="D177" s="20">
        <f>IFERROR(IF($B177="","",VLOOKUP($B177,'Standards &amp; Setup'!$E$3:$G$102,3,FALSE)),"Room not found")</f>
        <v/>
      </c>
      <c r="E177" s="19" t="n"/>
      <c r="F177" s="19" t="n"/>
      <c r="G177" s="19" t="n"/>
      <c r="H177" s="19" t="n"/>
      <c r="I177" s="19" t="n"/>
      <c r="J177" s="20">
        <f>IFERROR(IF($G177="","",VLOOKUP($G177,'Standards &amp; Setup'!$A$14:$B$17,2,FALSE)),"")</f>
        <v/>
      </c>
      <c r="K177" s="21" t="n"/>
      <c r="L177" s="21" t="n"/>
      <c r="M177" s="20">
        <f>IF(OR(NOT(ISNUMBER($K177)),NOT(ISNUMBER($L177))),"",ROUND(MOD($L177-$K177,1)*1440,0))</f>
        <v/>
      </c>
      <c r="N177" s="19" t="n"/>
      <c r="O177" s="19" t="n"/>
      <c r="P177" s="19" t="n"/>
      <c r="Q177" s="19" t="n"/>
      <c r="R177" s="19" t="n"/>
      <c r="S177" s="19" t="n"/>
      <c r="T177" s="19" t="n"/>
      <c r="U177" s="19" t="n"/>
      <c r="V177" s="19" t="n"/>
      <c r="W177" s="19" t="n"/>
      <c r="X177" s="19" t="n"/>
      <c r="Y177" s="19" t="n"/>
      <c r="Z177" s="19" t="n"/>
      <c r="AA177" s="21" t="n"/>
      <c r="AB177" s="19" t="n"/>
      <c r="AC177" s="20">
        <f>IF(OR($A177="",$B177=""),"",IF(COUNTIF($N177:$X177,"Needs Attention")&gt;0,"Hold",IF(AND($L177&lt;&gt;"",COUNTBLANK($N177:$X177)&gt;0),"Incomplete Checklist",IF($K177="","Not Started",IF($L177="","In Progress",IF($AB177="Fail","Reclean",IF(AND($Y177="Yes",$AB177=""),"Awaiting Inspection",IF(OR($Y177="No",$AB177="Pass"),"Released","Awaiting Inspection"))))))))</f>
        <v/>
      </c>
      <c r="AD177" s="19" t="n"/>
      <c r="AE177" s="19" t="n"/>
      <c r="AF177" s="19" t="n"/>
      <c r="AG177" s="19" t="n"/>
      <c r="AH177" s="19" t="n"/>
      <c r="AI177" s="19" t="n"/>
      <c r="AJ177" s="39" t="n"/>
      <c r="AK177" s="20">
        <f>IF(OR($A177="",$B177=""),"",IF(COUNTIFS($A$2:$A$251,$A177,$B$2:$B$251,$B177)&gt;1,"Duplicate room and date",IF(AND($L177&lt;&gt;"",$K177=""),"Missing start time",IF(AND($Y177="Yes",$AC177="Released",$AB177&lt;&gt;"Pass"),"Inspection not passed",IF(AND($AB177&lt;&gt;"",$Z177=""),"Missing inspector",IF(AND($AD177="Maintenance",$AE177=""),"Missing issue description",IF(AND($AD177="Maintenance",$AF177=""),"Missing maintenance ticket",IF(OR(NOT(ISNUMBER($M177)),NOT(ISNUMBER($J177))),"OK",IF($M177&gt;$J177+'Standards &amp; Setup'!$B$4,"Cleaning time above alert limit","OK")))))))))</f>
        <v/>
      </c>
    </row>
    <row r="178">
      <c r="A178" s="38" t="n"/>
      <c r="B178" s="19" t="n"/>
      <c r="C178" s="20">
        <f>IFERROR(IF($B178="","",VLOOKUP($B178,'Standards &amp; Setup'!$E$3:$G$102,2,FALSE)),"Room not found")</f>
        <v/>
      </c>
      <c r="D178" s="20">
        <f>IFERROR(IF($B178="","",VLOOKUP($B178,'Standards &amp; Setup'!$E$3:$G$102,3,FALSE)),"Room not found")</f>
        <v/>
      </c>
      <c r="E178" s="19" t="n"/>
      <c r="F178" s="19" t="n"/>
      <c r="G178" s="19" t="n"/>
      <c r="H178" s="19" t="n"/>
      <c r="I178" s="19" t="n"/>
      <c r="J178" s="20">
        <f>IFERROR(IF($G178="","",VLOOKUP($G178,'Standards &amp; Setup'!$A$14:$B$17,2,FALSE)),"")</f>
        <v/>
      </c>
      <c r="K178" s="21" t="n"/>
      <c r="L178" s="21" t="n"/>
      <c r="M178" s="20">
        <f>IF(OR(NOT(ISNUMBER($K178)),NOT(ISNUMBER($L178))),"",ROUND(MOD($L178-$K178,1)*1440,0))</f>
        <v/>
      </c>
      <c r="N178" s="19" t="n"/>
      <c r="O178" s="19" t="n"/>
      <c r="P178" s="19" t="n"/>
      <c r="Q178" s="19" t="n"/>
      <c r="R178" s="19" t="n"/>
      <c r="S178" s="19" t="n"/>
      <c r="T178" s="19" t="n"/>
      <c r="U178" s="19" t="n"/>
      <c r="V178" s="19" t="n"/>
      <c r="W178" s="19" t="n"/>
      <c r="X178" s="19" t="n"/>
      <c r="Y178" s="19" t="n"/>
      <c r="Z178" s="19" t="n"/>
      <c r="AA178" s="21" t="n"/>
      <c r="AB178" s="19" t="n"/>
      <c r="AC178" s="20">
        <f>IF(OR($A178="",$B178=""),"",IF(COUNTIF($N178:$X178,"Needs Attention")&gt;0,"Hold",IF(AND($L178&lt;&gt;"",COUNTBLANK($N178:$X178)&gt;0),"Incomplete Checklist",IF($K178="","Not Started",IF($L178="","In Progress",IF($AB178="Fail","Reclean",IF(AND($Y178="Yes",$AB178=""),"Awaiting Inspection",IF(OR($Y178="No",$AB178="Pass"),"Released","Awaiting Inspection"))))))))</f>
        <v/>
      </c>
      <c r="AD178" s="19" t="n"/>
      <c r="AE178" s="19" t="n"/>
      <c r="AF178" s="19" t="n"/>
      <c r="AG178" s="19" t="n"/>
      <c r="AH178" s="19" t="n"/>
      <c r="AI178" s="19" t="n"/>
      <c r="AJ178" s="39" t="n"/>
      <c r="AK178" s="20">
        <f>IF(OR($A178="",$B178=""),"",IF(COUNTIFS($A$2:$A$251,$A178,$B$2:$B$251,$B178)&gt;1,"Duplicate room and date",IF(AND($L178&lt;&gt;"",$K178=""),"Missing start time",IF(AND($Y178="Yes",$AC178="Released",$AB178&lt;&gt;"Pass"),"Inspection not passed",IF(AND($AB178&lt;&gt;"",$Z178=""),"Missing inspector",IF(AND($AD178="Maintenance",$AE178=""),"Missing issue description",IF(AND($AD178="Maintenance",$AF178=""),"Missing maintenance ticket",IF(OR(NOT(ISNUMBER($M178)),NOT(ISNUMBER($J178))),"OK",IF($M178&gt;$J178+'Standards &amp; Setup'!$B$4,"Cleaning time above alert limit","OK")))))))))</f>
        <v/>
      </c>
    </row>
    <row r="179">
      <c r="A179" s="38" t="n"/>
      <c r="B179" s="19" t="n"/>
      <c r="C179" s="20">
        <f>IFERROR(IF($B179="","",VLOOKUP($B179,'Standards &amp; Setup'!$E$3:$G$102,2,FALSE)),"Room not found")</f>
        <v/>
      </c>
      <c r="D179" s="20">
        <f>IFERROR(IF($B179="","",VLOOKUP($B179,'Standards &amp; Setup'!$E$3:$G$102,3,FALSE)),"Room not found")</f>
        <v/>
      </c>
      <c r="E179" s="19" t="n"/>
      <c r="F179" s="19" t="n"/>
      <c r="G179" s="19" t="n"/>
      <c r="H179" s="19" t="n"/>
      <c r="I179" s="19" t="n"/>
      <c r="J179" s="20">
        <f>IFERROR(IF($G179="","",VLOOKUP($G179,'Standards &amp; Setup'!$A$14:$B$17,2,FALSE)),"")</f>
        <v/>
      </c>
      <c r="K179" s="21" t="n"/>
      <c r="L179" s="21" t="n"/>
      <c r="M179" s="20">
        <f>IF(OR(NOT(ISNUMBER($K179)),NOT(ISNUMBER($L179))),"",ROUND(MOD($L179-$K179,1)*1440,0))</f>
        <v/>
      </c>
      <c r="N179" s="19" t="n"/>
      <c r="O179" s="19" t="n"/>
      <c r="P179" s="19" t="n"/>
      <c r="Q179" s="19" t="n"/>
      <c r="R179" s="19" t="n"/>
      <c r="S179" s="19" t="n"/>
      <c r="T179" s="19" t="n"/>
      <c r="U179" s="19" t="n"/>
      <c r="V179" s="19" t="n"/>
      <c r="W179" s="19" t="n"/>
      <c r="X179" s="19" t="n"/>
      <c r="Y179" s="19" t="n"/>
      <c r="Z179" s="19" t="n"/>
      <c r="AA179" s="21" t="n"/>
      <c r="AB179" s="19" t="n"/>
      <c r="AC179" s="20">
        <f>IF(OR($A179="",$B179=""),"",IF(COUNTIF($N179:$X179,"Needs Attention")&gt;0,"Hold",IF(AND($L179&lt;&gt;"",COUNTBLANK($N179:$X179)&gt;0),"Incomplete Checklist",IF($K179="","Not Started",IF($L179="","In Progress",IF($AB179="Fail","Reclean",IF(AND($Y179="Yes",$AB179=""),"Awaiting Inspection",IF(OR($Y179="No",$AB179="Pass"),"Released","Awaiting Inspection"))))))))</f>
        <v/>
      </c>
      <c r="AD179" s="19" t="n"/>
      <c r="AE179" s="19" t="n"/>
      <c r="AF179" s="19" t="n"/>
      <c r="AG179" s="19" t="n"/>
      <c r="AH179" s="19" t="n"/>
      <c r="AI179" s="19" t="n"/>
      <c r="AJ179" s="39" t="n"/>
      <c r="AK179" s="20">
        <f>IF(OR($A179="",$B179=""),"",IF(COUNTIFS($A$2:$A$251,$A179,$B$2:$B$251,$B179)&gt;1,"Duplicate room and date",IF(AND($L179&lt;&gt;"",$K179=""),"Missing start time",IF(AND($Y179="Yes",$AC179="Released",$AB179&lt;&gt;"Pass"),"Inspection not passed",IF(AND($AB179&lt;&gt;"",$Z179=""),"Missing inspector",IF(AND($AD179="Maintenance",$AE179=""),"Missing issue description",IF(AND($AD179="Maintenance",$AF179=""),"Missing maintenance ticket",IF(OR(NOT(ISNUMBER($M179)),NOT(ISNUMBER($J179))),"OK",IF($M179&gt;$J179+'Standards &amp; Setup'!$B$4,"Cleaning time above alert limit","OK")))))))))</f>
        <v/>
      </c>
    </row>
    <row r="180">
      <c r="A180" s="38" t="n"/>
      <c r="B180" s="19" t="n"/>
      <c r="C180" s="20">
        <f>IFERROR(IF($B180="","",VLOOKUP($B180,'Standards &amp; Setup'!$E$3:$G$102,2,FALSE)),"Room not found")</f>
        <v/>
      </c>
      <c r="D180" s="20">
        <f>IFERROR(IF($B180="","",VLOOKUP($B180,'Standards &amp; Setup'!$E$3:$G$102,3,FALSE)),"Room not found")</f>
        <v/>
      </c>
      <c r="E180" s="19" t="n"/>
      <c r="F180" s="19" t="n"/>
      <c r="G180" s="19" t="n"/>
      <c r="H180" s="19" t="n"/>
      <c r="I180" s="19" t="n"/>
      <c r="J180" s="20">
        <f>IFERROR(IF($G180="","",VLOOKUP($G180,'Standards &amp; Setup'!$A$14:$B$17,2,FALSE)),"")</f>
        <v/>
      </c>
      <c r="K180" s="21" t="n"/>
      <c r="L180" s="21" t="n"/>
      <c r="M180" s="20">
        <f>IF(OR(NOT(ISNUMBER($K180)),NOT(ISNUMBER($L180))),"",ROUND(MOD($L180-$K180,1)*1440,0))</f>
        <v/>
      </c>
      <c r="N180" s="19" t="n"/>
      <c r="O180" s="19" t="n"/>
      <c r="P180" s="19" t="n"/>
      <c r="Q180" s="19" t="n"/>
      <c r="R180" s="19" t="n"/>
      <c r="S180" s="19" t="n"/>
      <c r="T180" s="19" t="n"/>
      <c r="U180" s="19" t="n"/>
      <c r="V180" s="19" t="n"/>
      <c r="W180" s="19" t="n"/>
      <c r="X180" s="19" t="n"/>
      <c r="Y180" s="19" t="n"/>
      <c r="Z180" s="19" t="n"/>
      <c r="AA180" s="21" t="n"/>
      <c r="AB180" s="19" t="n"/>
      <c r="AC180" s="20">
        <f>IF(OR($A180="",$B180=""),"",IF(COUNTIF($N180:$X180,"Needs Attention")&gt;0,"Hold",IF(AND($L180&lt;&gt;"",COUNTBLANK($N180:$X180)&gt;0),"Incomplete Checklist",IF($K180="","Not Started",IF($L180="","In Progress",IF($AB180="Fail","Reclean",IF(AND($Y180="Yes",$AB180=""),"Awaiting Inspection",IF(OR($Y180="No",$AB180="Pass"),"Released","Awaiting Inspection"))))))))</f>
        <v/>
      </c>
      <c r="AD180" s="19" t="n"/>
      <c r="AE180" s="19" t="n"/>
      <c r="AF180" s="19" t="n"/>
      <c r="AG180" s="19" t="n"/>
      <c r="AH180" s="19" t="n"/>
      <c r="AI180" s="19" t="n"/>
      <c r="AJ180" s="39" t="n"/>
      <c r="AK180" s="20">
        <f>IF(OR($A180="",$B180=""),"",IF(COUNTIFS($A$2:$A$251,$A180,$B$2:$B$251,$B180)&gt;1,"Duplicate room and date",IF(AND($L180&lt;&gt;"",$K180=""),"Missing start time",IF(AND($Y180="Yes",$AC180="Released",$AB180&lt;&gt;"Pass"),"Inspection not passed",IF(AND($AB180&lt;&gt;"",$Z180=""),"Missing inspector",IF(AND($AD180="Maintenance",$AE180=""),"Missing issue description",IF(AND($AD180="Maintenance",$AF180=""),"Missing maintenance ticket",IF(OR(NOT(ISNUMBER($M180)),NOT(ISNUMBER($J180))),"OK",IF($M180&gt;$J180+'Standards &amp; Setup'!$B$4,"Cleaning time above alert limit","OK")))))))))</f>
        <v/>
      </c>
    </row>
    <row r="181">
      <c r="A181" s="38" t="n"/>
      <c r="B181" s="19" t="n"/>
      <c r="C181" s="20">
        <f>IFERROR(IF($B181="","",VLOOKUP($B181,'Standards &amp; Setup'!$E$3:$G$102,2,FALSE)),"Room not found")</f>
        <v/>
      </c>
      <c r="D181" s="20">
        <f>IFERROR(IF($B181="","",VLOOKUP($B181,'Standards &amp; Setup'!$E$3:$G$102,3,FALSE)),"Room not found")</f>
        <v/>
      </c>
      <c r="E181" s="19" t="n"/>
      <c r="F181" s="19" t="n"/>
      <c r="G181" s="19" t="n"/>
      <c r="H181" s="19" t="n"/>
      <c r="I181" s="19" t="n"/>
      <c r="J181" s="20">
        <f>IFERROR(IF($G181="","",VLOOKUP($G181,'Standards &amp; Setup'!$A$14:$B$17,2,FALSE)),"")</f>
        <v/>
      </c>
      <c r="K181" s="21" t="n"/>
      <c r="L181" s="21" t="n"/>
      <c r="M181" s="20">
        <f>IF(OR(NOT(ISNUMBER($K181)),NOT(ISNUMBER($L181))),"",ROUND(MOD($L181-$K181,1)*1440,0))</f>
        <v/>
      </c>
      <c r="N181" s="19" t="n"/>
      <c r="O181" s="19" t="n"/>
      <c r="P181" s="19" t="n"/>
      <c r="Q181" s="19" t="n"/>
      <c r="R181" s="19" t="n"/>
      <c r="S181" s="19" t="n"/>
      <c r="T181" s="19" t="n"/>
      <c r="U181" s="19" t="n"/>
      <c r="V181" s="19" t="n"/>
      <c r="W181" s="19" t="n"/>
      <c r="X181" s="19" t="n"/>
      <c r="Y181" s="19" t="n"/>
      <c r="Z181" s="19" t="n"/>
      <c r="AA181" s="21" t="n"/>
      <c r="AB181" s="19" t="n"/>
      <c r="AC181" s="20">
        <f>IF(OR($A181="",$B181=""),"",IF(COUNTIF($N181:$X181,"Needs Attention")&gt;0,"Hold",IF(AND($L181&lt;&gt;"",COUNTBLANK($N181:$X181)&gt;0),"Incomplete Checklist",IF($K181="","Not Started",IF($L181="","In Progress",IF($AB181="Fail","Reclean",IF(AND($Y181="Yes",$AB181=""),"Awaiting Inspection",IF(OR($Y181="No",$AB181="Pass"),"Released","Awaiting Inspection"))))))))</f>
        <v/>
      </c>
      <c r="AD181" s="19" t="n"/>
      <c r="AE181" s="19" t="n"/>
      <c r="AF181" s="19" t="n"/>
      <c r="AG181" s="19" t="n"/>
      <c r="AH181" s="19" t="n"/>
      <c r="AI181" s="19" t="n"/>
      <c r="AJ181" s="39" t="n"/>
      <c r="AK181" s="20">
        <f>IF(OR($A181="",$B181=""),"",IF(COUNTIFS($A$2:$A$251,$A181,$B$2:$B$251,$B181)&gt;1,"Duplicate room and date",IF(AND($L181&lt;&gt;"",$K181=""),"Missing start time",IF(AND($Y181="Yes",$AC181="Released",$AB181&lt;&gt;"Pass"),"Inspection not passed",IF(AND($AB181&lt;&gt;"",$Z181=""),"Missing inspector",IF(AND($AD181="Maintenance",$AE181=""),"Missing issue description",IF(AND($AD181="Maintenance",$AF181=""),"Missing maintenance ticket",IF(OR(NOT(ISNUMBER($M181)),NOT(ISNUMBER($J181))),"OK",IF($M181&gt;$J181+'Standards &amp; Setup'!$B$4,"Cleaning time above alert limit","OK")))))))))</f>
        <v/>
      </c>
    </row>
    <row r="182">
      <c r="A182" s="38" t="n"/>
      <c r="B182" s="19" t="n"/>
      <c r="C182" s="20">
        <f>IFERROR(IF($B182="","",VLOOKUP($B182,'Standards &amp; Setup'!$E$3:$G$102,2,FALSE)),"Room not found")</f>
        <v/>
      </c>
      <c r="D182" s="20">
        <f>IFERROR(IF($B182="","",VLOOKUP($B182,'Standards &amp; Setup'!$E$3:$G$102,3,FALSE)),"Room not found")</f>
        <v/>
      </c>
      <c r="E182" s="19" t="n"/>
      <c r="F182" s="19" t="n"/>
      <c r="G182" s="19" t="n"/>
      <c r="H182" s="19" t="n"/>
      <c r="I182" s="19" t="n"/>
      <c r="J182" s="20">
        <f>IFERROR(IF($G182="","",VLOOKUP($G182,'Standards &amp; Setup'!$A$14:$B$17,2,FALSE)),"")</f>
        <v/>
      </c>
      <c r="K182" s="21" t="n"/>
      <c r="L182" s="21" t="n"/>
      <c r="M182" s="20">
        <f>IF(OR(NOT(ISNUMBER($K182)),NOT(ISNUMBER($L182))),"",ROUND(MOD($L182-$K182,1)*1440,0))</f>
        <v/>
      </c>
      <c r="N182" s="19" t="n"/>
      <c r="O182" s="19" t="n"/>
      <c r="P182" s="19" t="n"/>
      <c r="Q182" s="19" t="n"/>
      <c r="R182" s="19" t="n"/>
      <c r="S182" s="19" t="n"/>
      <c r="T182" s="19" t="n"/>
      <c r="U182" s="19" t="n"/>
      <c r="V182" s="19" t="n"/>
      <c r="W182" s="19" t="n"/>
      <c r="X182" s="19" t="n"/>
      <c r="Y182" s="19" t="n"/>
      <c r="Z182" s="19" t="n"/>
      <c r="AA182" s="21" t="n"/>
      <c r="AB182" s="19" t="n"/>
      <c r="AC182" s="20">
        <f>IF(OR($A182="",$B182=""),"",IF(COUNTIF($N182:$X182,"Needs Attention")&gt;0,"Hold",IF(AND($L182&lt;&gt;"",COUNTBLANK($N182:$X182)&gt;0),"Incomplete Checklist",IF($K182="","Not Started",IF($L182="","In Progress",IF($AB182="Fail","Reclean",IF(AND($Y182="Yes",$AB182=""),"Awaiting Inspection",IF(OR($Y182="No",$AB182="Pass"),"Released","Awaiting Inspection"))))))))</f>
        <v/>
      </c>
      <c r="AD182" s="19" t="n"/>
      <c r="AE182" s="19" t="n"/>
      <c r="AF182" s="19" t="n"/>
      <c r="AG182" s="19" t="n"/>
      <c r="AH182" s="19" t="n"/>
      <c r="AI182" s="19" t="n"/>
      <c r="AJ182" s="39" t="n"/>
      <c r="AK182" s="20">
        <f>IF(OR($A182="",$B182=""),"",IF(COUNTIFS($A$2:$A$251,$A182,$B$2:$B$251,$B182)&gt;1,"Duplicate room and date",IF(AND($L182&lt;&gt;"",$K182=""),"Missing start time",IF(AND($Y182="Yes",$AC182="Released",$AB182&lt;&gt;"Pass"),"Inspection not passed",IF(AND($AB182&lt;&gt;"",$Z182=""),"Missing inspector",IF(AND($AD182="Maintenance",$AE182=""),"Missing issue description",IF(AND($AD182="Maintenance",$AF182=""),"Missing maintenance ticket",IF(OR(NOT(ISNUMBER($M182)),NOT(ISNUMBER($J182))),"OK",IF($M182&gt;$J182+'Standards &amp; Setup'!$B$4,"Cleaning time above alert limit","OK")))))))))</f>
        <v/>
      </c>
    </row>
    <row r="183">
      <c r="A183" s="38" t="n"/>
      <c r="B183" s="19" t="n"/>
      <c r="C183" s="20">
        <f>IFERROR(IF($B183="","",VLOOKUP($B183,'Standards &amp; Setup'!$E$3:$G$102,2,FALSE)),"Room not found")</f>
        <v/>
      </c>
      <c r="D183" s="20">
        <f>IFERROR(IF($B183="","",VLOOKUP($B183,'Standards &amp; Setup'!$E$3:$G$102,3,FALSE)),"Room not found")</f>
        <v/>
      </c>
      <c r="E183" s="19" t="n"/>
      <c r="F183" s="19" t="n"/>
      <c r="G183" s="19" t="n"/>
      <c r="H183" s="19" t="n"/>
      <c r="I183" s="19" t="n"/>
      <c r="J183" s="20">
        <f>IFERROR(IF($G183="","",VLOOKUP($G183,'Standards &amp; Setup'!$A$14:$B$17,2,FALSE)),"")</f>
        <v/>
      </c>
      <c r="K183" s="21" t="n"/>
      <c r="L183" s="21" t="n"/>
      <c r="M183" s="20">
        <f>IF(OR(NOT(ISNUMBER($K183)),NOT(ISNUMBER($L183))),"",ROUND(MOD($L183-$K183,1)*1440,0))</f>
        <v/>
      </c>
      <c r="N183" s="19" t="n"/>
      <c r="O183" s="19" t="n"/>
      <c r="P183" s="19" t="n"/>
      <c r="Q183" s="19" t="n"/>
      <c r="R183" s="19" t="n"/>
      <c r="S183" s="19" t="n"/>
      <c r="T183" s="19" t="n"/>
      <c r="U183" s="19" t="n"/>
      <c r="V183" s="19" t="n"/>
      <c r="W183" s="19" t="n"/>
      <c r="X183" s="19" t="n"/>
      <c r="Y183" s="19" t="n"/>
      <c r="Z183" s="19" t="n"/>
      <c r="AA183" s="21" t="n"/>
      <c r="AB183" s="19" t="n"/>
      <c r="AC183" s="20">
        <f>IF(OR($A183="",$B183=""),"",IF(COUNTIF($N183:$X183,"Needs Attention")&gt;0,"Hold",IF(AND($L183&lt;&gt;"",COUNTBLANK($N183:$X183)&gt;0),"Incomplete Checklist",IF($K183="","Not Started",IF($L183="","In Progress",IF($AB183="Fail","Reclean",IF(AND($Y183="Yes",$AB183=""),"Awaiting Inspection",IF(OR($Y183="No",$AB183="Pass"),"Released","Awaiting Inspection"))))))))</f>
        <v/>
      </c>
      <c r="AD183" s="19" t="n"/>
      <c r="AE183" s="19" t="n"/>
      <c r="AF183" s="19" t="n"/>
      <c r="AG183" s="19" t="n"/>
      <c r="AH183" s="19" t="n"/>
      <c r="AI183" s="19" t="n"/>
      <c r="AJ183" s="39" t="n"/>
      <c r="AK183" s="20">
        <f>IF(OR($A183="",$B183=""),"",IF(COUNTIFS($A$2:$A$251,$A183,$B$2:$B$251,$B183)&gt;1,"Duplicate room and date",IF(AND($L183&lt;&gt;"",$K183=""),"Missing start time",IF(AND($Y183="Yes",$AC183="Released",$AB183&lt;&gt;"Pass"),"Inspection not passed",IF(AND($AB183&lt;&gt;"",$Z183=""),"Missing inspector",IF(AND($AD183="Maintenance",$AE183=""),"Missing issue description",IF(AND($AD183="Maintenance",$AF183=""),"Missing maintenance ticket",IF(OR(NOT(ISNUMBER($M183)),NOT(ISNUMBER($J183))),"OK",IF($M183&gt;$J183+'Standards &amp; Setup'!$B$4,"Cleaning time above alert limit","OK")))))))))</f>
        <v/>
      </c>
    </row>
    <row r="184">
      <c r="A184" s="38" t="n"/>
      <c r="B184" s="19" t="n"/>
      <c r="C184" s="20">
        <f>IFERROR(IF($B184="","",VLOOKUP($B184,'Standards &amp; Setup'!$E$3:$G$102,2,FALSE)),"Room not found")</f>
        <v/>
      </c>
      <c r="D184" s="20">
        <f>IFERROR(IF($B184="","",VLOOKUP($B184,'Standards &amp; Setup'!$E$3:$G$102,3,FALSE)),"Room not found")</f>
        <v/>
      </c>
      <c r="E184" s="19" t="n"/>
      <c r="F184" s="19" t="n"/>
      <c r="G184" s="19" t="n"/>
      <c r="H184" s="19" t="n"/>
      <c r="I184" s="19" t="n"/>
      <c r="J184" s="20">
        <f>IFERROR(IF($G184="","",VLOOKUP($G184,'Standards &amp; Setup'!$A$14:$B$17,2,FALSE)),"")</f>
        <v/>
      </c>
      <c r="K184" s="21" t="n"/>
      <c r="L184" s="21" t="n"/>
      <c r="M184" s="20">
        <f>IF(OR(NOT(ISNUMBER($K184)),NOT(ISNUMBER($L184))),"",ROUND(MOD($L184-$K184,1)*1440,0))</f>
        <v/>
      </c>
      <c r="N184" s="19" t="n"/>
      <c r="O184" s="19" t="n"/>
      <c r="P184" s="19" t="n"/>
      <c r="Q184" s="19" t="n"/>
      <c r="R184" s="19" t="n"/>
      <c r="S184" s="19" t="n"/>
      <c r="T184" s="19" t="n"/>
      <c r="U184" s="19" t="n"/>
      <c r="V184" s="19" t="n"/>
      <c r="W184" s="19" t="n"/>
      <c r="X184" s="19" t="n"/>
      <c r="Y184" s="19" t="n"/>
      <c r="Z184" s="19" t="n"/>
      <c r="AA184" s="21" t="n"/>
      <c r="AB184" s="19" t="n"/>
      <c r="AC184" s="20">
        <f>IF(OR($A184="",$B184=""),"",IF(COUNTIF($N184:$X184,"Needs Attention")&gt;0,"Hold",IF(AND($L184&lt;&gt;"",COUNTBLANK($N184:$X184)&gt;0),"Incomplete Checklist",IF($K184="","Not Started",IF($L184="","In Progress",IF($AB184="Fail","Reclean",IF(AND($Y184="Yes",$AB184=""),"Awaiting Inspection",IF(OR($Y184="No",$AB184="Pass"),"Released","Awaiting Inspection"))))))))</f>
        <v/>
      </c>
      <c r="AD184" s="19" t="n"/>
      <c r="AE184" s="19" t="n"/>
      <c r="AF184" s="19" t="n"/>
      <c r="AG184" s="19" t="n"/>
      <c r="AH184" s="19" t="n"/>
      <c r="AI184" s="19" t="n"/>
      <c r="AJ184" s="39" t="n"/>
      <c r="AK184" s="20">
        <f>IF(OR($A184="",$B184=""),"",IF(COUNTIFS($A$2:$A$251,$A184,$B$2:$B$251,$B184)&gt;1,"Duplicate room and date",IF(AND($L184&lt;&gt;"",$K184=""),"Missing start time",IF(AND($Y184="Yes",$AC184="Released",$AB184&lt;&gt;"Pass"),"Inspection not passed",IF(AND($AB184&lt;&gt;"",$Z184=""),"Missing inspector",IF(AND($AD184="Maintenance",$AE184=""),"Missing issue description",IF(AND($AD184="Maintenance",$AF184=""),"Missing maintenance ticket",IF(OR(NOT(ISNUMBER($M184)),NOT(ISNUMBER($J184))),"OK",IF($M184&gt;$J184+'Standards &amp; Setup'!$B$4,"Cleaning time above alert limit","OK")))))))))</f>
        <v/>
      </c>
    </row>
    <row r="185">
      <c r="A185" s="38" t="n"/>
      <c r="B185" s="19" t="n"/>
      <c r="C185" s="20">
        <f>IFERROR(IF($B185="","",VLOOKUP($B185,'Standards &amp; Setup'!$E$3:$G$102,2,FALSE)),"Room not found")</f>
        <v/>
      </c>
      <c r="D185" s="20">
        <f>IFERROR(IF($B185="","",VLOOKUP($B185,'Standards &amp; Setup'!$E$3:$G$102,3,FALSE)),"Room not found")</f>
        <v/>
      </c>
      <c r="E185" s="19" t="n"/>
      <c r="F185" s="19" t="n"/>
      <c r="G185" s="19" t="n"/>
      <c r="H185" s="19" t="n"/>
      <c r="I185" s="19" t="n"/>
      <c r="J185" s="20">
        <f>IFERROR(IF($G185="","",VLOOKUP($G185,'Standards &amp; Setup'!$A$14:$B$17,2,FALSE)),"")</f>
        <v/>
      </c>
      <c r="K185" s="21" t="n"/>
      <c r="L185" s="21" t="n"/>
      <c r="M185" s="20">
        <f>IF(OR(NOT(ISNUMBER($K185)),NOT(ISNUMBER($L185))),"",ROUND(MOD($L185-$K185,1)*1440,0))</f>
        <v/>
      </c>
      <c r="N185" s="19" t="n"/>
      <c r="O185" s="19" t="n"/>
      <c r="P185" s="19" t="n"/>
      <c r="Q185" s="19" t="n"/>
      <c r="R185" s="19" t="n"/>
      <c r="S185" s="19" t="n"/>
      <c r="T185" s="19" t="n"/>
      <c r="U185" s="19" t="n"/>
      <c r="V185" s="19" t="n"/>
      <c r="W185" s="19" t="n"/>
      <c r="X185" s="19" t="n"/>
      <c r="Y185" s="19" t="n"/>
      <c r="Z185" s="19" t="n"/>
      <c r="AA185" s="21" t="n"/>
      <c r="AB185" s="19" t="n"/>
      <c r="AC185" s="20">
        <f>IF(OR($A185="",$B185=""),"",IF(COUNTIF($N185:$X185,"Needs Attention")&gt;0,"Hold",IF(AND($L185&lt;&gt;"",COUNTBLANK($N185:$X185)&gt;0),"Incomplete Checklist",IF($K185="","Not Started",IF($L185="","In Progress",IF($AB185="Fail","Reclean",IF(AND($Y185="Yes",$AB185=""),"Awaiting Inspection",IF(OR($Y185="No",$AB185="Pass"),"Released","Awaiting Inspection"))))))))</f>
        <v/>
      </c>
      <c r="AD185" s="19" t="n"/>
      <c r="AE185" s="19" t="n"/>
      <c r="AF185" s="19" t="n"/>
      <c r="AG185" s="19" t="n"/>
      <c r="AH185" s="19" t="n"/>
      <c r="AI185" s="19" t="n"/>
      <c r="AJ185" s="39" t="n"/>
      <c r="AK185" s="20">
        <f>IF(OR($A185="",$B185=""),"",IF(COUNTIFS($A$2:$A$251,$A185,$B$2:$B$251,$B185)&gt;1,"Duplicate room and date",IF(AND($L185&lt;&gt;"",$K185=""),"Missing start time",IF(AND($Y185="Yes",$AC185="Released",$AB185&lt;&gt;"Pass"),"Inspection not passed",IF(AND($AB185&lt;&gt;"",$Z185=""),"Missing inspector",IF(AND($AD185="Maintenance",$AE185=""),"Missing issue description",IF(AND($AD185="Maintenance",$AF185=""),"Missing maintenance ticket",IF(OR(NOT(ISNUMBER($M185)),NOT(ISNUMBER($J185))),"OK",IF($M185&gt;$J185+'Standards &amp; Setup'!$B$4,"Cleaning time above alert limit","OK")))))))))</f>
        <v/>
      </c>
    </row>
    <row r="186">
      <c r="A186" s="38" t="n"/>
      <c r="B186" s="19" t="n"/>
      <c r="C186" s="20">
        <f>IFERROR(IF($B186="","",VLOOKUP($B186,'Standards &amp; Setup'!$E$3:$G$102,2,FALSE)),"Room not found")</f>
        <v/>
      </c>
      <c r="D186" s="20">
        <f>IFERROR(IF($B186="","",VLOOKUP($B186,'Standards &amp; Setup'!$E$3:$G$102,3,FALSE)),"Room not found")</f>
        <v/>
      </c>
      <c r="E186" s="19" t="n"/>
      <c r="F186" s="19" t="n"/>
      <c r="G186" s="19" t="n"/>
      <c r="H186" s="19" t="n"/>
      <c r="I186" s="19" t="n"/>
      <c r="J186" s="20">
        <f>IFERROR(IF($G186="","",VLOOKUP($G186,'Standards &amp; Setup'!$A$14:$B$17,2,FALSE)),"")</f>
        <v/>
      </c>
      <c r="K186" s="21" t="n"/>
      <c r="L186" s="21" t="n"/>
      <c r="M186" s="20">
        <f>IF(OR(NOT(ISNUMBER($K186)),NOT(ISNUMBER($L186))),"",ROUND(MOD($L186-$K186,1)*1440,0))</f>
        <v/>
      </c>
      <c r="N186" s="19" t="n"/>
      <c r="O186" s="19" t="n"/>
      <c r="P186" s="19" t="n"/>
      <c r="Q186" s="19" t="n"/>
      <c r="R186" s="19" t="n"/>
      <c r="S186" s="19" t="n"/>
      <c r="T186" s="19" t="n"/>
      <c r="U186" s="19" t="n"/>
      <c r="V186" s="19" t="n"/>
      <c r="W186" s="19" t="n"/>
      <c r="X186" s="19" t="n"/>
      <c r="Y186" s="19" t="n"/>
      <c r="Z186" s="19" t="n"/>
      <c r="AA186" s="21" t="n"/>
      <c r="AB186" s="19" t="n"/>
      <c r="AC186" s="20">
        <f>IF(OR($A186="",$B186=""),"",IF(COUNTIF($N186:$X186,"Needs Attention")&gt;0,"Hold",IF(AND($L186&lt;&gt;"",COUNTBLANK($N186:$X186)&gt;0),"Incomplete Checklist",IF($K186="","Not Started",IF($L186="","In Progress",IF($AB186="Fail","Reclean",IF(AND($Y186="Yes",$AB186=""),"Awaiting Inspection",IF(OR($Y186="No",$AB186="Pass"),"Released","Awaiting Inspection"))))))))</f>
        <v/>
      </c>
      <c r="AD186" s="19" t="n"/>
      <c r="AE186" s="19" t="n"/>
      <c r="AF186" s="19" t="n"/>
      <c r="AG186" s="19" t="n"/>
      <c r="AH186" s="19" t="n"/>
      <c r="AI186" s="19" t="n"/>
      <c r="AJ186" s="39" t="n"/>
      <c r="AK186" s="20">
        <f>IF(OR($A186="",$B186=""),"",IF(COUNTIFS($A$2:$A$251,$A186,$B$2:$B$251,$B186)&gt;1,"Duplicate room and date",IF(AND($L186&lt;&gt;"",$K186=""),"Missing start time",IF(AND($Y186="Yes",$AC186="Released",$AB186&lt;&gt;"Pass"),"Inspection not passed",IF(AND($AB186&lt;&gt;"",$Z186=""),"Missing inspector",IF(AND($AD186="Maintenance",$AE186=""),"Missing issue description",IF(AND($AD186="Maintenance",$AF186=""),"Missing maintenance ticket",IF(OR(NOT(ISNUMBER($M186)),NOT(ISNUMBER($J186))),"OK",IF($M186&gt;$J186+'Standards &amp; Setup'!$B$4,"Cleaning time above alert limit","OK")))))))))</f>
        <v/>
      </c>
    </row>
    <row r="187">
      <c r="A187" s="38" t="n"/>
      <c r="B187" s="19" t="n"/>
      <c r="C187" s="20">
        <f>IFERROR(IF($B187="","",VLOOKUP($B187,'Standards &amp; Setup'!$E$3:$G$102,2,FALSE)),"Room not found")</f>
        <v/>
      </c>
      <c r="D187" s="20">
        <f>IFERROR(IF($B187="","",VLOOKUP($B187,'Standards &amp; Setup'!$E$3:$G$102,3,FALSE)),"Room not found")</f>
        <v/>
      </c>
      <c r="E187" s="19" t="n"/>
      <c r="F187" s="19" t="n"/>
      <c r="G187" s="19" t="n"/>
      <c r="H187" s="19" t="n"/>
      <c r="I187" s="19" t="n"/>
      <c r="J187" s="20">
        <f>IFERROR(IF($G187="","",VLOOKUP($G187,'Standards &amp; Setup'!$A$14:$B$17,2,FALSE)),"")</f>
        <v/>
      </c>
      <c r="K187" s="21" t="n"/>
      <c r="L187" s="21" t="n"/>
      <c r="M187" s="20">
        <f>IF(OR(NOT(ISNUMBER($K187)),NOT(ISNUMBER($L187))),"",ROUND(MOD($L187-$K187,1)*1440,0))</f>
        <v/>
      </c>
      <c r="N187" s="19" t="n"/>
      <c r="O187" s="19" t="n"/>
      <c r="P187" s="19" t="n"/>
      <c r="Q187" s="19" t="n"/>
      <c r="R187" s="19" t="n"/>
      <c r="S187" s="19" t="n"/>
      <c r="T187" s="19" t="n"/>
      <c r="U187" s="19" t="n"/>
      <c r="V187" s="19" t="n"/>
      <c r="W187" s="19" t="n"/>
      <c r="X187" s="19" t="n"/>
      <c r="Y187" s="19" t="n"/>
      <c r="Z187" s="19" t="n"/>
      <c r="AA187" s="21" t="n"/>
      <c r="AB187" s="19" t="n"/>
      <c r="AC187" s="20">
        <f>IF(OR($A187="",$B187=""),"",IF(COUNTIF($N187:$X187,"Needs Attention")&gt;0,"Hold",IF(AND($L187&lt;&gt;"",COUNTBLANK($N187:$X187)&gt;0),"Incomplete Checklist",IF($K187="","Not Started",IF($L187="","In Progress",IF($AB187="Fail","Reclean",IF(AND($Y187="Yes",$AB187=""),"Awaiting Inspection",IF(OR($Y187="No",$AB187="Pass"),"Released","Awaiting Inspection"))))))))</f>
        <v/>
      </c>
      <c r="AD187" s="19" t="n"/>
      <c r="AE187" s="19" t="n"/>
      <c r="AF187" s="19" t="n"/>
      <c r="AG187" s="19" t="n"/>
      <c r="AH187" s="19" t="n"/>
      <c r="AI187" s="19" t="n"/>
      <c r="AJ187" s="39" t="n"/>
      <c r="AK187" s="20">
        <f>IF(OR($A187="",$B187=""),"",IF(COUNTIFS($A$2:$A$251,$A187,$B$2:$B$251,$B187)&gt;1,"Duplicate room and date",IF(AND($L187&lt;&gt;"",$K187=""),"Missing start time",IF(AND($Y187="Yes",$AC187="Released",$AB187&lt;&gt;"Pass"),"Inspection not passed",IF(AND($AB187&lt;&gt;"",$Z187=""),"Missing inspector",IF(AND($AD187="Maintenance",$AE187=""),"Missing issue description",IF(AND($AD187="Maintenance",$AF187=""),"Missing maintenance ticket",IF(OR(NOT(ISNUMBER($M187)),NOT(ISNUMBER($J187))),"OK",IF($M187&gt;$J187+'Standards &amp; Setup'!$B$4,"Cleaning time above alert limit","OK")))))))))</f>
        <v/>
      </c>
    </row>
    <row r="188">
      <c r="A188" s="38" t="n"/>
      <c r="B188" s="19" t="n"/>
      <c r="C188" s="20">
        <f>IFERROR(IF($B188="","",VLOOKUP($B188,'Standards &amp; Setup'!$E$3:$G$102,2,FALSE)),"Room not found")</f>
        <v/>
      </c>
      <c r="D188" s="20">
        <f>IFERROR(IF($B188="","",VLOOKUP($B188,'Standards &amp; Setup'!$E$3:$G$102,3,FALSE)),"Room not found")</f>
        <v/>
      </c>
      <c r="E188" s="19" t="n"/>
      <c r="F188" s="19" t="n"/>
      <c r="G188" s="19" t="n"/>
      <c r="H188" s="19" t="n"/>
      <c r="I188" s="19" t="n"/>
      <c r="J188" s="20">
        <f>IFERROR(IF($G188="","",VLOOKUP($G188,'Standards &amp; Setup'!$A$14:$B$17,2,FALSE)),"")</f>
        <v/>
      </c>
      <c r="K188" s="21" t="n"/>
      <c r="L188" s="21" t="n"/>
      <c r="M188" s="20">
        <f>IF(OR(NOT(ISNUMBER($K188)),NOT(ISNUMBER($L188))),"",ROUND(MOD($L188-$K188,1)*1440,0))</f>
        <v/>
      </c>
      <c r="N188" s="19" t="n"/>
      <c r="O188" s="19" t="n"/>
      <c r="P188" s="19" t="n"/>
      <c r="Q188" s="19" t="n"/>
      <c r="R188" s="19" t="n"/>
      <c r="S188" s="19" t="n"/>
      <c r="T188" s="19" t="n"/>
      <c r="U188" s="19" t="n"/>
      <c r="V188" s="19" t="n"/>
      <c r="W188" s="19" t="n"/>
      <c r="X188" s="19" t="n"/>
      <c r="Y188" s="19" t="n"/>
      <c r="Z188" s="19" t="n"/>
      <c r="AA188" s="21" t="n"/>
      <c r="AB188" s="19" t="n"/>
      <c r="AC188" s="20">
        <f>IF(OR($A188="",$B188=""),"",IF(COUNTIF($N188:$X188,"Needs Attention")&gt;0,"Hold",IF(AND($L188&lt;&gt;"",COUNTBLANK($N188:$X188)&gt;0),"Incomplete Checklist",IF($K188="","Not Started",IF($L188="","In Progress",IF($AB188="Fail","Reclean",IF(AND($Y188="Yes",$AB188=""),"Awaiting Inspection",IF(OR($Y188="No",$AB188="Pass"),"Released","Awaiting Inspection"))))))))</f>
        <v/>
      </c>
      <c r="AD188" s="19" t="n"/>
      <c r="AE188" s="19" t="n"/>
      <c r="AF188" s="19" t="n"/>
      <c r="AG188" s="19" t="n"/>
      <c r="AH188" s="19" t="n"/>
      <c r="AI188" s="19" t="n"/>
      <c r="AJ188" s="39" t="n"/>
      <c r="AK188" s="20">
        <f>IF(OR($A188="",$B188=""),"",IF(COUNTIFS($A$2:$A$251,$A188,$B$2:$B$251,$B188)&gt;1,"Duplicate room and date",IF(AND($L188&lt;&gt;"",$K188=""),"Missing start time",IF(AND($Y188="Yes",$AC188="Released",$AB188&lt;&gt;"Pass"),"Inspection not passed",IF(AND($AB188&lt;&gt;"",$Z188=""),"Missing inspector",IF(AND($AD188="Maintenance",$AE188=""),"Missing issue description",IF(AND($AD188="Maintenance",$AF188=""),"Missing maintenance ticket",IF(OR(NOT(ISNUMBER($M188)),NOT(ISNUMBER($J188))),"OK",IF($M188&gt;$J188+'Standards &amp; Setup'!$B$4,"Cleaning time above alert limit","OK")))))))))</f>
        <v/>
      </c>
    </row>
    <row r="189">
      <c r="A189" s="38" t="n"/>
      <c r="B189" s="19" t="n"/>
      <c r="C189" s="20">
        <f>IFERROR(IF($B189="","",VLOOKUP($B189,'Standards &amp; Setup'!$E$3:$G$102,2,FALSE)),"Room not found")</f>
        <v/>
      </c>
      <c r="D189" s="20">
        <f>IFERROR(IF($B189="","",VLOOKUP($B189,'Standards &amp; Setup'!$E$3:$G$102,3,FALSE)),"Room not found")</f>
        <v/>
      </c>
      <c r="E189" s="19" t="n"/>
      <c r="F189" s="19" t="n"/>
      <c r="G189" s="19" t="n"/>
      <c r="H189" s="19" t="n"/>
      <c r="I189" s="19" t="n"/>
      <c r="J189" s="20">
        <f>IFERROR(IF($G189="","",VLOOKUP($G189,'Standards &amp; Setup'!$A$14:$B$17,2,FALSE)),"")</f>
        <v/>
      </c>
      <c r="K189" s="21" t="n"/>
      <c r="L189" s="21" t="n"/>
      <c r="M189" s="20">
        <f>IF(OR(NOT(ISNUMBER($K189)),NOT(ISNUMBER($L189))),"",ROUND(MOD($L189-$K189,1)*1440,0))</f>
        <v/>
      </c>
      <c r="N189" s="19" t="n"/>
      <c r="O189" s="19" t="n"/>
      <c r="P189" s="19" t="n"/>
      <c r="Q189" s="19" t="n"/>
      <c r="R189" s="19" t="n"/>
      <c r="S189" s="19" t="n"/>
      <c r="T189" s="19" t="n"/>
      <c r="U189" s="19" t="n"/>
      <c r="V189" s="19" t="n"/>
      <c r="W189" s="19" t="n"/>
      <c r="X189" s="19" t="n"/>
      <c r="Y189" s="19" t="n"/>
      <c r="Z189" s="19" t="n"/>
      <c r="AA189" s="21" t="n"/>
      <c r="AB189" s="19" t="n"/>
      <c r="AC189" s="20">
        <f>IF(OR($A189="",$B189=""),"",IF(COUNTIF($N189:$X189,"Needs Attention")&gt;0,"Hold",IF(AND($L189&lt;&gt;"",COUNTBLANK($N189:$X189)&gt;0),"Incomplete Checklist",IF($K189="","Not Started",IF($L189="","In Progress",IF($AB189="Fail","Reclean",IF(AND($Y189="Yes",$AB189=""),"Awaiting Inspection",IF(OR($Y189="No",$AB189="Pass"),"Released","Awaiting Inspection"))))))))</f>
        <v/>
      </c>
      <c r="AD189" s="19" t="n"/>
      <c r="AE189" s="19" t="n"/>
      <c r="AF189" s="19" t="n"/>
      <c r="AG189" s="19" t="n"/>
      <c r="AH189" s="19" t="n"/>
      <c r="AI189" s="19" t="n"/>
      <c r="AJ189" s="39" t="n"/>
      <c r="AK189" s="20">
        <f>IF(OR($A189="",$B189=""),"",IF(COUNTIFS($A$2:$A$251,$A189,$B$2:$B$251,$B189)&gt;1,"Duplicate room and date",IF(AND($L189&lt;&gt;"",$K189=""),"Missing start time",IF(AND($Y189="Yes",$AC189="Released",$AB189&lt;&gt;"Pass"),"Inspection not passed",IF(AND($AB189&lt;&gt;"",$Z189=""),"Missing inspector",IF(AND($AD189="Maintenance",$AE189=""),"Missing issue description",IF(AND($AD189="Maintenance",$AF189=""),"Missing maintenance ticket",IF(OR(NOT(ISNUMBER($M189)),NOT(ISNUMBER($J189))),"OK",IF($M189&gt;$J189+'Standards &amp; Setup'!$B$4,"Cleaning time above alert limit","OK")))))))))</f>
        <v/>
      </c>
    </row>
    <row r="190">
      <c r="A190" s="38" t="n"/>
      <c r="B190" s="19" t="n"/>
      <c r="C190" s="20">
        <f>IFERROR(IF($B190="","",VLOOKUP($B190,'Standards &amp; Setup'!$E$3:$G$102,2,FALSE)),"Room not found")</f>
        <v/>
      </c>
      <c r="D190" s="20">
        <f>IFERROR(IF($B190="","",VLOOKUP($B190,'Standards &amp; Setup'!$E$3:$G$102,3,FALSE)),"Room not found")</f>
        <v/>
      </c>
      <c r="E190" s="19" t="n"/>
      <c r="F190" s="19" t="n"/>
      <c r="G190" s="19" t="n"/>
      <c r="H190" s="19" t="n"/>
      <c r="I190" s="19" t="n"/>
      <c r="J190" s="20">
        <f>IFERROR(IF($G190="","",VLOOKUP($G190,'Standards &amp; Setup'!$A$14:$B$17,2,FALSE)),"")</f>
        <v/>
      </c>
      <c r="K190" s="21" t="n"/>
      <c r="L190" s="21" t="n"/>
      <c r="M190" s="20">
        <f>IF(OR(NOT(ISNUMBER($K190)),NOT(ISNUMBER($L190))),"",ROUND(MOD($L190-$K190,1)*1440,0))</f>
        <v/>
      </c>
      <c r="N190" s="19" t="n"/>
      <c r="O190" s="19" t="n"/>
      <c r="P190" s="19" t="n"/>
      <c r="Q190" s="19" t="n"/>
      <c r="R190" s="19" t="n"/>
      <c r="S190" s="19" t="n"/>
      <c r="T190" s="19" t="n"/>
      <c r="U190" s="19" t="n"/>
      <c r="V190" s="19" t="n"/>
      <c r="W190" s="19" t="n"/>
      <c r="X190" s="19" t="n"/>
      <c r="Y190" s="19" t="n"/>
      <c r="Z190" s="19" t="n"/>
      <c r="AA190" s="21" t="n"/>
      <c r="AB190" s="19" t="n"/>
      <c r="AC190" s="20">
        <f>IF(OR($A190="",$B190=""),"",IF(COUNTIF($N190:$X190,"Needs Attention")&gt;0,"Hold",IF(AND($L190&lt;&gt;"",COUNTBLANK($N190:$X190)&gt;0),"Incomplete Checklist",IF($K190="","Not Started",IF($L190="","In Progress",IF($AB190="Fail","Reclean",IF(AND($Y190="Yes",$AB190=""),"Awaiting Inspection",IF(OR($Y190="No",$AB190="Pass"),"Released","Awaiting Inspection"))))))))</f>
        <v/>
      </c>
      <c r="AD190" s="19" t="n"/>
      <c r="AE190" s="19" t="n"/>
      <c r="AF190" s="19" t="n"/>
      <c r="AG190" s="19" t="n"/>
      <c r="AH190" s="19" t="n"/>
      <c r="AI190" s="19" t="n"/>
      <c r="AJ190" s="39" t="n"/>
      <c r="AK190" s="20">
        <f>IF(OR($A190="",$B190=""),"",IF(COUNTIFS($A$2:$A$251,$A190,$B$2:$B$251,$B190)&gt;1,"Duplicate room and date",IF(AND($L190&lt;&gt;"",$K190=""),"Missing start time",IF(AND($Y190="Yes",$AC190="Released",$AB190&lt;&gt;"Pass"),"Inspection not passed",IF(AND($AB190&lt;&gt;"",$Z190=""),"Missing inspector",IF(AND($AD190="Maintenance",$AE190=""),"Missing issue description",IF(AND($AD190="Maintenance",$AF190=""),"Missing maintenance ticket",IF(OR(NOT(ISNUMBER($M190)),NOT(ISNUMBER($J190))),"OK",IF($M190&gt;$J190+'Standards &amp; Setup'!$B$4,"Cleaning time above alert limit","OK")))))))))</f>
        <v/>
      </c>
    </row>
    <row r="191">
      <c r="A191" s="38" t="n"/>
      <c r="B191" s="19" t="n"/>
      <c r="C191" s="20">
        <f>IFERROR(IF($B191="","",VLOOKUP($B191,'Standards &amp; Setup'!$E$3:$G$102,2,FALSE)),"Room not found")</f>
        <v/>
      </c>
      <c r="D191" s="20">
        <f>IFERROR(IF($B191="","",VLOOKUP($B191,'Standards &amp; Setup'!$E$3:$G$102,3,FALSE)),"Room not found")</f>
        <v/>
      </c>
      <c r="E191" s="19" t="n"/>
      <c r="F191" s="19" t="n"/>
      <c r="G191" s="19" t="n"/>
      <c r="H191" s="19" t="n"/>
      <c r="I191" s="19" t="n"/>
      <c r="J191" s="20">
        <f>IFERROR(IF($G191="","",VLOOKUP($G191,'Standards &amp; Setup'!$A$14:$B$17,2,FALSE)),"")</f>
        <v/>
      </c>
      <c r="K191" s="21" t="n"/>
      <c r="L191" s="21" t="n"/>
      <c r="M191" s="20">
        <f>IF(OR(NOT(ISNUMBER($K191)),NOT(ISNUMBER($L191))),"",ROUND(MOD($L191-$K191,1)*1440,0))</f>
        <v/>
      </c>
      <c r="N191" s="19" t="n"/>
      <c r="O191" s="19" t="n"/>
      <c r="P191" s="19" t="n"/>
      <c r="Q191" s="19" t="n"/>
      <c r="R191" s="19" t="n"/>
      <c r="S191" s="19" t="n"/>
      <c r="T191" s="19" t="n"/>
      <c r="U191" s="19" t="n"/>
      <c r="V191" s="19" t="n"/>
      <c r="W191" s="19" t="n"/>
      <c r="X191" s="19" t="n"/>
      <c r="Y191" s="19" t="n"/>
      <c r="Z191" s="19" t="n"/>
      <c r="AA191" s="21" t="n"/>
      <c r="AB191" s="19" t="n"/>
      <c r="AC191" s="20">
        <f>IF(OR($A191="",$B191=""),"",IF(COUNTIF($N191:$X191,"Needs Attention")&gt;0,"Hold",IF(AND($L191&lt;&gt;"",COUNTBLANK($N191:$X191)&gt;0),"Incomplete Checklist",IF($K191="","Not Started",IF($L191="","In Progress",IF($AB191="Fail","Reclean",IF(AND($Y191="Yes",$AB191=""),"Awaiting Inspection",IF(OR($Y191="No",$AB191="Pass"),"Released","Awaiting Inspection"))))))))</f>
        <v/>
      </c>
      <c r="AD191" s="19" t="n"/>
      <c r="AE191" s="19" t="n"/>
      <c r="AF191" s="19" t="n"/>
      <c r="AG191" s="19" t="n"/>
      <c r="AH191" s="19" t="n"/>
      <c r="AI191" s="19" t="n"/>
      <c r="AJ191" s="39" t="n"/>
      <c r="AK191" s="20">
        <f>IF(OR($A191="",$B191=""),"",IF(COUNTIFS($A$2:$A$251,$A191,$B$2:$B$251,$B191)&gt;1,"Duplicate room and date",IF(AND($L191&lt;&gt;"",$K191=""),"Missing start time",IF(AND($Y191="Yes",$AC191="Released",$AB191&lt;&gt;"Pass"),"Inspection not passed",IF(AND($AB191&lt;&gt;"",$Z191=""),"Missing inspector",IF(AND($AD191="Maintenance",$AE191=""),"Missing issue description",IF(AND($AD191="Maintenance",$AF191=""),"Missing maintenance ticket",IF(OR(NOT(ISNUMBER($M191)),NOT(ISNUMBER($J191))),"OK",IF($M191&gt;$J191+'Standards &amp; Setup'!$B$4,"Cleaning time above alert limit","OK")))))))))</f>
        <v/>
      </c>
    </row>
    <row r="192">
      <c r="A192" s="38" t="n"/>
      <c r="B192" s="19" t="n"/>
      <c r="C192" s="20">
        <f>IFERROR(IF($B192="","",VLOOKUP($B192,'Standards &amp; Setup'!$E$3:$G$102,2,FALSE)),"Room not found")</f>
        <v/>
      </c>
      <c r="D192" s="20">
        <f>IFERROR(IF($B192="","",VLOOKUP($B192,'Standards &amp; Setup'!$E$3:$G$102,3,FALSE)),"Room not found")</f>
        <v/>
      </c>
      <c r="E192" s="19" t="n"/>
      <c r="F192" s="19" t="n"/>
      <c r="G192" s="19" t="n"/>
      <c r="H192" s="19" t="n"/>
      <c r="I192" s="19" t="n"/>
      <c r="J192" s="20">
        <f>IFERROR(IF($G192="","",VLOOKUP($G192,'Standards &amp; Setup'!$A$14:$B$17,2,FALSE)),"")</f>
        <v/>
      </c>
      <c r="K192" s="21" t="n"/>
      <c r="L192" s="21" t="n"/>
      <c r="M192" s="20">
        <f>IF(OR(NOT(ISNUMBER($K192)),NOT(ISNUMBER($L192))),"",ROUND(MOD($L192-$K192,1)*1440,0))</f>
        <v/>
      </c>
      <c r="N192" s="19" t="n"/>
      <c r="O192" s="19" t="n"/>
      <c r="P192" s="19" t="n"/>
      <c r="Q192" s="19" t="n"/>
      <c r="R192" s="19" t="n"/>
      <c r="S192" s="19" t="n"/>
      <c r="T192" s="19" t="n"/>
      <c r="U192" s="19" t="n"/>
      <c r="V192" s="19" t="n"/>
      <c r="W192" s="19" t="n"/>
      <c r="X192" s="19" t="n"/>
      <c r="Y192" s="19" t="n"/>
      <c r="Z192" s="19" t="n"/>
      <c r="AA192" s="21" t="n"/>
      <c r="AB192" s="19" t="n"/>
      <c r="AC192" s="20">
        <f>IF(OR($A192="",$B192=""),"",IF(COUNTIF($N192:$X192,"Needs Attention")&gt;0,"Hold",IF(AND($L192&lt;&gt;"",COUNTBLANK($N192:$X192)&gt;0),"Incomplete Checklist",IF($K192="","Not Started",IF($L192="","In Progress",IF($AB192="Fail","Reclean",IF(AND($Y192="Yes",$AB192=""),"Awaiting Inspection",IF(OR($Y192="No",$AB192="Pass"),"Released","Awaiting Inspection"))))))))</f>
        <v/>
      </c>
      <c r="AD192" s="19" t="n"/>
      <c r="AE192" s="19" t="n"/>
      <c r="AF192" s="19" t="n"/>
      <c r="AG192" s="19" t="n"/>
      <c r="AH192" s="19" t="n"/>
      <c r="AI192" s="19" t="n"/>
      <c r="AJ192" s="39" t="n"/>
      <c r="AK192" s="20">
        <f>IF(OR($A192="",$B192=""),"",IF(COUNTIFS($A$2:$A$251,$A192,$B$2:$B$251,$B192)&gt;1,"Duplicate room and date",IF(AND($L192&lt;&gt;"",$K192=""),"Missing start time",IF(AND($Y192="Yes",$AC192="Released",$AB192&lt;&gt;"Pass"),"Inspection not passed",IF(AND($AB192&lt;&gt;"",$Z192=""),"Missing inspector",IF(AND($AD192="Maintenance",$AE192=""),"Missing issue description",IF(AND($AD192="Maintenance",$AF192=""),"Missing maintenance ticket",IF(OR(NOT(ISNUMBER($M192)),NOT(ISNUMBER($J192))),"OK",IF($M192&gt;$J192+'Standards &amp; Setup'!$B$4,"Cleaning time above alert limit","OK")))))))))</f>
        <v/>
      </c>
    </row>
    <row r="193">
      <c r="A193" s="38" t="n"/>
      <c r="B193" s="19" t="n"/>
      <c r="C193" s="20">
        <f>IFERROR(IF($B193="","",VLOOKUP($B193,'Standards &amp; Setup'!$E$3:$G$102,2,FALSE)),"Room not found")</f>
        <v/>
      </c>
      <c r="D193" s="20">
        <f>IFERROR(IF($B193="","",VLOOKUP($B193,'Standards &amp; Setup'!$E$3:$G$102,3,FALSE)),"Room not found")</f>
        <v/>
      </c>
      <c r="E193" s="19" t="n"/>
      <c r="F193" s="19" t="n"/>
      <c r="G193" s="19" t="n"/>
      <c r="H193" s="19" t="n"/>
      <c r="I193" s="19" t="n"/>
      <c r="J193" s="20">
        <f>IFERROR(IF($G193="","",VLOOKUP($G193,'Standards &amp; Setup'!$A$14:$B$17,2,FALSE)),"")</f>
        <v/>
      </c>
      <c r="K193" s="21" t="n"/>
      <c r="L193" s="21" t="n"/>
      <c r="M193" s="20">
        <f>IF(OR(NOT(ISNUMBER($K193)),NOT(ISNUMBER($L193))),"",ROUND(MOD($L193-$K193,1)*1440,0))</f>
        <v/>
      </c>
      <c r="N193" s="19" t="n"/>
      <c r="O193" s="19" t="n"/>
      <c r="P193" s="19" t="n"/>
      <c r="Q193" s="19" t="n"/>
      <c r="R193" s="19" t="n"/>
      <c r="S193" s="19" t="n"/>
      <c r="T193" s="19" t="n"/>
      <c r="U193" s="19" t="n"/>
      <c r="V193" s="19" t="n"/>
      <c r="W193" s="19" t="n"/>
      <c r="X193" s="19" t="n"/>
      <c r="Y193" s="19" t="n"/>
      <c r="Z193" s="19" t="n"/>
      <c r="AA193" s="21" t="n"/>
      <c r="AB193" s="19" t="n"/>
      <c r="AC193" s="20">
        <f>IF(OR($A193="",$B193=""),"",IF(COUNTIF($N193:$X193,"Needs Attention")&gt;0,"Hold",IF(AND($L193&lt;&gt;"",COUNTBLANK($N193:$X193)&gt;0),"Incomplete Checklist",IF($K193="","Not Started",IF($L193="","In Progress",IF($AB193="Fail","Reclean",IF(AND($Y193="Yes",$AB193=""),"Awaiting Inspection",IF(OR($Y193="No",$AB193="Pass"),"Released","Awaiting Inspection"))))))))</f>
        <v/>
      </c>
      <c r="AD193" s="19" t="n"/>
      <c r="AE193" s="19" t="n"/>
      <c r="AF193" s="19" t="n"/>
      <c r="AG193" s="19" t="n"/>
      <c r="AH193" s="19" t="n"/>
      <c r="AI193" s="19" t="n"/>
      <c r="AJ193" s="39" t="n"/>
      <c r="AK193" s="20">
        <f>IF(OR($A193="",$B193=""),"",IF(COUNTIFS($A$2:$A$251,$A193,$B$2:$B$251,$B193)&gt;1,"Duplicate room and date",IF(AND($L193&lt;&gt;"",$K193=""),"Missing start time",IF(AND($Y193="Yes",$AC193="Released",$AB193&lt;&gt;"Pass"),"Inspection not passed",IF(AND($AB193&lt;&gt;"",$Z193=""),"Missing inspector",IF(AND($AD193="Maintenance",$AE193=""),"Missing issue description",IF(AND($AD193="Maintenance",$AF193=""),"Missing maintenance ticket",IF(OR(NOT(ISNUMBER($M193)),NOT(ISNUMBER($J193))),"OK",IF($M193&gt;$J193+'Standards &amp; Setup'!$B$4,"Cleaning time above alert limit","OK")))))))))</f>
        <v/>
      </c>
    </row>
    <row r="194">
      <c r="A194" s="38" t="n"/>
      <c r="B194" s="19" t="n"/>
      <c r="C194" s="20">
        <f>IFERROR(IF($B194="","",VLOOKUP($B194,'Standards &amp; Setup'!$E$3:$G$102,2,FALSE)),"Room not found")</f>
        <v/>
      </c>
      <c r="D194" s="20">
        <f>IFERROR(IF($B194="","",VLOOKUP($B194,'Standards &amp; Setup'!$E$3:$G$102,3,FALSE)),"Room not found")</f>
        <v/>
      </c>
      <c r="E194" s="19" t="n"/>
      <c r="F194" s="19" t="n"/>
      <c r="G194" s="19" t="n"/>
      <c r="H194" s="19" t="n"/>
      <c r="I194" s="19" t="n"/>
      <c r="J194" s="20">
        <f>IFERROR(IF($G194="","",VLOOKUP($G194,'Standards &amp; Setup'!$A$14:$B$17,2,FALSE)),"")</f>
        <v/>
      </c>
      <c r="K194" s="21" t="n"/>
      <c r="L194" s="21" t="n"/>
      <c r="M194" s="20">
        <f>IF(OR(NOT(ISNUMBER($K194)),NOT(ISNUMBER($L194))),"",ROUND(MOD($L194-$K194,1)*1440,0))</f>
        <v/>
      </c>
      <c r="N194" s="19" t="n"/>
      <c r="O194" s="19" t="n"/>
      <c r="P194" s="19" t="n"/>
      <c r="Q194" s="19" t="n"/>
      <c r="R194" s="19" t="n"/>
      <c r="S194" s="19" t="n"/>
      <c r="T194" s="19" t="n"/>
      <c r="U194" s="19" t="n"/>
      <c r="V194" s="19" t="n"/>
      <c r="W194" s="19" t="n"/>
      <c r="X194" s="19" t="n"/>
      <c r="Y194" s="19" t="n"/>
      <c r="Z194" s="19" t="n"/>
      <c r="AA194" s="21" t="n"/>
      <c r="AB194" s="19" t="n"/>
      <c r="AC194" s="20">
        <f>IF(OR($A194="",$B194=""),"",IF(COUNTIF($N194:$X194,"Needs Attention")&gt;0,"Hold",IF(AND($L194&lt;&gt;"",COUNTBLANK($N194:$X194)&gt;0),"Incomplete Checklist",IF($K194="","Not Started",IF($L194="","In Progress",IF($AB194="Fail","Reclean",IF(AND($Y194="Yes",$AB194=""),"Awaiting Inspection",IF(OR($Y194="No",$AB194="Pass"),"Released","Awaiting Inspection"))))))))</f>
        <v/>
      </c>
      <c r="AD194" s="19" t="n"/>
      <c r="AE194" s="19" t="n"/>
      <c r="AF194" s="19" t="n"/>
      <c r="AG194" s="19" t="n"/>
      <c r="AH194" s="19" t="n"/>
      <c r="AI194" s="19" t="n"/>
      <c r="AJ194" s="39" t="n"/>
      <c r="AK194" s="20">
        <f>IF(OR($A194="",$B194=""),"",IF(COUNTIFS($A$2:$A$251,$A194,$B$2:$B$251,$B194)&gt;1,"Duplicate room and date",IF(AND($L194&lt;&gt;"",$K194=""),"Missing start time",IF(AND($Y194="Yes",$AC194="Released",$AB194&lt;&gt;"Pass"),"Inspection not passed",IF(AND($AB194&lt;&gt;"",$Z194=""),"Missing inspector",IF(AND($AD194="Maintenance",$AE194=""),"Missing issue description",IF(AND($AD194="Maintenance",$AF194=""),"Missing maintenance ticket",IF(OR(NOT(ISNUMBER($M194)),NOT(ISNUMBER($J194))),"OK",IF($M194&gt;$J194+'Standards &amp; Setup'!$B$4,"Cleaning time above alert limit","OK")))))))))</f>
        <v/>
      </c>
    </row>
    <row r="195">
      <c r="A195" s="38" t="n"/>
      <c r="B195" s="19" t="n"/>
      <c r="C195" s="20">
        <f>IFERROR(IF($B195="","",VLOOKUP($B195,'Standards &amp; Setup'!$E$3:$G$102,2,FALSE)),"Room not found")</f>
        <v/>
      </c>
      <c r="D195" s="20">
        <f>IFERROR(IF($B195="","",VLOOKUP($B195,'Standards &amp; Setup'!$E$3:$G$102,3,FALSE)),"Room not found")</f>
        <v/>
      </c>
      <c r="E195" s="19" t="n"/>
      <c r="F195" s="19" t="n"/>
      <c r="G195" s="19" t="n"/>
      <c r="H195" s="19" t="n"/>
      <c r="I195" s="19" t="n"/>
      <c r="J195" s="20">
        <f>IFERROR(IF($G195="","",VLOOKUP($G195,'Standards &amp; Setup'!$A$14:$B$17,2,FALSE)),"")</f>
        <v/>
      </c>
      <c r="K195" s="21" t="n"/>
      <c r="L195" s="21" t="n"/>
      <c r="M195" s="20">
        <f>IF(OR(NOT(ISNUMBER($K195)),NOT(ISNUMBER($L195))),"",ROUND(MOD($L195-$K195,1)*1440,0))</f>
        <v/>
      </c>
      <c r="N195" s="19" t="n"/>
      <c r="O195" s="19" t="n"/>
      <c r="P195" s="19" t="n"/>
      <c r="Q195" s="19" t="n"/>
      <c r="R195" s="19" t="n"/>
      <c r="S195" s="19" t="n"/>
      <c r="T195" s="19" t="n"/>
      <c r="U195" s="19" t="n"/>
      <c r="V195" s="19" t="n"/>
      <c r="W195" s="19" t="n"/>
      <c r="X195" s="19" t="n"/>
      <c r="Y195" s="19" t="n"/>
      <c r="Z195" s="19" t="n"/>
      <c r="AA195" s="21" t="n"/>
      <c r="AB195" s="19" t="n"/>
      <c r="AC195" s="20">
        <f>IF(OR($A195="",$B195=""),"",IF(COUNTIF($N195:$X195,"Needs Attention")&gt;0,"Hold",IF(AND($L195&lt;&gt;"",COUNTBLANK($N195:$X195)&gt;0),"Incomplete Checklist",IF($K195="","Not Started",IF($L195="","In Progress",IF($AB195="Fail","Reclean",IF(AND($Y195="Yes",$AB195=""),"Awaiting Inspection",IF(OR($Y195="No",$AB195="Pass"),"Released","Awaiting Inspection"))))))))</f>
        <v/>
      </c>
      <c r="AD195" s="19" t="n"/>
      <c r="AE195" s="19" t="n"/>
      <c r="AF195" s="19" t="n"/>
      <c r="AG195" s="19" t="n"/>
      <c r="AH195" s="19" t="n"/>
      <c r="AI195" s="19" t="n"/>
      <c r="AJ195" s="39" t="n"/>
      <c r="AK195" s="20">
        <f>IF(OR($A195="",$B195=""),"",IF(COUNTIFS($A$2:$A$251,$A195,$B$2:$B$251,$B195)&gt;1,"Duplicate room and date",IF(AND($L195&lt;&gt;"",$K195=""),"Missing start time",IF(AND($Y195="Yes",$AC195="Released",$AB195&lt;&gt;"Pass"),"Inspection not passed",IF(AND($AB195&lt;&gt;"",$Z195=""),"Missing inspector",IF(AND($AD195="Maintenance",$AE195=""),"Missing issue description",IF(AND($AD195="Maintenance",$AF195=""),"Missing maintenance ticket",IF(OR(NOT(ISNUMBER($M195)),NOT(ISNUMBER($J195))),"OK",IF($M195&gt;$J195+'Standards &amp; Setup'!$B$4,"Cleaning time above alert limit","OK")))))))))</f>
        <v/>
      </c>
    </row>
    <row r="196">
      <c r="A196" s="38" t="n"/>
      <c r="B196" s="19" t="n"/>
      <c r="C196" s="20">
        <f>IFERROR(IF($B196="","",VLOOKUP($B196,'Standards &amp; Setup'!$E$3:$G$102,2,FALSE)),"Room not found")</f>
        <v/>
      </c>
      <c r="D196" s="20">
        <f>IFERROR(IF($B196="","",VLOOKUP($B196,'Standards &amp; Setup'!$E$3:$G$102,3,FALSE)),"Room not found")</f>
        <v/>
      </c>
      <c r="E196" s="19" t="n"/>
      <c r="F196" s="19" t="n"/>
      <c r="G196" s="19" t="n"/>
      <c r="H196" s="19" t="n"/>
      <c r="I196" s="19" t="n"/>
      <c r="J196" s="20">
        <f>IFERROR(IF($G196="","",VLOOKUP($G196,'Standards &amp; Setup'!$A$14:$B$17,2,FALSE)),"")</f>
        <v/>
      </c>
      <c r="K196" s="21" t="n"/>
      <c r="L196" s="21" t="n"/>
      <c r="M196" s="20">
        <f>IF(OR(NOT(ISNUMBER($K196)),NOT(ISNUMBER($L196))),"",ROUND(MOD($L196-$K196,1)*1440,0))</f>
        <v/>
      </c>
      <c r="N196" s="19" t="n"/>
      <c r="O196" s="19" t="n"/>
      <c r="P196" s="19" t="n"/>
      <c r="Q196" s="19" t="n"/>
      <c r="R196" s="19" t="n"/>
      <c r="S196" s="19" t="n"/>
      <c r="T196" s="19" t="n"/>
      <c r="U196" s="19" t="n"/>
      <c r="V196" s="19" t="n"/>
      <c r="W196" s="19" t="n"/>
      <c r="X196" s="19" t="n"/>
      <c r="Y196" s="19" t="n"/>
      <c r="Z196" s="19" t="n"/>
      <c r="AA196" s="21" t="n"/>
      <c r="AB196" s="19" t="n"/>
      <c r="AC196" s="20">
        <f>IF(OR($A196="",$B196=""),"",IF(COUNTIF($N196:$X196,"Needs Attention")&gt;0,"Hold",IF(AND($L196&lt;&gt;"",COUNTBLANK($N196:$X196)&gt;0),"Incomplete Checklist",IF($K196="","Not Started",IF($L196="","In Progress",IF($AB196="Fail","Reclean",IF(AND($Y196="Yes",$AB196=""),"Awaiting Inspection",IF(OR($Y196="No",$AB196="Pass"),"Released","Awaiting Inspection"))))))))</f>
        <v/>
      </c>
      <c r="AD196" s="19" t="n"/>
      <c r="AE196" s="19" t="n"/>
      <c r="AF196" s="19" t="n"/>
      <c r="AG196" s="19" t="n"/>
      <c r="AH196" s="19" t="n"/>
      <c r="AI196" s="19" t="n"/>
      <c r="AJ196" s="39" t="n"/>
      <c r="AK196" s="20">
        <f>IF(OR($A196="",$B196=""),"",IF(COUNTIFS($A$2:$A$251,$A196,$B$2:$B$251,$B196)&gt;1,"Duplicate room and date",IF(AND($L196&lt;&gt;"",$K196=""),"Missing start time",IF(AND($Y196="Yes",$AC196="Released",$AB196&lt;&gt;"Pass"),"Inspection not passed",IF(AND($AB196&lt;&gt;"",$Z196=""),"Missing inspector",IF(AND($AD196="Maintenance",$AE196=""),"Missing issue description",IF(AND($AD196="Maintenance",$AF196=""),"Missing maintenance ticket",IF(OR(NOT(ISNUMBER($M196)),NOT(ISNUMBER($J196))),"OK",IF($M196&gt;$J196+'Standards &amp; Setup'!$B$4,"Cleaning time above alert limit","OK")))))))))</f>
        <v/>
      </c>
    </row>
    <row r="197">
      <c r="A197" s="38" t="n"/>
      <c r="B197" s="19" t="n"/>
      <c r="C197" s="20">
        <f>IFERROR(IF($B197="","",VLOOKUP($B197,'Standards &amp; Setup'!$E$3:$G$102,2,FALSE)),"Room not found")</f>
        <v/>
      </c>
      <c r="D197" s="20">
        <f>IFERROR(IF($B197="","",VLOOKUP($B197,'Standards &amp; Setup'!$E$3:$G$102,3,FALSE)),"Room not found")</f>
        <v/>
      </c>
      <c r="E197" s="19" t="n"/>
      <c r="F197" s="19" t="n"/>
      <c r="G197" s="19" t="n"/>
      <c r="H197" s="19" t="n"/>
      <c r="I197" s="19" t="n"/>
      <c r="J197" s="20">
        <f>IFERROR(IF($G197="","",VLOOKUP($G197,'Standards &amp; Setup'!$A$14:$B$17,2,FALSE)),"")</f>
        <v/>
      </c>
      <c r="K197" s="21" t="n"/>
      <c r="L197" s="21" t="n"/>
      <c r="M197" s="20">
        <f>IF(OR(NOT(ISNUMBER($K197)),NOT(ISNUMBER($L197))),"",ROUND(MOD($L197-$K197,1)*1440,0))</f>
        <v/>
      </c>
      <c r="N197" s="19" t="n"/>
      <c r="O197" s="19" t="n"/>
      <c r="P197" s="19" t="n"/>
      <c r="Q197" s="19" t="n"/>
      <c r="R197" s="19" t="n"/>
      <c r="S197" s="19" t="n"/>
      <c r="T197" s="19" t="n"/>
      <c r="U197" s="19" t="n"/>
      <c r="V197" s="19" t="n"/>
      <c r="W197" s="19" t="n"/>
      <c r="X197" s="19" t="n"/>
      <c r="Y197" s="19" t="n"/>
      <c r="Z197" s="19" t="n"/>
      <c r="AA197" s="21" t="n"/>
      <c r="AB197" s="19" t="n"/>
      <c r="AC197" s="20">
        <f>IF(OR($A197="",$B197=""),"",IF(COUNTIF($N197:$X197,"Needs Attention")&gt;0,"Hold",IF(AND($L197&lt;&gt;"",COUNTBLANK($N197:$X197)&gt;0),"Incomplete Checklist",IF($K197="","Not Started",IF($L197="","In Progress",IF($AB197="Fail","Reclean",IF(AND($Y197="Yes",$AB197=""),"Awaiting Inspection",IF(OR($Y197="No",$AB197="Pass"),"Released","Awaiting Inspection"))))))))</f>
        <v/>
      </c>
      <c r="AD197" s="19" t="n"/>
      <c r="AE197" s="19" t="n"/>
      <c r="AF197" s="19" t="n"/>
      <c r="AG197" s="19" t="n"/>
      <c r="AH197" s="19" t="n"/>
      <c r="AI197" s="19" t="n"/>
      <c r="AJ197" s="39" t="n"/>
      <c r="AK197" s="20">
        <f>IF(OR($A197="",$B197=""),"",IF(COUNTIFS($A$2:$A$251,$A197,$B$2:$B$251,$B197)&gt;1,"Duplicate room and date",IF(AND($L197&lt;&gt;"",$K197=""),"Missing start time",IF(AND($Y197="Yes",$AC197="Released",$AB197&lt;&gt;"Pass"),"Inspection not passed",IF(AND($AB197&lt;&gt;"",$Z197=""),"Missing inspector",IF(AND($AD197="Maintenance",$AE197=""),"Missing issue description",IF(AND($AD197="Maintenance",$AF197=""),"Missing maintenance ticket",IF(OR(NOT(ISNUMBER($M197)),NOT(ISNUMBER($J197))),"OK",IF($M197&gt;$J197+'Standards &amp; Setup'!$B$4,"Cleaning time above alert limit","OK")))))))))</f>
        <v/>
      </c>
    </row>
    <row r="198">
      <c r="A198" s="38" t="n"/>
      <c r="B198" s="19" t="n"/>
      <c r="C198" s="20">
        <f>IFERROR(IF($B198="","",VLOOKUP($B198,'Standards &amp; Setup'!$E$3:$G$102,2,FALSE)),"Room not found")</f>
        <v/>
      </c>
      <c r="D198" s="20">
        <f>IFERROR(IF($B198="","",VLOOKUP($B198,'Standards &amp; Setup'!$E$3:$G$102,3,FALSE)),"Room not found")</f>
        <v/>
      </c>
      <c r="E198" s="19" t="n"/>
      <c r="F198" s="19" t="n"/>
      <c r="G198" s="19" t="n"/>
      <c r="H198" s="19" t="n"/>
      <c r="I198" s="19" t="n"/>
      <c r="J198" s="20">
        <f>IFERROR(IF($G198="","",VLOOKUP($G198,'Standards &amp; Setup'!$A$14:$B$17,2,FALSE)),"")</f>
        <v/>
      </c>
      <c r="K198" s="21" t="n"/>
      <c r="L198" s="21" t="n"/>
      <c r="M198" s="20">
        <f>IF(OR(NOT(ISNUMBER($K198)),NOT(ISNUMBER($L198))),"",ROUND(MOD($L198-$K198,1)*1440,0))</f>
        <v/>
      </c>
      <c r="N198" s="19" t="n"/>
      <c r="O198" s="19" t="n"/>
      <c r="P198" s="19" t="n"/>
      <c r="Q198" s="19" t="n"/>
      <c r="R198" s="19" t="n"/>
      <c r="S198" s="19" t="n"/>
      <c r="T198" s="19" t="n"/>
      <c r="U198" s="19" t="n"/>
      <c r="V198" s="19" t="n"/>
      <c r="W198" s="19" t="n"/>
      <c r="X198" s="19" t="n"/>
      <c r="Y198" s="19" t="n"/>
      <c r="Z198" s="19" t="n"/>
      <c r="AA198" s="21" t="n"/>
      <c r="AB198" s="19" t="n"/>
      <c r="AC198" s="20">
        <f>IF(OR($A198="",$B198=""),"",IF(COUNTIF($N198:$X198,"Needs Attention")&gt;0,"Hold",IF(AND($L198&lt;&gt;"",COUNTBLANK($N198:$X198)&gt;0),"Incomplete Checklist",IF($K198="","Not Started",IF($L198="","In Progress",IF($AB198="Fail","Reclean",IF(AND($Y198="Yes",$AB198=""),"Awaiting Inspection",IF(OR($Y198="No",$AB198="Pass"),"Released","Awaiting Inspection"))))))))</f>
        <v/>
      </c>
      <c r="AD198" s="19" t="n"/>
      <c r="AE198" s="19" t="n"/>
      <c r="AF198" s="19" t="n"/>
      <c r="AG198" s="19" t="n"/>
      <c r="AH198" s="19" t="n"/>
      <c r="AI198" s="19" t="n"/>
      <c r="AJ198" s="39" t="n"/>
      <c r="AK198" s="20">
        <f>IF(OR($A198="",$B198=""),"",IF(COUNTIFS($A$2:$A$251,$A198,$B$2:$B$251,$B198)&gt;1,"Duplicate room and date",IF(AND($L198&lt;&gt;"",$K198=""),"Missing start time",IF(AND($Y198="Yes",$AC198="Released",$AB198&lt;&gt;"Pass"),"Inspection not passed",IF(AND($AB198&lt;&gt;"",$Z198=""),"Missing inspector",IF(AND($AD198="Maintenance",$AE198=""),"Missing issue description",IF(AND($AD198="Maintenance",$AF198=""),"Missing maintenance ticket",IF(OR(NOT(ISNUMBER($M198)),NOT(ISNUMBER($J198))),"OK",IF($M198&gt;$J198+'Standards &amp; Setup'!$B$4,"Cleaning time above alert limit","OK")))))))))</f>
        <v/>
      </c>
    </row>
    <row r="199">
      <c r="A199" s="38" t="n"/>
      <c r="B199" s="19" t="n"/>
      <c r="C199" s="20">
        <f>IFERROR(IF($B199="","",VLOOKUP($B199,'Standards &amp; Setup'!$E$3:$G$102,2,FALSE)),"Room not found")</f>
        <v/>
      </c>
      <c r="D199" s="20">
        <f>IFERROR(IF($B199="","",VLOOKUP($B199,'Standards &amp; Setup'!$E$3:$G$102,3,FALSE)),"Room not found")</f>
        <v/>
      </c>
      <c r="E199" s="19" t="n"/>
      <c r="F199" s="19" t="n"/>
      <c r="G199" s="19" t="n"/>
      <c r="H199" s="19" t="n"/>
      <c r="I199" s="19" t="n"/>
      <c r="J199" s="20">
        <f>IFERROR(IF($G199="","",VLOOKUP($G199,'Standards &amp; Setup'!$A$14:$B$17,2,FALSE)),"")</f>
        <v/>
      </c>
      <c r="K199" s="21" t="n"/>
      <c r="L199" s="21" t="n"/>
      <c r="M199" s="20">
        <f>IF(OR(NOT(ISNUMBER($K199)),NOT(ISNUMBER($L199))),"",ROUND(MOD($L199-$K199,1)*1440,0))</f>
        <v/>
      </c>
      <c r="N199" s="19" t="n"/>
      <c r="O199" s="19" t="n"/>
      <c r="P199" s="19" t="n"/>
      <c r="Q199" s="19" t="n"/>
      <c r="R199" s="19" t="n"/>
      <c r="S199" s="19" t="n"/>
      <c r="T199" s="19" t="n"/>
      <c r="U199" s="19" t="n"/>
      <c r="V199" s="19" t="n"/>
      <c r="W199" s="19" t="n"/>
      <c r="X199" s="19" t="n"/>
      <c r="Y199" s="19" t="n"/>
      <c r="Z199" s="19" t="n"/>
      <c r="AA199" s="21" t="n"/>
      <c r="AB199" s="19" t="n"/>
      <c r="AC199" s="20">
        <f>IF(OR($A199="",$B199=""),"",IF(COUNTIF($N199:$X199,"Needs Attention")&gt;0,"Hold",IF(AND($L199&lt;&gt;"",COUNTBLANK($N199:$X199)&gt;0),"Incomplete Checklist",IF($K199="","Not Started",IF($L199="","In Progress",IF($AB199="Fail","Reclean",IF(AND($Y199="Yes",$AB199=""),"Awaiting Inspection",IF(OR($Y199="No",$AB199="Pass"),"Released","Awaiting Inspection"))))))))</f>
        <v/>
      </c>
      <c r="AD199" s="19" t="n"/>
      <c r="AE199" s="19" t="n"/>
      <c r="AF199" s="19" t="n"/>
      <c r="AG199" s="19" t="n"/>
      <c r="AH199" s="19" t="n"/>
      <c r="AI199" s="19" t="n"/>
      <c r="AJ199" s="39" t="n"/>
      <c r="AK199" s="20">
        <f>IF(OR($A199="",$B199=""),"",IF(COUNTIFS($A$2:$A$251,$A199,$B$2:$B$251,$B199)&gt;1,"Duplicate room and date",IF(AND($L199&lt;&gt;"",$K199=""),"Missing start time",IF(AND($Y199="Yes",$AC199="Released",$AB199&lt;&gt;"Pass"),"Inspection not passed",IF(AND($AB199&lt;&gt;"",$Z199=""),"Missing inspector",IF(AND($AD199="Maintenance",$AE199=""),"Missing issue description",IF(AND($AD199="Maintenance",$AF199=""),"Missing maintenance ticket",IF(OR(NOT(ISNUMBER($M199)),NOT(ISNUMBER($J199))),"OK",IF($M199&gt;$J199+'Standards &amp; Setup'!$B$4,"Cleaning time above alert limit","OK")))))))))</f>
        <v/>
      </c>
    </row>
    <row r="200">
      <c r="A200" s="38" t="n"/>
      <c r="B200" s="19" t="n"/>
      <c r="C200" s="20">
        <f>IFERROR(IF($B200="","",VLOOKUP($B200,'Standards &amp; Setup'!$E$3:$G$102,2,FALSE)),"Room not found")</f>
        <v/>
      </c>
      <c r="D200" s="20">
        <f>IFERROR(IF($B200="","",VLOOKUP($B200,'Standards &amp; Setup'!$E$3:$G$102,3,FALSE)),"Room not found")</f>
        <v/>
      </c>
      <c r="E200" s="19" t="n"/>
      <c r="F200" s="19" t="n"/>
      <c r="G200" s="19" t="n"/>
      <c r="H200" s="19" t="n"/>
      <c r="I200" s="19" t="n"/>
      <c r="J200" s="20">
        <f>IFERROR(IF($G200="","",VLOOKUP($G200,'Standards &amp; Setup'!$A$14:$B$17,2,FALSE)),"")</f>
        <v/>
      </c>
      <c r="K200" s="21" t="n"/>
      <c r="L200" s="21" t="n"/>
      <c r="M200" s="20">
        <f>IF(OR(NOT(ISNUMBER($K200)),NOT(ISNUMBER($L200))),"",ROUND(MOD($L200-$K200,1)*1440,0))</f>
        <v/>
      </c>
      <c r="N200" s="19" t="n"/>
      <c r="O200" s="19" t="n"/>
      <c r="P200" s="19" t="n"/>
      <c r="Q200" s="19" t="n"/>
      <c r="R200" s="19" t="n"/>
      <c r="S200" s="19" t="n"/>
      <c r="T200" s="19" t="n"/>
      <c r="U200" s="19" t="n"/>
      <c r="V200" s="19" t="n"/>
      <c r="W200" s="19" t="n"/>
      <c r="X200" s="19" t="n"/>
      <c r="Y200" s="19" t="n"/>
      <c r="Z200" s="19" t="n"/>
      <c r="AA200" s="21" t="n"/>
      <c r="AB200" s="19" t="n"/>
      <c r="AC200" s="20">
        <f>IF(OR($A200="",$B200=""),"",IF(COUNTIF($N200:$X200,"Needs Attention")&gt;0,"Hold",IF(AND($L200&lt;&gt;"",COUNTBLANK($N200:$X200)&gt;0),"Incomplete Checklist",IF($K200="","Not Started",IF($L200="","In Progress",IF($AB200="Fail","Reclean",IF(AND($Y200="Yes",$AB200=""),"Awaiting Inspection",IF(OR($Y200="No",$AB200="Pass"),"Released","Awaiting Inspection"))))))))</f>
        <v/>
      </c>
      <c r="AD200" s="19" t="n"/>
      <c r="AE200" s="19" t="n"/>
      <c r="AF200" s="19" t="n"/>
      <c r="AG200" s="19" t="n"/>
      <c r="AH200" s="19" t="n"/>
      <c r="AI200" s="19" t="n"/>
      <c r="AJ200" s="39" t="n"/>
      <c r="AK200" s="20">
        <f>IF(OR($A200="",$B200=""),"",IF(COUNTIFS($A$2:$A$251,$A200,$B$2:$B$251,$B200)&gt;1,"Duplicate room and date",IF(AND($L200&lt;&gt;"",$K200=""),"Missing start time",IF(AND($Y200="Yes",$AC200="Released",$AB200&lt;&gt;"Pass"),"Inspection not passed",IF(AND($AB200&lt;&gt;"",$Z200=""),"Missing inspector",IF(AND($AD200="Maintenance",$AE200=""),"Missing issue description",IF(AND($AD200="Maintenance",$AF200=""),"Missing maintenance ticket",IF(OR(NOT(ISNUMBER($M200)),NOT(ISNUMBER($J200))),"OK",IF($M200&gt;$J200+'Standards &amp; Setup'!$B$4,"Cleaning time above alert limit","OK")))))))))</f>
        <v/>
      </c>
    </row>
    <row r="201">
      <c r="A201" s="38" t="n"/>
      <c r="B201" s="19" t="n"/>
      <c r="C201" s="20">
        <f>IFERROR(IF($B201="","",VLOOKUP($B201,'Standards &amp; Setup'!$E$3:$G$102,2,FALSE)),"Room not found")</f>
        <v/>
      </c>
      <c r="D201" s="20">
        <f>IFERROR(IF($B201="","",VLOOKUP($B201,'Standards &amp; Setup'!$E$3:$G$102,3,FALSE)),"Room not found")</f>
        <v/>
      </c>
      <c r="E201" s="19" t="n"/>
      <c r="F201" s="19" t="n"/>
      <c r="G201" s="19" t="n"/>
      <c r="H201" s="19" t="n"/>
      <c r="I201" s="19" t="n"/>
      <c r="J201" s="20">
        <f>IFERROR(IF($G201="","",VLOOKUP($G201,'Standards &amp; Setup'!$A$14:$B$17,2,FALSE)),"")</f>
        <v/>
      </c>
      <c r="K201" s="21" t="n"/>
      <c r="L201" s="21" t="n"/>
      <c r="M201" s="20">
        <f>IF(OR(NOT(ISNUMBER($K201)),NOT(ISNUMBER($L201))),"",ROUND(MOD($L201-$K201,1)*1440,0))</f>
        <v/>
      </c>
      <c r="N201" s="19" t="n"/>
      <c r="O201" s="19" t="n"/>
      <c r="P201" s="19" t="n"/>
      <c r="Q201" s="19" t="n"/>
      <c r="R201" s="19" t="n"/>
      <c r="S201" s="19" t="n"/>
      <c r="T201" s="19" t="n"/>
      <c r="U201" s="19" t="n"/>
      <c r="V201" s="19" t="n"/>
      <c r="W201" s="19" t="n"/>
      <c r="X201" s="19" t="n"/>
      <c r="Y201" s="19" t="n"/>
      <c r="Z201" s="19" t="n"/>
      <c r="AA201" s="21" t="n"/>
      <c r="AB201" s="19" t="n"/>
      <c r="AC201" s="20">
        <f>IF(OR($A201="",$B201=""),"",IF(COUNTIF($N201:$X201,"Needs Attention")&gt;0,"Hold",IF(AND($L201&lt;&gt;"",COUNTBLANK($N201:$X201)&gt;0),"Incomplete Checklist",IF($K201="","Not Started",IF($L201="","In Progress",IF($AB201="Fail","Reclean",IF(AND($Y201="Yes",$AB201=""),"Awaiting Inspection",IF(OR($Y201="No",$AB201="Pass"),"Released","Awaiting Inspection"))))))))</f>
        <v/>
      </c>
      <c r="AD201" s="19" t="n"/>
      <c r="AE201" s="19" t="n"/>
      <c r="AF201" s="19" t="n"/>
      <c r="AG201" s="19" t="n"/>
      <c r="AH201" s="19" t="n"/>
      <c r="AI201" s="19" t="n"/>
      <c r="AJ201" s="39" t="n"/>
      <c r="AK201" s="20">
        <f>IF(OR($A201="",$B201=""),"",IF(COUNTIFS($A$2:$A$251,$A201,$B$2:$B$251,$B201)&gt;1,"Duplicate room and date",IF(AND($L201&lt;&gt;"",$K201=""),"Missing start time",IF(AND($Y201="Yes",$AC201="Released",$AB201&lt;&gt;"Pass"),"Inspection not passed",IF(AND($AB201&lt;&gt;"",$Z201=""),"Missing inspector",IF(AND($AD201="Maintenance",$AE201=""),"Missing issue description",IF(AND($AD201="Maintenance",$AF201=""),"Missing maintenance ticket",IF(OR(NOT(ISNUMBER($M201)),NOT(ISNUMBER($J201))),"OK",IF($M201&gt;$J201+'Standards &amp; Setup'!$B$4,"Cleaning time above alert limit","OK")))))))))</f>
        <v/>
      </c>
    </row>
    <row r="202">
      <c r="A202" s="38" t="n"/>
      <c r="B202" s="19" t="n"/>
      <c r="C202" s="20">
        <f>IFERROR(IF($B202="","",VLOOKUP($B202,'Standards &amp; Setup'!$E$3:$G$102,2,FALSE)),"Room not found")</f>
        <v/>
      </c>
      <c r="D202" s="20">
        <f>IFERROR(IF($B202="","",VLOOKUP($B202,'Standards &amp; Setup'!$E$3:$G$102,3,FALSE)),"Room not found")</f>
        <v/>
      </c>
      <c r="E202" s="19" t="n"/>
      <c r="F202" s="19" t="n"/>
      <c r="G202" s="19" t="n"/>
      <c r="H202" s="19" t="n"/>
      <c r="I202" s="19" t="n"/>
      <c r="J202" s="20">
        <f>IFERROR(IF($G202="","",VLOOKUP($G202,'Standards &amp; Setup'!$A$14:$B$17,2,FALSE)),"")</f>
        <v/>
      </c>
      <c r="K202" s="21" t="n"/>
      <c r="L202" s="21" t="n"/>
      <c r="M202" s="20">
        <f>IF(OR(NOT(ISNUMBER($K202)),NOT(ISNUMBER($L202))),"",ROUND(MOD($L202-$K202,1)*1440,0))</f>
        <v/>
      </c>
      <c r="N202" s="19" t="n"/>
      <c r="O202" s="19" t="n"/>
      <c r="P202" s="19" t="n"/>
      <c r="Q202" s="19" t="n"/>
      <c r="R202" s="19" t="n"/>
      <c r="S202" s="19" t="n"/>
      <c r="T202" s="19" t="n"/>
      <c r="U202" s="19" t="n"/>
      <c r="V202" s="19" t="n"/>
      <c r="W202" s="19" t="n"/>
      <c r="X202" s="19" t="n"/>
      <c r="Y202" s="19" t="n"/>
      <c r="Z202" s="19" t="n"/>
      <c r="AA202" s="21" t="n"/>
      <c r="AB202" s="19" t="n"/>
      <c r="AC202" s="20">
        <f>IF(OR($A202="",$B202=""),"",IF(COUNTIF($N202:$X202,"Needs Attention")&gt;0,"Hold",IF(AND($L202&lt;&gt;"",COUNTBLANK($N202:$X202)&gt;0),"Incomplete Checklist",IF($K202="","Not Started",IF($L202="","In Progress",IF($AB202="Fail","Reclean",IF(AND($Y202="Yes",$AB202=""),"Awaiting Inspection",IF(OR($Y202="No",$AB202="Pass"),"Released","Awaiting Inspection"))))))))</f>
        <v/>
      </c>
      <c r="AD202" s="19" t="n"/>
      <c r="AE202" s="19" t="n"/>
      <c r="AF202" s="19" t="n"/>
      <c r="AG202" s="19" t="n"/>
      <c r="AH202" s="19" t="n"/>
      <c r="AI202" s="19" t="n"/>
      <c r="AJ202" s="39" t="n"/>
      <c r="AK202" s="20">
        <f>IF(OR($A202="",$B202=""),"",IF(COUNTIFS($A$2:$A$251,$A202,$B$2:$B$251,$B202)&gt;1,"Duplicate room and date",IF(AND($L202&lt;&gt;"",$K202=""),"Missing start time",IF(AND($Y202="Yes",$AC202="Released",$AB202&lt;&gt;"Pass"),"Inspection not passed",IF(AND($AB202&lt;&gt;"",$Z202=""),"Missing inspector",IF(AND($AD202="Maintenance",$AE202=""),"Missing issue description",IF(AND($AD202="Maintenance",$AF202=""),"Missing maintenance ticket",IF(OR(NOT(ISNUMBER($M202)),NOT(ISNUMBER($J202))),"OK",IF($M202&gt;$J202+'Standards &amp; Setup'!$B$4,"Cleaning time above alert limit","OK")))))))))</f>
        <v/>
      </c>
    </row>
    <row r="203">
      <c r="A203" s="38" t="n"/>
      <c r="B203" s="19" t="n"/>
      <c r="C203" s="20">
        <f>IFERROR(IF($B203="","",VLOOKUP($B203,'Standards &amp; Setup'!$E$3:$G$102,2,FALSE)),"Room not found")</f>
        <v/>
      </c>
      <c r="D203" s="20">
        <f>IFERROR(IF($B203="","",VLOOKUP($B203,'Standards &amp; Setup'!$E$3:$G$102,3,FALSE)),"Room not found")</f>
        <v/>
      </c>
      <c r="E203" s="19" t="n"/>
      <c r="F203" s="19" t="n"/>
      <c r="G203" s="19" t="n"/>
      <c r="H203" s="19" t="n"/>
      <c r="I203" s="19" t="n"/>
      <c r="J203" s="20">
        <f>IFERROR(IF($G203="","",VLOOKUP($G203,'Standards &amp; Setup'!$A$14:$B$17,2,FALSE)),"")</f>
        <v/>
      </c>
      <c r="K203" s="21" t="n"/>
      <c r="L203" s="21" t="n"/>
      <c r="M203" s="20">
        <f>IF(OR(NOT(ISNUMBER($K203)),NOT(ISNUMBER($L203))),"",ROUND(MOD($L203-$K203,1)*1440,0))</f>
        <v/>
      </c>
      <c r="N203" s="19" t="n"/>
      <c r="O203" s="19" t="n"/>
      <c r="P203" s="19" t="n"/>
      <c r="Q203" s="19" t="n"/>
      <c r="R203" s="19" t="n"/>
      <c r="S203" s="19" t="n"/>
      <c r="T203" s="19" t="n"/>
      <c r="U203" s="19" t="n"/>
      <c r="V203" s="19" t="n"/>
      <c r="W203" s="19" t="n"/>
      <c r="X203" s="19" t="n"/>
      <c r="Y203" s="19" t="n"/>
      <c r="Z203" s="19" t="n"/>
      <c r="AA203" s="21" t="n"/>
      <c r="AB203" s="19" t="n"/>
      <c r="AC203" s="20">
        <f>IF(OR($A203="",$B203=""),"",IF(COUNTIF($N203:$X203,"Needs Attention")&gt;0,"Hold",IF(AND($L203&lt;&gt;"",COUNTBLANK($N203:$X203)&gt;0),"Incomplete Checklist",IF($K203="","Not Started",IF($L203="","In Progress",IF($AB203="Fail","Reclean",IF(AND($Y203="Yes",$AB203=""),"Awaiting Inspection",IF(OR($Y203="No",$AB203="Pass"),"Released","Awaiting Inspection"))))))))</f>
        <v/>
      </c>
      <c r="AD203" s="19" t="n"/>
      <c r="AE203" s="19" t="n"/>
      <c r="AF203" s="19" t="n"/>
      <c r="AG203" s="19" t="n"/>
      <c r="AH203" s="19" t="n"/>
      <c r="AI203" s="19" t="n"/>
      <c r="AJ203" s="39" t="n"/>
      <c r="AK203" s="20">
        <f>IF(OR($A203="",$B203=""),"",IF(COUNTIFS($A$2:$A$251,$A203,$B$2:$B$251,$B203)&gt;1,"Duplicate room and date",IF(AND($L203&lt;&gt;"",$K203=""),"Missing start time",IF(AND($Y203="Yes",$AC203="Released",$AB203&lt;&gt;"Pass"),"Inspection not passed",IF(AND($AB203&lt;&gt;"",$Z203=""),"Missing inspector",IF(AND($AD203="Maintenance",$AE203=""),"Missing issue description",IF(AND($AD203="Maintenance",$AF203=""),"Missing maintenance ticket",IF(OR(NOT(ISNUMBER($M203)),NOT(ISNUMBER($J203))),"OK",IF($M203&gt;$J203+'Standards &amp; Setup'!$B$4,"Cleaning time above alert limit","OK")))))))))</f>
        <v/>
      </c>
    </row>
    <row r="204">
      <c r="A204" s="38" t="n"/>
      <c r="B204" s="19" t="n"/>
      <c r="C204" s="20">
        <f>IFERROR(IF($B204="","",VLOOKUP($B204,'Standards &amp; Setup'!$E$3:$G$102,2,FALSE)),"Room not found")</f>
        <v/>
      </c>
      <c r="D204" s="20">
        <f>IFERROR(IF($B204="","",VLOOKUP($B204,'Standards &amp; Setup'!$E$3:$G$102,3,FALSE)),"Room not found")</f>
        <v/>
      </c>
      <c r="E204" s="19" t="n"/>
      <c r="F204" s="19" t="n"/>
      <c r="G204" s="19" t="n"/>
      <c r="H204" s="19" t="n"/>
      <c r="I204" s="19" t="n"/>
      <c r="J204" s="20">
        <f>IFERROR(IF($G204="","",VLOOKUP($G204,'Standards &amp; Setup'!$A$14:$B$17,2,FALSE)),"")</f>
        <v/>
      </c>
      <c r="K204" s="21" t="n"/>
      <c r="L204" s="21" t="n"/>
      <c r="M204" s="20">
        <f>IF(OR(NOT(ISNUMBER($K204)),NOT(ISNUMBER($L204))),"",ROUND(MOD($L204-$K204,1)*1440,0))</f>
        <v/>
      </c>
      <c r="N204" s="19" t="n"/>
      <c r="O204" s="19" t="n"/>
      <c r="P204" s="19" t="n"/>
      <c r="Q204" s="19" t="n"/>
      <c r="R204" s="19" t="n"/>
      <c r="S204" s="19" t="n"/>
      <c r="T204" s="19" t="n"/>
      <c r="U204" s="19" t="n"/>
      <c r="V204" s="19" t="n"/>
      <c r="W204" s="19" t="n"/>
      <c r="X204" s="19" t="n"/>
      <c r="Y204" s="19" t="n"/>
      <c r="Z204" s="19" t="n"/>
      <c r="AA204" s="21" t="n"/>
      <c r="AB204" s="19" t="n"/>
      <c r="AC204" s="20">
        <f>IF(OR($A204="",$B204=""),"",IF(COUNTIF($N204:$X204,"Needs Attention")&gt;0,"Hold",IF(AND($L204&lt;&gt;"",COUNTBLANK($N204:$X204)&gt;0),"Incomplete Checklist",IF($K204="","Not Started",IF($L204="","In Progress",IF($AB204="Fail","Reclean",IF(AND($Y204="Yes",$AB204=""),"Awaiting Inspection",IF(OR($Y204="No",$AB204="Pass"),"Released","Awaiting Inspection"))))))))</f>
        <v/>
      </c>
      <c r="AD204" s="19" t="n"/>
      <c r="AE204" s="19" t="n"/>
      <c r="AF204" s="19" t="n"/>
      <c r="AG204" s="19" t="n"/>
      <c r="AH204" s="19" t="n"/>
      <c r="AI204" s="19" t="n"/>
      <c r="AJ204" s="39" t="n"/>
      <c r="AK204" s="20">
        <f>IF(OR($A204="",$B204=""),"",IF(COUNTIFS($A$2:$A$251,$A204,$B$2:$B$251,$B204)&gt;1,"Duplicate room and date",IF(AND($L204&lt;&gt;"",$K204=""),"Missing start time",IF(AND($Y204="Yes",$AC204="Released",$AB204&lt;&gt;"Pass"),"Inspection not passed",IF(AND($AB204&lt;&gt;"",$Z204=""),"Missing inspector",IF(AND($AD204="Maintenance",$AE204=""),"Missing issue description",IF(AND($AD204="Maintenance",$AF204=""),"Missing maintenance ticket",IF(OR(NOT(ISNUMBER($M204)),NOT(ISNUMBER($J204))),"OK",IF($M204&gt;$J204+'Standards &amp; Setup'!$B$4,"Cleaning time above alert limit","OK")))))))))</f>
        <v/>
      </c>
    </row>
    <row r="205">
      <c r="A205" s="38" t="n"/>
      <c r="B205" s="19" t="n"/>
      <c r="C205" s="20">
        <f>IFERROR(IF($B205="","",VLOOKUP($B205,'Standards &amp; Setup'!$E$3:$G$102,2,FALSE)),"Room not found")</f>
        <v/>
      </c>
      <c r="D205" s="20">
        <f>IFERROR(IF($B205="","",VLOOKUP($B205,'Standards &amp; Setup'!$E$3:$G$102,3,FALSE)),"Room not found")</f>
        <v/>
      </c>
      <c r="E205" s="19" t="n"/>
      <c r="F205" s="19" t="n"/>
      <c r="G205" s="19" t="n"/>
      <c r="H205" s="19" t="n"/>
      <c r="I205" s="19" t="n"/>
      <c r="J205" s="20">
        <f>IFERROR(IF($G205="","",VLOOKUP($G205,'Standards &amp; Setup'!$A$14:$B$17,2,FALSE)),"")</f>
        <v/>
      </c>
      <c r="K205" s="21" t="n"/>
      <c r="L205" s="21" t="n"/>
      <c r="M205" s="20">
        <f>IF(OR(NOT(ISNUMBER($K205)),NOT(ISNUMBER($L205))),"",ROUND(MOD($L205-$K205,1)*1440,0))</f>
        <v/>
      </c>
      <c r="N205" s="19" t="n"/>
      <c r="O205" s="19" t="n"/>
      <c r="P205" s="19" t="n"/>
      <c r="Q205" s="19" t="n"/>
      <c r="R205" s="19" t="n"/>
      <c r="S205" s="19" t="n"/>
      <c r="T205" s="19" t="n"/>
      <c r="U205" s="19" t="n"/>
      <c r="V205" s="19" t="n"/>
      <c r="W205" s="19" t="n"/>
      <c r="X205" s="19" t="n"/>
      <c r="Y205" s="19" t="n"/>
      <c r="Z205" s="19" t="n"/>
      <c r="AA205" s="21" t="n"/>
      <c r="AB205" s="19" t="n"/>
      <c r="AC205" s="20">
        <f>IF(OR($A205="",$B205=""),"",IF(COUNTIF($N205:$X205,"Needs Attention")&gt;0,"Hold",IF(AND($L205&lt;&gt;"",COUNTBLANK($N205:$X205)&gt;0),"Incomplete Checklist",IF($K205="","Not Started",IF($L205="","In Progress",IF($AB205="Fail","Reclean",IF(AND($Y205="Yes",$AB205=""),"Awaiting Inspection",IF(OR($Y205="No",$AB205="Pass"),"Released","Awaiting Inspection"))))))))</f>
        <v/>
      </c>
      <c r="AD205" s="19" t="n"/>
      <c r="AE205" s="19" t="n"/>
      <c r="AF205" s="19" t="n"/>
      <c r="AG205" s="19" t="n"/>
      <c r="AH205" s="19" t="n"/>
      <c r="AI205" s="19" t="n"/>
      <c r="AJ205" s="39" t="n"/>
      <c r="AK205" s="20">
        <f>IF(OR($A205="",$B205=""),"",IF(COUNTIFS($A$2:$A$251,$A205,$B$2:$B$251,$B205)&gt;1,"Duplicate room and date",IF(AND($L205&lt;&gt;"",$K205=""),"Missing start time",IF(AND($Y205="Yes",$AC205="Released",$AB205&lt;&gt;"Pass"),"Inspection not passed",IF(AND($AB205&lt;&gt;"",$Z205=""),"Missing inspector",IF(AND($AD205="Maintenance",$AE205=""),"Missing issue description",IF(AND($AD205="Maintenance",$AF205=""),"Missing maintenance ticket",IF(OR(NOT(ISNUMBER($M205)),NOT(ISNUMBER($J205))),"OK",IF($M205&gt;$J205+'Standards &amp; Setup'!$B$4,"Cleaning time above alert limit","OK")))))))))</f>
        <v/>
      </c>
    </row>
    <row r="206">
      <c r="A206" s="38" t="n"/>
      <c r="B206" s="19" t="n"/>
      <c r="C206" s="20">
        <f>IFERROR(IF($B206="","",VLOOKUP($B206,'Standards &amp; Setup'!$E$3:$G$102,2,FALSE)),"Room not found")</f>
        <v/>
      </c>
      <c r="D206" s="20">
        <f>IFERROR(IF($B206="","",VLOOKUP($B206,'Standards &amp; Setup'!$E$3:$G$102,3,FALSE)),"Room not found")</f>
        <v/>
      </c>
      <c r="E206" s="19" t="n"/>
      <c r="F206" s="19" t="n"/>
      <c r="G206" s="19" t="n"/>
      <c r="H206" s="19" t="n"/>
      <c r="I206" s="19" t="n"/>
      <c r="J206" s="20">
        <f>IFERROR(IF($G206="","",VLOOKUP($G206,'Standards &amp; Setup'!$A$14:$B$17,2,FALSE)),"")</f>
        <v/>
      </c>
      <c r="K206" s="21" t="n"/>
      <c r="L206" s="21" t="n"/>
      <c r="M206" s="20">
        <f>IF(OR(NOT(ISNUMBER($K206)),NOT(ISNUMBER($L206))),"",ROUND(MOD($L206-$K206,1)*1440,0))</f>
        <v/>
      </c>
      <c r="N206" s="19" t="n"/>
      <c r="O206" s="19" t="n"/>
      <c r="P206" s="19" t="n"/>
      <c r="Q206" s="19" t="n"/>
      <c r="R206" s="19" t="n"/>
      <c r="S206" s="19" t="n"/>
      <c r="T206" s="19" t="n"/>
      <c r="U206" s="19" t="n"/>
      <c r="V206" s="19" t="n"/>
      <c r="W206" s="19" t="n"/>
      <c r="X206" s="19" t="n"/>
      <c r="Y206" s="19" t="n"/>
      <c r="Z206" s="19" t="n"/>
      <c r="AA206" s="21" t="n"/>
      <c r="AB206" s="19" t="n"/>
      <c r="AC206" s="20">
        <f>IF(OR($A206="",$B206=""),"",IF(COUNTIF($N206:$X206,"Needs Attention")&gt;0,"Hold",IF(AND($L206&lt;&gt;"",COUNTBLANK($N206:$X206)&gt;0),"Incomplete Checklist",IF($K206="","Not Started",IF($L206="","In Progress",IF($AB206="Fail","Reclean",IF(AND($Y206="Yes",$AB206=""),"Awaiting Inspection",IF(OR($Y206="No",$AB206="Pass"),"Released","Awaiting Inspection"))))))))</f>
        <v/>
      </c>
      <c r="AD206" s="19" t="n"/>
      <c r="AE206" s="19" t="n"/>
      <c r="AF206" s="19" t="n"/>
      <c r="AG206" s="19" t="n"/>
      <c r="AH206" s="19" t="n"/>
      <c r="AI206" s="19" t="n"/>
      <c r="AJ206" s="39" t="n"/>
      <c r="AK206" s="20">
        <f>IF(OR($A206="",$B206=""),"",IF(COUNTIFS($A$2:$A$251,$A206,$B$2:$B$251,$B206)&gt;1,"Duplicate room and date",IF(AND($L206&lt;&gt;"",$K206=""),"Missing start time",IF(AND($Y206="Yes",$AC206="Released",$AB206&lt;&gt;"Pass"),"Inspection not passed",IF(AND($AB206&lt;&gt;"",$Z206=""),"Missing inspector",IF(AND($AD206="Maintenance",$AE206=""),"Missing issue description",IF(AND($AD206="Maintenance",$AF206=""),"Missing maintenance ticket",IF(OR(NOT(ISNUMBER($M206)),NOT(ISNUMBER($J206))),"OK",IF($M206&gt;$J206+'Standards &amp; Setup'!$B$4,"Cleaning time above alert limit","OK")))))))))</f>
        <v/>
      </c>
    </row>
    <row r="207">
      <c r="A207" s="38" t="n"/>
      <c r="B207" s="19" t="n"/>
      <c r="C207" s="20">
        <f>IFERROR(IF($B207="","",VLOOKUP($B207,'Standards &amp; Setup'!$E$3:$G$102,2,FALSE)),"Room not found")</f>
        <v/>
      </c>
      <c r="D207" s="20">
        <f>IFERROR(IF($B207="","",VLOOKUP($B207,'Standards &amp; Setup'!$E$3:$G$102,3,FALSE)),"Room not found")</f>
        <v/>
      </c>
      <c r="E207" s="19" t="n"/>
      <c r="F207" s="19" t="n"/>
      <c r="G207" s="19" t="n"/>
      <c r="H207" s="19" t="n"/>
      <c r="I207" s="19" t="n"/>
      <c r="J207" s="20">
        <f>IFERROR(IF($G207="","",VLOOKUP($G207,'Standards &amp; Setup'!$A$14:$B$17,2,FALSE)),"")</f>
        <v/>
      </c>
      <c r="K207" s="21" t="n"/>
      <c r="L207" s="21" t="n"/>
      <c r="M207" s="20">
        <f>IF(OR(NOT(ISNUMBER($K207)),NOT(ISNUMBER($L207))),"",ROUND(MOD($L207-$K207,1)*1440,0))</f>
        <v/>
      </c>
      <c r="N207" s="19" t="n"/>
      <c r="O207" s="19" t="n"/>
      <c r="P207" s="19" t="n"/>
      <c r="Q207" s="19" t="n"/>
      <c r="R207" s="19" t="n"/>
      <c r="S207" s="19" t="n"/>
      <c r="T207" s="19" t="n"/>
      <c r="U207" s="19" t="n"/>
      <c r="V207" s="19" t="n"/>
      <c r="W207" s="19" t="n"/>
      <c r="X207" s="19" t="n"/>
      <c r="Y207" s="19" t="n"/>
      <c r="Z207" s="19" t="n"/>
      <c r="AA207" s="21" t="n"/>
      <c r="AB207" s="19" t="n"/>
      <c r="AC207" s="20">
        <f>IF(OR($A207="",$B207=""),"",IF(COUNTIF($N207:$X207,"Needs Attention")&gt;0,"Hold",IF(AND($L207&lt;&gt;"",COUNTBLANK($N207:$X207)&gt;0),"Incomplete Checklist",IF($K207="","Not Started",IF($L207="","In Progress",IF($AB207="Fail","Reclean",IF(AND($Y207="Yes",$AB207=""),"Awaiting Inspection",IF(OR($Y207="No",$AB207="Pass"),"Released","Awaiting Inspection"))))))))</f>
        <v/>
      </c>
      <c r="AD207" s="19" t="n"/>
      <c r="AE207" s="19" t="n"/>
      <c r="AF207" s="19" t="n"/>
      <c r="AG207" s="19" t="n"/>
      <c r="AH207" s="19" t="n"/>
      <c r="AI207" s="19" t="n"/>
      <c r="AJ207" s="39" t="n"/>
      <c r="AK207" s="20">
        <f>IF(OR($A207="",$B207=""),"",IF(COUNTIFS($A$2:$A$251,$A207,$B$2:$B$251,$B207)&gt;1,"Duplicate room and date",IF(AND($L207&lt;&gt;"",$K207=""),"Missing start time",IF(AND($Y207="Yes",$AC207="Released",$AB207&lt;&gt;"Pass"),"Inspection not passed",IF(AND($AB207&lt;&gt;"",$Z207=""),"Missing inspector",IF(AND($AD207="Maintenance",$AE207=""),"Missing issue description",IF(AND($AD207="Maintenance",$AF207=""),"Missing maintenance ticket",IF(OR(NOT(ISNUMBER($M207)),NOT(ISNUMBER($J207))),"OK",IF($M207&gt;$J207+'Standards &amp; Setup'!$B$4,"Cleaning time above alert limit","OK")))))))))</f>
        <v/>
      </c>
    </row>
    <row r="208">
      <c r="A208" s="38" t="n"/>
      <c r="B208" s="19" t="n"/>
      <c r="C208" s="20">
        <f>IFERROR(IF($B208="","",VLOOKUP($B208,'Standards &amp; Setup'!$E$3:$G$102,2,FALSE)),"Room not found")</f>
        <v/>
      </c>
      <c r="D208" s="20">
        <f>IFERROR(IF($B208="","",VLOOKUP($B208,'Standards &amp; Setup'!$E$3:$G$102,3,FALSE)),"Room not found")</f>
        <v/>
      </c>
      <c r="E208" s="19" t="n"/>
      <c r="F208" s="19" t="n"/>
      <c r="G208" s="19" t="n"/>
      <c r="H208" s="19" t="n"/>
      <c r="I208" s="19" t="n"/>
      <c r="J208" s="20">
        <f>IFERROR(IF($G208="","",VLOOKUP($G208,'Standards &amp; Setup'!$A$14:$B$17,2,FALSE)),"")</f>
        <v/>
      </c>
      <c r="K208" s="21" t="n"/>
      <c r="L208" s="21" t="n"/>
      <c r="M208" s="20">
        <f>IF(OR(NOT(ISNUMBER($K208)),NOT(ISNUMBER($L208))),"",ROUND(MOD($L208-$K208,1)*1440,0))</f>
        <v/>
      </c>
      <c r="N208" s="19" t="n"/>
      <c r="O208" s="19" t="n"/>
      <c r="P208" s="19" t="n"/>
      <c r="Q208" s="19" t="n"/>
      <c r="R208" s="19" t="n"/>
      <c r="S208" s="19" t="n"/>
      <c r="T208" s="19" t="n"/>
      <c r="U208" s="19" t="n"/>
      <c r="V208" s="19" t="n"/>
      <c r="W208" s="19" t="n"/>
      <c r="X208" s="19" t="n"/>
      <c r="Y208" s="19" t="n"/>
      <c r="Z208" s="19" t="n"/>
      <c r="AA208" s="21" t="n"/>
      <c r="AB208" s="19" t="n"/>
      <c r="AC208" s="20">
        <f>IF(OR($A208="",$B208=""),"",IF(COUNTIF($N208:$X208,"Needs Attention")&gt;0,"Hold",IF(AND($L208&lt;&gt;"",COUNTBLANK($N208:$X208)&gt;0),"Incomplete Checklist",IF($K208="","Not Started",IF($L208="","In Progress",IF($AB208="Fail","Reclean",IF(AND($Y208="Yes",$AB208=""),"Awaiting Inspection",IF(OR($Y208="No",$AB208="Pass"),"Released","Awaiting Inspection"))))))))</f>
        <v/>
      </c>
      <c r="AD208" s="19" t="n"/>
      <c r="AE208" s="19" t="n"/>
      <c r="AF208" s="19" t="n"/>
      <c r="AG208" s="19" t="n"/>
      <c r="AH208" s="19" t="n"/>
      <c r="AI208" s="19" t="n"/>
      <c r="AJ208" s="39" t="n"/>
      <c r="AK208" s="20">
        <f>IF(OR($A208="",$B208=""),"",IF(COUNTIFS($A$2:$A$251,$A208,$B$2:$B$251,$B208)&gt;1,"Duplicate room and date",IF(AND($L208&lt;&gt;"",$K208=""),"Missing start time",IF(AND($Y208="Yes",$AC208="Released",$AB208&lt;&gt;"Pass"),"Inspection not passed",IF(AND($AB208&lt;&gt;"",$Z208=""),"Missing inspector",IF(AND($AD208="Maintenance",$AE208=""),"Missing issue description",IF(AND($AD208="Maintenance",$AF208=""),"Missing maintenance ticket",IF(OR(NOT(ISNUMBER($M208)),NOT(ISNUMBER($J208))),"OK",IF($M208&gt;$J208+'Standards &amp; Setup'!$B$4,"Cleaning time above alert limit","OK")))))))))</f>
        <v/>
      </c>
    </row>
    <row r="209">
      <c r="A209" s="38" t="n"/>
      <c r="B209" s="19" t="n"/>
      <c r="C209" s="20">
        <f>IFERROR(IF($B209="","",VLOOKUP($B209,'Standards &amp; Setup'!$E$3:$G$102,2,FALSE)),"Room not found")</f>
        <v/>
      </c>
      <c r="D209" s="20">
        <f>IFERROR(IF($B209="","",VLOOKUP($B209,'Standards &amp; Setup'!$E$3:$G$102,3,FALSE)),"Room not found")</f>
        <v/>
      </c>
      <c r="E209" s="19" t="n"/>
      <c r="F209" s="19" t="n"/>
      <c r="G209" s="19" t="n"/>
      <c r="H209" s="19" t="n"/>
      <c r="I209" s="19" t="n"/>
      <c r="J209" s="20">
        <f>IFERROR(IF($G209="","",VLOOKUP($G209,'Standards &amp; Setup'!$A$14:$B$17,2,FALSE)),"")</f>
        <v/>
      </c>
      <c r="K209" s="21" t="n"/>
      <c r="L209" s="21" t="n"/>
      <c r="M209" s="20">
        <f>IF(OR(NOT(ISNUMBER($K209)),NOT(ISNUMBER($L209))),"",ROUND(MOD($L209-$K209,1)*1440,0))</f>
        <v/>
      </c>
      <c r="N209" s="19" t="n"/>
      <c r="O209" s="19" t="n"/>
      <c r="P209" s="19" t="n"/>
      <c r="Q209" s="19" t="n"/>
      <c r="R209" s="19" t="n"/>
      <c r="S209" s="19" t="n"/>
      <c r="T209" s="19" t="n"/>
      <c r="U209" s="19" t="n"/>
      <c r="V209" s="19" t="n"/>
      <c r="W209" s="19" t="n"/>
      <c r="X209" s="19" t="n"/>
      <c r="Y209" s="19" t="n"/>
      <c r="Z209" s="19" t="n"/>
      <c r="AA209" s="21" t="n"/>
      <c r="AB209" s="19" t="n"/>
      <c r="AC209" s="20">
        <f>IF(OR($A209="",$B209=""),"",IF(COUNTIF($N209:$X209,"Needs Attention")&gt;0,"Hold",IF(AND($L209&lt;&gt;"",COUNTBLANK($N209:$X209)&gt;0),"Incomplete Checklist",IF($K209="","Not Started",IF($L209="","In Progress",IF($AB209="Fail","Reclean",IF(AND($Y209="Yes",$AB209=""),"Awaiting Inspection",IF(OR($Y209="No",$AB209="Pass"),"Released","Awaiting Inspection"))))))))</f>
        <v/>
      </c>
      <c r="AD209" s="19" t="n"/>
      <c r="AE209" s="19" t="n"/>
      <c r="AF209" s="19" t="n"/>
      <c r="AG209" s="19" t="n"/>
      <c r="AH209" s="19" t="n"/>
      <c r="AI209" s="19" t="n"/>
      <c r="AJ209" s="39" t="n"/>
      <c r="AK209" s="20">
        <f>IF(OR($A209="",$B209=""),"",IF(COUNTIFS($A$2:$A$251,$A209,$B$2:$B$251,$B209)&gt;1,"Duplicate room and date",IF(AND($L209&lt;&gt;"",$K209=""),"Missing start time",IF(AND($Y209="Yes",$AC209="Released",$AB209&lt;&gt;"Pass"),"Inspection not passed",IF(AND($AB209&lt;&gt;"",$Z209=""),"Missing inspector",IF(AND($AD209="Maintenance",$AE209=""),"Missing issue description",IF(AND($AD209="Maintenance",$AF209=""),"Missing maintenance ticket",IF(OR(NOT(ISNUMBER($M209)),NOT(ISNUMBER($J209))),"OK",IF($M209&gt;$J209+'Standards &amp; Setup'!$B$4,"Cleaning time above alert limit","OK")))))))))</f>
        <v/>
      </c>
    </row>
    <row r="210">
      <c r="A210" s="38" t="n"/>
      <c r="B210" s="19" t="n"/>
      <c r="C210" s="20">
        <f>IFERROR(IF($B210="","",VLOOKUP($B210,'Standards &amp; Setup'!$E$3:$G$102,2,FALSE)),"Room not found")</f>
        <v/>
      </c>
      <c r="D210" s="20">
        <f>IFERROR(IF($B210="","",VLOOKUP($B210,'Standards &amp; Setup'!$E$3:$G$102,3,FALSE)),"Room not found")</f>
        <v/>
      </c>
      <c r="E210" s="19" t="n"/>
      <c r="F210" s="19" t="n"/>
      <c r="G210" s="19" t="n"/>
      <c r="H210" s="19" t="n"/>
      <c r="I210" s="19" t="n"/>
      <c r="J210" s="20">
        <f>IFERROR(IF($G210="","",VLOOKUP($G210,'Standards &amp; Setup'!$A$14:$B$17,2,FALSE)),"")</f>
        <v/>
      </c>
      <c r="K210" s="21" t="n"/>
      <c r="L210" s="21" t="n"/>
      <c r="M210" s="20">
        <f>IF(OR(NOT(ISNUMBER($K210)),NOT(ISNUMBER($L210))),"",ROUND(MOD($L210-$K210,1)*1440,0))</f>
        <v/>
      </c>
      <c r="N210" s="19" t="n"/>
      <c r="O210" s="19" t="n"/>
      <c r="P210" s="19" t="n"/>
      <c r="Q210" s="19" t="n"/>
      <c r="R210" s="19" t="n"/>
      <c r="S210" s="19" t="n"/>
      <c r="T210" s="19" t="n"/>
      <c r="U210" s="19" t="n"/>
      <c r="V210" s="19" t="n"/>
      <c r="W210" s="19" t="n"/>
      <c r="X210" s="19" t="n"/>
      <c r="Y210" s="19" t="n"/>
      <c r="Z210" s="19" t="n"/>
      <c r="AA210" s="21" t="n"/>
      <c r="AB210" s="19" t="n"/>
      <c r="AC210" s="20">
        <f>IF(OR($A210="",$B210=""),"",IF(COUNTIF($N210:$X210,"Needs Attention")&gt;0,"Hold",IF(AND($L210&lt;&gt;"",COUNTBLANK($N210:$X210)&gt;0),"Incomplete Checklist",IF($K210="","Not Started",IF($L210="","In Progress",IF($AB210="Fail","Reclean",IF(AND($Y210="Yes",$AB210=""),"Awaiting Inspection",IF(OR($Y210="No",$AB210="Pass"),"Released","Awaiting Inspection"))))))))</f>
        <v/>
      </c>
      <c r="AD210" s="19" t="n"/>
      <c r="AE210" s="19" t="n"/>
      <c r="AF210" s="19" t="n"/>
      <c r="AG210" s="19" t="n"/>
      <c r="AH210" s="19" t="n"/>
      <c r="AI210" s="19" t="n"/>
      <c r="AJ210" s="39" t="n"/>
      <c r="AK210" s="20">
        <f>IF(OR($A210="",$B210=""),"",IF(COUNTIFS($A$2:$A$251,$A210,$B$2:$B$251,$B210)&gt;1,"Duplicate room and date",IF(AND($L210&lt;&gt;"",$K210=""),"Missing start time",IF(AND($Y210="Yes",$AC210="Released",$AB210&lt;&gt;"Pass"),"Inspection not passed",IF(AND($AB210&lt;&gt;"",$Z210=""),"Missing inspector",IF(AND($AD210="Maintenance",$AE210=""),"Missing issue description",IF(AND($AD210="Maintenance",$AF210=""),"Missing maintenance ticket",IF(OR(NOT(ISNUMBER($M210)),NOT(ISNUMBER($J210))),"OK",IF($M210&gt;$J210+'Standards &amp; Setup'!$B$4,"Cleaning time above alert limit","OK")))))))))</f>
        <v/>
      </c>
    </row>
    <row r="211">
      <c r="A211" s="38" t="n"/>
      <c r="B211" s="19" t="n"/>
      <c r="C211" s="20">
        <f>IFERROR(IF($B211="","",VLOOKUP($B211,'Standards &amp; Setup'!$E$3:$G$102,2,FALSE)),"Room not found")</f>
        <v/>
      </c>
      <c r="D211" s="20">
        <f>IFERROR(IF($B211="","",VLOOKUP($B211,'Standards &amp; Setup'!$E$3:$G$102,3,FALSE)),"Room not found")</f>
        <v/>
      </c>
      <c r="E211" s="19" t="n"/>
      <c r="F211" s="19" t="n"/>
      <c r="G211" s="19" t="n"/>
      <c r="H211" s="19" t="n"/>
      <c r="I211" s="19" t="n"/>
      <c r="J211" s="20">
        <f>IFERROR(IF($G211="","",VLOOKUP($G211,'Standards &amp; Setup'!$A$14:$B$17,2,FALSE)),"")</f>
        <v/>
      </c>
      <c r="K211" s="21" t="n"/>
      <c r="L211" s="21" t="n"/>
      <c r="M211" s="20">
        <f>IF(OR(NOT(ISNUMBER($K211)),NOT(ISNUMBER($L211))),"",ROUND(MOD($L211-$K211,1)*1440,0))</f>
        <v/>
      </c>
      <c r="N211" s="19" t="n"/>
      <c r="O211" s="19" t="n"/>
      <c r="P211" s="19" t="n"/>
      <c r="Q211" s="19" t="n"/>
      <c r="R211" s="19" t="n"/>
      <c r="S211" s="19" t="n"/>
      <c r="T211" s="19" t="n"/>
      <c r="U211" s="19" t="n"/>
      <c r="V211" s="19" t="n"/>
      <c r="W211" s="19" t="n"/>
      <c r="X211" s="19" t="n"/>
      <c r="Y211" s="19" t="n"/>
      <c r="Z211" s="19" t="n"/>
      <c r="AA211" s="21" t="n"/>
      <c r="AB211" s="19" t="n"/>
      <c r="AC211" s="20">
        <f>IF(OR($A211="",$B211=""),"",IF(COUNTIF($N211:$X211,"Needs Attention")&gt;0,"Hold",IF(AND($L211&lt;&gt;"",COUNTBLANK($N211:$X211)&gt;0),"Incomplete Checklist",IF($K211="","Not Started",IF($L211="","In Progress",IF($AB211="Fail","Reclean",IF(AND($Y211="Yes",$AB211=""),"Awaiting Inspection",IF(OR($Y211="No",$AB211="Pass"),"Released","Awaiting Inspection"))))))))</f>
        <v/>
      </c>
      <c r="AD211" s="19" t="n"/>
      <c r="AE211" s="19" t="n"/>
      <c r="AF211" s="19" t="n"/>
      <c r="AG211" s="19" t="n"/>
      <c r="AH211" s="19" t="n"/>
      <c r="AI211" s="19" t="n"/>
      <c r="AJ211" s="39" t="n"/>
      <c r="AK211" s="20">
        <f>IF(OR($A211="",$B211=""),"",IF(COUNTIFS($A$2:$A$251,$A211,$B$2:$B$251,$B211)&gt;1,"Duplicate room and date",IF(AND($L211&lt;&gt;"",$K211=""),"Missing start time",IF(AND($Y211="Yes",$AC211="Released",$AB211&lt;&gt;"Pass"),"Inspection not passed",IF(AND($AB211&lt;&gt;"",$Z211=""),"Missing inspector",IF(AND($AD211="Maintenance",$AE211=""),"Missing issue description",IF(AND($AD211="Maintenance",$AF211=""),"Missing maintenance ticket",IF(OR(NOT(ISNUMBER($M211)),NOT(ISNUMBER($J211))),"OK",IF($M211&gt;$J211+'Standards &amp; Setup'!$B$4,"Cleaning time above alert limit","OK")))))))))</f>
        <v/>
      </c>
    </row>
    <row r="212">
      <c r="A212" s="38" t="n"/>
      <c r="B212" s="19" t="n"/>
      <c r="C212" s="20">
        <f>IFERROR(IF($B212="","",VLOOKUP($B212,'Standards &amp; Setup'!$E$3:$G$102,2,FALSE)),"Room not found")</f>
        <v/>
      </c>
      <c r="D212" s="20">
        <f>IFERROR(IF($B212="","",VLOOKUP($B212,'Standards &amp; Setup'!$E$3:$G$102,3,FALSE)),"Room not found")</f>
        <v/>
      </c>
      <c r="E212" s="19" t="n"/>
      <c r="F212" s="19" t="n"/>
      <c r="G212" s="19" t="n"/>
      <c r="H212" s="19" t="n"/>
      <c r="I212" s="19" t="n"/>
      <c r="J212" s="20">
        <f>IFERROR(IF($G212="","",VLOOKUP($G212,'Standards &amp; Setup'!$A$14:$B$17,2,FALSE)),"")</f>
        <v/>
      </c>
      <c r="K212" s="21" t="n"/>
      <c r="L212" s="21" t="n"/>
      <c r="M212" s="20">
        <f>IF(OR(NOT(ISNUMBER($K212)),NOT(ISNUMBER($L212))),"",ROUND(MOD($L212-$K212,1)*1440,0))</f>
        <v/>
      </c>
      <c r="N212" s="19" t="n"/>
      <c r="O212" s="19" t="n"/>
      <c r="P212" s="19" t="n"/>
      <c r="Q212" s="19" t="n"/>
      <c r="R212" s="19" t="n"/>
      <c r="S212" s="19" t="n"/>
      <c r="T212" s="19" t="n"/>
      <c r="U212" s="19" t="n"/>
      <c r="V212" s="19" t="n"/>
      <c r="W212" s="19" t="n"/>
      <c r="X212" s="19" t="n"/>
      <c r="Y212" s="19" t="n"/>
      <c r="Z212" s="19" t="n"/>
      <c r="AA212" s="21" t="n"/>
      <c r="AB212" s="19" t="n"/>
      <c r="AC212" s="20">
        <f>IF(OR($A212="",$B212=""),"",IF(COUNTIF($N212:$X212,"Needs Attention")&gt;0,"Hold",IF(AND($L212&lt;&gt;"",COUNTBLANK($N212:$X212)&gt;0),"Incomplete Checklist",IF($K212="","Not Started",IF($L212="","In Progress",IF($AB212="Fail","Reclean",IF(AND($Y212="Yes",$AB212=""),"Awaiting Inspection",IF(OR($Y212="No",$AB212="Pass"),"Released","Awaiting Inspection"))))))))</f>
        <v/>
      </c>
      <c r="AD212" s="19" t="n"/>
      <c r="AE212" s="19" t="n"/>
      <c r="AF212" s="19" t="n"/>
      <c r="AG212" s="19" t="n"/>
      <c r="AH212" s="19" t="n"/>
      <c r="AI212" s="19" t="n"/>
      <c r="AJ212" s="39" t="n"/>
      <c r="AK212" s="20">
        <f>IF(OR($A212="",$B212=""),"",IF(COUNTIFS($A$2:$A$251,$A212,$B$2:$B$251,$B212)&gt;1,"Duplicate room and date",IF(AND($L212&lt;&gt;"",$K212=""),"Missing start time",IF(AND($Y212="Yes",$AC212="Released",$AB212&lt;&gt;"Pass"),"Inspection not passed",IF(AND($AB212&lt;&gt;"",$Z212=""),"Missing inspector",IF(AND($AD212="Maintenance",$AE212=""),"Missing issue description",IF(AND($AD212="Maintenance",$AF212=""),"Missing maintenance ticket",IF(OR(NOT(ISNUMBER($M212)),NOT(ISNUMBER($J212))),"OK",IF($M212&gt;$J212+'Standards &amp; Setup'!$B$4,"Cleaning time above alert limit","OK")))))))))</f>
        <v/>
      </c>
    </row>
    <row r="213">
      <c r="A213" s="38" t="n"/>
      <c r="B213" s="19" t="n"/>
      <c r="C213" s="20">
        <f>IFERROR(IF($B213="","",VLOOKUP($B213,'Standards &amp; Setup'!$E$3:$G$102,2,FALSE)),"Room not found")</f>
        <v/>
      </c>
      <c r="D213" s="20">
        <f>IFERROR(IF($B213="","",VLOOKUP($B213,'Standards &amp; Setup'!$E$3:$G$102,3,FALSE)),"Room not found")</f>
        <v/>
      </c>
      <c r="E213" s="19" t="n"/>
      <c r="F213" s="19" t="n"/>
      <c r="G213" s="19" t="n"/>
      <c r="H213" s="19" t="n"/>
      <c r="I213" s="19" t="n"/>
      <c r="J213" s="20">
        <f>IFERROR(IF($G213="","",VLOOKUP($G213,'Standards &amp; Setup'!$A$14:$B$17,2,FALSE)),"")</f>
        <v/>
      </c>
      <c r="K213" s="21" t="n"/>
      <c r="L213" s="21" t="n"/>
      <c r="M213" s="20">
        <f>IF(OR(NOT(ISNUMBER($K213)),NOT(ISNUMBER($L213))),"",ROUND(MOD($L213-$K213,1)*1440,0))</f>
        <v/>
      </c>
      <c r="N213" s="19" t="n"/>
      <c r="O213" s="19" t="n"/>
      <c r="P213" s="19" t="n"/>
      <c r="Q213" s="19" t="n"/>
      <c r="R213" s="19" t="n"/>
      <c r="S213" s="19" t="n"/>
      <c r="T213" s="19" t="n"/>
      <c r="U213" s="19" t="n"/>
      <c r="V213" s="19" t="n"/>
      <c r="W213" s="19" t="n"/>
      <c r="X213" s="19" t="n"/>
      <c r="Y213" s="19" t="n"/>
      <c r="Z213" s="19" t="n"/>
      <c r="AA213" s="21" t="n"/>
      <c r="AB213" s="19" t="n"/>
      <c r="AC213" s="20">
        <f>IF(OR($A213="",$B213=""),"",IF(COUNTIF($N213:$X213,"Needs Attention")&gt;0,"Hold",IF(AND($L213&lt;&gt;"",COUNTBLANK($N213:$X213)&gt;0),"Incomplete Checklist",IF($K213="","Not Started",IF($L213="","In Progress",IF($AB213="Fail","Reclean",IF(AND($Y213="Yes",$AB213=""),"Awaiting Inspection",IF(OR($Y213="No",$AB213="Pass"),"Released","Awaiting Inspection"))))))))</f>
        <v/>
      </c>
      <c r="AD213" s="19" t="n"/>
      <c r="AE213" s="19" t="n"/>
      <c r="AF213" s="19" t="n"/>
      <c r="AG213" s="19" t="n"/>
      <c r="AH213" s="19" t="n"/>
      <c r="AI213" s="19" t="n"/>
      <c r="AJ213" s="39" t="n"/>
      <c r="AK213" s="20">
        <f>IF(OR($A213="",$B213=""),"",IF(COUNTIFS($A$2:$A$251,$A213,$B$2:$B$251,$B213)&gt;1,"Duplicate room and date",IF(AND($L213&lt;&gt;"",$K213=""),"Missing start time",IF(AND($Y213="Yes",$AC213="Released",$AB213&lt;&gt;"Pass"),"Inspection not passed",IF(AND($AB213&lt;&gt;"",$Z213=""),"Missing inspector",IF(AND($AD213="Maintenance",$AE213=""),"Missing issue description",IF(AND($AD213="Maintenance",$AF213=""),"Missing maintenance ticket",IF(OR(NOT(ISNUMBER($M213)),NOT(ISNUMBER($J213))),"OK",IF($M213&gt;$J213+'Standards &amp; Setup'!$B$4,"Cleaning time above alert limit","OK")))))))))</f>
        <v/>
      </c>
    </row>
    <row r="214">
      <c r="A214" s="38" t="n"/>
      <c r="B214" s="19" t="n"/>
      <c r="C214" s="20">
        <f>IFERROR(IF($B214="","",VLOOKUP($B214,'Standards &amp; Setup'!$E$3:$G$102,2,FALSE)),"Room not found")</f>
        <v/>
      </c>
      <c r="D214" s="20">
        <f>IFERROR(IF($B214="","",VLOOKUP($B214,'Standards &amp; Setup'!$E$3:$G$102,3,FALSE)),"Room not found")</f>
        <v/>
      </c>
      <c r="E214" s="19" t="n"/>
      <c r="F214" s="19" t="n"/>
      <c r="G214" s="19" t="n"/>
      <c r="H214" s="19" t="n"/>
      <c r="I214" s="19" t="n"/>
      <c r="J214" s="20">
        <f>IFERROR(IF($G214="","",VLOOKUP($G214,'Standards &amp; Setup'!$A$14:$B$17,2,FALSE)),"")</f>
        <v/>
      </c>
      <c r="K214" s="21" t="n"/>
      <c r="L214" s="21" t="n"/>
      <c r="M214" s="20">
        <f>IF(OR(NOT(ISNUMBER($K214)),NOT(ISNUMBER($L214))),"",ROUND(MOD($L214-$K214,1)*1440,0))</f>
        <v/>
      </c>
      <c r="N214" s="19" t="n"/>
      <c r="O214" s="19" t="n"/>
      <c r="P214" s="19" t="n"/>
      <c r="Q214" s="19" t="n"/>
      <c r="R214" s="19" t="n"/>
      <c r="S214" s="19" t="n"/>
      <c r="T214" s="19" t="n"/>
      <c r="U214" s="19" t="n"/>
      <c r="V214" s="19" t="n"/>
      <c r="W214" s="19" t="n"/>
      <c r="X214" s="19" t="n"/>
      <c r="Y214" s="19" t="n"/>
      <c r="Z214" s="19" t="n"/>
      <c r="AA214" s="21" t="n"/>
      <c r="AB214" s="19" t="n"/>
      <c r="AC214" s="20">
        <f>IF(OR($A214="",$B214=""),"",IF(COUNTIF($N214:$X214,"Needs Attention")&gt;0,"Hold",IF(AND($L214&lt;&gt;"",COUNTBLANK($N214:$X214)&gt;0),"Incomplete Checklist",IF($K214="","Not Started",IF($L214="","In Progress",IF($AB214="Fail","Reclean",IF(AND($Y214="Yes",$AB214=""),"Awaiting Inspection",IF(OR($Y214="No",$AB214="Pass"),"Released","Awaiting Inspection"))))))))</f>
        <v/>
      </c>
      <c r="AD214" s="19" t="n"/>
      <c r="AE214" s="19" t="n"/>
      <c r="AF214" s="19" t="n"/>
      <c r="AG214" s="19" t="n"/>
      <c r="AH214" s="19" t="n"/>
      <c r="AI214" s="19" t="n"/>
      <c r="AJ214" s="39" t="n"/>
      <c r="AK214" s="20">
        <f>IF(OR($A214="",$B214=""),"",IF(COUNTIFS($A$2:$A$251,$A214,$B$2:$B$251,$B214)&gt;1,"Duplicate room and date",IF(AND($L214&lt;&gt;"",$K214=""),"Missing start time",IF(AND($Y214="Yes",$AC214="Released",$AB214&lt;&gt;"Pass"),"Inspection not passed",IF(AND($AB214&lt;&gt;"",$Z214=""),"Missing inspector",IF(AND($AD214="Maintenance",$AE214=""),"Missing issue description",IF(AND($AD214="Maintenance",$AF214=""),"Missing maintenance ticket",IF(OR(NOT(ISNUMBER($M214)),NOT(ISNUMBER($J214))),"OK",IF($M214&gt;$J214+'Standards &amp; Setup'!$B$4,"Cleaning time above alert limit","OK")))))))))</f>
        <v/>
      </c>
    </row>
    <row r="215">
      <c r="A215" s="38" t="n"/>
      <c r="B215" s="19" t="n"/>
      <c r="C215" s="20">
        <f>IFERROR(IF($B215="","",VLOOKUP($B215,'Standards &amp; Setup'!$E$3:$G$102,2,FALSE)),"Room not found")</f>
        <v/>
      </c>
      <c r="D215" s="20">
        <f>IFERROR(IF($B215="","",VLOOKUP($B215,'Standards &amp; Setup'!$E$3:$G$102,3,FALSE)),"Room not found")</f>
        <v/>
      </c>
      <c r="E215" s="19" t="n"/>
      <c r="F215" s="19" t="n"/>
      <c r="G215" s="19" t="n"/>
      <c r="H215" s="19" t="n"/>
      <c r="I215" s="19" t="n"/>
      <c r="J215" s="20">
        <f>IFERROR(IF($G215="","",VLOOKUP($G215,'Standards &amp; Setup'!$A$14:$B$17,2,FALSE)),"")</f>
        <v/>
      </c>
      <c r="K215" s="21" t="n"/>
      <c r="L215" s="21" t="n"/>
      <c r="M215" s="20">
        <f>IF(OR(NOT(ISNUMBER($K215)),NOT(ISNUMBER($L215))),"",ROUND(MOD($L215-$K215,1)*1440,0))</f>
        <v/>
      </c>
      <c r="N215" s="19" t="n"/>
      <c r="O215" s="19" t="n"/>
      <c r="P215" s="19" t="n"/>
      <c r="Q215" s="19" t="n"/>
      <c r="R215" s="19" t="n"/>
      <c r="S215" s="19" t="n"/>
      <c r="T215" s="19" t="n"/>
      <c r="U215" s="19" t="n"/>
      <c r="V215" s="19" t="n"/>
      <c r="W215" s="19" t="n"/>
      <c r="X215" s="19" t="n"/>
      <c r="Y215" s="19" t="n"/>
      <c r="Z215" s="19" t="n"/>
      <c r="AA215" s="21" t="n"/>
      <c r="AB215" s="19" t="n"/>
      <c r="AC215" s="20">
        <f>IF(OR($A215="",$B215=""),"",IF(COUNTIF($N215:$X215,"Needs Attention")&gt;0,"Hold",IF(AND($L215&lt;&gt;"",COUNTBLANK($N215:$X215)&gt;0),"Incomplete Checklist",IF($K215="","Not Started",IF($L215="","In Progress",IF($AB215="Fail","Reclean",IF(AND($Y215="Yes",$AB215=""),"Awaiting Inspection",IF(OR($Y215="No",$AB215="Pass"),"Released","Awaiting Inspection"))))))))</f>
        <v/>
      </c>
      <c r="AD215" s="19" t="n"/>
      <c r="AE215" s="19" t="n"/>
      <c r="AF215" s="19" t="n"/>
      <c r="AG215" s="19" t="n"/>
      <c r="AH215" s="19" t="n"/>
      <c r="AI215" s="19" t="n"/>
      <c r="AJ215" s="39" t="n"/>
      <c r="AK215" s="20">
        <f>IF(OR($A215="",$B215=""),"",IF(COUNTIFS($A$2:$A$251,$A215,$B$2:$B$251,$B215)&gt;1,"Duplicate room and date",IF(AND($L215&lt;&gt;"",$K215=""),"Missing start time",IF(AND($Y215="Yes",$AC215="Released",$AB215&lt;&gt;"Pass"),"Inspection not passed",IF(AND($AB215&lt;&gt;"",$Z215=""),"Missing inspector",IF(AND($AD215="Maintenance",$AE215=""),"Missing issue description",IF(AND($AD215="Maintenance",$AF215=""),"Missing maintenance ticket",IF(OR(NOT(ISNUMBER($M215)),NOT(ISNUMBER($J215))),"OK",IF($M215&gt;$J215+'Standards &amp; Setup'!$B$4,"Cleaning time above alert limit","OK")))))))))</f>
        <v/>
      </c>
    </row>
    <row r="216">
      <c r="A216" s="38" t="n"/>
      <c r="B216" s="19" t="n"/>
      <c r="C216" s="20">
        <f>IFERROR(IF($B216="","",VLOOKUP($B216,'Standards &amp; Setup'!$E$3:$G$102,2,FALSE)),"Room not found")</f>
        <v/>
      </c>
      <c r="D216" s="20">
        <f>IFERROR(IF($B216="","",VLOOKUP($B216,'Standards &amp; Setup'!$E$3:$G$102,3,FALSE)),"Room not found")</f>
        <v/>
      </c>
      <c r="E216" s="19" t="n"/>
      <c r="F216" s="19" t="n"/>
      <c r="G216" s="19" t="n"/>
      <c r="H216" s="19" t="n"/>
      <c r="I216" s="19" t="n"/>
      <c r="J216" s="20">
        <f>IFERROR(IF($G216="","",VLOOKUP($G216,'Standards &amp; Setup'!$A$14:$B$17,2,FALSE)),"")</f>
        <v/>
      </c>
      <c r="K216" s="21" t="n"/>
      <c r="L216" s="21" t="n"/>
      <c r="M216" s="20">
        <f>IF(OR(NOT(ISNUMBER($K216)),NOT(ISNUMBER($L216))),"",ROUND(MOD($L216-$K216,1)*1440,0))</f>
        <v/>
      </c>
      <c r="N216" s="19" t="n"/>
      <c r="O216" s="19" t="n"/>
      <c r="P216" s="19" t="n"/>
      <c r="Q216" s="19" t="n"/>
      <c r="R216" s="19" t="n"/>
      <c r="S216" s="19" t="n"/>
      <c r="T216" s="19" t="n"/>
      <c r="U216" s="19" t="n"/>
      <c r="V216" s="19" t="n"/>
      <c r="W216" s="19" t="n"/>
      <c r="X216" s="19" t="n"/>
      <c r="Y216" s="19" t="n"/>
      <c r="Z216" s="19" t="n"/>
      <c r="AA216" s="21" t="n"/>
      <c r="AB216" s="19" t="n"/>
      <c r="AC216" s="20">
        <f>IF(OR($A216="",$B216=""),"",IF(COUNTIF($N216:$X216,"Needs Attention")&gt;0,"Hold",IF(AND($L216&lt;&gt;"",COUNTBLANK($N216:$X216)&gt;0),"Incomplete Checklist",IF($K216="","Not Started",IF($L216="","In Progress",IF($AB216="Fail","Reclean",IF(AND($Y216="Yes",$AB216=""),"Awaiting Inspection",IF(OR($Y216="No",$AB216="Pass"),"Released","Awaiting Inspection"))))))))</f>
        <v/>
      </c>
      <c r="AD216" s="19" t="n"/>
      <c r="AE216" s="19" t="n"/>
      <c r="AF216" s="19" t="n"/>
      <c r="AG216" s="19" t="n"/>
      <c r="AH216" s="19" t="n"/>
      <c r="AI216" s="19" t="n"/>
      <c r="AJ216" s="39" t="n"/>
      <c r="AK216" s="20">
        <f>IF(OR($A216="",$B216=""),"",IF(COUNTIFS($A$2:$A$251,$A216,$B$2:$B$251,$B216)&gt;1,"Duplicate room and date",IF(AND($L216&lt;&gt;"",$K216=""),"Missing start time",IF(AND($Y216="Yes",$AC216="Released",$AB216&lt;&gt;"Pass"),"Inspection not passed",IF(AND($AB216&lt;&gt;"",$Z216=""),"Missing inspector",IF(AND($AD216="Maintenance",$AE216=""),"Missing issue description",IF(AND($AD216="Maintenance",$AF216=""),"Missing maintenance ticket",IF(OR(NOT(ISNUMBER($M216)),NOT(ISNUMBER($J216))),"OK",IF($M216&gt;$J216+'Standards &amp; Setup'!$B$4,"Cleaning time above alert limit","OK")))))))))</f>
        <v/>
      </c>
    </row>
    <row r="217">
      <c r="A217" s="38" t="n"/>
      <c r="B217" s="19" t="n"/>
      <c r="C217" s="20">
        <f>IFERROR(IF($B217="","",VLOOKUP($B217,'Standards &amp; Setup'!$E$3:$G$102,2,FALSE)),"Room not found")</f>
        <v/>
      </c>
      <c r="D217" s="20">
        <f>IFERROR(IF($B217="","",VLOOKUP($B217,'Standards &amp; Setup'!$E$3:$G$102,3,FALSE)),"Room not found")</f>
        <v/>
      </c>
      <c r="E217" s="19" t="n"/>
      <c r="F217" s="19" t="n"/>
      <c r="G217" s="19" t="n"/>
      <c r="H217" s="19" t="n"/>
      <c r="I217" s="19" t="n"/>
      <c r="J217" s="20">
        <f>IFERROR(IF($G217="","",VLOOKUP($G217,'Standards &amp; Setup'!$A$14:$B$17,2,FALSE)),"")</f>
        <v/>
      </c>
      <c r="K217" s="21" t="n"/>
      <c r="L217" s="21" t="n"/>
      <c r="M217" s="20">
        <f>IF(OR(NOT(ISNUMBER($K217)),NOT(ISNUMBER($L217))),"",ROUND(MOD($L217-$K217,1)*1440,0))</f>
        <v/>
      </c>
      <c r="N217" s="19" t="n"/>
      <c r="O217" s="19" t="n"/>
      <c r="P217" s="19" t="n"/>
      <c r="Q217" s="19" t="n"/>
      <c r="R217" s="19" t="n"/>
      <c r="S217" s="19" t="n"/>
      <c r="T217" s="19" t="n"/>
      <c r="U217" s="19" t="n"/>
      <c r="V217" s="19" t="n"/>
      <c r="W217" s="19" t="n"/>
      <c r="X217" s="19" t="n"/>
      <c r="Y217" s="19" t="n"/>
      <c r="Z217" s="19" t="n"/>
      <c r="AA217" s="21" t="n"/>
      <c r="AB217" s="19" t="n"/>
      <c r="AC217" s="20">
        <f>IF(OR($A217="",$B217=""),"",IF(COUNTIF($N217:$X217,"Needs Attention")&gt;0,"Hold",IF(AND($L217&lt;&gt;"",COUNTBLANK($N217:$X217)&gt;0),"Incomplete Checklist",IF($K217="","Not Started",IF($L217="","In Progress",IF($AB217="Fail","Reclean",IF(AND($Y217="Yes",$AB217=""),"Awaiting Inspection",IF(OR($Y217="No",$AB217="Pass"),"Released","Awaiting Inspection"))))))))</f>
        <v/>
      </c>
      <c r="AD217" s="19" t="n"/>
      <c r="AE217" s="19" t="n"/>
      <c r="AF217" s="19" t="n"/>
      <c r="AG217" s="19" t="n"/>
      <c r="AH217" s="19" t="n"/>
      <c r="AI217" s="19" t="n"/>
      <c r="AJ217" s="39" t="n"/>
      <c r="AK217" s="20">
        <f>IF(OR($A217="",$B217=""),"",IF(COUNTIFS($A$2:$A$251,$A217,$B$2:$B$251,$B217)&gt;1,"Duplicate room and date",IF(AND($L217&lt;&gt;"",$K217=""),"Missing start time",IF(AND($Y217="Yes",$AC217="Released",$AB217&lt;&gt;"Pass"),"Inspection not passed",IF(AND($AB217&lt;&gt;"",$Z217=""),"Missing inspector",IF(AND($AD217="Maintenance",$AE217=""),"Missing issue description",IF(AND($AD217="Maintenance",$AF217=""),"Missing maintenance ticket",IF(OR(NOT(ISNUMBER($M217)),NOT(ISNUMBER($J217))),"OK",IF($M217&gt;$J217+'Standards &amp; Setup'!$B$4,"Cleaning time above alert limit","OK")))))))))</f>
        <v/>
      </c>
    </row>
    <row r="218">
      <c r="A218" s="38" t="n"/>
      <c r="B218" s="19" t="n"/>
      <c r="C218" s="20">
        <f>IFERROR(IF($B218="","",VLOOKUP($B218,'Standards &amp; Setup'!$E$3:$G$102,2,FALSE)),"Room not found")</f>
        <v/>
      </c>
      <c r="D218" s="20">
        <f>IFERROR(IF($B218="","",VLOOKUP($B218,'Standards &amp; Setup'!$E$3:$G$102,3,FALSE)),"Room not found")</f>
        <v/>
      </c>
      <c r="E218" s="19" t="n"/>
      <c r="F218" s="19" t="n"/>
      <c r="G218" s="19" t="n"/>
      <c r="H218" s="19" t="n"/>
      <c r="I218" s="19" t="n"/>
      <c r="J218" s="20">
        <f>IFERROR(IF($G218="","",VLOOKUP($G218,'Standards &amp; Setup'!$A$14:$B$17,2,FALSE)),"")</f>
        <v/>
      </c>
      <c r="K218" s="21" t="n"/>
      <c r="L218" s="21" t="n"/>
      <c r="M218" s="20">
        <f>IF(OR(NOT(ISNUMBER($K218)),NOT(ISNUMBER($L218))),"",ROUND(MOD($L218-$K218,1)*1440,0))</f>
        <v/>
      </c>
      <c r="N218" s="19" t="n"/>
      <c r="O218" s="19" t="n"/>
      <c r="P218" s="19" t="n"/>
      <c r="Q218" s="19" t="n"/>
      <c r="R218" s="19" t="n"/>
      <c r="S218" s="19" t="n"/>
      <c r="T218" s="19" t="n"/>
      <c r="U218" s="19" t="n"/>
      <c r="V218" s="19" t="n"/>
      <c r="W218" s="19" t="n"/>
      <c r="X218" s="19" t="n"/>
      <c r="Y218" s="19" t="n"/>
      <c r="Z218" s="19" t="n"/>
      <c r="AA218" s="21" t="n"/>
      <c r="AB218" s="19" t="n"/>
      <c r="AC218" s="20">
        <f>IF(OR($A218="",$B218=""),"",IF(COUNTIF($N218:$X218,"Needs Attention")&gt;0,"Hold",IF(AND($L218&lt;&gt;"",COUNTBLANK($N218:$X218)&gt;0),"Incomplete Checklist",IF($K218="","Not Started",IF($L218="","In Progress",IF($AB218="Fail","Reclean",IF(AND($Y218="Yes",$AB218=""),"Awaiting Inspection",IF(OR($Y218="No",$AB218="Pass"),"Released","Awaiting Inspection"))))))))</f>
        <v/>
      </c>
      <c r="AD218" s="19" t="n"/>
      <c r="AE218" s="19" t="n"/>
      <c r="AF218" s="19" t="n"/>
      <c r="AG218" s="19" t="n"/>
      <c r="AH218" s="19" t="n"/>
      <c r="AI218" s="19" t="n"/>
      <c r="AJ218" s="39" t="n"/>
      <c r="AK218" s="20">
        <f>IF(OR($A218="",$B218=""),"",IF(COUNTIFS($A$2:$A$251,$A218,$B$2:$B$251,$B218)&gt;1,"Duplicate room and date",IF(AND($L218&lt;&gt;"",$K218=""),"Missing start time",IF(AND($Y218="Yes",$AC218="Released",$AB218&lt;&gt;"Pass"),"Inspection not passed",IF(AND($AB218&lt;&gt;"",$Z218=""),"Missing inspector",IF(AND($AD218="Maintenance",$AE218=""),"Missing issue description",IF(AND($AD218="Maintenance",$AF218=""),"Missing maintenance ticket",IF(OR(NOT(ISNUMBER($M218)),NOT(ISNUMBER($J218))),"OK",IF($M218&gt;$J218+'Standards &amp; Setup'!$B$4,"Cleaning time above alert limit","OK")))))))))</f>
        <v/>
      </c>
    </row>
    <row r="219">
      <c r="A219" s="38" t="n"/>
      <c r="B219" s="19" t="n"/>
      <c r="C219" s="20">
        <f>IFERROR(IF($B219="","",VLOOKUP($B219,'Standards &amp; Setup'!$E$3:$G$102,2,FALSE)),"Room not found")</f>
        <v/>
      </c>
      <c r="D219" s="20">
        <f>IFERROR(IF($B219="","",VLOOKUP($B219,'Standards &amp; Setup'!$E$3:$G$102,3,FALSE)),"Room not found")</f>
        <v/>
      </c>
      <c r="E219" s="19" t="n"/>
      <c r="F219" s="19" t="n"/>
      <c r="G219" s="19" t="n"/>
      <c r="H219" s="19" t="n"/>
      <c r="I219" s="19" t="n"/>
      <c r="J219" s="20">
        <f>IFERROR(IF($G219="","",VLOOKUP($G219,'Standards &amp; Setup'!$A$14:$B$17,2,FALSE)),"")</f>
        <v/>
      </c>
      <c r="K219" s="21" t="n"/>
      <c r="L219" s="21" t="n"/>
      <c r="M219" s="20">
        <f>IF(OR(NOT(ISNUMBER($K219)),NOT(ISNUMBER($L219))),"",ROUND(MOD($L219-$K219,1)*1440,0))</f>
        <v/>
      </c>
      <c r="N219" s="19" t="n"/>
      <c r="O219" s="19" t="n"/>
      <c r="P219" s="19" t="n"/>
      <c r="Q219" s="19" t="n"/>
      <c r="R219" s="19" t="n"/>
      <c r="S219" s="19" t="n"/>
      <c r="T219" s="19" t="n"/>
      <c r="U219" s="19" t="n"/>
      <c r="V219" s="19" t="n"/>
      <c r="W219" s="19" t="n"/>
      <c r="X219" s="19" t="n"/>
      <c r="Y219" s="19" t="n"/>
      <c r="Z219" s="19" t="n"/>
      <c r="AA219" s="21" t="n"/>
      <c r="AB219" s="19" t="n"/>
      <c r="AC219" s="20">
        <f>IF(OR($A219="",$B219=""),"",IF(COUNTIF($N219:$X219,"Needs Attention")&gt;0,"Hold",IF(AND($L219&lt;&gt;"",COUNTBLANK($N219:$X219)&gt;0),"Incomplete Checklist",IF($K219="","Not Started",IF($L219="","In Progress",IF($AB219="Fail","Reclean",IF(AND($Y219="Yes",$AB219=""),"Awaiting Inspection",IF(OR($Y219="No",$AB219="Pass"),"Released","Awaiting Inspection"))))))))</f>
        <v/>
      </c>
      <c r="AD219" s="19" t="n"/>
      <c r="AE219" s="19" t="n"/>
      <c r="AF219" s="19" t="n"/>
      <c r="AG219" s="19" t="n"/>
      <c r="AH219" s="19" t="n"/>
      <c r="AI219" s="19" t="n"/>
      <c r="AJ219" s="39" t="n"/>
      <c r="AK219" s="20">
        <f>IF(OR($A219="",$B219=""),"",IF(COUNTIFS($A$2:$A$251,$A219,$B$2:$B$251,$B219)&gt;1,"Duplicate room and date",IF(AND($L219&lt;&gt;"",$K219=""),"Missing start time",IF(AND($Y219="Yes",$AC219="Released",$AB219&lt;&gt;"Pass"),"Inspection not passed",IF(AND($AB219&lt;&gt;"",$Z219=""),"Missing inspector",IF(AND($AD219="Maintenance",$AE219=""),"Missing issue description",IF(AND($AD219="Maintenance",$AF219=""),"Missing maintenance ticket",IF(OR(NOT(ISNUMBER($M219)),NOT(ISNUMBER($J219))),"OK",IF($M219&gt;$J219+'Standards &amp; Setup'!$B$4,"Cleaning time above alert limit","OK")))))))))</f>
        <v/>
      </c>
    </row>
    <row r="220">
      <c r="A220" s="38" t="n"/>
      <c r="B220" s="19" t="n"/>
      <c r="C220" s="20">
        <f>IFERROR(IF($B220="","",VLOOKUP($B220,'Standards &amp; Setup'!$E$3:$G$102,2,FALSE)),"Room not found")</f>
        <v/>
      </c>
      <c r="D220" s="20">
        <f>IFERROR(IF($B220="","",VLOOKUP($B220,'Standards &amp; Setup'!$E$3:$G$102,3,FALSE)),"Room not found")</f>
        <v/>
      </c>
      <c r="E220" s="19" t="n"/>
      <c r="F220" s="19" t="n"/>
      <c r="G220" s="19" t="n"/>
      <c r="H220" s="19" t="n"/>
      <c r="I220" s="19" t="n"/>
      <c r="J220" s="20">
        <f>IFERROR(IF($G220="","",VLOOKUP($G220,'Standards &amp; Setup'!$A$14:$B$17,2,FALSE)),"")</f>
        <v/>
      </c>
      <c r="K220" s="21" t="n"/>
      <c r="L220" s="21" t="n"/>
      <c r="M220" s="20">
        <f>IF(OR(NOT(ISNUMBER($K220)),NOT(ISNUMBER($L220))),"",ROUND(MOD($L220-$K220,1)*1440,0))</f>
        <v/>
      </c>
      <c r="N220" s="19" t="n"/>
      <c r="O220" s="19" t="n"/>
      <c r="P220" s="19" t="n"/>
      <c r="Q220" s="19" t="n"/>
      <c r="R220" s="19" t="n"/>
      <c r="S220" s="19" t="n"/>
      <c r="T220" s="19" t="n"/>
      <c r="U220" s="19" t="n"/>
      <c r="V220" s="19" t="n"/>
      <c r="W220" s="19" t="n"/>
      <c r="X220" s="19" t="n"/>
      <c r="Y220" s="19" t="n"/>
      <c r="Z220" s="19" t="n"/>
      <c r="AA220" s="21" t="n"/>
      <c r="AB220" s="19" t="n"/>
      <c r="AC220" s="20">
        <f>IF(OR($A220="",$B220=""),"",IF(COUNTIF($N220:$X220,"Needs Attention")&gt;0,"Hold",IF(AND($L220&lt;&gt;"",COUNTBLANK($N220:$X220)&gt;0),"Incomplete Checklist",IF($K220="","Not Started",IF($L220="","In Progress",IF($AB220="Fail","Reclean",IF(AND($Y220="Yes",$AB220=""),"Awaiting Inspection",IF(OR($Y220="No",$AB220="Pass"),"Released","Awaiting Inspection"))))))))</f>
        <v/>
      </c>
      <c r="AD220" s="19" t="n"/>
      <c r="AE220" s="19" t="n"/>
      <c r="AF220" s="19" t="n"/>
      <c r="AG220" s="19" t="n"/>
      <c r="AH220" s="19" t="n"/>
      <c r="AI220" s="19" t="n"/>
      <c r="AJ220" s="39" t="n"/>
      <c r="AK220" s="20">
        <f>IF(OR($A220="",$B220=""),"",IF(COUNTIFS($A$2:$A$251,$A220,$B$2:$B$251,$B220)&gt;1,"Duplicate room and date",IF(AND($L220&lt;&gt;"",$K220=""),"Missing start time",IF(AND($Y220="Yes",$AC220="Released",$AB220&lt;&gt;"Pass"),"Inspection not passed",IF(AND($AB220&lt;&gt;"",$Z220=""),"Missing inspector",IF(AND($AD220="Maintenance",$AE220=""),"Missing issue description",IF(AND($AD220="Maintenance",$AF220=""),"Missing maintenance ticket",IF(OR(NOT(ISNUMBER($M220)),NOT(ISNUMBER($J220))),"OK",IF($M220&gt;$J220+'Standards &amp; Setup'!$B$4,"Cleaning time above alert limit","OK")))))))))</f>
        <v/>
      </c>
    </row>
    <row r="221">
      <c r="A221" s="38" t="n"/>
      <c r="B221" s="19" t="n"/>
      <c r="C221" s="20">
        <f>IFERROR(IF($B221="","",VLOOKUP($B221,'Standards &amp; Setup'!$E$3:$G$102,2,FALSE)),"Room not found")</f>
        <v/>
      </c>
      <c r="D221" s="20">
        <f>IFERROR(IF($B221="","",VLOOKUP($B221,'Standards &amp; Setup'!$E$3:$G$102,3,FALSE)),"Room not found")</f>
        <v/>
      </c>
      <c r="E221" s="19" t="n"/>
      <c r="F221" s="19" t="n"/>
      <c r="G221" s="19" t="n"/>
      <c r="H221" s="19" t="n"/>
      <c r="I221" s="19" t="n"/>
      <c r="J221" s="20">
        <f>IFERROR(IF($G221="","",VLOOKUP($G221,'Standards &amp; Setup'!$A$14:$B$17,2,FALSE)),"")</f>
        <v/>
      </c>
      <c r="K221" s="21" t="n"/>
      <c r="L221" s="21" t="n"/>
      <c r="M221" s="20">
        <f>IF(OR(NOT(ISNUMBER($K221)),NOT(ISNUMBER($L221))),"",ROUND(MOD($L221-$K221,1)*1440,0))</f>
        <v/>
      </c>
      <c r="N221" s="19" t="n"/>
      <c r="O221" s="19" t="n"/>
      <c r="P221" s="19" t="n"/>
      <c r="Q221" s="19" t="n"/>
      <c r="R221" s="19" t="n"/>
      <c r="S221" s="19" t="n"/>
      <c r="T221" s="19" t="n"/>
      <c r="U221" s="19" t="n"/>
      <c r="V221" s="19" t="n"/>
      <c r="W221" s="19" t="n"/>
      <c r="X221" s="19" t="n"/>
      <c r="Y221" s="19" t="n"/>
      <c r="Z221" s="19" t="n"/>
      <c r="AA221" s="21" t="n"/>
      <c r="AB221" s="19" t="n"/>
      <c r="AC221" s="20">
        <f>IF(OR($A221="",$B221=""),"",IF(COUNTIF($N221:$X221,"Needs Attention")&gt;0,"Hold",IF(AND($L221&lt;&gt;"",COUNTBLANK($N221:$X221)&gt;0),"Incomplete Checklist",IF($K221="","Not Started",IF($L221="","In Progress",IF($AB221="Fail","Reclean",IF(AND($Y221="Yes",$AB221=""),"Awaiting Inspection",IF(OR($Y221="No",$AB221="Pass"),"Released","Awaiting Inspection"))))))))</f>
        <v/>
      </c>
      <c r="AD221" s="19" t="n"/>
      <c r="AE221" s="19" t="n"/>
      <c r="AF221" s="19" t="n"/>
      <c r="AG221" s="19" t="n"/>
      <c r="AH221" s="19" t="n"/>
      <c r="AI221" s="19" t="n"/>
      <c r="AJ221" s="39" t="n"/>
      <c r="AK221" s="20">
        <f>IF(OR($A221="",$B221=""),"",IF(COUNTIFS($A$2:$A$251,$A221,$B$2:$B$251,$B221)&gt;1,"Duplicate room and date",IF(AND($L221&lt;&gt;"",$K221=""),"Missing start time",IF(AND($Y221="Yes",$AC221="Released",$AB221&lt;&gt;"Pass"),"Inspection not passed",IF(AND($AB221&lt;&gt;"",$Z221=""),"Missing inspector",IF(AND($AD221="Maintenance",$AE221=""),"Missing issue description",IF(AND($AD221="Maintenance",$AF221=""),"Missing maintenance ticket",IF(OR(NOT(ISNUMBER($M221)),NOT(ISNUMBER($J221))),"OK",IF($M221&gt;$J221+'Standards &amp; Setup'!$B$4,"Cleaning time above alert limit","OK")))))))))</f>
        <v/>
      </c>
    </row>
    <row r="222">
      <c r="A222" s="38" t="n"/>
      <c r="B222" s="19" t="n"/>
      <c r="C222" s="20">
        <f>IFERROR(IF($B222="","",VLOOKUP($B222,'Standards &amp; Setup'!$E$3:$G$102,2,FALSE)),"Room not found")</f>
        <v/>
      </c>
      <c r="D222" s="20">
        <f>IFERROR(IF($B222="","",VLOOKUP($B222,'Standards &amp; Setup'!$E$3:$G$102,3,FALSE)),"Room not found")</f>
        <v/>
      </c>
      <c r="E222" s="19" t="n"/>
      <c r="F222" s="19" t="n"/>
      <c r="G222" s="19" t="n"/>
      <c r="H222" s="19" t="n"/>
      <c r="I222" s="19" t="n"/>
      <c r="J222" s="20">
        <f>IFERROR(IF($G222="","",VLOOKUP($G222,'Standards &amp; Setup'!$A$14:$B$17,2,FALSE)),"")</f>
        <v/>
      </c>
      <c r="K222" s="21" t="n"/>
      <c r="L222" s="21" t="n"/>
      <c r="M222" s="20">
        <f>IF(OR(NOT(ISNUMBER($K222)),NOT(ISNUMBER($L222))),"",ROUND(MOD($L222-$K222,1)*1440,0))</f>
        <v/>
      </c>
      <c r="N222" s="19" t="n"/>
      <c r="O222" s="19" t="n"/>
      <c r="P222" s="19" t="n"/>
      <c r="Q222" s="19" t="n"/>
      <c r="R222" s="19" t="n"/>
      <c r="S222" s="19" t="n"/>
      <c r="T222" s="19" t="n"/>
      <c r="U222" s="19" t="n"/>
      <c r="V222" s="19" t="n"/>
      <c r="W222" s="19" t="n"/>
      <c r="X222" s="19" t="n"/>
      <c r="Y222" s="19" t="n"/>
      <c r="Z222" s="19" t="n"/>
      <c r="AA222" s="21" t="n"/>
      <c r="AB222" s="19" t="n"/>
      <c r="AC222" s="20">
        <f>IF(OR($A222="",$B222=""),"",IF(COUNTIF($N222:$X222,"Needs Attention")&gt;0,"Hold",IF(AND($L222&lt;&gt;"",COUNTBLANK($N222:$X222)&gt;0),"Incomplete Checklist",IF($K222="","Not Started",IF($L222="","In Progress",IF($AB222="Fail","Reclean",IF(AND($Y222="Yes",$AB222=""),"Awaiting Inspection",IF(OR($Y222="No",$AB222="Pass"),"Released","Awaiting Inspection"))))))))</f>
        <v/>
      </c>
      <c r="AD222" s="19" t="n"/>
      <c r="AE222" s="19" t="n"/>
      <c r="AF222" s="19" t="n"/>
      <c r="AG222" s="19" t="n"/>
      <c r="AH222" s="19" t="n"/>
      <c r="AI222" s="19" t="n"/>
      <c r="AJ222" s="39" t="n"/>
      <c r="AK222" s="20">
        <f>IF(OR($A222="",$B222=""),"",IF(COUNTIFS($A$2:$A$251,$A222,$B$2:$B$251,$B222)&gt;1,"Duplicate room and date",IF(AND($L222&lt;&gt;"",$K222=""),"Missing start time",IF(AND($Y222="Yes",$AC222="Released",$AB222&lt;&gt;"Pass"),"Inspection not passed",IF(AND($AB222&lt;&gt;"",$Z222=""),"Missing inspector",IF(AND($AD222="Maintenance",$AE222=""),"Missing issue description",IF(AND($AD222="Maintenance",$AF222=""),"Missing maintenance ticket",IF(OR(NOT(ISNUMBER($M222)),NOT(ISNUMBER($J222))),"OK",IF($M222&gt;$J222+'Standards &amp; Setup'!$B$4,"Cleaning time above alert limit","OK")))))))))</f>
        <v/>
      </c>
    </row>
    <row r="223">
      <c r="A223" s="38" t="n"/>
      <c r="B223" s="19" t="n"/>
      <c r="C223" s="20">
        <f>IFERROR(IF($B223="","",VLOOKUP($B223,'Standards &amp; Setup'!$E$3:$G$102,2,FALSE)),"Room not found")</f>
        <v/>
      </c>
      <c r="D223" s="20">
        <f>IFERROR(IF($B223="","",VLOOKUP($B223,'Standards &amp; Setup'!$E$3:$G$102,3,FALSE)),"Room not found")</f>
        <v/>
      </c>
      <c r="E223" s="19" t="n"/>
      <c r="F223" s="19" t="n"/>
      <c r="G223" s="19" t="n"/>
      <c r="H223" s="19" t="n"/>
      <c r="I223" s="19" t="n"/>
      <c r="J223" s="20">
        <f>IFERROR(IF($G223="","",VLOOKUP($G223,'Standards &amp; Setup'!$A$14:$B$17,2,FALSE)),"")</f>
        <v/>
      </c>
      <c r="K223" s="21" t="n"/>
      <c r="L223" s="21" t="n"/>
      <c r="M223" s="20">
        <f>IF(OR(NOT(ISNUMBER($K223)),NOT(ISNUMBER($L223))),"",ROUND(MOD($L223-$K223,1)*1440,0))</f>
        <v/>
      </c>
      <c r="N223" s="19" t="n"/>
      <c r="O223" s="19" t="n"/>
      <c r="P223" s="19" t="n"/>
      <c r="Q223" s="19" t="n"/>
      <c r="R223" s="19" t="n"/>
      <c r="S223" s="19" t="n"/>
      <c r="T223" s="19" t="n"/>
      <c r="U223" s="19" t="n"/>
      <c r="V223" s="19" t="n"/>
      <c r="W223" s="19" t="n"/>
      <c r="X223" s="19" t="n"/>
      <c r="Y223" s="19" t="n"/>
      <c r="Z223" s="19" t="n"/>
      <c r="AA223" s="21" t="n"/>
      <c r="AB223" s="19" t="n"/>
      <c r="AC223" s="20">
        <f>IF(OR($A223="",$B223=""),"",IF(COUNTIF($N223:$X223,"Needs Attention")&gt;0,"Hold",IF(AND($L223&lt;&gt;"",COUNTBLANK($N223:$X223)&gt;0),"Incomplete Checklist",IF($K223="","Not Started",IF($L223="","In Progress",IF($AB223="Fail","Reclean",IF(AND($Y223="Yes",$AB223=""),"Awaiting Inspection",IF(OR($Y223="No",$AB223="Pass"),"Released","Awaiting Inspection"))))))))</f>
        <v/>
      </c>
      <c r="AD223" s="19" t="n"/>
      <c r="AE223" s="19" t="n"/>
      <c r="AF223" s="19" t="n"/>
      <c r="AG223" s="19" t="n"/>
      <c r="AH223" s="19" t="n"/>
      <c r="AI223" s="19" t="n"/>
      <c r="AJ223" s="39" t="n"/>
      <c r="AK223" s="20">
        <f>IF(OR($A223="",$B223=""),"",IF(COUNTIFS($A$2:$A$251,$A223,$B$2:$B$251,$B223)&gt;1,"Duplicate room and date",IF(AND($L223&lt;&gt;"",$K223=""),"Missing start time",IF(AND($Y223="Yes",$AC223="Released",$AB223&lt;&gt;"Pass"),"Inspection not passed",IF(AND($AB223&lt;&gt;"",$Z223=""),"Missing inspector",IF(AND($AD223="Maintenance",$AE223=""),"Missing issue description",IF(AND($AD223="Maintenance",$AF223=""),"Missing maintenance ticket",IF(OR(NOT(ISNUMBER($M223)),NOT(ISNUMBER($J223))),"OK",IF($M223&gt;$J223+'Standards &amp; Setup'!$B$4,"Cleaning time above alert limit","OK")))))))))</f>
        <v/>
      </c>
    </row>
    <row r="224">
      <c r="A224" s="38" t="n"/>
      <c r="B224" s="19" t="n"/>
      <c r="C224" s="20">
        <f>IFERROR(IF($B224="","",VLOOKUP($B224,'Standards &amp; Setup'!$E$3:$G$102,2,FALSE)),"Room not found")</f>
        <v/>
      </c>
      <c r="D224" s="20">
        <f>IFERROR(IF($B224="","",VLOOKUP($B224,'Standards &amp; Setup'!$E$3:$G$102,3,FALSE)),"Room not found")</f>
        <v/>
      </c>
      <c r="E224" s="19" t="n"/>
      <c r="F224" s="19" t="n"/>
      <c r="G224" s="19" t="n"/>
      <c r="H224" s="19" t="n"/>
      <c r="I224" s="19" t="n"/>
      <c r="J224" s="20">
        <f>IFERROR(IF($G224="","",VLOOKUP($G224,'Standards &amp; Setup'!$A$14:$B$17,2,FALSE)),"")</f>
        <v/>
      </c>
      <c r="K224" s="21" t="n"/>
      <c r="L224" s="21" t="n"/>
      <c r="M224" s="20">
        <f>IF(OR(NOT(ISNUMBER($K224)),NOT(ISNUMBER($L224))),"",ROUND(MOD($L224-$K224,1)*1440,0))</f>
        <v/>
      </c>
      <c r="N224" s="19" t="n"/>
      <c r="O224" s="19" t="n"/>
      <c r="P224" s="19" t="n"/>
      <c r="Q224" s="19" t="n"/>
      <c r="R224" s="19" t="n"/>
      <c r="S224" s="19" t="n"/>
      <c r="T224" s="19" t="n"/>
      <c r="U224" s="19" t="n"/>
      <c r="V224" s="19" t="n"/>
      <c r="W224" s="19" t="n"/>
      <c r="X224" s="19" t="n"/>
      <c r="Y224" s="19" t="n"/>
      <c r="Z224" s="19" t="n"/>
      <c r="AA224" s="21" t="n"/>
      <c r="AB224" s="19" t="n"/>
      <c r="AC224" s="20">
        <f>IF(OR($A224="",$B224=""),"",IF(COUNTIF($N224:$X224,"Needs Attention")&gt;0,"Hold",IF(AND($L224&lt;&gt;"",COUNTBLANK($N224:$X224)&gt;0),"Incomplete Checklist",IF($K224="","Not Started",IF($L224="","In Progress",IF($AB224="Fail","Reclean",IF(AND($Y224="Yes",$AB224=""),"Awaiting Inspection",IF(OR($Y224="No",$AB224="Pass"),"Released","Awaiting Inspection"))))))))</f>
        <v/>
      </c>
      <c r="AD224" s="19" t="n"/>
      <c r="AE224" s="19" t="n"/>
      <c r="AF224" s="19" t="n"/>
      <c r="AG224" s="19" t="n"/>
      <c r="AH224" s="19" t="n"/>
      <c r="AI224" s="19" t="n"/>
      <c r="AJ224" s="39" t="n"/>
      <c r="AK224" s="20">
        <f>IF(OR($A224="",$B224=""),"",IF(COUNTIFS($A$2:$A$251,$A224,$B$2:$B$251,$B224)&gt;1,"Duplicate room and date",IF(AND($L224&lt;&gt;"",$K224=""),"Missing start time",IF(AND($Y224="Yes",$AC224="Released",$AB224&lt;&gt;"Pass"),"Inspection not passed",IF(AND($AB224&lt;&gt;"",$Z224=""),"Missing inspector",IF(AND($AD224="Maintenance",$AE224=""),"Missing issue description",IF(AND($AD224="Maintenance",$AF224=""),"Missing maintenance ticket",IF(OR(NOT(ISNUMBER($M224)),NOT(ISNUMBER($J224))),"OK",IF($M224&gt;$J224+'Standards &amp; Setup'!$B$4,"Cleaning time above alert limit","OK")))))))))</f>
        <v/>
      </c>
    </row>
    <row r="225">
      <c r="A225" s="38" t="n"/>
      <c r="B225" s="19" t="n"/>
      <c r="C225" s="20">
        <f>IFERROR(IF($B225="","",VLOOKUP($B225,'Standards &amp; Setup'!$E$3:$G$102,2,FALSE)),"Room not found")</f>
        <v/>
      </c>
      <c r="D225" s="20">
        <f>IFERROR(IF($B225="","",VLOOKUP($B225,'Standards &amp; Setup'!$E$3:$G$102,3,FALSE)),"Room not found")</f>
        <v/>
      </c>
      <c r="E225" s="19" t="n"/>
      <c r="F225" s="19" t="n"/>
      <c r="G225" s="19" t="n"/>
      <c r="H225" s="19" t="n"/>
      <c r="I225" s="19" t="n"/>
      <c r="J225" s="20">
        <f>IFERROR(IF($G225="","",VLOOKUP($G225,'Standards &amp; Setup'!$A$14:$B$17,2,FALSE)),"")</f>
        <v/>
      </c>
      <c r="K225" s="21" t="n"/>
      <c r="L225" s="21" t="n"/>
      <c r="M225" s="20">
        <f>IF(OR(NOT(ISNUMBER($K225)),NOT(ISNUMBER($L225))),"",ROUND(MOD($L225-$K225,1)*1440,0))</f>
        <v/>
      </c>
      <c r="N225" s="19" t="n"/>
      <c r="O225" s="19" t="n"/>
      <c r="P225" s="19" t="n"/>
      <c r="Q225" s="19" t="n"/>
      <c r="R225" s="19" t="n"/>
      <c r="S225" s="19" t="n"/>
      <c r="T225" s="19" t="n"/>
      <c r="U225" s="19" t="n"/>
      <c r="V225" s="19" t="n"/>
      <c r="W225" s="19" t="n"/>
      <c r="X225" s="19" t="n"/>
      <c r="Y225" s="19" t="n"/>
      <c r="Z225" s="19" t="n"/>
      <c r="AA225" s="21" t="n"/>
      <c r="AB225" s="19" t="n"/>
      <c r="AC225" s="20">
        <f>IF(OR($A225="",$B225=""),"",IF(COUNTIF($N225:$X225,"Needs Attention")&gt;0,"Hold",IF(AND($L225&lt;&gt;"",COUNTBLANK($N225:$X225)&gt;0),"Incomplete Checklist",IF($K225="","Not Started",IF($L225="","In Progress",IF($AB225="Fail","Reclean",IF(AND($Y225="Yes",$AB225=""),"Awaiting Inspection",IF(OR($Y225="No",$AB225="Pass"),"Released","Awaiting Inspection"))))))))</f>
        <v/>
      </c>
      <c r="AD225" s="19" t="n"/>
      <c r="AE225" s="19" t="n"/>
      <c r="AF225" s="19" t="n"/>
      <c r="AG225" s="19" t="n"/>
      <c r="AH225" s="19" t="n"/>
      <c r="AI225" s="19" t="n"/>
      <c r="AJ225" s="39" t="n"/>
      <c r="AK225" s="20">
        <f>IF(OR($A225="",$B225=""),"",IF(COUNTIFS($A$2:$A$251,$A225,$B$2:$B$251,$B225)&gt;1,"Duplicate room and date",IF(AND($L225&lt;&gt;"",$K225=""),"Missing start time",IF(AND($Y225="Yes",$AC225="Released",$AB225&lt;&gt;"Pass"),"Inspection not passed",IF(AND($AB225&lt;&gt;"",$Z225=""),"Missing inspector",IF(AND($AD225="Maintenance",$AE225=""),"Missing issue description",IF(AND($AD225="Maintenance",$AF225=""),"Missing maintenance ticket",IF(OR(NOT(ISNUMBER($M225)),NOT(ISNUMBER($J225))),"OK",IF($M225&gt;$J225+'Standards &amp; Setup'!$B$4,"Cleaning time above alert limit","OK")))))))))</f>
        <v/>
      </c>
    </row>
    <row r="226">
      <c r="A226" s="38" t="n"/>
      <c r="B226" s="19" t="n"/>
      <c r="C226" s="20">
        <f>IFERROR(IF($B226="","",VLOOKUP($B226,'Standards &amp; Setup'!$E$3:$G$102,2,FALSE)),"Room not found")</f>
        <v/>
      </c>
      <c r="D226" s="20">
        <f>IFERROR(IF($B226="","",VLOOKUP($B226,'Standards &amp; Setup'!$E$3:$G$102,3,FALSE)),"Room not found")</f>
        <v/>
      </c>
      <c r="E226" s="19" t="n"/>
      <c r="F226" s="19" t="n"/>
      <c r="G226" s="19" t="n"/>
      <c r="H226" s="19" t="n"/>
      <c r="I226" s="19" t="n"/>
      <c r="J226" s="20">
        <f>IFERROR(IF($G226="","",VLOOKUP($G226,'Standards &amp; Setup'!$A$14:$B$17,2,FALSE)),"")</f>
        <v/>
      </c>
      <c r="K226" s="21" t="n"/>
      <c r="L226" s="21" t="n"/>
      <c r="M226" s="20">
        <f>IF(OR(NOT(ISNUMBER($K226)),NOT(ISNUMBER($L226))),"",ROUND(MOD($L226-$K226,1)*1440,0))</f>
        <v/>
      </c>
      <c r="N226" s="19" t="n"/>
      <c r="O226" s="19" t="n"/>
      <c r="P226" s="19" t="n"/>
      <c r="Q226" s="19" t="n"/>
      <c r="R226" s="19" t="n"/>
      <c r="S226" s="19" t="n"/>
      <c r="T226" s="19" t="n"/>
      <c r="U226" s="19" t="n"/>
      <c r="V226" s="19" t="n"/>
      <c r="W226" s="19" t="n"/>
      <c r="X226" s="19" t="n"/>
      <c r="Y226" s="19" t="n"/>
      <c r="Z226" s="19" t="n"/>
      <c r="AA226" s="21" t="n"/>
      <c r="AB226" s="19" t="n"/>
      <c r="AC226" s="20">
        <f>IF(OR($A226="",$B226=""),"",IF(COUNTIF($N226:$X226,"Needs Attention")&gt;0,"Hold",IF(AND($L226&lt;&gt;"",COUNTBLANK($N226:$X226)&gt;0),"Incomplete Checklist",IF($K226="","Not Started",IF($L226="","In Progress",IF($AB226="Fail","Reclean",IF(AND($Y226="Yes",$AB226=""),"Awaiting Inspection",IF(OR($Y226="No",$AB226="Pass"),"Released","Awaiting Inspection"))))))))</f>
        <v/>
      </c>
      <c r="AD226" s="19" t="n"/>
      <c r="AE226" s="19" t="n"/>
      <c r="AF226" s="19" t="n"/>
      <c r="AG226" s="19" t="n"/>
      <c r="AH226" s="19" t="n"/>
      <c r="AI226" s="19" t="n"/>
      <c r="AJ226" s="39" t="n"/>
      <c r="AK226" s="20">
        <f>IF(OR($A226="",$B226=""),"",IF(COUNTIFS($A$2:$A$251,$A226,$B$2:$B$251,$B226)&gt;1,"Duplicate room and date",IF(AND($L226&lt;&gt;"",$K226=""),"Missing start time",IF(AND($Y226="Yes",$AC226="Released",$AB226&lt;&gt;"Pass"),"Inspection not passed",IF(AND($AB226&lt;&gt;"",$Z226=""),"Missing inspector",IF(AND($AD226="Maintenance",$AE226=""),"Missing issue description",IF(AND($AD226="Maintenance",$AF226=""),"Missing maintenance ticket",IF(OR(NOT(ISNUMBER($M226)),NOT(ISNUMBER($J226))),"OK",IF($M226&gt;$J226+'Standards &amp; Setup'!$B$4,"Cleaning time above alert limit","OK")))))))))</f>
        <v/>
      </c>
    </row>
    <row r="227">
      <c r="A227" s="38" t="n"/>
      <c r="B227" s="19" t="n"/>
      <c r="C227" s="20">
        <f>IFERROR(IF($B227="","",VLOOKUP($B227,'Standards &amp; Setup'!$E$3:$G$102,2,FALSE)),"Room not found")</f>
        <v/>
      </c>
      <c r="D227" s="20">
        <f>IFERROR(IF($B227="","",VLOOKUP($B227,'Standards &amp; Setup'!$E$3:$G$102,3,FALSE)),"Room not found")</f>
        <v/>
      </c>
      <c r="E227" s="19" t="n"/>
      <c r="F227" s="19" t="n"/>
      <c r="G227" s="19" t="n"/>
      <c r="H227" s="19" t="n"/>
      <c r="I227" s="19" t="n"/>
      <c r="J227" s="20">
        <f>IFERROR(IF($G227="","",VLOOKUP($G227,'Standards &amp; Setup'!$A$14:$B$17,2,FALSE)),"")</f>
        <v/>
      </c>
      <c r="K227" s="21" t="n"/>
      <c r="L227" s="21" t="n"/>
      <c r="M227" s="20">
        <f>IF(OR(NOT(ISNUMBER($K227)),NOT(ISNUMBER($L227))),"",ROUND(MOD($L227-$K227,1)*1440,0))</f>
        <v/>
      </c>
      <c r="N227" s="19" t="n"/>
      <c r="O227" s="19" t="n"/>
      <c r="P227" s="19" t="n"/>
      <c r="Q227" s="19" t="n"/>
      <c r="R227" s="19" t="n"/>
      <c r="S227" s="19" t="n"/>
      <c r="T227" s="19" t="n"/>
      <c r="U227" s="19" t="n"/>
      <c r="V227" s="19" t="n"/>
      <c r="W227" s="19" t="n"/>
      <c r="X227" s="19" t="n"/>
      <c r="Y227" s="19" t="n"/>
      <c r="Z227" s="19" t="n"/>
      <c r="AA227" s="21" t="n"/>
      <c r="AB227" s="19" t="n"/>
      <c r="AC227" s="20">
        <f>IF(OR($A227="",$B227=""),"",IF(COUNTIF($N227:$X227,"Needs Attention")&gt;0,"Hold",IF(AND($L227&lt;&gt;"",COUNTBLANK($N227:$X227)&gt;0),"Incomplete Checklist",IF($K227="","Not Started",IF($L227="","In Progress",IF($AB227="Fail","Reclean",IF(AND($Y227="Yes",$AB227=""),"Awaiting Inspection",IF(OR($Y227="No",$AB227="Pass"),"Released","Awaiting Inspection"))))))))</f>
        <v/>
      </c>
      <c r="AD227" s="19" t="n"/>
      <c r="AE227" s="19" t="n"/>
      <c r="AF227" s="19" t="n"/>
      <c r="AG227" s="19" t="n"/>
      <c r="AH227" s="19" t="n"/>
      <c r="AI227" s="19" t="n"/>
      <c r="AJ227" s="39" t="n"/>
      <c r="AK227" s="20">
        <f>IF(OR($A227="",$B227=""),"",IF(COUNTIFS($A$2:$A$251,$A227,$B$2:$B$251,$B227)&gt;1,"Duplicate room and date",IF(AND($L227&lt;&gt;"",$K227=""),"Missing start time",IF(AND($Y227="Yes",$AC227="Released",$AB227&lt;&gt;"Pass"),"Inspection not passed",IF(AND($AB227&lt;&gt;"",$Z227=""),"Missing inspector",IF(AND($AD227="Maintenance",$AE227=""),"Missing issue description",IF(AND($AD227="Maintenance",$AF227=""),"Missing maintenance ticket",IF(OR(NOT(ISNUMBER($M227)),NOT(ISNUMBER($J227))),"OK",IF($M227&gt;$J227+'Standards &amp; Setup'!$B$4,"Cleaning time above alert limit","OK")))))))))</f>
        <v/>
      </c>
    </row>
    <row r="228">
      <c r="A228" s="38" t="n"/>
      <c r="B228" s="19" t="n"/>
      <c r="C228" s="20">
        <f>IFERROR(IF($B228="","",VLOOKUP($B228,'Standards &amp; Setup'!$E$3:$G$102,2,FALSE)),"Room not found")</f>
        <v/>
      </c>
      <c r="D228" s="20">
        <f>IFERROR(IF($B228="","",VLOOKUP($B228,'Standards &amp; Setup'!$E$3:$G$102,3,FALSE)),"Room not found")</f>
        <v/>
      </c>
      <c r="E228" s="19" t="n"/>
      <c r="F228" s="19" t="n"/>
      <c r="G228" s="19" t="n"/>
      <c r="H228" s="19" t="n"/>
      <c r="I228" s="19" t="n"/>
      <c r="J228" s="20">
        <f>IFERROR(IF($G228="","",VLOOKUP($G228,'Standards &amp; Setup'!$A$14:$B$17,2,FALSE)),"")</f>
        <v/>
      </c>
      <c r="K228" s="21" t="n"/>
      <c r="L228" s="21" t="n"/>
      <c r="M228" s="20">
        <f>IF(OR(NOT(ISNUMBER($K228)),NOT(ISNUMBER($L228))),"",ROUND(MOD($L228-$K228,1)*1440,0))</f>
        <v/>
      </c>
      <c r="N228" s="19" t="n"/>
      <c r="O228" s="19" t="n"/>
      <c r="P228" s="19" t="n"/>
      <c r="Q228" s="19" t="n"/>
      <c r="R228" s="19" t="n"/>
      <c r="S228" s="19" t="n"/>
      <c r="T228" s="19" t="n"/>
      <c r="U228" s="19" t="n"/>
      <c r="V228" s="19" t="n"/>
      <c r="W228" s="19" t="n"/>
      <c r="X228" s="19" t="n"/>
      <c r="Y228" s="19" t="n"/>
      <c r="Z228" s="19" t="n"/>
      <c r="AA228" s="21" t="n"/>
      <c r="AB228" s="19" t="n"/>
      <c r="AC228" s="20">
        <f>IF(OR($A228="",$B228=""),"",IF(COUNTIF($N228:$X228,"Needs Attention")&gt;0,"Hold",IF(AND($L228&lt;&gt;"",COUNTBLANK($N228:$X228)&gt;0),"Incomplete Checklist",IF($K228="","Not Started",IF($L228="","In Progress",IF($AB228="Fail","Reclean",IF(AND($Y228="Yes",$AB228=""),"Awaiting Inspection",IF(OR($Y228="No",$AB228="Pass"),"Released","Awaiting Inspection"))))))))</f>
        <v/>
      </c>
      <c r="AD228" s="19" t="n"/>
      <c r="AE228" s="19" t="n"/>
      <c r="AF228" s="19" t="n"/>
      <c r="AG228" s="19" t="n"/>
      <c r="AH228" s="19" t="n"/>
      <c r="AI228" s="19" t="n"/>
      <c r="AJ228" s="39" t="n"/>
      <c r="AK228" s="20">
        <f>IF(OR($A228="",$B228=""),"",IF(COUNTIFS($A$2:$A$251,$A228,$B$2:$B$251,$B228)&gt;1,"Duplicate room and date",IF(AND($L228&lt;&gt;"",$K228=""),"Missing start time",IF(AND($Y228="Yes",$AC228="Released",$AB228&lt;&gt;"Pass"),"Inspection not passed",IF(AND($AB228&lt;&gt;"",$Z228=""),"Missing inspector",IF(AND($AD228="Maintenance",$AE228=""),"Missing issue description",IF(AND($AD228="Maintenance",$AF228=""),"Missing maintenance ticket",IF(OR(NOT(ISNUMBER($M228)),NOT(ISNUMBER($J228))),"OK",IF($M228&gt;$J228+'Standards &amp; Setup'!$B$4,"Cleaning time above alert limit","OK")))))))))</f>
        <v/>
      </c>
    </row>
    <row r="229">
      <c r="A229" s="38" t="n"/>
      <c r="B229" s="19" t="n"/>
      <c r="C229" s="20">
        <f>IFERROR(IF($B229="","",VLOOKUP($B229,'Standards &amp; Setup'!$E$3:$G$102,2,FALSE)),"Room not found")</f>
        <v/>
      </c>
      <c r="D229" s="20">
        <f>IFERROR(IF($B229="","",VLOOKUP($B229,'Standards &amp; Setup'!$E$3:$G$102,3,FALSE)),"Room not found")</f>
        <v/>
      </c>
      <c r="E229" s="19" t="n"/>
      <c r="F229" s="19" t="n"/>
      <c r="G229" s="19" t="n"/>
      <c r="H229" s="19" t="n"/>
      <c r="I229" s="19" t="n"/>
      <c r="J229" s="20">
        <f>IFERROR(IF($G229="","",VLOOKUP($G229,'Standards &amp; Setup'!$A$14:$B$17,2,FALSE)),"")</f>
        <v/>
      </c>
      <c r="K229" s="21" t="n"/>
      <c r="L229" s="21" t="n"/>
      <c r="M229" s="20">
        <f>IF(OR(NOT(ISNUMBER($K229)),NOT(ISNUMBER($L229))),"",ROUND(MOD($L229-$K229,1)*1440,0))</f>
        <v/>
      </c>
      <c r="N229" s="19" t="n"/>
      <c r="O229" s="19" t="n"/>
      <c r="P229" s="19" t="n"/>
      <c r="Q229" s="19" t="n"/>
      <c r="R229" s="19" t="n"/>
      <c r="S229" s="19" t="n"/>
      <c r="T229" s="19" t="n"/>
      <c r="U229" s="19" t="n"/>
      <c r="V229" s="19" t="n"/>
      <c r="W229" s="19" t="n"/>
      <c r="X229" s="19" t="n"/>
      <c r="Y229" s="19" t="n"/>
      <c r="Z229" s="19" t="n"/>
      <c r="AA229" s="21" t="n"/>
      <c r="AB229" s="19" t="n"/>
      <c r="AC229" s="20">
        <f>IF(OR($A229="",$B229=""),"",IF(COUNTIF($N229:$X229,"Needs Attention")&gt;0,"Hold",IF(AND($L229&lt;&gt;"",COUNTBLANK($N229:$X229)&gt;0),"Incomplete Checklist",IF($K229="","Not Started",IF($L229="","In Progress",IF($AB229="Fail","Reclean",IF(AND($Y229="Yes",$AB229=""),"Awaiting Inspection",IF(OR($Y229="No",$AB229="Pass"),"Released","Awaiting Inspection"))))))))</f>
        <v/>
      </c>
      <c r="AD229" s="19" t="n"/>
      <c r="AE229" s="19" t="n"/>
      <c r="AF229" s="19" t="n"/>
      <c r="AG229" s="19" t="n"/>
      <c r="AH229" s="19" t="n"/>
      <c r="AI229" s="19" t="n"/>
      <c r="AJ229" s="39" t="n"/>
      <c r="AK229" s="20">
        <f>IF(OR($A229="",$B229=""),"",IF(COUNTIFS($A$2:$A$251,$A229,$B$2:$B$251,$B229)&gt;1,"Duplicate room and date",IF(AND($L229&lt;&gt;"",$K229=""),"Missing start time",IF(AND($Y229="Yes",$AC229="Released",$AB229&lt;&gt;"Pass"),"Inspection not passed",IF(AND($AB229&lt;&gt;"",$Z229=""),"Missing inspector",IF(AND($AD229="Maintenance",$AE229=""),"Missing issue description",IF(AND($AD229="Maintenance",$AF229=""),"Missing maintenance ticket",IF(OR(NOT(ISNUMBER($M229)),NOT(ISNUMBER($J229))),"OK",IF($M229&gt;$J229+'Standards &amp; Setup'!$B$4,"Cleaning time above alert limit","OK")))))))))</f>
        <v/>
      </c>
    </row>
    <row r="230">
      <c r="A230" s="38" t="n"/>
      <c r="B230" s="19" t="n"/>
      <c r="C230" s="20">
        <f>IFERROR(IF($B230="","",VLOOKUP($B230,'Standards &amp; Setup'!$E$3:$G$102,2,FALSE)),"Room not found")</f>
        <v/>
      </c>
      <c r="D230" s="20">
        <f>IFERROR(IF($B230="","",VLOOKUP($B230,'Standards &amp; Setup'!$E$3:$G$102,3,FALSE)),"Room not found")</f>
        <v/>
      </c>
      <c r="E230" s="19" t="n"/>
      <c r="F230" s="19" t="n"/>
      <c r="G230" s="19" t="n"/>
      <c r="H230" s="19" t="n"/>
      <c r="I230" s="19" t="n"/>
      <c r="J230" s="20">
        <f>IFERROR(IF($G230="","",VLOOKUP($G230,'Standards &amp; Setup'!$A$14:$B$17,2,FALSE)),"")</f>
        <v/>
      </c>
      <c r="K230" s="21" t="n"/>
      <c r="L230" s="21" t="n"/>
      <c r="M230" s="20">
        <f>IF(OR(NOT(ISNUMBER($K230)),NOT(ISNUMBER($L230))),"",ROUND(MOD($L230-$K230,1)*1440,0))</f>
        <v/>
      </c>
      <c r="N230" s="19" t="n"/>
      <c r="O230" s="19" t="n"/>
      <c r="P230" s="19" t="n"/>
      <c r="Q230" s="19" t="n"/>
      <c r="R230" s="19" t="n"/>
      <c r="S230" s="19" t="n"/>
      <c r="T230" s="19" t="n"/>
      <c r="U230" s="19" t="n"/>
      <c r="V230" s="19" t="n"/>
      <c r="W230" s="19" t="n"/>
      <c r="X230" s="19" t="n"/>
      <c r="Y230" s="19" t="n"/>
      <c r="Z230" s="19" t="n"/>
      <c r="AA230" s="21" t="n"/>
      <c r="AB230" s="19" t="n"/>
      <c r="AC230" s="20">
        <f>IF(OR($A230="",$B230=""),"",IF(COUNTIF($N230:$X230,"Needs Attention")&gt;0,"Hold",IF(AND($L230&lt;&gt;"",COUNTBLANK($N230:$X230)&gt;0),"Incomplete Checklist",IF($K230="","Not Started",IF($L230="","In Progress",IF($AB230="Fail","Reclean",IF(AND($Y230="Yes",$AB230=""),"Awaiting Inspection",IF(OR($Y230="No",$AB230="Pass"),"Released","Awaiting Inspection"))))))))</f>
        <v/>
      </c>
      <c r="AD230" s="19" t="n"/>
      <c r="AE230" s="19" t="n"/>
      <c r="AF230" s="19" t="n"/>
      <c r="AG230" s="19" t="n"/>
      <c r="AH230" s="19" t="n"/>
      <c r="AI230" s="19" t="n"/>
      <c r="AJ230" s="39" t="n"/>
      <c r="AK230" s="20">
        <f>IF(OR($A230="",$B230=""),"",IF(COUNTIFS($A$2:$A$251,$A230,$B$2:$B$251,$B230)&gt;1,"Duplicate room and date",IF(AND($L230&lt;&gt;"",$K230=""),"Missing start time",IF(AND($Y230="Yes",$AC230="Released",$AB230&lt;&gt;"Pass"),"Inspection not passed",IF(AND($AB230&lt;&gt;"",$Z230=""),"Missing inspector",IF(AND($AD230="Maintenance",$AE230=""),"Missing issue description",IF(AND($AD230="Maintenance",$AF230=""),"Missing maintenance ticket",IF(OR(NOT(ISNUMBER($M230)),NOT(ISNUMBER($J230))),"OK",IF($M230&gt;$J230+'Standards &amp; Setup'!$B$4,"Cleaning time above alert limit","OK")))))))))</f>
        <v/>
      </c>
    </row>
    <row r="231">
      <c r="A231" s="38" t="n"/>
      <c r="B231" s="19" t="n"/>
      <c r="C231" s="20">
        <f>IFERROR(IF($B231="","",VLOOKUP($B231,'Standards &amp; Setup'!$E$3:$G$102,2,FALSE)),"Room not found")</f>
        <v/>
      </c>
      <c r="D231" s="20">
        <f>IFERROR(IF($B231="","",VLOOKUP($B231,'Standards &amp; Setup'!$E$3:$G$102,3,FALSE)),"Room not found")</f>
        <v/>
      </c>
      <c r="E231" s="19" t="n"/>
      <c r="F231" s="19" t="n"/>
      <c r="G231" s="19" t="n"/>
      <c r="H231" s="19" t="n"/>
      <c r="I231" s="19" t="n"/>
      <c r="J231" s="20">
        <f>IFERROR(IF($G231="","",VLOOKUP($G231,'Standards &amp; Setup'!$A$14:$B$17,2,FALSE)),"")</f>
        <v/>
      </c>
      <c r="K231" s="21" t="n"/>
      <c r="L231" s="21" t="n"/>
      <c r="M231" s="20">
        <f>IF(OR(NOT(ISNUMBER($K231)),NOT(ISNUMBER($L231))),"",ROUND(MOD($L231-$K231,1)*1440,0))</f>
        <v/>
      </c>
      <c r="N231" s="19" t="n"/>
      <c r="O231" s="19" t="n"/>
      <c r="P231" s="19" t="n"/>
      <c r="Q231" s="19" t="n"/>
      <c r="R231" s="19" t="n"/>
      <c r="S231" s="19" t="n"/>
      <c r="T231" s="19" t="n"/>
      <c r="U231" s="19" t="n"/>
      <c r="V231" s="19" t="n"/>
      <c r="W231" s="19" t="n"/>
      <c r="X231" s="19" t="n"/>
      <c r="Y231" s="19" t="n"/>
      <c r="Z231" s="19" t="n"/>
      <c r="AA231" s="21" t="n"/>
      <c r="AB231" s="19" t="n"/>
      <c r="AC231" s="20">
        <f>IF(OR($A231="",$B231=""),"",IF(COUNTIF($N231:$X231,"Needs Attention")&gt;0,"Hold",IF(AND($L231&lt;&gt;"",COUNTBLANK($N231:$X231)&gt;0),"Incomplete Checklist",IF($K231="","Not Started",IF($L231="","In Progress",IF($AB231="Fail","Reclean",IF(AND($Y231="Yes",$AB231=""),"Awaiting Inspection",IF(OR($Y231="No",$AB231="Pass"),"Released","Awaiting Inspection"))))))))</f>
        <v/>
      </c>
      <c r="AD231" s="19" t="n"/>
      <c r="AE231" s="19" t="n"/>
      <c r="AF231" s="19" t="n"/>
      <c r="AG231" s="19" t="n"/>
      <c r="AH231" s="19" t="n"/>
      <c r="AI231" s="19" t="n"/>
      <c r="AJ231" s="39" t="n"/>
      <c r="AK231" s="20">
        <f>IF(OR($A231="",$B231=""),"",IF(COUNTIFS($A$2:$A$251,$A231,$B$2:$B$251,$B231)&gt;1,"Duplicate room and date",IF(AND($L231&lt;&gt;"",$K231=""),"Missing start time",IF(AND($Y231="Yes",$AC231="Released",$AB231&lt;&gt;"Pass"),"Inspection not passed",IF(AND($AB231&lt;&gt;"",$Z231=""),"Missing inspector",IF(AND($AD231="Maintenance",$AE231=""),"Missing issue description",IF(AND($AD231="Maintenance",$AF231=""),"Missing maintenance ticket",IF(OR(NOT(ISNUMBER($M231)),NOT(ISNUMBER($J231))),"OK",IF($M231&gt;$J231+'Standards &amp; Setup'!$B$4,"Cleaning time above alert limit","OK")))))))))</f>
        <v/>
      </c>
    </row>
    <row r="232">
      <c r="A232" s="38" t="n"/>
      <c r="B232" s="19" t="n"/>
      <c r="C232" s="20">
        <f>IFERROR(IF($B232="","",VLOOKUP($B232,'Standards &amp; Setup'!$E$3:$G$102,2,FALSE)),"Room not found")</f>
        <v/>
      </c>
      <c r="D232" s="20">
        <f>IFERROR(IF($B232="","",VLOOKUP($B232,'Standards &amp; Setup'!$E$3:$G$102,3,FALSE)),"Room not found")</f>
        <v/>
      </c>
      <c r="E232" s="19" t="n"/>
      <c r="F232" s="19" t="n"/>
      <c r="G232" s="19" t="n"/>
      <c r="H232" s="19" t="n"/>
      <c r="I232" s="19" t="n"/>
      <c r="J232" s="20">
        <f>IFERROR(IF($G232="","",VLOOKUP($G232,'Standards &amp; Setup'!$A$14:$B$17,2,FALSE)),"")</f>
        <v/>
      </c>
      <c r="K232" s="21" t="n"/>
      <c r="L232" s="21" t="n"/>
      <c r="M232" s="20">
        <f>IF(OR(NOT(ISNUMBER($K232)),NOT(ISNUMBER($L232))),"",ROUND(MOD($L232-$K232,1)*1440,0))</f>
        <v/>
      </c>
      <c r="N232" s="19" t="n"/>
      <c r="O232" s="19" t="n"/>
      <c r="P232" s="19" t="n"/>
      <c r="Q232" s="19" t="n"/>
      <c r="R232" s="19" t="n"/>
      <c r="S232" s="19" t="n"/>
      <c r="T232" s="19" t="n"/>
      <c r="U232" s="19" t="n"/>
      <c r="V232" s="19" t="n"/>
      <c r="W232" s="19" t="n"/>
      <c r="X232" s="19" t="n"/>
      <c r="Y232" s="19" t="n"/>
      <c r="Z232" s="19" t="n"/>
      <c r="AA232" s="21" t="n"/>
      <c r="AB232" s="19" t="n"/>
      <c r="AC232" s="20">
        <f>IF(OR($A232="",$B232=""),"",IF(COUNTIF($N232:$X232,"Needs Attention")&gt;0,"Hold",IF(AND($L232&lt;&gt;"",COUNTBLANK($N232:$X232)&gt;0),"Incomplete Checklist",IF($K232="","Not Started",IF($L232="","In Progress",IF($AB232="Fail","Reclean",IF(AND($Y232="Yes",$AB232=""),"Awaiting Inspection",IF(OR($Y232="No",$AB232="Pass"),"Released","Awaiting Inspection"))))))))</f>
        <v/>
      </c>
      <c r="AD232" s="19" t="n"/>
      <c r="AE232" s="19" t="n"/>
      <c r="AF232" s="19" t="n"/>
      <c r="AG232" s="19" t="n"/>
      <c r="AH232" s="19" t="n"/>
      <c r="AI232" s="19" t="n"/>
      <c r="AJ232" s="39" t="n"/>
      <c r="AK232" s="20">
        <f>IF(OR($A232="",$B232=""),"",IF(COUNTIFS($A$2:$A$251,$A232,$B$2:$B$251,$B232)&gt;1,"Duplicate room and date",IF(AND($L232&lt;&gt;"",$K232=""),"Missing start time",IF(AND($Y232="Yes",$AC232="Released",$AB232&lt;&gt;"Pass"),"Inspection not passed",IF(AND($AB232&lt;&gt;"",$Z232=""),"Missing inspector",IF(AND($AD232="Maintenance",$AE232=""),"Missing issue description",IF(AND($AD232="Maintenance",$AF232=""),"Missing maintenance ticket",IF(OR(NOT(ISNUMBER($M232)),NOT(ISNUMBER($J232))),"OK",IF($M232&gt;$J232+'Standards &amp; Setup'!$B$4,"Cleaning time above alert limit","OK")))))))))</f>
        <v/>
      </c>
    </row>
    <row r="233">
      <c r="A233" s="38" t="n"/>
      <c r="B233" s="19" t="n"/>
      <c r="C233" s="20">
        <f>IFERROR(IF($B233="","",VLOOKUP($B233,'Standards &amp; Setup'!$E$3:$G$102,2,FALSE)),"Room not found")</f>
        <v/>
      </c>
      <c r="D233" s="20">
        <f>IFERROR(IF($B233="","",VLOOKUP($B233,'Standards &amp; Setup'!$E$3:$G$102,3,FALSE)),"Room not found")</f>
        <v/>
      </c>
      <c r="E233" s="19" t="n"/>
      <c r="F233" s="19" t="n"/>
      <c r="G233" s="19" t="n"/>
      <c r="H233" s="19" t="n"/>
      <c r="I233" s="19" t="n"/>
      <c r="J233" s="20">
        <f>IFERROR(IF($G233="","",VLOOKUP($G233,'Standards &amp; Setup'!$A$14:$B$17,2,FALSE)),"")</f>
        <v/>
      </c>
      <c r="K233" s="21" t="n"/>
      <c r="L233" s="21" t="n"/>
      <c r="M233" s="20">
        <f>IF(OR(NOT(ISNUMBER($K233)),NOT(ISNUMBER($L233))),"",ROUND(MOD($L233-$K233,1)*1440,0))</f>
        <v/>
      </c>
      <c r="N233" s="19" t="n"/>
      <c r="O233" s="19" t="n"/>
      <c r="P233" s="19" t="n"/>
      <c r="Q233" s="19" t="n"/>
      <c r="R233" s="19" t="n"/>
      <c r="S233" s="19" t="n"/>
      <c r="T233" s="19" t="n"/>
      <c r="U233" s="19" t="n"/>
      <c r="V233" s="19" t="n"/>
      <c r="W233" s="19" t="n"/>
      <c r="X233" s="19" t="n"/>
      <c r="Y233" s="19" t="n"/>
      <c r="Z233" s="19" t="n"/>
      <c r="AA233" s="21" t="n"/>
      <c r="AB233" s="19" t="n"/>
      <c r="AC233" s="20">
        <f>IF(OR($A233="",$B233=""),"",IF(COUNTIF($N233:$X233,"Needs Attention")&gt;0,"Hold",IF(AND($L233&lt;&gt;"",COUNTBLANK($N233:$X233)&gt;0),"Incomplete Checklist",IF($K233="","Not Started",IF($L233="","In Progress",IF($AB233="Fail","Reclean",IF(AND($Y233="Yes",$AB233=""),"Awaiting Inspection",IF(OR($Y233="No",$AB233="Pass"),"Released","Awaiting Inspection"))))))))</f>
        <v/>
      </c>
      <c r="AD233" s="19" t="n"/>
      <c r="AE233" s="19" t="n"/>
      <c r="AF233" s="19" t="n"/>
      <c r="AG233" s="19" t="n"/>
      <c r="AH233" s="19" t="n"/>
      <c r="AI233" s="19" t="n"/>
      <c r="AJ233" s="39" t="n"/>
      <c r="AK233" s="20">
        <f>IF(OR($A233="",$B233=""),"",IF(COUNTIFS($A$2:$A$251,$A233,$B$2:$B$251,$B233)&gt;1,"Duplicate room and date",IF(AND($L233&lt;&gt;"",$K233=""),"Missing start time",IF(AND($Y233="Yes",$AC233="Released",$AB233&lt;&gt;"Pass"),"Inspection not passed",IF(AND($AB233&lt;&gt;"",$Z233=""),"Missing inspector",IF(AND($AD233="Maintenance",$AE233=""),"Missing issue description",IF(AND($AD233="Maintenance",$AF233=""),"Missing maintenance ticket",IF(OR(NOT(ISNUMBER($M233)),NOT(ISNUMBER($J233))),"OK",IF($M233&gt;$J233+'Standards &amp; Setup'!$B$4,"Cleaning time above alert limit","OK")))))))))</f>
        <v/>
      </c>
    </row>
    <row r="234">
      <c r="A234" s="38" t="n"/>
      <c r="B234" s="19" t="n"/>
      <c r="C234" s="20">
        <f>IFERROR(IF($B234="","",VLOOKUP($B234,'Standards &amp; Setup'!$E$3:$G$102,2,FALSE)),"Room not found")</f>
        <v/>
      </c>
      <c r="D234" s="20">
        <f>IFERROR(IF($B234="","",VLOOKUP($B234,'Standards &amp; Setup'!$E$3:$G$102,3,FALSE)),"Room not found")</f>
        <v/>
      </c>
      <c r="E234" s="19" t="n"/>
      <c r="F234" s="19" t="n"/>
      <c r="G234" s="19" t="n"/>
      <c r="H234" s="19" t="n"/>
      <c r="I234" s="19" t="n"/>
      <c r="J234" s="20">
        <f>IFERROR(IF($G234="","",VLOOKUP($G234,'Standards &amp; Setup'!$A$14:$B$17,2,FALSE)),"")</f>
        <v/>
      </c>
      <c r="K234" s="21" t="n"/>
      <c r="L234" s="21" t="n"/>
      <c r="M234" s="20">
        <f>IF(OR(NOT(ISNUMBER($K234)),NOT(ISNUMBER($L234))),"",ROUND(MOD($L234-$K234,1)*1440,0))</f>
        <v/>
      </c>
      <c r="N234" s="19" t="n"/>
      <c r="O234" s="19" t="n"/>
      <c r="P234" s="19" t="n"/>
      <c r="Q234" s="19" t="n"/>
      <c r="R234" s="19" t="n"/>
      <c r="S234" s="19" t="n"/>
      <c r="T234" s="19" t="n"/>
      <c r="U234" s="19" t="n"/>
      <c r="V234" s="19" t="n"/>
      <c r="W234" s="19" t="n"/>
      <c r="X234" s="19" t="n"/>
      <c r="Y234" s="19" t="n"/>
      <c r="Z234" s="19" t="n"/>
      <c r="AA234" s="21" t="n"/>
      <c r="AB234" s="19" t="n"/>
      <c r="AC234" s="20">
        <f>IF(OR($A234="",$B234=""),"",IF(COUNTIF($N234:$X234,"Needs Attention")&gt;0,"Hold",IF(AND($L234&lt;&gt;"",COUNTBLANK($N234:$X234)&gt;0),"Incomplete Checklist",IF($K234="","Not Started",IF($L234="","In Progress",IF($AB234="Fail","Reclean",IF(AND($Y234="Yes",$AB234=""),"Awaiting Inspection",IF(OR($Y234="No",$AB234="Pass"),"Released","Awaiting Inspection"))))))))</f>
        <v/>
      </c>
      <c r="AD234" s="19" t="n"/>
      <c r="AE234" s="19" t="n"/>
      <c r="AF234" s="19" t="n"/>
      <c r="AG234" s="19" t="n"/>
      <c r="AH234" s="19" t="n"/>
      <c r="AI234" s="19" t="n"/>
      <c r="AJ234" s="39" t="n"/>
      <c r="AK234" s="20">
        <f>IF(OR($A234="",$B234=""),"",IF(COUNTIFS($A$2:$A$251,$A234,$B$2:$B$251,$B234)&gt;1,"Duplicate room and date",IF(AND($L234&lt;&gt;"",$K234=""),"Missing start time",IF(AND($Y234="Yes",$AC234="Released",$AB234&lt;&gt;"Pass"),"Inspection not passed",IF(AND($AB234&lt;&gt;"",$Z234=""),"Missing inspector",IF(AND($AD234="Maintenance",$AE234=""),"Missing issue description",IF(AND($AD234="Maintenance",$AF234=""),"Missing maintenance ticket",IF(OR(NOT(ISNUMBER($M234)),NOT(ISNUMBER($J234))),"OK",IF($M234&gt;$J234+'Standards &amp; Setup'!$B$4,"Cleaning time above alert limit","OK")))))))))</f>
        <v/>
      </c>
    </row>
    <row r="235">
      <c r="A235" s="38" t="n"/>
      <c r="B235" s="19" t="n"/>
      <c r="C235" s="20">
        <f>IFERROR(IF($B235="","",VLOOKUP($B235,'Standards &amp; Setup'!$E$3:$G$102,2,FALSE)),"Room not found")</f>
        <v/>
      </c>
      <c r="D235" s="20">
        <f>IFERROR(IF($B235="","",VLOOKUP($B235,'Standards &amp; Setup'!$E$3:$G$102,3,FALSE)),"Room not found")</f>
        <v/>
      </c>
      <c r="E235" s="19" t="n"/>
      <c r="F235" s="19" t="n"/>
      <c r="G235" s="19" t="n"/>
      <c r="H235" s="19" t="n"/>
      <c r="I235" s="19" t="n"/>
      <c r="J235" s="20">
        <f>IFERROR(IF($G235="","",VLOOKUP($G235,'Standards &amp; Setup'!$A$14:$B$17,2,FALSE)),"")</f>
        <v/>
      </c>
      <c r="K235" s="21" t="n"/>
      <c r="L235" s="21" t="n"/>
      <c r="M235" s="20">
        <f>IF(OR(NOT(ISNUMBER($K235)),NOT(ISNUMBER($L235))),"",ROUND(MOD($L235-$K235,1)*1440,0))</f>
        <v/>
      </c>
      <c r="N235" s="19" t="n"/>
      <c r="O235" s="19" t="n"/>
      <c r="P235" s="19" t="n"/>
      <c r="Q235" s="19" t="n"/>
      <c r="R235" s="19" t="n"/>
      <c r="S235" s="19" t="n"/>
      <c r="T235" s="19" t="n"/>
      <c r="U235" s="19" t="n"/>
      <c r="V235" s="19" t="n"/>
      <c r="W235" s="19" t="n"/>
      <c r="X235" s="19" t="n"/>
      <c r="Y235" s="19" t="n"/>
      <c r="Z235" s="19" t="n"/>
      <c r="AA235" s="21" t="n"/>
      <c r="AB235" s="19" t="n"/>
      <c r="AC235" s="20">
        <f>IF(OR($A235="",$B235=""),"",IF(COUNTIF($N235:$X235,"Needs Attention")&gt;0,"Hold",IF(AND($L235&lt;&gt;"",COUNTBLANK($N235:$X235)&gt;0),"Incomplete Checklist",IF($K235="","Not Started",IF($L235="","In Progress",IF($AB235="Fail","Reclean",IF(AND($Y235="Yes",$AB235=""),"Awaiting Inspection",IF(OR($Y235="No",$AB235="Pass"),"Released","Awaiting Inspection"))))))))</f>
        <v/>
      </c>
      <c r="AD235" s="19" t="n"/>
      <c r="AE235" s="19" t="n"/>
      <c r="AF235" s="19" t="n"/>
      <c r="AG235" s="19" t="n"/>
      <c r="AH235" s="19" t="n"/>
      <c r="AI235" s="19" t="n"/>
      <c r="AJ235" s="39" t="n"/>
      <c r="AK235" s="20">
        <f>IF(OR($A235="",$B235=""),"",IF(COUNTIFS($A$2:$A$251,$A235,$B$2:$B$251,$B235)&gt;1,"Duplicate room and date",IF(AND($L235&lt;&gt;"",$K235=""),"Missing start time",IF(AND($Y235="Yes",$AC235="Released",$AB235&lt;&gt;"Pass"),"Inspection not passed",IF(AND($AB235&lt;&gt;"",$Z235=""),"Missing inspector",IF(AND($AD235="Maintenance",$AE235=""),"Missing issue description",IF(AND($AD235="Maintenance",$AF235=""),"Missing maintenance ticket",IF(OR(NOT(ISNUMBER($M235)),NOT(ISNUMBER($J235))),"OK",IF($M235&gt;$J235+'Standards &amp; Setup'!$B$4,"Cleaning time above alert limit","OK")))))))))</f>
        <v/>
      </c>
    </row>
    <row r="236">
      <c r="A236" s="38" t="n"/>
      <c r="B236" s="19" t="n"/>
      <c r="C236" s="20">
        <f>IFERROR(IF($B236="","",VLOOKUP($B236,'Standards &amp; Setup'!$E$3:$G$102,2,FALSE)),"Room not found")</f>
        <v/>
      </c>
      <c r="D236" s="20">
        <f>IFERROR(IF($B236="","",VLOOKUP($B236,'Standards &amp; Setup'!$E$3:$G$102,3,FALSE)),"Room not found")</f>
        <v/>
      </c>
      <c r="E236" s="19" t="n"/>
      <c r="F236" s="19" t="n"/>
      <c r="G236" s="19" t="n"/>
      <c r="H236" s="19" t="n"/>
      <c r="I236" s="19" t="n"/>
      <c r="J236" s="20">
        <f>IFERROR(IF($G236="","",VLOOKUP($G236,'Standards &amp; Setup'!$A$14:$B$17,2,FALSE)),"")</f>
        <v/>
      </c>
      <c r="K236" s="21" t="n"/>
      <c r="L236" s="21" t="n"/>
      <c r="M236" s="20">
        <f>IF(OR(NOT(ISNUMBER($K236)),NOT(ISNUMBER($L236))),"",ROUND(MOD($L236-$K236,1)*1440,0))</f>
        <v/>
      </c>
      <c r="N236" s="19" t="n"/>
      <c r="O236" s="19" t="n"/>
      <c r="P236" s="19" t="n"/>
      <c r="Q236" s="19" t="n"/>
      <c r="R236" s="19" t="n"/>
      <c r="S236" s="19" t="n"/>
      <c r="T236" s="19" t="n"/>
      <c r="U236" s="19" t="n"/>
      <c r="V236" s="19" t="n"/>
      <c r="W236" s="19" t="n"/>
      <c r="X236" s="19" t="n"/>
      <c r="Y236" s="19" t="n"/>
      <c r="Z236" s="19" t="n"/>
      <c r="AA236" s="21" t="n"/>
      <c r="AB236" s="19" t="n"/>
      <c r="AC236" s="20">
        <f>IF(OR($A236="",$B236=""),"",IF(COUNTIF($N236:$X236,"Needs Attention")&gt;0,"Hold",IF(AND($L236&lt;&gt;"",COUNTBLANK($N236:$X236)&gt;0),"Incomplete Checklist",IF($K236="","Not Started",IF($L236="","In Progress",IF($AB236="Fail","Reclean",IF(AND($Y236="Yes",$AB236=""),"Awaiting Inspection",IF(OR($Y236="No",$AB236="Pass"),"Released","Awaiting Inspection"))))))))</f>
        <v/>
      </c>
      <c r="AD236" s="19" t="n"/>
      <c r="AE236" s="19" t="n"/>
      <c r="AF236" s="19" t="n"/>
      <c r="AG236" s="19" t="n"/>
      <c r="AH236" s="19" t="n"/>
      <c r="AI236" s="19" t="n"/>
      <c r="AJ236" s="39" t="n"/>
      <c r="AK236" s="20">
        <f>IF(OR($A236="",$B236=""),"",IF(COUNTIFS($A$2:$A$251,$A236,$B$2:$B$251,$B236)&gt;1,"Duplicate room and date",IF(AND($L236&lt;&gt;"",$K236=""),"Missing start time",IF(AND($Y236="Yes",$AC236="Released",$AB236&lt;&gt;"Pass"),"Inspection not passed",IF(AND($AB236&lt;&gt;"",$Z236=""),"Missing inspector",IF(AND($AD236="Maintenance",$AE236=""),"Missing issue description",IF(AND($AD236="Maintenance",$AF236=""),"Missing maintenance ticket",IF(OR(NOT(ISNUMBER($M236)),NOT(ISNUMBER($J236))),"OK",IF($M236&gt;$J236+'Standards &amp; Setup'!$B$4,"Cleaning time above alert limit","OK")))))))))</f>
        <v/>
      </c>
    </row>
    <row r="237">
      <c r="A237" s="38" t="n"/>
      <c r="B237" s="19" t="n"/>
      <c r="C237" s="20">
        <f>IFERROR(IF($B237="","",VLOOKUP($B237,'Standards &amp; Setup'!$E$3:$G$102,2,FALSE)),"Room not found")</f>
        <v/>
      </c>
      <c r="D237" s="20">
        <f>IFERROR(IF($B237="","",VLOOKUP($B237,'Standards &amp; Setup'!$E$3:$G$102,3,FALSE)),"Room not found")</f>
        <v/>
      </c>
      <c r="E237" s="19" t="n"/>
      <c r="F237" s="19" t="n"/>
      <c r="G237" s="19" t="n"/>
      <c r="H237" s="19" t="n"/>
      <c r="I237" s="19" t="n"/>
      <c r="J237" s="20">
        <f>IFERROR(IF($G237="","",VLOOKUP($G237,'Standards &amp; Setup'!$A$14:$B$17,2,FALSE)),"")</f>
        <v/>
      </c>
      <c r="K237" s="21" t="n"/>
      <c r="L237" s="21" t="n"/>
      <c r="M237" s="20">
        <f>IF(OR(NOT(ISNUMBER($K237)),NOT(ISNUMBER($L237))),"",ROUND(MOD($L237-$K237,1)*1440,0))</f>
        <v/>
      </c>
      <c r="N237" s="19" t="n"/>
      <c r="O237" s="19" t="n"/>
      <c r="P237" s="19" t="n"/>
      <c r="Q237" s="19" t="n"/>
      <c r="R237" s="19" t="n"/>
      <c r="S237" s="19" t="n"/>
      <c r="T237" s="19" t="n"/>
      <c r="U237" s="19" t="n"/>
      <c r="V237" s="19" t="n"/>
      <c r="W237" s="19" t="n"/>
      <c r="X237" s="19" t="n"/>
      <c r="Y237" s="19" t="n"/>
      <c r="Z237" s="19" t="n"/>
      <c r="AA237" s="21" t="n"/>
      <c r="AB237" s="19" t="n"/>
      <c r="AC237" s="20">
        <f>IF(OR($A237="",$B237=""),"",IF(COUNTIF($N237:$X237,"Needs Attention")&gt;0,"Hold",IF(AND($L237&lt;&gt;"",COUNTBLANK($N237:$X237)&gt;0),"Incomplete Checklist",IF($K237="","Not Started",IF($L237="","In Progress",IF($AB237="Fail","Reclean",IF(AND($Y237="Yes",$AB237=""),"Awaiting Inspection",IF(OR($Y237="No",$AB237="Pass"),"Released","Awaiting Inspection"))))))))</f>
        <v/>
      </c>
      <c r="AD237" s="19" t="n"/>
      <c r="AE237" s="19" t="n"/>
      <c r="AF237" s="19" t="n"/>
      <c r="AG237" s="19" t="n"/>
      <c r="AH237" s="19" t="n"/>
      <c r="AI237" s="19" t="n"/>
      <c r="AJ237" s="39" t="n"/>
      <c r="AK237" s="20">
        <f>IF(OR($A237="",$B237=""),"",IF(COUNTIFS($A$2:$A$251,$A237,$B$2:$B$251,$B237)&gt;1,"Duplicate room and date",IF(AND($L237&lt;&gt;"",$K237=""),"Missing start time",IF(AND($Y237="Yes",$AC237="Released",$AB237&lt;&gt;"Pass"),"Inspection not passed",IF(AND($AB237&lt;&gt;"",$Z237=""),"Missing inspector",IF(AND($AD237="Maintenance",$AE237=""),"Missing issue description",IF(AND($AD237="Maintenance",$AF237=""),"Missing maintenance ticket",IF(OR(NOT(ISNUMBER($M237)),NOT(ISNUMBER($J237))),"OK",IF($M237&gt;$J237+'Standards &amp; Setup'!$B$4,"Cleaning time above alert limit","OK")))))))))</f>
        <v/>
      </c>
    </row>
    <row r="238">
      <c r="A238" s="38" t="n"/>
      <c r="B238" s="19" t="n"/>
      <c r="C238" s="20">
        <f>IFERROR(IF($B238="","",VLOOKUP($B238,'Standards &amp; Setup'!$E$3:$G$102,2,FALSE)),"Room not found")</f>
        <v/>
      </c>
      <c r="D238" s="20">
        <f>IFERROR(IF($B238="","",VLOOKUP($B238,'Standards &amp; Setup'!$E$3:$G$102,3,FALSE)),"Room not found")</f>
        <v/>
      </c>
      <c r="E238" s="19" t="n"/>
      <c r="F238" s="19" t="n"/>
      <c r="G238" s="19" t="n"/>
      <c r="H238" s="19" t="n"/>
      <c r="I238" s="19" t="n"/>
      <c r="J238" s="20">
        <f>IFERROR(IF($G238="","",VLOOKUP($G238,'Standards &amp; Setup'!$A$14:$B$17,2,FALSE)),"")</f>
        <v/>
      </c>
      <c r="K238" s="21" t="n"/>
      <c r="L238" s="21" t="n"/>
      <c r="M238" s="20">
        <f>IF(OR(NOT(ISNUMBER($K238)),NOT(ISNUMBER($L238))),"",ROUND(MOD($L238-$K238,1)*1440,0))</f>
        <v/>
      </c>
      <c r="N238" s="19" t="n"/>
      <c r="O238" s="19" t="n"/>
      <c r="P238" s="19" t="n"/>
      <c r="Q238" s="19" t="n"/>
      <c r="R238" s="19" t="n"/>
      <c r="S238" s="19" t="n"/>
      <c r="T238" s="19" t="n"/>
      <c r="U238" s="19" t="n"/>
      <c r="V238" s="19" t="n"/>
      <c r="W238" s="19" t="n"/>
      <c r="X238" s="19" t="n"/>
      <c r="Y238" s="19" t="n"/>
      <c r="Z238" s="19" t="n"/>
      <c r="AA238" s="21" t="n"/>
      <c r="AB238" s="19" t="n"/>
      <c r="AC238" s="20">
        <f>IF(OR($A238="",$B238=""),"",IF(COUNTIF($N238:$X238,"Needs Attention")&gt;0,"Hold",IF(AND($L238&lt;&gt;"",COUNTBLANK($N238:$X238)&gt;0),"Incomplete Checklist",IF($K238="","Not Started",IF($L238="","In Progress",IF($AB238="Fail","Reclean",IF(AND($Y238="Yes",$AB238=""),"Awaiting Inspection",IF(OR($Y238="No",$AB238="Pass"),"Released","Awaiting Inspection"))))))))</f>
        <v/>
      </c>
      <c r="AD238" s="19" t="n"/>
      <c r="AE238" s="19" t="n"/>
      <c r="AF238" s="19" t="n"/>
      <c r="AG238" s="19" t="n"/>
      <c r="AH238" s="19" t="n"/>
      <c r="AI238" s="19" t="n"/>
      <c r="AJ238" s="39" t="n"/>
      <c r="AK238" s="20">
        <f>IF(OR($A238="",$B238=""),"",IF(COUNTIFS($A$2:$A$251,$A238,$B$2:$B$251,$B238)&gt;1,"Duplicate room and date",IF(AND($L238&lt;&gt;"",$K238=""),"Missing start time",IF(AND($Y238="Yes",$AC238="Released",$AB238&lt;&gt;"Pass"),"Inspection not passed",IF(AND($AB238&lt;&gt;"",$Z238=""),"Missing inspector",IF(AND($AD238="Maintenance",$AE238=""),"Missing issue description",IF(AND($AD238="Maintenance",$AF238=""),"Missing maintenance ticket",IF(OR(NOT(ISNUMBER($M238)),NOT(ISNUMBER($J238))),"OK",IF($M238&gt;$J238+'Standards &amp; Setup'!$B$4,"Cleaning time above alert limit","OK")))))))))</f>
        <v/>
      </c>
    </row>
    <row r="239">
      <c r="A239" s="38" t="n"/>
      <c r="B239" s="19" t="n"/>
      <c r="C239" s="20">
        <f>IFERROR(IF($B239="","",VLOOKUP($B239,'Standards &amp; Setup'!$E$3:$G$102,2,FALSE)),"Room not found")</f>
        <v/>
      </c>
      <c r="D239" s="20">
        <f>IFERROR(IF($B239="","",VLOOKUP($B239,'Standards &amp; Setup'!$E$3:$G$102,3,FALSE)),"Room not found")</f>
        <v/>
      </c>
      <c r="E239" s="19" t="n"/>
      <c r="F239" s="19" t="n"/>
      <c r="G239" s="19" t="n"/>
      <c r="H239" s="19" t="n"/>
      <c r="I239" s="19" t="n"/>
      <c r="J239" s="20">
        <f>IFERROR(IF($G239="","",VLOOKUP($G239,'Standards &amp; Setup'!$A$14:$B$17,2,FALSE)),"")</f>
        <v/>
      </c>
      <c r="K239" s="21" t="n"/>
      <c r="L239" s="21" t="n"/>
      <c r="M239" s="20">
        <f>IF(OR(NOT(ISNUMBER($K239)),NOT(ISNUMBER($L239))),"",ROUND(MOD($L239-$K239,1)*1440,0))</f>
        <v/>
      </c>
      <c r="N239" s="19" t="n"/>
      <c r="O239" s="19" t="n"/>
      <c r="P239" s="19" t="n"/>
      <c r="Q239" s="19" t="n"/>
      <c r="R239" s="19" t="n"/>
      <c r="S239" s="19" t="n"/>
      <c r="T239" s="19" t="n"/>
      <c r="U239" s="19" t="n"/>
      <c r="V239" s="19" t="n"/>
      <c r="W239" s="19" t="n"/>
      <c r="X239" s="19" t="n"/>
      <c r="Y239" s="19" t="n"/>
      <c r="Z239" s="19" t="n"/>
      <c r="AA239" s="21" t="n"/>
      <c r="AB239" s="19" t="n"/>
      <c r="AC239" s="20">
        <f>IF(OR($A239="",$B239=""),"",IF(COUNTIF($N239:$X239,"Needs Attention")&gt;0,"Hold",IF(AND($L239&lt;&gt;"",COUNTBLANK($N239:$X239)&gt;0),"Incomplete Checklist",IF($K239="","Not Started",IF($L239="","In Progress",IF($AB239="Fail","Reclean",IF(AND($Y239="Yes",$AB239=""),"Awaiting Inspection",IF(OR($Y239="No",$AB239="Pass"),"Released","Awaiting Inspection"))))))))</f>
        <v/>
      </c>
      <c r="AD239" s="19" t="n"/>
      <c r="AE239" s="19" t="n"/>
      <c r="AF239" s="19" t="n"/>
      <c r="AG239" s="19" t="n"/>
      <c r="AH239" s="19" t="n"/>
      <c r="AI239" s="19" t="n"/>
      <c r="AJ239" s="39" t="n"/>
      <c r="AK239" s="20">
        <f>IF(OR($A239="",$B239=""),"",IF(COUNTIFS($A$2:$A$251,$A239,$B$2:$B$251,$B239)&gt;1,"Duplicate room and date",IF(AND($L239&lt;&gt;"",$K239=""),"Missing start time",IF(AND($Y239="Yes",$AC239="Released",$AB239&lt;&gt;"Pass"),"Inspection not passed",IF(AND($AB239&lt;&gt;"",$Z239=""),"Missing inspector",IF(AND($AD239="Maintenance",$AE239=""),"Missing issue description",IF(AND($AD239="Maintenance",$AF239=""),"Missing maintenance ticket",IF(OR(NOT(ISNUMBER($M239)),NOT(ISNUMBER($J239))),"OK",IF($M239&gt;$J239+'Standards &amp; Setup'!$B$4,"Cleaning time above alert limit","OK")))))))))</f>
        <v/>
      </c>
    </row>
    <row r="240">
      <c r="A240" s="38" t="n"/>
      <c r="B240" s="19" t="n"/>
      <c r="C240" s="20">
        <f>IFERROR(IF($B240="","",VLOOKUP($B240,'Standards &amp; Setup'!$E$3:$G$102,2,FALSE)),"Room not found")</f>
        <v/>
      </c>
      <c r="D240" s="20">
        <f>IFERROR(IF($B240="","",VLOOKUP($B240,'Standards &amp; Setup'!$E$3:$G$102,3,FALSE)),"Room not found")</f>
        <v/>
      </c>
      <c r="E240" s="19" t="n"/>
      <c r="F240" s="19" t="n"/>
      <c r="G240" s="19" t="n"/>
      <c r="H240" s="19" t="n"/>
      <c r="I240" s="19" t="n"/>
      <c r="J240" s="20">
        <f>IFERROR(IF($G240="","",VLOOKUP($G240,'Standards &amp; Setup'!$A$14:$B$17,2,FALSE)),"")</f>
        <v/>
      </c>
      <c r="K240" s="21" t="n"/>
      <c r="L240" s="21" t="n"/>
      <c r="M240" s="20">
        <f>IF(OR(NOT(ISNUMBER($K240)),NOT(ISNUMBER($L240))),"",ROUND(MOD($L240-$K240,1)*1440,0))</f>
        <v/>
      </c>
      <c r="N240" s="19" t="n"/>
      <c r="O240" s="19" t="n"/>
      <c r="P240" s="19" t="n"/>
      <c r="Q240" s="19" t="n"/>
      <c r="R240" s="19" t="n"/>
      <c r="S240" s="19" t="n"/>
      <c r="T240" s="19" t="n"/>
      <c r="U240" s="19" t="n"/>
      <c r="V240" s="19" t="n"/>
      <c r="W240" s="19" t="n"/>
      <c r="X240" s="19" t="n"/>
      <c r="Y240" s="19" t="n"/>
      <c r="Z240" s="19" t="n"/>
      <c r="AA240" s="21" t="n"/>
      <c r="AB240" s="19" t="n"/>
      <c r="AC240" s="20">
        <f>IF(OR($A240="",$B240=""),"",IF(COUNTIF($N240:$X240,"Needs Attention")&gt;0,"Hold",IF(AND($L240&lt;&gt;"",COUNTBLANK($N240:$X240)&gt;0),"Incomplete Checklist",IF($K240="","Not Started",IF($L240="","In Progress",IF($AB240="Fail","Reclean",IF(AND($Y240="Yes",$AB240=""),"Awaiting Inspection",IF(OR($Y240="No",$AB240="Pass"),"Released","Awaiting Inspection"))))))))</f>
        <v/>
      </c>
      <c r="AD240" s="19" t="n"/>
      <c r="AE240" s="19" t="n"/>
      <c r="AF240" s="19" t="n"/>
      <c r="AG240" s="19" t="n"/>
      <c r="AH240" s="19" t="n"/>
      <c r="AI240" s="19" t="n"/>
      <c r="AJ240" s="39" t="n"/>
      <c r="AK240" s="20">
        <f>IF(OR($A240="",$B240=""),"",IF(COUNTIFS($A$2:$A$251,$A240,$B$2:$B$251,$B240)&gt;1,"Duplicate room and date",IF(AND($L240&lt;&gt;"",$K240=""),"Missing start time",IF(AND($Y240="Yes",$AC240="Released",$AB240&lt;&gt;"Pass"),"Inspection not passed",IF(AND($AB240&lt;&gt;"",$Z240=""),"Missing inspector",IF(AND($AD240="Maintenance",$AE240=""),"Missing issue description",IF(AND($AD240="Maintenance",$AF240=""),"Missing maintenance ticket",IF(OR(NOT(ISNUMBER($M240)),NOT(ISNUMBER($J240))),"OK",IF($M240&gt;$J240+'Standards &amp; Setup'!$B$4,"Cleaning time above alert limit","OK")))))))))</f>
        <v/>
      </c>
    </row>
    <row r="241">
      <c r="A241" s="38" t="n"/>
      <c r="B241" s="19" t="n"/>
      <c r="C241" s="20">
        <f>IFERROR(IF($B241="","",VLOOKUP($B241,'Standards &amp; Setup'!$E$3:$G$102,2,FALSE)),"Room not found")</f>
        <v/>
      </c>
      <c r="D241" s="20">
        <f>IFERROR(IF($B241="","",VLOOKUP($B241,'Standards &amp; Setup'!$E$3:$G$102,3,FALSE)),"Room not found")</f>
        <v/>
      </c>
      <c r="E241" s="19" t="n"/>
      <c r="F241" s="19" t="n"/>
      <c r="G241" s="19" t="n"/>
      <c r="H241" s="19" t="n"/>
      <c r="I241" s="19" t="n"/>
      <c r="J241" s="20">
        <f>IFERROR(IF($G241="","",VLOOKUP($G241,'Standards &amp; Setup'!$A$14:$B$17,2,FALSE)),"")</f>
        <v/>
      </c>
      <c r="K241" s="21" t="n"/>
      <c r="L241" s="21" t="n"/>
      <c r="M241" s="20">
        <f>IF(OR(NOT(ISNUMBER($K241)),NOT(ISNUMBER($L241))),"",ROUND(MOD($L241-$K241,1)*1440,0))</f>
        <v/>
      </c>
      <c r="N241" s="19" t="n"/>
      <c r="O241" s="19" t="n"/>
      <c r="P241" s="19" t="n"/>
      <c r="Q241" s="19" t="n"/>
      <c r="R241" s="19" t="n"/>
      <c r="S241" s="19" t="n"/>
      <c r="T241" s="19" t="n"/>
      <c r="U241" s="19" t="n"/>
      <c r="V241" s="19" t="n"/>
      <c r="W241" s="19" t="n"/>
      <c r="X241" s="19" t="n"/>
      <c r="Y241" s="19" t="n"/>
      <c r="Z241" s="19" t="n"/>
      <c r="AA241" s="21" t="n"/>
      <c r="AB241" s="19" t="n"/>
      <c r="AC241" s="20">
        <f>IF(OR($A241="",$B241=""),"",IF(COUNTIF($N241:$X241,"Needs Attention")&gt;0,"Hold",IF(AND($L241&lt;&gt;"",COUNTBLANK($N241:$X241)&gt;0),"Incomplete Checklist",IF($K241="","Not Started",IF($L241="","In Progress",IF($AB241="Fail","Reclean",IF(AND($Y241="Yes",$AB241=""),"Awaiting Inspection",IF(OR($Y241="No",$AB241="Pass"),"Released","Awaiting Inspection"))))))))</f>
        <v/>
      </c>
      <c r="AD241" s="19" t="n"/>
      <c r="AE241" s="19" t="n"/>
      <c r="AF241" s="19" t="n"/>
      <c r="AG241" s="19" t="n"/>
      <c r="AH241" s="19" t="n"/>
      <c r="AI241" s="19" t="n"/>
      <c r="AJ241" s="39" t="n"/>
      <c r="AK241" s="20">
        <f>IF(OR($A241="",$B241=""),"",IF(COUNTIFS($A$2:$A$251,$A241,$B$2:$B$251,$B241)&gt;1,"Duplicate room and date",IF(AND($L241&lt;&gt;"",$K241=""),"Missing start time",IF(AND($Y241="Yes",$AC241="Released",$AB241&lt;&gt;"Pass"),"Inspection not passed",IF(AND($AB241&lt;&gt;"",$Z241=""),"Missing inspector",IF(AND($AD241="Maintenance",$AE241=""),"Missing issue description",IF(AND($AD241="Maintenance",$AF241=""),"Missing maintenance ticket",IF(OR(NOT(ISNUMBER($M241)),NOT(ISNUMBER($J241))),"OK",IF($M241&gt;$J241+'Standards &amp; Setup'!$B$4,"Cleaning time above alert limit","OK")))))))))</f>
        <v/>
      </c>
    </row>
    <row r="242">
      <c r="A242" s="38" t="n"/>
      <c r="B242" s="19" t="n"/>
      <c r="C242" s="20">
        <f>IFERROR(IF($B242="","",VLOOKUP($B242,'Standards &amp; Setup'!$E$3:$G$102,2,FALSE)),"Room not found")</f>
        <v/>
      </c>
      <c r="D242" s="20">
        <f>IFERROR(IF($B242="","",VLOOKUP($B242,'Standards &amp; Setup'!$E$3:$G$102,3,FALSE)),"Room not found")</f>
        <v/>
      </c>
      <c r="E242" s="19" t="n"/>
      <c r="F242" s="19" t="n"/>
      <c r="G242" s="19" t="n"/>
      <c r="H242" s="19" t="n"/>
      <c r="I242" s="19" t="n"/>
      <c r="J242" s="20">
        <f>IFERROR(IF($G242="","",VLOOKUP($G242,'Standards &amp; Setup'!$A$14:$B$17,2,FALSE)),"")</f>
        <v/>
      </c>
      <c r="K242" s="21" t="n"/>
      <c r="L242" s="21" t="n"/>
      <c r="M242" s="20">
        <f>IF(OR(NOT(ISNUMBER($K242)),NOT(ISNUMBER($L242))),"",ROUND(MOD($L242-$K242,1)*1440,0))</f>
        <v/>
      </c>
      <c r="N242" s="19" t="n"/>
      <c r="O242" s="19" t="n"/>
      <c r="P242" s="19" t="n"/>
      <c r="Q242" s="19" t="n"/>
      <c r="R242" s="19" t="n"/>
      <c r="S242" s="19" t="n"/>
      <c r="T242" s="19" t="n"/>
      <c r="U242" s="19" t="n"/>
      <c r="V242" s="19" t="n"/>
      <c r="W242" s="19" t="n"/>
      <c r="X242" s="19" t="n"/>
      <c r="Y242" s="19" t="n"/>
      <c r="Z242" s="19" t="n"/>
      <c r="AA242" s="21" t="n"/>
      <c r="AB242" s="19" t="n"/>
      <c r="AC242" s="20">
        <f>IF(OR($A242="",$B242=""),"",IF(COUNTIF($N242:$X242,"Needs Attention")&gt;0,"Hold",IF(AND($L242&lt;&gt;"",COUNTBLANK($N242:$X242)&gt;0),"Incomplete Checklist",IF($K242="","Not Started",IF($L242="","In Progress",IF($AB242="Fail","Reclean",IF(AND($Y242="Yes",$AB242=""),"Awaiting Inspection",IF(OR($Y242="No",$AB242="Pass"),"Released","Awaiting Inspection"))))))))</f>
        <v/>
      </c>
      <c r="AD242" s="19" t="n"/>
      <c r="AE242" s="19" t="n"/>
      <c r="AF242" s="19" t="n"/>
      <c r="AG242" s="19" t="n"/>
      <c r="AH242" s="19" t="n"/>
      <c r="AI242" s="19" t="n"/>
      <c r="AJ242" s="39" t="n"/>
      <c r="AK242" s="20">
        <f>IF(OR($A242="",$B242=""),"",IF(COUNTIFS($A$2:$A$251,$A242,$B$2:$B$251,$B242)&gt;1,"Duplicate room and date",IF(AND($L242&lt;&gt;"",$K242=""),"Missing start time",IF(AND($Y242="Yes",$AC242="Released",$AB242&lt;&gt;"Pass"),"Inspection not passed",IF(AND($AB242&lt;&gt;"",$Z242=""),"Missing inspector",IF(AND($AD242="Maintenance",$AE242=""),"Missing issue description",IF(AND($AD242="Maintenance",$AF242=""),"Missing maintenance ticket",IF(OR(NOT(ISNUMBER($M242)),NOT(ISNUMBER($J242))),"OK",IF($M242&gt;$J242+'Standards &amp; Setup'!$B$4,"Cleaning time above alert limit","OK")))))))))</f>
        <v/>
      </c>
    </row>
    <row r="243">
      <c r="A243" s="38" t="n"/>
      <c r="B243" s="19" t="n"/>
      <c r="C243" s="20">
        <f>IFERROR(IF($B243="","",VLOOKUP($B243,'Standards &amp; Setup'!$E$3:$G$102,2,FALSE)),"Room not found")</f>
        <v/>
      </c>
      <c r="D243" s="20">
        <f>IFERROR(IF($B243="","",VLOOKUP($B243,'Standards &amp; Setup'!$E$3:$G$102,3,FALSE)),"Room not found")</f>
        <v/>
      </c>
      <c r="E243" s="19" t="n"/>
      <c r="F243" s="19" t="n"/>
      <c r="G243" s="19" t="n"/>
      <c r="H243" s="19" t="n"/>
      <c r="I243" s="19" t="n"/>
      <c r="J243" s="20">
        <f>IFERROR(IF($G243="","",VLOOKUP($G243,'Standards &amp; Setup'!$A$14:$B$17,2,FALSE)),"")</f>
        <v/>
      </c>
      <c r="K243" s="21" t="n"/>
      <c r="L243" s="21" t="n"/>
      <c r="M243" s="20">
        <f>IF(OR(NOT(ISNUMBER($K243)),NOT(ISNUMBER($L243))),"",ROUND(MOD($L243-$K243,1)*1440,0))</f>
        <v/>
      </c>
      <c r="N243" s="19" t="n"/>
      <c r="O243" s="19" t="n"/>
      <c r="P243" s="19" t="n"/>
      <c r="Q243" s="19" t="n"/>
      <c r="R243" s="19" t="n"/>
      <c r="S243" s="19" t="n"/>
      <c r="T243" s="19" t="n"/>
      <c r="U243" s="19" t="n"/>
      <c r="V243" s="19" t="n"/>
      <c r="W243" s="19" t="n"/>
      <c r="X243" s="19" t="n"/>
      <c r="Y243" s="19" t="n"/>
      <c r="Z243" s="19" t="n"/>
      <c r="AA243" s="21" t="n"/>
      <c r="AB243" s="19" t="n"/>
      <c r="AC243" s="20">
        <f>IF(OR($A243="",$B243=""),"",IF(COUNTIF($N243:$X243,"Needs Attention")&gt;0,"Hold",IF(AND($L243&lt;&gt;"",COUNTBLANK($N243:$X243)&gt;0),"Incomplete Checklist",IF($K243="","Not Started",IF($L243="","In Progress",IF($AB243="Fail","Reclean",IF(AND($Y243="Yes",$AB243=""),"Awaiting Inspection",IF(OR($Y243="No",$AB243="Pass"),"Released","Awaiting Inspection"))))))))</f>
        <v/>
      </c>
      <c r="AD243" s="19" t="n"/>
      <c r="AE243" s="19" t="n"/>
      <c r="AF243" s="19" t="n"/>
      <c r="AG243" s="19" t="n"/>
      <c r="AH243" s="19" t="n"/>
      <c r="AI243" s="19" t="n"/>
      <c r="AJ243" s="39" t="n"/>
      <c r="AK243" s="20">
        <f>IF(OR($A243="",$B243=""),"",IF(COUNTIFS($A$2:$A$251,$A243,$B$2:$B$251,$B243)&gt;1,"Duplicate room and date",IF(AND($L243&lt;&gt;"",$K243=""),"Missing start time",IF(AND($Y243="Yes",$AC243="Released",$AB243&lt;&gt;"Pass"),"Inspection not passed",IF(AND($AB243&lt;&gt;"",$Z243=""),"Missing inspector",IF(AND($AD243="Maintenance",$AE243=""),"Missing issue description",IF(AND($AD243="Maintenance",$AF243=""),"Missing maintenance ticket",IF(OR(NOT(ISNUMBER($M243)),NOT(ISNUMBER($J243))),"OK",IF($M243&gt;$J243+'Standards &amp; Setup'!$B$4,"Cleaning time above alert limit","OK")))))))))</f>
        <v/>
      </c>
    </row>
    <row r="244">
      <c r="A244" s="38" t="n"/>
      <c r="B244" s="19" t="n"/>
      <c r="C244" s="20">
        <f>IFERROR(IF($B244="","",VLOOKUP($B244,'Standards &amp; Setup'!$E$3:$G$102,2,FALSE)),"Room not found")</f>
        <v/>
      </c>
      <c r="D244" s="20">
        <f>IFERROR(IF($B244="","",VLOOKUP($B244,'Standards &amp; Setup'!$E$3:$G$102,3,FALSE)),"Room not found")</f>
        <v/>
      </c>
      <c r="E244" s="19" t="n"/>
      <c r="F244" s="19" t="n"/>
      <c r="G244" s="19" t="n"/>
      <c r="H244" s="19" t="n"/>
      <c r="I244" s="19" t="n"/>
      <c r="J244" s="20">
        <f>IFERROR(IF($G244="","",VLOOKUP($G244,'Standards &amp; Setup'!$A$14:$B$17,2,FALSE)),"")</f>
        <v/>
      </c>
      <c r="K244" s="21" t="n"/>
      <c r="L244" s="21" t="n"/>
      <c r="M244" s="20">
        <f>IF(OR(NOT(ISNUMBER($K244)),NOT(ISNUMBER($L244))),"",ROUND(MOD($L244-$K244,1)*1440,0))</f>
        <v/>
      </c>
      <c r="N244" s="19" t="n"/>
      <c r="O244" s="19" t="n"/>
      <c r="P244" s="19" t="n"/>
      <c r="Q244" s="19" t="n"/>
      <c r="R244" s="19" t="n"/>
      <c r="S244" s="19" t="n"/>
      <c r="T244" s="19" t="n"/>
      <c r="U244" s="19" t="n"/>
      <c r="V244" s="19" t="n"/>
      <c r="W244" s="19" t="n"/>
      <c r="X244" s="19" t="n"/>
      <c r="Y244" s="19" t="n"/>
      <c r="Z244" s="19" t="n"/>
      <c r="AA244" s="21" t="n"/>
      <c r="AB244" s="19" t="n"/>
      <c r="AC244" s="20">
        <f>IF(OR($A244="",$B244=""),"",IF(COUNTIF($N244:$X244,"Needs Attention")&gt;0,"Hold",IF(AND($L244&lt;&gt;"",COUNTBLANK($N244:$X244)&gt;0),"Incomplete Checklist",IF($K244="","Not Started",IF($L244="","In Progress",IF($AB244="Fail","Reclean",IF(AND($Y244="Yes",$AB244=""),"Awaiting Inspection",IF(OR($Y244="No",$AB244="Pass"),"Released","Awaiting Inspection"))))))))</f>
        <v/>
      </c>
      <c r="AD244" s="19" t="n"/>
      <c r="AE244" s="19" t="n"/>
      <c r="AF244" s="19" t="n"/>
      <c r="AG244" s="19" t="n"/>
      <c r="AH244" s="19" t="n"/>
      <c r="AI244" s="19" t="n"/>
      <c r="AJ244" s="39" t="n"/>
      <c r="AK244" s="20">
        <f>IF(OR($A244="",$B244=""),"",IF(COUNTIFS($A$2:$A$251,$A244,$B$2:$B$251,$B244)&gt;1,"Duplicate room and date",IF(AND($L244&lt;&gt;"",$K244=""),"Missing start time",IF(AND($Y244="Yes",$AC244="Released",$AB244&lt;&gt;"Pass"),"Inspection not passed",IF(AND($AB244&lt;&gt;"",$Z244=""),"Missing inspector",IF(AND($AD244="Maintenance",$AE244=""),"Missing issue description",IF(AND($AD244="Maintenance",$AF244=""),"Missing maintenance ticket",IF(OR(NOT(ISNUMBER($M244)),NOT(ISNUMBER($J244))),"OK",IF($M244&gt;$J244+'Standards &amp; Setup'!$B$4,"Cleaning time above alert limit","OK")))))))))</f>
        <v/>
      </c>
    </row>
    <row r="245">
      <c r="A245" s="38" t="n"/>
      <c r="B245" s="19" t="n"/>
      <c r="C245" s="20">
        <f>IFERROR(IF($B245="","",VLOOKUP($B245,'Standards &amp; Setup'!$E$3:$G$102,2,FALSE)),"Room not found")</f>
        <v/>
      </c>
      <c r="D245" s="20">
        <f>IFERROR(IF($B245="","",VLOOKUP($B245,'Standards &amp; Setup'!$E$3:$G$102,3,FALSE)),"Room not found")</f>
        <v/>
      </c>
      <c r="E245" s="19" t="n"/>
      <c r="F245" s="19" t="n"/>
      <c r="G245" s="19" t="n"/>
      <c r="H245" s="19" t="n"/>
      <c r="I245" s="19" t="n"/>
      <c r="J245" s="20">
        <f>IFERROR(IF($G245="","",VLOOKUP($G245,'Standards &amp; Setup'!$A$14:$B$17,2,FALSE)),"")</f>
        <v/>
      </c>
      <c r="K245" s="21" t="n"/>
      <c r="L245" s="21" t="n"/>
      <c r="M245" s="20">
        <f>IF(OR(NOT(ISNUMBER($K245)),NOT(ISNUMBER($L245))),"",ROUND(MOD($L245-$K245,1)*1440,0))</f>
        <v/>
      </c>
      <c r="N245" s="19" t="n"/>
      <c r="O245" s="19" t="n"/>
      <c r="P245" s="19" t="n"/>
      <c r="Q245" s="19" t="n"/>
      <c r="R245" s="19" t="n"/>
      <c r="S245" s="19" t="n"/>
      <c r="T245" s="19" t="n"/>
      <c r="U245" s="19" t="n"/>
      <c r="V245" s="19" t="n"/>
      <c r="W245" s="19" t="n"/>
      <c r="X245" s="19" t="n"/>
      <c r="Y245" s="19" t="n"/>
      <c r="Z245" s="19" t="n"/>
      <c r="AA245" s="21" t="n"/>
      <c r="AB245" s="19" t="n"/>
      <c r="AC245" s="20">
        <f>IF(OR($A245="",$B245=""),"",IF(COUNTIF($N245:$X245,"Needs Attention")&gt;0,"Hold",IF(AND($L245&lt;&gt;"",COUNTBLANK($N245:$X245)&gt;0),"Incomplete Checklist",IF($K245="","Not Started",IF($L245="","In Progress",IF($AB245="Fail","Reclean",IF(AND($Y245="Yes",$AB245=""),"Awaiting Inspection",IF(OR($Y245="No",$AB245="Pass"),"Released","Awaiting Inspection"))))))))</f>
        <v/>
      </c>
      <c r="AD245" s="19" t="n"/>
      <c r="AE245" s="19" t="n"/>
      <c r="AF245" s="19" t="n"/>
      <c r="AG245" s="19" t="n"/>
      <c r="AH245" s="19" t="n"/>
      <c r="AI245" s="19" t="n"/>
      <c r="AJ245" s="39" t="n"/>
      <c r="AK245" s="20">
        <f>IF(OR($A245="",$B245=""),"",IF(COUNTIFS($A$2:$A$251,$A245,$B$2:$B$251,$B245)&gt;1,"Duplicate room and date",IF(AND($L245&lt;&gt;"",$K245=""),"Missing start time",IF(AND($Y245="Yes",$AC245="Released",$AB245&lt;&gt;"Pass"),"Inspection not passed",IF(AND($AB245&lt;&gt;"",$Z245=""),"Missing inspector",IF(AND($AD245="Maintenance",$AE245=""),"Missing issue description",IF(AND($AD245="Maintenance",$AF245=""),"Missing maintenance ticket",IF(OR(NOT(ISNUMBER($M245)),NOT(ISNUMBER($J245))),"OK",IF($M245&gt;$J245+'Standards &amp; Setup'!$B$4,"Cleaning time above alert limit","OK")))))))))</f>
        <v/>
      </c>
    </row>
    <row r="246">
      <c r="A246" s="38" t="n"/>
      <c r="B246" s="19" t="n"/>
      <c r="C246" s="20">
        <f>IFERROR(IF($B246="","",VLOOKUP($B246,'Standards &amp; Setup'!$E$3:$G$102,2,FALSE)),"Room not found")</f>
        <v/>
      </c>
      <c r="D246" s="20">
        <f>IFERROR(IF($B246="","",VLOOKUP($B246,'Standards &amp; Setup'!$E$3:$G$102,3,FALSE)),"Room not found")</f>
        <v/>
      </c>
      <c r="E246" s="19" t="n"/>
      <c r="F246" s="19" t="n"/>
      <c r="G246" s="19" t="n"/>
      <c r="H246" s="19" t="n"/>
      <c r="I246" s="19" t="n"/>
      <c r="J246" s="20">
        <f>IFERROR(IF($G246="","",VLOOKUP($G246,'Standards &amp; Setup'!$A$14:$B$17,2,FALSE)),"")</f>
        <v/>
      </c>
      <c r="K246" s="21" t="n"/>
      <c r="L246" s="21" t="n"/>
      <c r="M246" s="20">
        <f>IF(OR(NOT(ISNUMBER($K246)),NOT(ISNUMBER($L246))),"",ROUND(MOD($L246-$K246,1)*1440,0))</f>
        <v/>
      </c>
      <c r="N246" s="19" t="n"/>
      <c r="O246" s="19" t="n"/>
      <c r="P246" s="19" t="n"/>
      <c r="Q246" s="19" t="n"/>
      <c r="R246" s="19" t="n"/>
      <c r="S246" s="19" t="n"/>
      <c r="T246" s="19" t="n"/>
      <c r="U246" s="19" t="n"/>
      <c r="V246" s="19" t="n"/>
      <c r="W246" s="19" t="n"/>
      <c r="X246" s="19" t="n"/>
      <c r="Y246" s="19" t="n"/>
      <c r="Z246" s="19" t="n"/>
      <c r="AA246" s="21" t="n"/>
      <c r="AB246" s="19" t="n"/>
      <c r="AC246" s="20">
        <f>IF(OR($A246="",$B246=""),"",IF(COUNTIF($N246:$X246,"Needs Attention")&gt;0,"Hold",IF(AND($L246&lt;&gt;"",COUNTBLANK($N246:$X246)&gt;0),"Incomplete Checklist",IF($K246="","Not Started",IF($L246="","In Progress",IF($AB246="Fail","Reclean",IF(AND($Y246="Yes",$AB246=""),"Awaiting Inspection",IF(OR($Y246="No",$AB246="Pass"),"Released","Awaiting Inspection"))))))))</f>
        <v/>
      </c>
      <c r="AD246" s="19" t="n"/>
      <c r="AE246" s="19" t="n"/>
      <c r="AF246" s="19" t="n"/>
      <c r="AG246" s="19" t="n"/>
      <c r="AH246" s="19" t="n"/>
      <c r="AI246" s="19" t="n"/>
      <c r="AJ246" s="39" t="n"/>
      <c r="AK246" s="20">
        <f>IF(OR($A246="",$B246=""),"",IF(COUNTIFS($A$2:$A$251,$A246,$B$2:$B$251,$B246)&gt;1,"Duplicate room and date",IF(AND($L246&lt;&gt;"",$K246=""),"Missing start time",IF(AND($Y246="Yes",$AC246="Released",$AB246&lt;&gt;"Pass"),"Inspection not passed",IF(AND($AB246&lt;&gt;"",$Z246=""),"Missing inspector",IF(AND($AD246="Maintenance",$AE246=""),"Missing issue description",IF(AND($AD246="Maintenance",$AF246=""),"Missing maintenance ticket",IF(OR(NOT(ISNUMBER($M246)),NOT(ISNUMBER($J246))),"OK",IF($M246&gt;$J246+'Standards &amp; Setup'!$B$4,"Cleaning time above alert limit","OK")))))))))</f>
        <v/>
      </c>
    </row>
    <row r="247">
      <c r="A247" s="38" t="n"/>
      <c r="B247" s="19" t="n"/>
      <c r="C247" s="20">
        <f>IFERROR(IF($B247="","",VLOOKUP($B247,'Standards &amp; Setup'!$E$3:$G$102,2,FALSE)),"Room not found")</f>
        <v/>
      </c>
      <c r="D247" s="20">
        <f>IFERROR(IF($B247="","",VLOOKUP($B247,'Standards &amp; Setup'!$E$3:$G$102,3,FALSE)),"Room not found")</f>
        <v/>
      </c>
      <c r="E247" s="19" t="n"/>
      <c r="F247" s="19" t="n"/>
      <c r="G247" s="19" t="n"/>
      <c r="H247" s="19" t="n"/>
      <c r="I247" s="19" t="n"/>
      <c r="J247" s="20">
        <f>IFERROR(IF($G247="","",VLOOKUP($G247,'Standards &amp; Setup'!$A$14:$B$17,2,FALSE)),"")</f>
        <v/>
      </c>
      <c r="K247" s="21" t="n"/>
      <c r="L247" s="21" t="n"/>
      <c r="M247" s="20">
        <f>IF(OR(NOT(ISNUMBER($K247)),NOT(ISNUMBER($L247))),"",ROUND(MOD($L247-$K247,1)*1440,0))</f>
        <v/>
      </c>
      <c r="N247" s="19" t="n"/>
      <c r="O247" s="19" t="n"/>
      <c r="P247" s="19" t="n"/>
      <c r="Q247" s="19" t="n"/>
      <c r="R247" s="19" t="n"/>
      <c r="S247" s="19" t="n"/>
      <c r="T247" s="19" t="n"/>
      <c r="U247" s="19" t="n"/>
      <c r="V247" s="19" t="n"/>
      <c r="W247" s="19" t="n"/>
      <c r="X247" s="19" t="n"/>
      <c r="Y247" s="19" t="n"/>
      <c r="Z247" s="19" t="n"/>
      <c r="AA247" s="21" t="n"/>
      <c r="AB247" s="19" t="n"/>
      <c r="AC247" s="20">
        <f>IF(OR($A247="",$B247=""),"",IF(COUNTIF($N247:$X247,"Needs Attention")&gt;0,"Hold",IF(AND($L247&lt;&gt;"",COUNTBLANK($N247:$X247)&gt;0),"Incomplete Checklist",IF($K247="","Not Started",IF($L247="","In Progress",IF($AB247="Fail","Reclean",IF(AND($Y247="Yes",$AB247=""),"Awaiting Inspection",IF(OR($Y247="No",$AB247="Pass"),"Released","Awaiting Inspection"))))))))</f>
        <v/>
      </c>
      <c r="AD247" s="19" t="n"/>
      <c r="AE247" s="19" t="n"/>
      <c r="AF247" s="19" t="n"/>
      <c r="AG247" s="19" t="n"/>
      <c r="AH247" s="19" t="n"/>
      <c r="AI247" s="19" t="n"/>
      <c r="AJ247" s="39" t="n"/>
      <c r="AK247" s="20">
        <f>IF(OR($A247="",$B247=""),"",IF(COUNTIFS($A$2:$A$251,$A247,$B$2:$B$251,$B247)&gt;1,"Duplicate room and date",IF(AND($L247&lt;&gt;"",$K247=""),"Missing start time",IF(AND($Y247="Yes",$AC247="Released",$AB247&lt;&gt;"Pass"),"Inspection not passed",IF(AND($AB247&lt;&gt;"",$Z247=""),"Missing inspector",IF(AND($AD247="Maintenance",$AE247=""),"Missing issue description",IF(AND($AD247="Maintenance",$AF247=""),"Missing maintenance ticket",IF(OR(NOT(ISNUMBER($M247)),NOT(ISNUMBER($J247))),"OK",IF($M247&gt;$J247+'Standards &amp; Setup'!$B$4,"Cleaning time above alert limit","OK")))))))))</f>
        <v/>
      </c>
    </row>
    <row r="248">
      <c r="A248" s="38" t="n"/>
      <c r="B248" s="19" t="n"/>
      <c r="C248" s="20">
        <f>IFERROR(IF($B248="","",VLOOKUP($B248,'Standards &amp; Setup'!$E$3:$G$102,2,FALSE)),"Room not found")</f>
        <v/>
      </c>
      <c r="D248" s="20">
        <f>IFERROR(IF($B248="","",VLOOKUP($B248,'Standards &amp; Setup'!$E$3:$G$102,3,FALSE)),"Room not found")</f>
        <v/>
      </c>
      <c r="E248" s="19" t="n"/>
      <c r="F248" s="19" t="n"/>
      <c r="G248" s="19" t="n"/>
      <c r="H248" s="19" t="n"/>
      <c r="I248" s="19" t="n"/>
      <c r="J248" s="20">
        <f>IFERROR(IF($G248="","",VLOOKUP($G248,'Standards &amp; Setup'!$A$14:$B$17,2,FALSE)),"")</f>
        <v/>
      </c>
      <c r="K248" s="21" t="n"/>
      <c r="L248" s="21" t="n"/>
      <c r="M248" s="20">
        <f>IF(OR(NOT(ISNUMBER($K248)),NOT(ISNUMBER($L248))),"",ROUND(MOD($L248-$K248,1)*1440,0))</f>
        <v/>
      </c>
      <c r="N248" s="19" t="n"/>
      <c r="O248" s="19" t="n"/>
      <c r="P248" s="19" t="n"/>
      <c r="Q248" s="19" t="n"/>
      <c r="R248" s="19" t="n"/>
      <c r="S248" s="19" t="n"/>
      <c r="T248" s="19" t="n"/>
      <c r="U248" s="19" t="n"/>
      <c r="V248" s="19" t="n"/>
      <c r="W248" s="19" t="n"/>
      <c r="X248" s="19" t="n"/>
      <c r="Y248" s="19" t="n"/>
      <c r="Z248" s="19" t="n"/>
      <c r="AA248" s="21" t="n"/>
      <c r="AB248" s="19" t="n"/>
      <c r="AC248" s="20">
        <f>IF(OR($A248="",$B248=""),"",IF(COUNTIF($N248:$X248,"Needs Attention")&gt;0,"Hold",IF(AND($L248&lt;&gt;"",COUNTBLANK($N248:$X248)&gt;0),"Incomplete Checklist",IF($K248="","Not Started",IF($L248="","In Progress",IF($AB248="Fail","Reclean",IF(AND($Y248="Yes",$AB248=""),"Awaiting Inspection",IF(OR($Y248="No",$AB248="Pass"),"Released","Awaiting Inspection"))))))))</f>
        <v/>
      </c>
      <c r="AD248" s="19" t="n"/>
      <c r="AE248" s="19" t="n"/>
      <c r="AF248" s="19" t="n"/>
      <c r="AG248" s="19" t="n"/>
      <c r="AH248" s="19" t="n"/>
      <c r="AI248" s="19" t="n"/>
      <c r="AJ248" s="39" t="n"/>
      <c r="AK248" s="20">
        <f>IF(OR($A248="",$B248=""),"",IF(COUNTIFS($A$2:$A$251,$A248,$B$2:$B$251,$B248)&gt;1,"Duplicate room and date",IF(AND($L248&lt;&gt;"",$K248=""),"Missing start time",IF(AND($Y248="Yes",$AC248="Released",$AB248&lt;&gt;"Pass"),"Inspection not passed",IF(AND($AB248&lt;&gt;"",$Z248=""),"Missing inspector",IF(AND($AD248="Maintenance",$AE248=""),"Missing issue description",IF(AND($AD248="Maintenance",$AF248=""),"Missing maintenance ticket",IF(OR(NOT(ISNUMBER($M248)),NOT(ISNUMBER($J248))),"OK",IF($M248&gt;$J248+'Standards &amp; Setup'!$B$4,"Cleaning time above alert limit","OK")))))))))</f>
        <v/>
      </c>
    </row>
    <row r="249">
      <c r="A249" s="38" t="n"/>
      <c r="B249" s="19" t="n"/>
      <c r="C249" s="20">
        <f>IFERROR(IF($B249="","",VLOOKUP($B249,'Standards &amp; Setup'!$E$3:$G$102,2,FALSE)),"Room not found")</f>
        <v/>
      </c>
      <c r="D249" s="20">
        <f>IFERROR(IF($B249="","",VLOOKUP($B249,'Standards &amp; Setup'!$E$3:$G$102,3,FALSE)),"Room not found")</f>
        <v/>
      </c>
      <c r="E249" s="19" t="n"/>
      <c r="F249" s="19" t="n"/>
      <c r="G249" s="19" t="n"/>
      <c r="H249" s="19" t="n"/>
      <c r="I249" s="19" t="n"/>
      <c r="J249" s="20">
        <f>IFERROR(IF($G249="","",VLOOKUP($G249,'Standards &amp; Setup'!$A$14:$B$17,2,FALSE)),"")</f>
        <v/>
      </c>
      <c r="K249" s="21" t="n"/>
      <c r="L249" s="21" t="n"/>
      <c r="M249" s="20">
        <f>IF(OR(NOT(ISNUMBER($K249)),NOT(ISNUMBER($L249))),"",ROUND(MOD($L249-$K249,1)*1440,0))</f>
        <v/>
      </c>
      <c r="N249" s="19" t="n"/>
      <c r="O249" s="19" t="n"/>
      <c r="P249" s="19" t="n"/>
      <c r="Q249" s="19" t="n"/>
      <c r="R249" s="19" t="n"/>
      <c r="S249" s="19" t="n"/>
      <c r="T249" s="19" t="n"/>
      <c r="U249" s="19" t="n"/>
      <c r="V249" s="19" t="n"/>
      <c r="W249" s="19" t="n"/>
      <c r="X249" s="19" t="n"/>
      <c r="Y249" s="19" t="n"/>
      <c r="Z249" s="19" t="n"/>
      <c r="AA249" s="21" t="n"/>
      <c r="AB249" s="19" t="n"/>
      <c r="AC249" s="20">
        <f>IF(OR($A249="",$B249=""),"",IF(COUNTIF($N249:$X249,"Needs Attention")&gt;0,"Hold",IF(AND($L249&lt;&gt;"",COUNTBLANK($N249:$X249)&gt;0),"Incomplete Checklist",IF($K249="","Not Started",IF($L249="","In Progress",IF($AB249="Fail","Reclean",IF(AND($Y249="Yes",$AB249=""),"Awaiting Inspection",IF(OR($Y249="No",$AB249="Pass"),"Released","Awaiting Inspection"))))))))</f>
        <v/>
      </c>
      <c r="AD249" s="19" t="n"/>
      <c r="AE249" s="19" t="n"/>
      <c r="AF249" s="19" t="n"/>
      <c r="AG249" s="19" t="n"/>
      <c r="AH249" s="19" t="n"/>
      <c r="AI249" s="19" t="n"/>
      <c r="AJ249" s="39" t="n"/>
      <c r="AK249" s="20">
        <f>IF(OR($A249="",$B249=""),"",IF(COUNTIFS($A$2:$A$251,$A249,$B$2:$B$251,$B249)&gt;1,"Duplicate room and date",IF(AND($L249&lt;&gt;"",$K249=""),"Missing start time",IF(AND($Y249="Yes",$AC249="Released",$AB249&lt;&gt;"Pass"),"Inspection not passed",IF(AND($AB249&lt;&gt;"",$Z249=""),"Missing inspector",IF(AND($AD249="Maintenance",$AE249=""),"Missing issue description",IF(AND($AD249="Maintenance",$AF249=""),"Missing maintenance ticket",IF(OR(NOT(ISNUMBER($M249)),NOT(ISNUMBER($J249))),"OK",IF($M249&gt;$J249+'Standards &amp; Setup'!$B$4,"Cleaning time above alert limit","OK")))))))))</f>
        <v/>
      </c>
    </row>
    <row r="250">
      <c r="A250" s="38" t="n"/>
      <c r="B250" s="19" t="n"/>
      <c r="C250" s="20">
        <f>IFERROR(IF($B250="","",VLOOKUP($B250,'Standards &amp; Setup'!$E$3:$G$102,2,FALSE)),"Room not found")</f>
        <v/>
      </c>
      <c r="D250" s="20">
        <f>IFERROR(IF($B250="","",VLOOKUP($B250,'Standards &amp; Setup'!$E$3:$G$102,3,FALSE)),"Room not found")</f>
        <v/>
      </c>
      <c r="E250" s="19" t="n"/>
      <c r="F250" s="19" t="n"/>
      <c r="G250" s="19" t="n"/>
      <c r="H250" s="19" t="n"/>
      <c r="I250" s="19" t="n"/>
      <c r="J250" s="20">
        <f>IFERROR(IF($G250="","",VLOOKUP($G250,'Standards &amp; Setup'!$A$14:$B$17,2,FALSE)),"")</f>
        <v/>
      </c>
      <c r="K250" s="21" t="n"/>
      <c r="L250" s="21" t="n"/>
      <c r="M250" s="20">
        <f>IF(OR(NOT(ISNUMBER($K250)),NOT(ISNUMBER($L250))),"",ROUND(MOD($L250-$K250,1)*1440,0))</f>
        <v/>
      </c>
      <c r="N250" s="19" t="n"/>
      <c r="O250" s="19" t="n"/>
      <c r="P250" s="19" t="n"/>
      <c r="Q250" s="19" t="n"/>
      <c r="R250" s="19" t="n"/>
      <c r="S250" s="19" t="n"/>
      <c r="T250" s="19" t="n"/>
      <c r="U250" s="19" t="n"/>
      <c r="V250" s="19" t="n"/>
      <c r="W250" s="19" t="n"/>
      <c r="X250" s="19" t="n"/>
      <c r="Y250" s="19" t="n"/>
      <c r="Z250" s="19" t="n"/>
      <c r="AA250" s="21" t="n"/>
      <c r="AB250" s="19" t="n"/>
      <c r="AC250" s="20">
        <f>IF(OR($A250="",$B250=""),"",IF(COUNTIF($N250:$X250,"Needs Attention")&gt;0,"Hold",IF(AND($L250&lt;&gt;"",COUNTBLANK($N250:$X250)&gt;0),"Incomplete Checklist",IF($K250="","Not Started",IF($L250="","In Progress",IF($AB250="Fail","Reclean",IF(AND($Y250="Yes",$AB250=""),"Awaiting Inspection",IF(OR($Y250="No",$AB250="Pass"),"Released","Awaiting Inspection"))))))))</f>
        <v/>
      </c>
      <c r="AD250" s="19" t="n"/>
      <c r="AE250" s="19" t="n"/>
      <c r="AF250" s="19" t="n"/>
      <c r="AG250" s="19" t="n"/>
      <c r="AH250" s="19" t="n"/>
      <c r="AI250" s="19" t="n"/>
      <c r="AJ250" s="39" t="n"/>
      <c r="AK250" s="20">
        <f>IF(OR($A250="",$B250=""),"",IF(COUNTIFS($A$2:$A$251,$A250,$B$2:$B$251,$B250)&gt;1,"Duplicate room and date",IF(AND($L250&lt;&gt;"",$K250=""),"Missing start time",IF(AND($Y250="Yes",$AC250="Released",$AB250&lt;&gt;"Pass"),"Inspection not passed",IF(AND($AB250&lt;&gt;"",$Z250=""),"Missing inspector",IF(AND($AD250="Maintenance",$AE250=""),"Missing issue description",IF(AND($AD250="Maintenance",$AF250=""),"Missing maintenance ticket",IF(OR(NOT(ISNUMBER($M250)),NOT(ISNUMBER($J250))),"OK",IF($M250&gt;$J250+'Standards &amp; Setup'!$B$4,"Cleaning time above alert limit","OK")))))))))</f>
        <v/>
      </c>
    </row>
    <row r="251">
      <c r="A251" s="38" t="n"/>
      <c r="B251" s="19" t="n"/>
      <c r="C251" s="20">
        <f>IFERROR(IF($B251="","",VLOOKUP($B251,'Standards &amp; Setup'!$E$3:$G$102,2,FALSE)),"Room not found")</f>
        <v/>
      </c>
      <c r="D251" s="20">
        <f>IFERROR(IF($B251="","",VLOOKUP($B251,'Standards &amp; Setup'!$E$3:$G$102,3,FALSE)),"Room not found")</f>
        <v/>
      </c>
      <c r="E251" s="19" t="n"/>
      <c r="F251" s="19" t="n"/>
      <c r="G251" s="19" t="n"/>
      <c r="H251" s="19" t="n"/>
      <c r="I251" s="19" t="n"/>
      <c r="J251" s="20">
        <f>IFERROR(IF($G251="","",VLOOKUP($G251,'Standards &amp; Setup'!$A$14:$B$17,2,FALSE)),"")</f>
        <v/>
      </c>
      <c r="K251" s="21" t="n"/>
      <c r="L251" s="21" t="n"/>
      <c r="M251" s="20">
        <f>IF(OR(NOT(ISNUMBER($K251)),NOT(ISNUMBER($L251))),"",ROUND(MOD($L251-$K251,1)*1440,0))</f>
        <v/>
      </c>
      <c r="N251" s="19" t="n"/>
      <c r="O251" s="19" t="n"/>
      <c r="P251" s="19" t="n"/>
      <c r="Q251" s="19" t="n"/>
      <c r="R251" s="19" t="n"/>
      <c r="S251" s="19" t="n"/>
      <c r="T251" s="19" t="n"/>
      <c r="U251" s="19" t="n"/>
      <c r="V251" s="19" t="n"/>
      <c r="W251" s="19" t="n"/>
      <c r="X251" s="19" t="n"/>
      <c r="Y251" s="19" t="n"/>
      <c r="Z251" s="19" t="n"/>
      <c r="AA251" s="21" t="n"/>
      <c r="AB251" s="19" t="n"/>
      <c r="AC251" s="20">
        <f>IF(OR($A251="",$B251=""),"",IF(COUNTIF($N251:$X251,"Needs Attention")&gt;0,"Hold",IF(AND($L251&lt;&gt;"",COUNTBLANK($N251:$X251)&gt;0),"Incomplete Checklist",IF($K251="","Not Started",IF($L251="","In Progress",IF($AB251="Fail","Reclean",IF(AND($Y251="Yes",$AB251=""),"Awaiting Inspection",IF(OR($Y251="No",$AB251="Pass"),"Released","Awaiting Inspection"))))))))</f>
        <v/>
      </c>
      <c r="AD251" s="19" t="n"/>
      <c r="AE251" s="19" t="n"/>
      <c r="AF251" s="19" t="n"/>
      <c r="AG251" s="19" t="n"/>
      <c r="AH251" s="19" t="n"/>
      <c r="AI251" s="19" t="n"/>
      <c r="AJ251" s="39" t="n"/>
      <c r="AK251" s="20">
        <f>IF(OR($A251="",$B251=""),"",IF(COUNTIFS($A$2:$A$251,$A251,$B$2:$B$251,$B251)&gt;1,"Duplicate room and date",IF(AND($L251&lt;&gt;"",$K251=""),"Missing start time",IF(AND($Y251="Yes",$AC251="Released",$AB251&lt;&gt;"Pass"),"Inspection not passed",IF(AND($AB251&lt;&gt;"",$Z251=""),"Missing inspector",IF(AND($AD251="Maintenance",$AE251=""),"Missing issue description",IF(AND($AD251="Maintenance",$AF251=""),"Missing maintenance ticket",IF(OR(NOT(ISNUMBER($M251)),NOT(ISNUMBER($J251))),"OK",IF($M251&gt;$J251+'Standards &amp; Setup'!$B$4,"Cleaning time above alert limit","OK")))))))))</f>
        <v/>
      </c>
    </row>
  </sheetData>
  <autoFilter ref="A1:AK251"/>
  <conditionalFormatting sqref="AC2:AC251">
    <cfRule type="expression" priority="1" dxfId="0">
      <formula>AC2="Released"</formula>
    </cfRule>
    <cfRule type="expression" priority="2" dxfId="1">
      <formula>OR(AC2="Awaiting Inspection",AC2="In Progress")</formula>
    </cfRule>
    <cfRule type="expression" priority="3" dxfId="2">
      <formula>OR(AC2="Hold",AC2="Reclean",AC2="Incomplete Checklist")</formula>
    </cfRule>
  </conditionalFormatting>
  <conditionalFormatting sqref="N2:X251">
    <cfRule type="expression" priority="4" dxfId="2">
      <formula>N2="Needs Attention"</formula>
    </cfRule>
  </conditionalFormatting>
  <conditionalFormatting sqref="AB2:AB251">
    <cfRule type="expression" priority="5" dxfId="2">
      <formula>AB2="Fail"</formula>
    </cfRule>
  </conditionalFormatting>
  <conditionalFormatting sqref="M2:M251">
    <cfRule type="expression" priority="6" dxfId="3">
      <formula>AND(ISNUMBER(M2),ISNUMBER(J2),M2&gt;J2,M2&lt;=J2+'Standards &amp; Setup'!$B$4)</formula>
    </cfRule>
    <cfRule type="expression" priority="7" dxfId="2">
      <formula>AND(ISNUMBER(M2),ISNUMBER(J2),M2&gt;J2+'Standards &amp; Setup'!$B$4)</formula>
    </cfRule>
  </conditionalFormatting>
  <conditionalFormatting sqref="AK2:AK251">
    <cfRule type="expression" priority="8" dxfId="0">
      <formula>AK2="OK"</formula>
    </cfRule>
    <cfRule type="expression" priority="9" dxfId="2">
      <formula>AND(AK2&lt;&gt;"",AK2&lt;&gt;"OK")</formula>
    </cfRule>
  </conditionalFormatting>
  <dataValidations count="13">
    <dataValidation sqref="A2:A251" showDropDown="0" showInputMessage="0" showErrorMessage="0" allowBlank="0" type="date" operator="between">
      <formula1>DATE(2026,1,1)</formula1>
      <formula2>DATE(2026,12,31)</formula2>
    </dataValidation>
    <dataValidation sqref="B2:B251" showDropDown="0" showInputMessage="0" showErrorMessage="0" allowBlank="0" type="list">
      <formula1>"101,102,103,104,201,202,203,204,301,302,303,304"</formula1>
    </dataValidation>
    <dataValidation sqref="E2:E251" showDropDown="0" showInputMessage="0" showErrorMessage="0" allowBlank="0" type="list">
      <formula1>"Maria Lopez,James Carter,Priya Shah,Elena Torres,Dana Reed,Marcus Hill"</formula1>
    </dataValidation>
    <dataValidation sqref="F2:F251" showDropDown="0" showInputMessage="0" showErrorMessage="0" allowBlank="0" type="list">
      <formula1>"Morning,Evening"</formula1>
    </dataValidation>
    <dataValidation sqref="G2:G251" showDropDown="0" showInputMessage="0" showErrorMessage="0" allowBlank="0" type="list">
      <formula1>"Stayover Service,Departure Clean,Deep Clean,Turndown Service"</formula1>
    </dataValidation>
    <dataValidation sqref="H2:H251" showDropDown="0" showInputMessage="0" showErrorMessage="0" allowBlank="0" type="list">
      <formula1>"Occupied,Vacant Dirty,Vacant Clean,Out of Order,Out of Service"</formula1>
    </dataValidation>
    <dataValidation sqref="I2:I251" showDropDown="0" showInputMessage="0" showErrorMessage="0" allowBlank="0" type="list">
      <formula1>"Standard,Rush,VIP,Accessibility Request"</formula1>
    </dataValidation>
    <dataValidation sqref="N2:X251" showDropDown="0" showInputMessage="0" showErrorMessage="0" allowBlank="0" type="list">
      <formula1>"Complete,Not Needed,Needs Attention"</formula1>
    </dataValidation>
    <dataValidation sqref="Y2:Y251" showDropDown="0" showInputMessage="0" showErrorMessage="0" allowBlank="0" type="list">
      <formula1>"Yes,No"</formula1>
    </dataValidation>
    <dataValidation sqref="Z2:Z251" showDropDown="0" showInputMessage="0" showErrorMessage="0" allowBlank="0" type="list">
      <formula1>"Maria Lopez,James Carter,Priya Shah,Elena Torres,Dana Reed,Marcus Hill"</formula1>
    </dataValidation>
    <dataValidation sqref="AB2:AB251" showDropDown="0" showInputMessage="0" showErrorMessage="0" allowBlank="0" type="list">
      <formula1>"Pass,Fail"</formula1>
    </dataValidation>
    <dataValidation sqref="AD2:AD251" showDropDown="0" showInputMessage="0" showErrorMessage="0" allowBlank="0" type="list">
      <formula1>"None,Maintenance,Housekeeping,Linen,Amenities,Lost and Found,Safety Concern,Guest Request,Other"</formula1>
    </dataValidation>
    <dataValidation sqref="AH2:AH251" showDropDown="0" showInputMessage="0" showErrorMessage="0" allowBlank="0" type="whole" operator="between">
      <formula1>-20</formula1>
      <formula2>20</formula2>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Q102"/>
  <sheetViews>
    <sheetView showGridLines="0" zoomScale="70" zoomScaleNormal="70" workbookViewId="0">
      <pane ySplit="1" topLeftCell="A2" activePane="bottomLeft" state="frozen"/>
      <selection pane="bottomLeft" activeCell="A1" sqref="A1"/>
    </sheetView>
  </sheetViews>
  <sheetFormatPr baseColWidth="8" defaultRowHeight="15"/>
  <cols>
    <col width="30" customWidth="1" min="1" max="1"/>
    <col width="34" customWidth="1" min="2" max="2"/>
    <col width="47" customWidth="1" min="3" max="3"/>
    <col width="48" customWidth="1" min="4" max="4"/>
    <col width="14" customWidth="1" min="5" max="5"/>
    <col width="10" customWidth="1" min="6" max="6"/>
    <col width="25" customWidth="1" min="7" max="7"/>
    <col width="12" customWidth="1" min="8" max="8"/>
    <col width="3" customWidth="1" min="9" max="9"/>
    <col width="25" customWidth="1" min="10" max="10"/>
    <col width="28" customWidth="1" min="11" max="11"/>
    <col width="12" customWidth="1" min="12" max="12"/>
  </cols>
  <sheetData>
    <row r="1" ht="26" customHeight="1">
      <c r="A1" s="1" t="inlineStr">
        <is>
          <t>Standards &amp; Setup</t>
        </is>
      </c>
      <c r="B1" s="31" t="n"/>
      <c r="C1" s="31" t="n"/>
      <c r="D1" s="31" t="n"/>
      <c r="E1" s="31" t="n"/>
      <c r="F1" s="31" t="n"/>
      <c r="G1" s="31" t="n"/>
      <c r="H1" s="31" t="n"/>
      <c r="I1" s="31" t="n"/>
      <c r="J1" s="31" t="n"/>
      <c r="K1" s="31" t="n"/>
      <c r="L1" s="31" t="n"/>
      <c r="M1" s="31" t="n"/>
      <c r="N1" s="31" t="n"/>
      <c r="O1" s="31" t="n"/>
      <c r="P1" s="31" t="n"/>
      <c r="Q1" s="32" t="n"/>
    </row>
    <row r="2">
      <c r="A2" s="12" t="inlineStr">
        <is>
          <t>Setting</t>
        </is>
      </c>
      <c r="B2" s="12" t="inlineStr">
        <is>
          <t>Value</t>
        </is>
      </c>
      <c r="C2" s="12" t="inlineStr">
        <is>
          <t>Guidance</t>
        </is>
      </c>
      <c r="E2" s="12" t="inlineStr">
        <is>
          <t>Room Number</t>
        </is>
      </c>
      <c r="F2" s="12" t="inlineStr">
        <is>
          <t>Floor</t>
        </is>
      </c>
      <c r="G2" s="12" t="inlineStr">
        <is>
          <t>Room Type</t>
        </is>
      </c>
      <c r="H2" s="12" t="inlineStr">
        <is>
          <t>Active</t>
        </is>
      </c>
      <c r="J2" s="12" t="inlineStr">
        <is>
          <t>Employee Name</t>
        </is>
      </c>
      <c r="K2" s="12" t="inlineStr">
        <is>
          <t>Role</t>
        </is>
      </c>
      <c r="L2" s="12" t="inlineStr">
        <is>
          <t>Active</t>
        </is>
      </c>
    </row>
    <row r="3">
      <c r="A3" s="23" t="inlineStr">
        <is>
          <t>Inspection Pass Goal</t>
        </is>
      </c>
      <c r="B3" s="40" t="n">
        <v>0.95</v>
      </c>
      <c r="C3" s="23" t="inlineStr">
        <is>
          <t>Internal operating goal; not a legal standard</t>
        </is>
      </c>
      <c r="E3" s="25" t="inlineStr">
        <is>
          <t>101</t>
        </is>
      </c>
      <c r="F3" s="25" t="n">
        <v>1</v>
      </c>
      <c r="G3" s="25" t="inlineStr">
        <is>
          <t>Standard King</t>
        </is>
      </c>
      <c r="H3" s="25" t="inlineStr">
        <is>
          <t>Yes</t>
        </is>
      </c>
      <c r="J3" s="25" t="inlineStr">
        <is>
          <t>Maria Lopez</t>
        </is>
      </c>
      <c r="K3" s="25" t="inlineStr">
        <is>
          <t>Room Attendant</t>
        </is>
      </c>
      <c r="L3" s="25" t="inlineStr">
        <is>
          <t>Yes</t>
        </is>
      </c>
    </row>
    <row r="4">
      <c r="A4" s="23" t="inlineStr">
        <is>
          <t>Maximum Linen Variance Quantity</t>
        </is>
      </c>
      <c r="B4" s="26" t="n">
        <v>2</v>
      </c>
      <c r="C4" s="23" t="inlineStr">
        <is>
          <t>Alert threshold for absolute quantity</t>
        </is>
      </c>
      <c r="E4" s="25" t="inlineStr">
        <is>
          <t>102</t>
        </is>
      </c>
      <c r="F4" s="25" t="n">
        <v>1</v>
      </c>
      <c r="G4" s="25" t="inlineStr">
        <is>
          <t>Standard Two Queens</t>
        </is>
      </c>
      <c r="H4" s="25" t="inlineStr">
        <is>
          <t>Yes</t>
        </is>
      </c>
      <c r="J4" s="25" t="inlineStr">
        <is>
          <t>James Carter</t>
        </is>
      </c>
      <c r="K4" s="25" t="inlineStr">
        <is>
          <t>Room Attendant</t>
        </is>
      </c>
      <c r="L4" s="25" t="inlineStr">
        <is>
          <t>Yes</t>
        </is>
      </c>
    </row>
    <row r="5">
      <c r="A5" s="23" t="inlineStr">
        <is>
          <t>Cleaning Time Alert Allowance</t>
        </is>
      </c>
      <c r="B5" s="26" t="n">
        <v>15</v>
      </c>
      <c r="C5" s="23" t="inlineStr">
        <is>
          <t>Minutes above the standard target</t>
        </is>
      </c>
      <c r="E5" s="25" t="inlineStr">
        <is>
          <t>103</t>
        </is>
      </c>
      <c r="F5" s="25" t="n">
        <v>1</v>
      </c>
      <c r="G5" s="25" t="inlineStr">
        <is>
          <t>Standard King</t>
        </is>
      </c>
      <c r="H5" s="25" t="inlineStr">
        <is>
          <t>Yes</t>
        </is>
      </c>
      <c r="J5" s="25" t="inlineStr">
        <is>
          <t>Priya Shah</t>
        </is>
      </c>
      <c r="K5" s="25" t="inlineStr">
        <is>
          <t>Room Attendant</t>
        </is>
      </c>
      <c r="L5" s="25" t="inlineStr">
        <is>
          <t>Yes</t>
        </is>
      </c>
    </row>
    <row r="6">
      <c r="A6" s="23" t="inlineStr">
        <is>
          <t>Dashboard Exception Limit</t>
        </is>
      </c>
      <c r="B6" s="26" t="n">
        <v>10</v>
      </c>
      <c r="C6" s="23" t="inlineStr">
        <is>
          <t>Maximum room records shown in the exception list</t>
        </is>
      </c>
      <c r="E6" s="25" t="inlineStr">
        <is>
          <t>104</t>
        </is>
      </c>
      <c r="F6" s="25" t="n">
        <v>1</v>
      </c>
      <c r="G6" s="25" t="inlineStr">
        <is>
          <t>Accessible King</t>
        </is>
      </c>
      <c r="H6" s="25" t="inlineStr">
        <is>
          <t>Yes</t>
        </is>
      </c>
      <c r="J6" s="25" t="inlineStr">
        <is>
          <t>Elena Torres</t>
        </is>
      </c>
      <c r="K6" s="25" t="inlineStr">
        <is>
          <t>Room Attendant</t>
        </is>
      </c>
      <c r="L6" s="25" t="inlineStr">
        <is>
          <t>Yes</t>
        </is>
      </c>
    </row>
    <row r="7">
      <c r="A7" s="23" t="inlineStr">
        <is>
          <t>Sample Service Date</t>
        </is>
      </c>
      <c r="B7" s="41" t="n">
        <v>46096</v>
      </c>
      <c r="C7" s="23" t="inlineStr">
        <is>
          <t>Used for the initial Dashboard view</t>
        </is>
      </c>
      <c r="E7" s="25" t="inlineStr">
        <is>
          <t>201</t>
        </is>
      </c>
      <c r="F7" s="25" t="n">
        <v>2</v>
      </c>
      <c r="G7" s="25" t="inlineStr">
        <is>
          <t>Standard King</t>
        </is>
      </c>
      <c r="H7" s="25" t="inlineStr">
        <is>
          <t>Yes</t>
        </is>
      </c>
      <c r="J7" s="25" t="inlineStr">
        <is>
          <t>Dana Reed</t>
        </is>
      </c>
      <c r="K7" s="25" t="inlineStr">
        <is>
          <t>Housekeeping Supervisor</t>
        </is>
      </c>
      <c r="L7" s="25" t="inlineStr">
        <is>
          <t>Yes</t>
        </is>
      </c>
    </row>
    <row r="8">
      <c r="A8" s="23" t="inlineStr">
        <is>
          <t>Active Year</t>
        </is>
      </c>
      <c r="B8" s="26" t="n">
        <v>2026</v>
      </c>
      <c r="C8" s="23" t="inlineStr">
        <is>
          <t>Controls the intended sample reporting year</t>
        </is>
      </c>
      <c r="E8" s="25" t="inlineStr">
        <is>
          <t>202</t>
        </is>
      </c>
      <c r="F8" s="25" t="n">
        <v>2</v>
      </c>
      <c r="G8" s="25" t="inlineStr">
        <is>
          <t>Standard Two Queens</t>
        </is>
      </c>
      <c r="H8" s="25" t="inlineStr">
        <is>
          <t>Yes</t>
        </is>
      </c>
      <c r="J8" s="25" t="inlineStr">
        <is>
          <t>Marcus Hill</t>
        </is>
      </c>
      <c r="K8" s="25" t="inlineStr">
        <is>
          <t>Housekeeping Supervisor</t>
        </is>
      </c>
      <c r="L8" s="25" t="inlineStr">
        <is>
          <t>Yes</t>
        </is>
      </c>
    </row>
    <row r="9">
      <c r="A9" s="23" t="inlineStr">
        <is>
          <t>Default Inspection Practice</t>
        </is>
      </c>
      <c r="B9" s="26" t="inlineStr">
        <is>
          <t>Departures and deep cleans</t>
        </is>
      </c>
      <c r="C9" s="23" t="inlineStr">
        <is>
          <t>Internal editable practice only</t>
        </is>
      </c>
      <c r="E9" s="25" t="inlineStr">
        <is>
          <t>203</t>
        </is>
      </c>
      <c r="F9" s="25" t="n">
        <v>2</v>
      </c>
      <c r="G9" s="25" t="inlineStr">
        <is>
          <t>Junior Suite</t>
        </is>
      </c>
      <c r="H9" s="25" t="inlineStr">
        <is>
          <t>Yes</t>
        </is>
      </c>
      <c r="J9" s="25" t="inlineStr"/>
      <c r="K9" s="25" t="inlineStr"/>
      <c r="L9" s="25" t="inlineStr"/>
    </row>
    <row r="10">
      <c r="E10" s="25" t="inlineStr">
        <is>
          <t>204</t>
        </is>
      </c>
      <c r="F10" s="25" t="n">
        <v>2</v>
      </c>
      <c r="G10" s="25" t="inlineStr">
        <is>
          <t>Standard King</t>
        </is>
      </c>
      <c r="H10" s="25" t="inlineStr">
        <is>
          <t>Yes</t>
        </is>
      </c>
      <c r="J10" s="25" t="inlineStr"/>
      <c r="K10" s="25" t="inlineStr"/>
      <c r="L10" s="25" t="inlineStr"/>
    </row>
    <row r="11">
      <c r="E11" s="25" t="inlineStr">
        <is>
          <t>301</t>
        </is>
      </c>
      <c r="F11" s="25" t="n">
        <v>3</v>
      </c>
      <c r="G11" s="25" t="inlineStr">
        <is>
          <t>Executive King</t>
        </is>
      </c>
      <c r="H11" s="25" t="inlineStr">
        <is>
          <t>Yes</t>
        </is>
      </c>
      <c r="J11" s="25" t="inlineStr"/>
      <c r="K11" s="25" t="inlineStr"/>
      <c r="L11" s="25" t="inlineStr"/>
    </row>
    <row r="12">
      <c r="A12" s="11" t="inlineStr">
        <is>
          <t>Cleaning Type Targets</t>
        </is>
      </c>
      <c r="E12" s="25" t="inlineStr">
        <is>
          <t>302</t>
        </is>
      </c>
      <c r="F12" s="25" t="n">
        <v>3</v>
      </c>
      <c r="G12" s="25" t="inlineStr">
        <is>
          <t>Junior Suite</t>
        </is>
      </c>
      <c r="H12" s="25" t="inlineStr">
        <is>
          <t>Yes</t>
        </is>
      </c>
      <c r="J12" s="25" t="inlineStr"/>
      <c r="K12" s="25" t="inlineStr"/>
      <c r="L12" s="25" t="inlineStr"/>
    </row>
    <row r="13">
      <c r="A13" s="12" t="inlineStr">
        <is>
          <t>Cleaning Type</t>
        </is>
      </c>
      <c r="B13" s="12" t="inlineStr">
        <is>
          <t>Target Minutes</t>
        </is>
      </c>
      <c r="E13" s="25" t="inlineStr">
        <is>
          <t>303</t>
        </is>
      </c>
      <c r="F13" s="25" t="n">
        <v>3</v>
      </c>
      <c r="G13" s="25" t="inlineStr">
        <is>
          <t>One-Bedroom Suite</t>
        </is>
      </c>
      <c r="H13" s="25" t="inlineStr">
        <is>
          <t>Yes</t>
        </is>
      </c>
      <c r="J13" s="25" t="inlineStr"/>
      <c r="K13" s="25" t="inlineStr"/>
      <c r="L13" s="25" t="inlineStr"/>
    </row>
    <row r="14">
      <c r="A14" s="25" t="inlineStr">
        <is>
          <t>Stayover Service</t>
        </is>
      </c>
      <c r="B14" s="25" t="n">
        <v>30</v>
      </c>
      <c r="E14" s="25" t="inlineStr">
        <is>
          <t>304</t>
        </is>
      </c>
      <c r="F14" s="25" t="n">
        <v>3</v>
      </c>
      <c r="G14" s="25" t="inlineStr">
        <is>
          <t>Standard Two Queens</t>
        </is>
      </c>
      <c r="H14" s="25" t="inlineStr">
        <is>
          <t>Yes</t>
        </is>
      </c>
      <c r="J14" s="25" t="inlineStr"/>
      <c r="K14" s="25" t="inlineStr"/>
      <c r="L14" s="25" t="inlineStr"/>
    </row>
    <row r="15">
      <c r="A15" s="25" t="inlineStr">
        <is>
          <t>Departure Clean</t>
        </is>
      </c>
      <c r="B15" s="25" t="n">
        <v>45</v>
      </c>
      <c r="E15" s="25" t="inlineStr"/>
      <c r="F15" s="25" t="inlineStr"/>
      <c r="G15" s="25" t="inlineStr"/>
      <c r="H15" s="25" t="inlineStr"/>
      <c r="J15" s="25" t="inlineStr"/>
      <c r="K15" s="25" t="inlineStr"/>
      <c r="L15" s="25" t="inlineStr"/>
    </row>
    <row r="16">
      <c r="A16" s="25" t="inlineStr">
        <is>
          <t>Deep Clean</t>
        </is>
      </c>
      <c r="B16" s="25" t="n">
        <v>90</v>
      </c>
      <c r="E16" s="25" t="inlineStr"/>
      <c r="F16" s="25" t="inlineStr"/>
      <c r="G16" s="25" t="inlineStr"/>
      <c r="H16" s="25" t="inlineStr"/>
      <c r="J16" s="25" t="inlineStr"/>
      <c r="K16" s="25" t="inlineStr"/>
      <c r="L16" s="25" t="inlineStr"/>
    </row>
    <row r="17">
      <c r="A17" s="25" t="inlineStr">
        <is>
          <t>Turndown Service</t>
        </is>
      </c>
      <c r="B17" s="25" t="n">
        <v>20</v>
      </c>
      <c r="E17" s="25" t="inlineStr"/>
      <c r="F17" s="25" t="inlineStr"/>
      <c r="G17" s="25" t="inlineStr"/>
      <c r="H17" s="25" t="inlineStr"/>
      <c r="J17" s="25" t="inlineStr"/>
      <c r="K17" s="25" t="inlineStr"/>
      <c r="L17" s="25" t="inlineStr"/>
    </row>
    <row r="18">
      <c r="E18" s="25" t="inlineStr"/>
      <c r="F18" s="25" t="inlineStr"/>
      <c r="G18" s="25" t="inlineStr"/>
      <c r="H18" s="25" t="inlineStr"/>
      <c r="J18" s="25" t="inlineStr"/>
      <c r="K18" s="25" t="inlineStr"/>
      <c r="L18" s="25" t="inlineStr"/>
    </row>
    <row r="19">
      <c r="E19" s="25" t="inlineStr"/>
      <c r="F19" s="25" t="inlineStr"/>
      <c r="G19" s="25" t="inlineStr"/>
      <c r="H19" s="25" t="inlineStr"/>
      <c r="J19" s="25" t="inlineStr"/>
      <c r="K19" s="25" t="inlineStr"/>
      <c r="L19" s="25" t="inlineStr"/>
    </row>
    <row r="20">
      <c r="E20" s="25" t="inlineStr"/>
      <c r="F20" s="25" t="inlineStr"/>
      <c r="G20" s="25" t="inlineStr"/>
      <c r="H20" s="25" t="inlineStr"/>
      <c r="J20" s="25" t="inlineStr"/>
      <c r="K20" s="25" t="inlineStr"/>
      <c r="L20" s="25" t="inlineStr"/>
    </row>
    <row r="21" ht="58" customHeight="1">
      <c r="A21" s="12" t="inlineStr">
        <is>
          <t>Checklist Area</t>
        </is>
      </c>
      <c r="B21" s="12" t="inlineStr">
        <is>
          <t>Complete Standard</t>
        </is>
      </c>
      <c r="C21" s="12" t="inlineStr">
        <is>
          <t>When “Not Needed” May Be Used</t>
        </is>
      </c>
      <c r="D21" s="12" t="inlineStr">
        <is>
          <t>Action for “Needs Attention”</t>
        </is>
      </c>
      <c r="E21" s="25" t="inlineStr"/>
      <c r="F21" s="25" t="inlineStr"/>
      <c r="G21" s="25" t="inlineStr"/>
      <c r="H21" s="25" t="inlineStr"/>
      <c r="J21" s="25" t="inlineStr"/>
      <c r="K21" s="25" t="inlineStr"/>
      <c r="L21" s="25" t="inlineStr"/>
    </row>
    <row r="22" ht="58" customHeight="1">
      <c r="A22" s="28" t="inlineStr">
        <is>
          <t>Entry Door and DND Check</t>
        </is>
      </c>
      <c r="B22" s="28" t="inlineStr">
        <is>
          <t>Complete the assigned task and confirm the room meets the property standard.</t>
        </is>
      </c>
      <c r="C22" s="28" t="inlineStr">
        <is>
          <t>Use only when the task does not apply to the room or assigned service.</t>
        </is>
      </c>
      <c r="D22" s="28" t="inlineStr">
        <is>
          <t>Document the condition, select an issue category, and notify the appropriate supervisor.</t>
        </is>
      </c>
      <c r="E22" s="25" t="inlineStr"/>
      <c r="F22" s="25" t="inlineStr"/>
      <c r="G22" s="25" t="inlineStr"/>
      <c r="H22" s="25" t="inlineStr"/>
      <c r="J22" s="25" t="inlineStr"/>
      <c r="K22" s="25" t="inlineStr"/>
      <c r="L22" s="25" t="inlineStr"/>
    </row>
    <row r="23" ht="58" customHeight="1">
      <c r="A23" s="28" t="inlineStr">
        <is>
          <t>Beds and Linens</t>
        </is>
      </c>
      <c r="B23" s="28" t="inlineStr">
        <is>
          <t>Complete the assigned task and confirm the room meets the property standard.</t>
        </is>
      </c>
      <c r="C23" s="28" t="inlineStr">
        <is>
          <t>Use only when the task does not apply to the room or assigned service.</t>
        </is>
      </c>
      <c r="D23" s="28" t="inlineStr">
        <is>
          <t>Document the condition, select an issue category, and notify the appropriate supervisor.</t>
        </is>
      </c>
      <c r="E23" s="25" t="inlineStr"/>
      <c r="F23" s="25" t="inlineStr"/>
      <c r="G23" s="25" t="inlineStr"/>
      <c r="H23" s="25" t="inlineStr"/>
      <c r="J23" s="25" t="inlineStr"/>
      <c r="K23" s="25" t="inlineStr"/>
      <c r="L23" s="25" t="inlineStr"/>
    </row>
    <row r="24" ht="58" customHeight="1">
      <c r="A24" s="28" t="inlineStr">
        <is>
          <t>Bathroom</t>
        </is>
      </c>
      <c r="B24" s="28" t="inlineStr">
        <is>
          <t>Complete the assigned task and confirm the room meets the property standard.</t>
        </is>
      </c>
      <c r="C24" s="28" t="inlineStr">
        <is>
          <t>Use only when the task does not apply to the room or assigned service.</t>
        </is>
      </c>
      <c r="D24" s="28" t="inlineStr">
        <is>
          <t>Document the condition, select an issue category, and notify the appropriate supervisor.</t>
        </is>
      </c>
      <c r="E24" s="25" t="inlineStr"/>
      <c r="F24" s="25" t="inlineStr"/>
      <c r="G24" s="25" t="inlineStr"/>
      <c r="H24" s="25" t="inlineStr"/>
      <c r="J24" s="25" t="inlineStr"/>
      <c r="K24" s="25" t="inlineStr"/>
      <c r="L24" s="25" t="inlineStr"/>
    </row>
    <row r="25" ht="58" customHeight="1">
      <c r="A25" s="28" t="inlineStr">
        <is>
          <t>Towels and Amenities</t>
        </is>
      </c>
      <c r="B25" s="28" t="inlineStr">
        <is>
          <t>Complete the assigned task and confirm the room meets the property standard.</t>
        </is>
      </c>
      <c r="C25" s="28" t="inlineStr">
        <is>
          <t>Use only when the task does not apply to the room or assigned service.</t>
        </is>
      </c>
      <c r="D25" s="28" t="inlineStr">
        <is>
          <t>Document the condition, select an issue category, and notify the appropriate supervisor.</t>
        </is>
      </c>
      <c r="E25" s="25" t="inlineStr"/>
      <c r="F25" s="25" t="inlineStr"/>
      <c r="G25" s="25" t="inlineStr"/>
      <c r="H25" s="25" t="inlineStr"/>
      <c r="J25" s="25" t="inlineStr"/>
      <c r="K25" s="25" t="inlineStr"/>
      <c r="L25" s="25" t="inlineStr"/>
    </row>
    <row r="26" ht="58" customHeight="1">
      <c r="A26" s="28" t="inlineStr">
        <is>
          <t>Dust and Surfaces</t>
        </is>
      </c>
      <c r="B26" s="28" t="inlineStr">
        <is>
          <t>Complete the assigned task and confirm the room meets the property standard.</t>
        </is>
      </c>
      <c r="C26" s="28" t="inlineStr">
        <is>
          <t>Use only when the task does not apply to the room or assigned service.</t>
        </is>
      </c>
      <c r="D26" s="28" t="inlineStr">
        <is>
          <t>Document the condition, select an issue category, and notify the appropriate supervisor.</t>
        </is>
      </c>
      <c r="E26" s="25" t="inlineStr"/>
      <c r="F26" s="25" t="inlineStr"/>
      <c r="G26" s="25" t="inlineStr"/>
      <c r="H26" s="25" t="inlineStr"/>
      <c r="J26" s="25" t="inlineStr"/>
      <c r="K26" s="25" t="inlineStr"/>
      <c r="L26" s="25" t="inlineStr"/>
    </row>
    <row r="27" ht="58" customHeight="1">
      <c r="A27" s="28" t="inlineStr">
        <is>
          <t>Floors</t>
        </is>
      </c>
      <c r="B27" s="28" t="inlineStr">
        <is>
          <t>Complete the assigned task and confirm the room meets the property standard.</t>
        </is>
      </c>
      <c r="C27" s="28" t="inlineStr">
        <is>
          <t>Use only when the task does not apply to the room or assigned service.</t>
        </is>
      </c>
      <c r="D27" s="28" t="inlineStr">
        <is>
          <t>Document the condition, select an issue category, and notify the appropriate supervisor.</t>
        </is>
      </c>
      <c r="E27" s="25" t="inlineStr"/>
      <c r="F27" s="25" t="inlineStr"/>
      <c r="G27" s="25" t="inlineStr"/>
      <c r="H27" s="25" t="inlineStr"/>
      <c r="J27" s="25" t="inlineStr"/>
      <c r="K27" s="25" t="inlineStr"/>
      <c r="L27" s="25" t="inlineStr"/>
    </row>
    <row r="28" ht="58" customHeight="1">
      <c r="A28" s="28" t="inlineStr">
        <is>
          <t>Trash and Recycling</t>
        </is>
      </c>
      <c r="B28" s="28" t="inlineStr">
        <is>
          <t>Complete the assigned task and confirm the room meets the property standard.</t>
        </is>
      </c>
      <c r="C28" s="28" t="inlineStr">
        <is>
          <t>Use only when the task does not apply to the room or assigned service.</t>
        </is>
      </c>
      <c r="D28" s="28" t="inlineStr">
        <is>
          <t>Document the condition, select an issue category, and notify the appropriate supervisor.</t>
        </is>
      </c>
      <c r="E28" s="25" t="inlineStr"/>
      <c r="F28" s="25" t="inlineStr"/>
      <c r="G28" s="25" t="inlineStr"/>
      <c r="H28" s="25" t="inlineStr"/>
    </row>
    <row r="29" ht="58" customHeight="1">
      <c r="A29" s="28" t="inlineStr">
        <is>
          <t>Kitchenette or Minibar</t>
        </is>
      </c>
      <c r="B29" s="28" t="inlineStr">
        <is>
          <t>Complete the assigned task and confirm the room meets the property standard.</t>
        </is>
      </c>
      <c r="C29" s="28" t="inlineStr">
        <is>
          <t>Use only when the task does not apply to the room or assigned service.</t>
        </is>
      </c>
      <c r="D29" s="28" t="inlineStr">
        <is>
          <t>Document the condition, select an issue category, and notify the appropriate supervisor.</t>
        </is>
      </c>
      <c r="E29" s="25" t="inlineStr"/>
      <c r="F29" s="25" t="inlineStr"/>
      <c r="G29" s="25" t="inlineStr"/>
      <c r="H29" s="25" t="inlineStr"/>
    </row>
    <row r="30" ht="58" customHeight="1">
      <c r="A30" s="28" t="inlineStr">
        <is>
          <t>Climate and Lighting</t>
        </is>
      </c>
      <c r="B30" s="28" t="inlineStr">
        <is>
          <t>Complete the assigned task and confirm the room meets the property standard.</t>
        </is>
      </c>
      <c r="C30" s="28" t="inlineStr">
        <is>
          <t>Use only when the task does not apply to the room or assigned service.</t>
        </is>
      </c>
      <c r="D30" s="28" t="inlineStr">
        <is>
          <t>Document the condition, select an issue category, and notify the appropriate supervisor.</t>
        </is>
      </c>
      <c r="E30" s="25" t="inlineStr"/>
      <c r="F30" s="25" t="inlineStr"/>
      <c r="G30" s="25" t="inlineStr"/>
      <c r="H30" s="25" t="inlineStr"/>
    </row>
    <row r="31" ht="58" customHeight="1">
      <c r="A31" s="28" t="inlineStr">
        <is>
          <t>Safety and Room Condition</t>
        </is>
      </c>
      <c r="B31" s="28" t="inlineStr">
        <is>
          <t>Complete the assigned task and confirm the room meets the property standard.</t>
        </is>
      </c>
      <c r="C31" s="28" t="inlineStr">
        <is>
          <t>Use only when the task does not apply to the room or assigned service.</t>
        </is>
      </c>
      <c r="D31" s="28" t="inlineStr">
        <is>
          <t>Document the condition, select an issue category, and notify the appropriate supervisor.</t>
        </is>
      </c>
      <c r="E31" s="25" t="inlineStr"/>
      <c r="F31" s="25" t="inlineStr"/>
      <c r="G31" s="25" t="inlineStr"/>
      <c r="H31" s="25" t="inlineStr"/>
    </row>
    <row r="32" ht="58" customHeight="1">
      <c r="A32" s="28" t="inlineStr">
        <is>
          <t>Final Appearance</t>
        </is>
      </c>
      <c r="B32" s="28" t="inlineStr">
        <is>
          <t>Complete the assigned task and confirm the room meets the property standard.</t>
        </is>
      </c>
      <c r="C32" s="28" t="inlineStr">
        <is>
          <t>Use only when the task does not apply to the room or assigned service.</t>
        </is>
      </c>
      <c r="D32" s="28" t="inlineStr">
        <is>
          <t>Document the condition, select an issue category, and notify the appropriate supervisor.</t>
        </is>
      </c>
      <c r="E32" s="25" t="inlineStr"/>
      <c r="F32" s="25" t="inlineStr"/>
      <c r="G32" s="25" t="inlineStr"/>
      <c r="H32" s="25" t="inlineStr"/>
    </row>
    <row r="33">
      <c r="E33" s="25" t="inlineStr"/>
      <c r="F33" s="25" t="inlineStr"/>
      <c r="G33" s="25" t="inlineStr"/>
      <c r="H33" s="25" t="inlineStr"/>
    </row>
    <row r="34">
      <c r="E34" s="25" t="inlineStr"/>
      <c r="F34" s="25" t="inlineStr"/>
      <c r="G34" s="25" t="inlineStr"/>
      <c r="H34" s="25" t="inlineStr"/>
    </row>
    <row r="35">
      <c r="E35" s="25" t="inlineStr"/>
      <c r="F35" s="25" t="inlineStr"/>
      <c r="G35" s="25" t="inlineStr"/>
      <c r="H35" s="25" t="inlineStr"/>
    </row>
    <row r="36">
      <c r="E36" s="25" t="inlineStr"/>
      <c r="F36" s="25" t="inlineStr"/>
      <c r="G36" s="25" t="inlineStr"/>
      <c r="H36" s="25" t="inlineStr"/>
    </row>
    <row r="37">
      <c r="E37" s="25" t="inlineStr"/>
      <c r="F37" s="25" t="inlineStr"/>
      <c r="G37" s="25" t="inlineStr"/>
      <c r="H37" s="25" t="inlineStr"/>
    </row>
    <row r="38">
      <c r="E38" s="25" t="inlineStr"/>
      <c r="F38" s="25" t="inlineStr"/>
      <c r="G38" s="25" t="inlineStr"/>
      <c r="H38" s="25" t="inlineStr"/>
    </row>
    <row r="39">
      <c r="E39" s="25" t="inlineStr"/>
      <c r="F39" s="25" t="inlineStr"/>
      <c r="G39" s="25" t="inlineStr"/>
      <c r="H39" s="25" t="inlineStr"/>
    </row>
    <row r="40">
      <c r="E40" s="25" t="inlineStr"/>
      <c r="F40" s="25" t="inlineStr"/>
      <c r="G40" s="25" t="inlineStr"/>
      <c r="H40" s="25" t="inlineStr"/>
    </row>
    <row r="41">
      <c r="E41" s="25" t="inlineStr"/>
      <c r="F41" s="25" t="inlineStr"/>
      <c r="G41" s="25" t="inlineStr"/>
      <c r="H41" s="25" t="inlineStr"/>
    </row>
    <row r="42">
      <c r="E42" s="25" t="inlineStr"/>
      <c r="F42" s="25" t="inlineStr"/>
      <c r="G42" s="25" t="inlineStr"/>
      <c r="H42" s="25" t="inlineStr"/>
    </row>
    <row r="43">
      <c r="E43" s="25" t="inlineStr"/>
      <c r="F43" s="25" t="inlineStr"/>
      <c r="G43" s="25" t="inlineStr"/>
      <c r="H43" s="25" t="inlineStr"/>
    </row>
    <row r="44">
      <c r="E44" s="25" t="inlineStr"/>
      <c r="F44" s="25" t="inlineStr"/>
      <c r="G44" s="25" t="inlineStr"/>
      <c r="H44" s="25" t="inlineStr"/>
    </row>
    <row r="45">
      <c r="E45" s="25" t="inlineStr"/>
      <c r="F45" s="25" t="inlineStr"/>
      <c r="G45" s="25" t="inlineStr"/>
      <c r="H45" s="25" t="inlineStr"/>
    </row>
    <row r="46">
      <c r="E46" s="25" t="inlineStr"/>
      <c r="F46" s="25" t="inlineStr"/>
      <c r="G46" s="25" t="inlineStr"/>
      <c r="H46" s="25" t="inlineStr"/>
    </row>
    <row r="47">
      <c r="E47" s="25" t="inlineStr"/>
      <c r="F47" s="25" t="inlineStr"/>
      <c r="G47" s="25" t="inlineStr"/>
      <c r="H47" s="25" t="inlineStr"/>
    </row>
    <row r="48">
      <c r="E48" s="25" t="inlineStr"/>
      <c r="F48" s="25" t="inlineStr"/>
      <c r="G48" s="25" t="inlineStr"/>
      <c r="H48" s="25" t="inlineStr"/>
    </row>
    <row r="49">
      <c r="E49" s="25" t="inlineStr"/>
      <c r="F49" s="25" t="inlineStr"/>
      <c r="G49" s="25" t="inlineStr"/>
      <c r="H49" s="25" t="inlineStr"/>
    </row>
    <row r="50">
      <c r="E50" s="25" t="inlineStr"/>
      <c r="F50" s="25" t="inlineStr"/>
      <c r="G50" s="25" t="inlineStr"/>
      <c r="H50" s="25" t="inlineStr"/>
    </row>
    <row r="51">
      <c r="E51" s="25" t="inlineStr"/>
      <c r="F51" s="25" t="inlineStr"/>
      <c r="G51" s="25" t="inlineStr"/>
      <c r="H51" s="25" t="inlineStr"/>
    </row>
    <row r="52">
      <c r="E52" s="25" t="inlineStr"/>
      <c r="F52" s="25" t="inlineStr"/>
      <c r="G52" s="25" t="inlineStr"/>
      <c r="H52" s="25" t="inlineStr"/>
    </row>
    <row r="53">
      <c r="E53" s="25" t="inlineStr"/>
      <c r="F53" s="25" t="inlineStr"/>
      <c r="G53" s="25" t="inlineStr"/>
      <c r="H53" s="25" t="inlineStr"/>
    </row>
    <row r="54">
      <c r="E54" s="25" t="inlineStr"/>
      <c r="F54" s="25" t="inlineStr"/>
      <c r="G54" s="25" t="inlineStr"/>
      <c r="H54" s="25" t="inlineStr"/>
    </row>
    <row r="55">
      <c r="E55" s="25" t="inlineStr"/>
      <c r="F55" s="25" t="inlineStr"/>
      <c r="G55" s="25" t="inlineStr"/>
      <c r="H55" s="25" t="inlineStr"/>
    </row>
    <row r="56">
      <c r="E56" s="25" t="inlineStr"/>
      <c r="F56" s="25" t="inlineStr"/>
      <c r="G56" s="25" t="inlineStr"/>
      <c r="H56" s="25" t="inlineStr"/>
    </row>
    <row r="57">
      <c r="E57" s="25" t="inlineStr"/>
      <c r="F57" s="25" t="inlineStr"/>
      <c r="G57" s="25" t="inlineStr"/>
      <c r="H57" s="25" t="inlineStr"/>
    </row>
    <row r="58">
      <c r="E58" s="25" t="inlineStr"/>
      <c r="F58" s="25" t="inlineStr"/>
      <c r="G58" s="25" t="inlineStr"/>
      <c r="H58" s="25" t="inlineStr"/>
    </row>
    <row r="59">
      <c r="E59" s="25" t="inlineStr"/>
      <c r="F59" s="25" t="inlineStr"/>
      <c r="G59" s="25" t="inlineStr"/>
      <c r="H59" s="25" t="inlineStr"/>
    </row>
    <row r="60">
      <c r="E60" s="25" t="inlineStr"/>
      <c r="F60" s="25" t="inlineStr"/>
      <c r="G60" s="25" t="inlineStr"/>
      <c r="H60" s="25" t="inlineStr"/>
    </row>
    <row r="61">
      <c r="E61" s="25" t="inlineStr"/>
      <c r="F61" s="25" t="inlineStr"/>
      <c r="G61" s="25" t="inlineStr"/>
      <c r="H61" s="25" t="inlineStr"/>
    </row>
    <row r="62">
      <c r="E62" s="25" t="inlineStr"/>
      <c r="F62" s="25" t="inlineStr"/>
      <c r="G62" s="25" t="inlineStr"/>
      <c r="H62" s="25" t="inlineStr"/>
    </row>
    <row r="63">
      <c r="E63" s="25" t="inlineStr"/>
      <c r="F63" s="25" t="inlineStr"/>
      <c r="G63" s="25" t="inlineStr"/>
      <c r="H63" s="25" t="inlineStr"/>
    </row>
    <row r="64">
      <c r="E64" s="25" t="inlineStr"/>
      <c r="F64" s="25" t="inlineStr"/>
      <c r="G64" s="25" t="inlineStr"/>
      <c r="H64" s="25" t="inlineStr"/>
    </row>
    <row r="65">
      <c r="E65" s="25" t="inlineStr"/>
      <c r="F65" s="25" t="inlineStr"/>
      <c r="G65" s="25" t="inlineStr"/>
      <c r="H65" s="25" t="inlineStr"/>
    </row>
    <row r="66">
      <c r="E66" s="25" t="inlineStr"/>
      <c r="F66" s="25" t="inlineStr"/>
      <c r="G66" s="25" t="inlineStr"/>
      <c r="H66" s="25" t="inlineStr"/>
    </row>
    <row r="67">
      <c r="E67" s="25" t="inlineStr"/>
      <c r="F67" s="25" t="inlineStr"/>
      <c r="G67" s="25" t="inlineStr"/>
      <c r="H67" s="25" t="inlineStr"/>
    </row>
    <row r="68">
      <c r="E68" s="25" t="inlineStr"/>
      <c r="F68" s="25" t="inlineStr"/>
      <c r="G68" s="25" t="inlineStr"/>
      <c r="H68" s="25" t="inlineStr"/>
    </row>
    <row r="69">
      <c r="E69" s="25" t="inlineStr"/>
      <c r="F69" s="25" t="inlineStr"/>
      <c r="G69" s="25" t="inlineStr"/>
      <c r="H69" s="25" t="inlineStr"/>
    </row>
    <row r="70">
      <c r="E70" s="25" t="inlineStr"/>
      <c r="F70" s="25" t="inlineStr"/>
      <c r="G70" s="25" t="inlineStr"/>
      <c r="H70" s="25" t="inlineStr"/>
    </row>
    <row r="71">
      <c r="E71" s="25" t="inlineStr"/>
      <c r="F71" s="25" t="inlineStr"/>
      <c r="G71" s="25" t="inlineStr"/>
      <c r="H71" s="25" t="inlineStr"/>
    </row>
    <row r="72">
      <c r="E72" s="25" t="inlineStr"/>
      <c r="F72" s="25" t="inlineStr"/>
      <c r="G72" s="25" t="inlineStr"/>
      <c r="H72" s="25" t="inlineStr"/>
    </row>
    <row r="73">
      <c r="E73" s="25" t="inlineStr"/>
      <c r="F73" s="25" t="inlineStr"/>
      <c r="G73" s="25" t="inlineStr"/>
      <c r="H73" s="25" t="inlineStr"/>
    </row>
    <row r="74">
      <c r="E74" s="25" t="inlineStr"/>
      <c r="F74" s="25" t="inlineStr"/>
      <c r="G74" s="25" t="inlineStr"/>
      <c r="H74" s="25" t="inlineStr"/>
    </row>
    <row r="75">
      <c r="E75" s="25" t="inlineStr"/>
      <c r="F75" s="25" t="inlineStr"/>
      <c r="G75" s="25" t="inlineStr"/>
      <c r="H75" s="25" t="inlineStr"/>
    </row>
    <row r="76">
      <c r="E76" s="25" t="inlineStr"/>
      <c r="F76" s="25" t="inlineStr"/>
      <c r="G76" s="25" t="inlineStr"/>
      <c r="H76" s="25" t="inlineStr"/>
    </row>
    <row r="77">
      <c r="E77" s="25" t="inlineStr"/>
      <c r="F77" s="25" t="inlineStr"/>
      <c r="G77" s="25" t="inlineStr"/>
      <c r="H77" s="25" t="inlineStr"/>
    </row>
    <row r="78">
      <c r="E78" s="25" t="inlineStr"/>
      <c r="F78" s="25" t="inlineStr"/>
      <c r="G78" s="25" t="inlineStr"/>
      <c r="H78" s="25" t="inlineStr"/>
    </row>
    <row r="79">
      <c r="E79" s="25" t="inlineStr"/>
      <c r="F79" s="25" t="inlineStr"/>
      <c r="G79" s="25" t="inlineStr"/>
      <c r="H79" s="25" t="inlineStr"/>
    </row>
    <row r="80">
      <c r="E80" s="25" t="inlineStr"/>
      <c r="F80" s="25" t="inlineStr"/>
      <c r="G80" s="25" t="inlineStr"/>
      <c r="H80" s="25" t="inlineStr"/>
    </row>
    <row r="81">
      <c r="E81" s="25" t="inlineStr"/>
      <c r="F81" s="25" t="inlineStr"/>
      <c r="G81" s="25" t="inlineStr"/>
      <c r="H81" s="25" t="inlineStr"/>
    </row>
    <row r="82">
      <c r="E82" s="25" t="inlineStr"/>
      <c r="F82" s="25" t="inlineStr"/>
      <c r="G82" s="25" t="inlineStr"/>
      <c r="H82" s="25" t="inlineStr"/>
    </row>
    <row r="83">
      <c r="E83" s="25" t="inlineStr"/>
      <c r="F83" s="25" t="inlineStr"/>
      <c r="G83" s="25" t="inlineStr"/>
      <c r="H83" s="25" t="inlineStr"/>
    </row>
    <row r="84">
      <c r="E84" s="25" t="inlineStr"/>
      <c r="F84" s="25" t="inlineStr"/>
      <c r="G84" s="25" t="inlineStr"/>
      <c r="H84" s="25" t="inlineStr"/>
    </row>
    <row r="85">
      <c r="E85" s="25" t="inlineStr"/>
      <c r="F85" s="25" t="inlineStr"/>
      <c r="G85" s="25" t="inlineStr"/>
      <c r="H85" s="25" t="inlineStr"/>
    </row>
    <row r="86">
      <c r="E86" s="25" t="inlineStr"/>
      <c r="F86" s="25" t="inlineStr"/>
      <c r="G86" s="25" t="inlineStr"/>
      <c r="H86" s="25" t="inlineStr"/>
    </row>
    <row r="87">
      <c r="E87" s="25" t="inlineStr"/>
      <c r="F87" s="25" t="inlineStr"/>
      <c r="G87" s="25" t="inlineStr"/>
      <c r="H87" s="25" t="inlineStr"/>
    </row>
    <row r="88">
      <c r="E88" s="25" t="inlineStr"/>
      <c r="F88" s="25" t="inlineStr"/>
      <c r="G88" s="25" t="inlineStr"/>
      <c r="H88" s="25" t="inlineStr"/>
    </row>
    <row r="89">
      <c r="E89" s="25" t="inlineStr"/>
      <c r="F89" s="25" t="inlineStr"/>
      <c r="G89" s="25" t="inlineStr"/>
      <c r="H89" s="25" t="inlineStr"/>
    </row>
    <row r="90">
      <c r="E90" s="25" t="inlineStr"/>
      <c r="F90" s="25" t="inlineStr"/>
      <c r="G90" s="25" t="inlineStr"/>
      <c r="H90" s="25" t="inlineStr"/>
    </row>
    <row r="91">
      <c r="E91" s="25" t="inlineStr"/>
      <c r="F91" s="25" t="inlineStr"/>
      <c r="G91" s="25" t="inlineStr"/>
      <c r="H91" s="25" t="inlineStr"/>
    </row>
    <row r="92">
      <c r="E92" s="25" t="inlineStr"/>
      <c r="F92" s="25" t="inlineStr"/>
      <c r="G92" s="25" t="inlineStr"/>
      <c r="H92" s="25" t="inlineStr"/>
    </row>
    <row r="93">
      <c r="E93" s="25" t="inlineStr"/>
      <c r="F93" s="25" t="inlineStr"/>
      <c r="G93" s="25" t="inlineStr"/>
      <c r="H93" s="25" t="inlineStr"/>
    </row>
    <row r="94">
      <c r="E94" s="25" t="inlineStr"/>
      <c r="F94" s="25" t="inlineStr"/>
      <c r="G94" s="25" t="inlineStr"/>
      <c r="H94" s="25" t="inlineStr"/>
    </row>
    <row r="95">
      <c r="E95" s="25" t="inlineStr"/>
      <c r="F95" s="25" t="inlineStr"/>
      <c r="G95" s="25" t="inlineStr"/>
      <c r="H95" s="25" t="inlineStr"/>
    </row>
    <row r="96">
      <c r="E96" s="25" t="inlineStr"/>
      <c r="F96" s="25" t="inlineStr"/>
      <c r="G96" s="25" t="inlineStr"/>
      <c r="H96" s="25" t="inlineStr"/>
    </row>
    <row r="97">
      <c r="E97" s="25" t="inlineStr"/>
      <c r="F97" s="25" t="inlineStr"/>
      <c r="G97" s="25" t="inlineStr"/>
      <c r="H97" s="25" t="inlineStr"/>
    </row>
    <row r="98">
      <c r="E98" s="25" t="inlineStr"/>
      <c r="F98" s="25" t="inlineStr"/>
      <c r="G98" s="25" t="inlineStr"/>
      <c r="H98" s="25" t="inlineStr"/>
    </row>
    <row r="99">
      <c r="E99" s="25" t="inlineStr"/>
      <c r="F99" s="25" t="inlineStr"/>
      <c r="G99" s="25" t="inlineStr"/>
      <c r="H99" s="25" t="inlineStr"/>
    </row>
    <row r="100">
      <c r="E100" s="25" t="inlineStr"/>
      <c r="F100" s="25" t="inlineStr"/>
      <c r="G100" s="25" t="inlineStr"/>
      <c r="H100" s="25" t="inlineStr"/>
    </row>
    <row r="101">
      <c r="E101" s="25" t="inlineStr"/>
      <c r="F101" s="25" t="inlineStr"/>
      <c r="G101" s="25" t="inlineStr"/>
      <c r="H101" s="25" t="inlineStr"/>
    </row>
    <row r="102">
      <c r="E102" s="25" t="inlineStr"/>
      <c r="F102" s="25" t="inlineStr"/>
      <c r="G102" s="25" t="inlineStr"/>
      <c r="H102" s="25" t="inlineStr"/>
    </row>
  </sheetData>
  <autoFilter ref="A21:D32"/>
  <mergeCells count="1">
    <mergeCell ref="A1:Q1"/>
  </mergeCells>
  <pageMargins left="0.75" right="0.75" top="1" bottom="1" header="0.5" footer="0.5"/>
  <tableParts count="4">
    <tablePart xmlns:r="http://schemas.openxmlformats.org/officeDocument/2006/relationships" r:id="rId1"/>
    <tablePart xmlns:r="http://schemas.openxmlformats.org/officeDocument/2006/relationships" r:id="rId2"/>
    <tablePart xmlns:r="http://schemas.openxmlformats.org/officeDocument/2006/relationships" r:id="rId3"/>
    <tablePart xmlns:r="http://schemas.openxmlformats.org/officeDocument/2006/relationships" r:id="rId4"/>
  </tableParts>
</worksheet>
</file>

<file path=xl/worksheets/sheet4.xml><?xml version="1.0" encoding="utf-8"?>
<worksheet xmlns="http://schemas.openxmlformats.org/spreadsheetml/2006/main">
  <sheetPr>
    <outlinePr summaryBelow="1" summaryRight="1"/>
    <pageSetUpPr fitToPage="1"/>
  </sheetPr>
  <dimension ref="A1:F15"/>
  <sheetViews>
    <sheetView showGridLines="0" zoomScale="70" zoomScaleNormal="70" workbookViewId="0">
      <pane ySplit="2" topLeftCell="A3" activePane="bottomLeft" state="frozen"/>
      <selection pane="bottomLeft" activeCell="A1" sqref="A1"/>
    </sheetView>
  </sheetViews>
  <sheetFormatPr baseColWidth="8" defaultRowHeight="15"/>
  <cols>
    <col width="28" customWidth="1" min="1" max="1"/>
    <col width="115" customWidth="1" min="2" max="2"/>
  </cols>
  <sheetData>
    <row r="1" ht="26" customHeight="1">
      <c r="A1" s="1" t="inlineStr">
        <is>
          <t>Hotel Room Cleaning Checklist Instructions</t>
        </is>
      </c>
      <c r="B1" s="31" t="n"/>
      <c r="C1" s="31" t="n"/>
      <c r="D1" s="31" t="n"/>
      <c r="E1" s="31" t="n"/>
      <c r="F1" s="32" t="n"/>
    </row>
    <row r="3" ht="45" customHeight="1">
      <c r="A3" s="29" t="inlineStr">
        <is>
          <t>Purpose</t>
        </is>
      </c>
      <c r="B3" s="30" t="inlineStr">
        <is>
          <t>This workbook records room-cleaning activities, checklist completion, inspections, room-release status, and follow-up issues.</t>
        </is>
      </c>
    </row>
    <row r="5" ht="145" customHeight="1">
      <c r="A5" s="29" t="inlineStr">
        <is>
          <t>Daily Workflow</t>
        </is>
      </c>
      <c r="B5" s="30" t="inlineStr">
        <is>
          <t>1. Set the service date and optional filters on Dashboard.
2. Add one Cleaning Log row for each room service.
3. Enter service details and times.
4. Complete every applicable checklist field.
5. Record inspection details when required.
6. Document unresolved issues.
7. Review Operational Status and Data Quality Check.</t>
        </is>
      </c>
    </row>
    <row r="7" ht="145" customHeight="1">
      <c r="A7" s="29" t="inlineStr">
        <is>
          <t>Status Definitions</t>
        </is>
      </c>
      <c r="B7" s="30" t="inlineStr">
        <is>
          <t>Not Started: no start time is entered.
In Progress: cleaning has started but is not complete.
Incomplete Checklist: one or more checklist fields are blank.
Awaiting Inspection: a required inspection is pending.
Reclean: the inspection result is Fail.
Hold: a checklist task needs attention.
Released: workbook completion conditions are satisfied.</t>
        </is>
      </c>
    </row>
    <row r="9" ht="45" customHeight="1">
      <c r="A9" s="29" t="inlineStr">
        <is>
          <t>Checklist Entry Rules</t>
        </is>
      </c>
      <c r="B9" s="30" t="inlineStr">
        <is>
          <t>Use Complete when the task is finished. Use Not Needed only when the task does not apply. Use Needs Attention when an unresolved condition remains.</t>
        </is>
      </c>
    </row>
    <row r="11" ht="45" customHeight="1">
      <c r="A11" s="29" t="inlineStr">
        <is>
          <t>Issue Documentation</t>
        </is>
      </c>
      <c r="B11" s="30" t="inlineStr">
        <is>
          <t>Maintenance issues should include a description and maintenance ticket when available. Lost-and-found items should be documented under property procedures.</t>
        </is>
      </c>
    </row>
    <row r="13" ht="45" customHeight="1">
      <c r="A13" s="29" t="inlineStr">
        <is>
          <t>Editing Setup</t>
        </is>
      </c>
      <c r="B13" s="30" t="inlineStr">
        <is>
          <t>Managers can update targets, rooms, employees, checklist standards, and Dashboard filters.</t>
        </is>
      </c>
    </row>
    <row r="15" ht="45" customHeight="1">
      <c r="A15" s="29" t="inlineStr">
        <is>
          <t>Data Limitations</t>
        </is>
      </c>
      <c r="B15" s="30" t="inlineStr">
        <is>
          <t>This workbook is a manual operational tool and does not replace property systems, policies, or compliance procedures.</t>
        </is>
      </c>
    </row>
  </sheetData>
  <autoFilter ref="A3:B15"/>
  <mergeCells count="1">
    <mergeCell ref="A1:F1"/>
  </mergeCells>
  <pageMargins left="0.75" right="0.75" top="1" bottom="1" header="0.5" footer="0.5"/>
  <pageSetup orientation="landscape"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2026-09-06T22:09:25Z</dcterms:created>
  <dcterms:modified xmlns:dcterms="http://purl.org/dc/terms/" xmlns:xsi="http://www.w3.org/2001/XMLSchema-instance" xsi:type="dcterms:W3CDTF">2026-09-06T22:09:27+00:00Z</dcterms:modified>
</cp:coreProperties>
</file>