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Daily Revenue" sheetId="2" state="visible" r:id="rId2"/>
    <sheet xmlns:r="http://schemas.openxmlformats.org/officeDocument/2006/relationships" name="Assumptions" sheetId="3" state="visible" r:id="rId3"/>
    <sheet xmlns:r="http://schemas.openxmlformats.org/officeDocument/2006/relationships" name="Instructions" sheetId="4" state="visible" r:id="rId4"/>
  </sheets>
  <definedNames>
    <definedName name="_xlnm.Print_Area" localSheetId="0">'Dashboard'!$A$1:$R$55</definedName>
    <definedName name="_xlnm._FilterDatabase" localSheetId="1" hidden="1">'Daily Revenue'!$A$1:$AQ$367</definedName>
    <definedName name="_xlnm._FilterDatabase" localSheetId="2" hidden="1">'Assumptions'!$A$2:$C$16</definedName>
  </definedNames>
  <calcPr calcId="124519" fullCalcOnLoad="1"/>
</workbook>
</file>

<file path=xl/styles.xml><?xml version="1.0" encoding="utf-8"?>
<styleSheet xmlns="http://schemas.openxmlformats.org/spreadsheetml/2006/main">
  <numFmts count="4">
    <numFmt numFmtId="164" formatCode="m/d/yyyy"/>
    <numFmt numFmtId="165" formatCode="0.0%"/>
    <numFmt numFmtId="166" formatCode="$#,##0.00"/>
    <numFmt numFmtId="167" formatCode="0.0"/>
  </numFmts>
  <fonts count="7">
    <font>
      <name val="Calibri"/>
      <family val="2"/>
      <color theme="1"/>
      <sz val="11"/>
      <scheme val="minor"/>
    </font>
    <font>
      <name val="Calibri"/>
      <b val="1"/>
      <color rgb="00FFFFFF"/>
      <sz val="18"/>
    </font>
    <font>
      <name val="Calibri"/>
      <b val="1"/>
      <color rgb="00FFFFFF"/>
      <sz val="11"/>
    </font>
    <font>
      <name val="Calibri"/>
      <color rgb="001F2933"/>
      <sz val="10"/>
    </font>
    <font>
      <name val="Calibri"/>
      <b val="1"/>
      <color rgb="001F2933"/>
      <sz val="10"/>
    </font>
    <font>
      <name val="Calibri"/>
      <b val="1"/>
      <color rgb="00FFFFFF"/>
      <sz val="10"/>
    </font>
    <font>
      <name val="Calibri"/>
      <b val="1"/>
      <color rgb="0017324D"/>
      <sz val="16"/>
    </font>
  </fonts>
  <fills count="8">
    <fill>
      <patternFill/>
    </fill>
    <fill>
      <patternFill patternType="gray125"/>
    </fill>
    <fill>
      <patternFill patternType="solid">
        <fgColor rgb="0017324D"/>
      </patternFill>
    </fill>
    <fill>
      <patternFill patternType="solid">
        <fgColor rgb="00F2F7F8"/>
      </patternFill>
    </fill>
    <fill>
      <patternFill patternType="solid">
        <fgColor rgb="00FFF1CE"/>
      </patternFill>
    </fill>
    <fill>
      <patternFill patternType="solid">
        <fgColor rgb="00E9EFF3"/>
      </patternFill>
    </fill>
    <fill>
      <patternFill patternType="solid">
        <fgColor rgb="002B5D74"/>
      </patternFill>
    </fill>
    <fill>
      <patternFill patternType="solid">
        <fgColor rgb="00FFFFFF"/>
      </patternFill>
    </fill>
  </fills>
  <borders count="6">
    <border>
      <left/>
      <right/>
      <top/>
      <bottom/>
      <diagonal/>
    </border>
    <border>
      <left style="thin">
        <color rgb="00C7D5E0"/>
      </left>
      <right style="thin">
        <color rgb="00C7D5E0"/>
      </right>
      <top style="thin">
        <color rgb="00C7D5E0"/>
      </top>
      <bottom style="thin">
        <color rgb="00C7D5E0"/>
      </bottom>
    </border>
    <border>
      <left/>
      <right/>
      <top style="thin">
        <color rgb="00C7D5E0"/>
      </top>
      <bottom/>
      <diagonal/>
    </border>
    <border>
      <left/>
      <right style="thin">
        <color rgb="00C7D5E0"/>
      </right>
      <top style="thin">
        <color rgb="00C7D5E0"/>
      </top>
      <bottom/>
      <diagonal/>
    </border>
    <border>
      <left/>
      <right/>
      <top style="thin">
        <color rgb="00C7D5E0"/>
      </top>
      <bottom style="thin">
        <color rgb="00C7D5E0"/>
      </bottom>
      <diagonal/>
    </border>
    <border>
      <left/>
      <right style="thin">
        <color rgb="00C7D5E0"/>
      </right>
      <top style="thin">
        <color rgb="00C7D5E0"/>
      </top>
      <bottom style="thin">
        <color rgb="00C7D5E0"/>
      </bottom>
      <diagonal/>
    </border>
  </borders>
  <cellStyleXfs count="1">
    <xf numFmtId="0" fontId="0" fillId="0" borderId="0"/>
  </cellStyleXfs>
  <cellXfs count="65">
    <xf numFmtId="0" fontId="0" fillId="0" borderId="0" pivotButton="0" quotePrefix="0" xfId="0"/>
    <xf numFmtId="0" fontId="1" fillId="2" borderId="0" applyAlignment="1" pivotButton="0" quotePrefix="0" xfId="0">
      <alignment horizontal="left" vertical="center"/>
    </xf>
    <xf numFmtId="0" fontId="5" fillId="6" borderId="1" pivotButton="0" quotePrefix="0" xfId="0"/>
    <xf numFmtId="0" fontId="4" fillId="5" borderId="1" pivotButton="0" quotePrefix="0" xfId="0"/>
    <xf numFmtId="164" fontId="4" fillId="5" borderId="1" pivotButton="0" quotePrefix="0" xfId="0"/>
    <xf numFmtId="0" fontId="3" fillId="3" borderId="0" applyAlignment="1" pivotButton="0" quotePrefix="0" xfId="0">
      <alignment horizontal="left" vertical="top" wrapText="1"/>
    </xf>
    <xf numFmtId="164" fontId="4" fillId="4" borderId="1" applyProtection="1" pivotButton="0" quotePrefix="0" xfId="0">
      <protection locked="0" hidden="0"/>
    </xf>
    <xf numFmtId="0" fontId="4" fillId="4" borderId="1" applyProtection="1" pivotButton="0" quotePrefix="0" xfId="0">
      <protection locked="0" hidden="0"/>
    </xf>
    <xf numFmtId="0" fontId="5" fillId="6" borderId="1" applyAlignment="1" pivotButton="0" quotePrefix="0" xfId="0">
      <alignment horizontal="center" vertical="center"/>
    </xf>
    <xf numFmtId="1" fontId="6" fillId="7" borderId="1" applyAlignment="1" pivotButton="0" quotePrefix="0" xfId="0">
      <alignment horizontal="center" vertical="center"/>
    </xf>
    <xf numFmtId="165" fontId="6" fillId="7" borderId="1" applyAlignment="1" pivotButton="0" quotePrefix="0" xfId="0">
      <alignment horizontal="center" vertical="center"/>
    </xf>
    <xf numFmtId="166" fontId="6" fillId="7" borderId="1" applyAlignment="1" pivotButton="0" quotePrefix="0" xfId="0">
      <alignment horizontal="center" vertical="center"/>
    </xf>
    <xf numFmtId="167" fontId="6" fillId="7" borderId="1" applyAlignment="1" pivotButton="0" quotePrefix="0" xfId="0">
      <alignment horizontal="center" vertical="center"/>
    </xf>
    <xf numFmtId="0" fontId="2" fillId="2" borderId="1" pivotButton="0" quotePrefix="0" xfId="0"/>
    <xf numFmtId="0" fontId="4" fillId="3" borderId="1" pivotButton="0" quotePrefix="0" xfId="0"/>
    <xf numFmtId="0" fontId="0" fillId="5" borderId="1" applyAlignment="1" pivotButton="0" quotePrefix="0" xfId="0">
      <alignment horizontal="center" vertical="center"/>
    </xf>
    <xf numFmtId="164" fontId="0" fillId="3" borderId="1" pivotButton="0" quotePrefix="0" xfId="0"/>
    <xf numFmtId="165" fontId="0" fillId="3" borderId="1" pivotButton="0" quotePrefix="0" xfId="0"/>
    <xf numFmtId="166" fontId="0" fillId="3" borderId="1" pivotButton="0" quotePrefix="0" xfId="0"/>
    <xf numFmtId="164" fontId="0" fillId="7" borderId="1" pivotButton="0" quotePrefix="0" xfId="0"/>
    <xf numFmtId="165" fontId="0" fillId="7" borderId="1" pivotButton="0" quotePrefix="0" xfId="0"/>
    <xf numFmtId="166" fontId="0" fillId="7" borderId="1" pivotButton="0" quotePrefix="0" xfId="0"/>
    <xf numFmtId="0" fontId="2" fillId="2" borderId="1" applyAlignment="1" pivotButton="0" quotePrefix="0" xfId="0">
      <alignment horizontal="center" vertical="center"/>
    </xf>
    <xf numFmtId="164" fontId="3" fillId="4" borderId="1" applyAlignment="1" applyProtection="1" pivotButton="0" quotePrefix="0" xfId="0">
      <alignment horizontal="center" vertical="center"/>
      <protection locked="0" hidden="0"/>
    </xf>
    <xf numFmtId="0" fontId="3" fillId="5" borderId="1" applyAlignment="1" pivotButton="0" quotePrefix="0" xfId="0">
      <alignment horizontal="center" vertical="center"/>
    </xf>
    <xf numFmtId="0" fontId="3" fillId="4" borderId="1" applyAlignment="1" applyProtection="1" pivotButton="0" quotePrefix="0" xfId="0">
      <alignment horizontal="center" vertical="center"/>
      <protection locked="0" hidden="0"/>
    </xf>
    <xf numFmtId="0" fontId="3" fillId="4" borderId="1" applyAlignment="1" applyProtection="1" pivotButton="0" quotePrefix="0" xfId="0">
      <alignment horizontal="left" vertical="top" wrapText="1"/>
      <protection locked="0" hidden="0"/>
    </xf>
    <xf numFmtId="166" fontId="3" fillId="4" borderId="1" applyAlignment="1" applyProtection="1" pivotButton="0" quotePrefix="0" xfId="0">
      <alignment horizontal="center" vertical="center"/>
      <protection locked="0" hidden="0"/>
    </xf>
    <xf numFmtId="166" fontId="3" fillId="5" borderId="1" applyAlignment="1" pivotButton="0" quotePrefix="0" xfId="0">
      <alignment horizontal="center" vertical="center"/>
    </xf>
    <xf numFmtId="165" fontId="3" fillId="5" borderId="1" applyAlignment="1" pivotButton="0" quotePrefix="0" xfId="0">
      <alignment horizontal="center" vertical="center"/>
    </xf>
    <xf numFmtId="167" fontId="3" fillId="5" borderId="1" applyAlignment="1" pivotButton="0" quotePrefix="0" xfId="0">
      <alignment horizontal="center" vertical="center"/>
    </xf>
    <xf numFmtId="0" fontId="3" fillId="5" borderId="1" applyAlignment="1" pivotButton="0" quotePrefix="0" xfId="0">
      <alignment horizontal="left" vertical="top" wrapText="1"/>
    </xf>
    <xf numFmtId="0" fontId="3" fillId="3" borderId="1" applyAlignment="1" pivotButton="0" quotePrefix="0" xfId="0">
      <alignment horizontal="left" vertical="center"/>
    </xf>
    <xf numFmtId="0" fontId="3" fillId="4" borderId="1" applyAlignment="1" applyProtection="1" pivotButton="0" quotePrefix="0" xfId="0">
      <alignment horizontal="left" vertical="center"/>
      <protection locked="0" hidden="0"/>
    </xf>
    <xf numFmtId="0" fontId="3" fillId="3" borderId="1" applyAlignment="1" pivotButton="0" quotePrefix="0" xfId="0">
      <alignment horizontal="left" vertical="top" wrapText="1"/>
    </xf>
    <xf numFmtId="0" fontId="0" fillId="0" borderId="1" pivotButton="0" quotePrefix="0" xfId="0"/>
    <xf numFmtId="1" fontId="3" fillId="4" borderId="1" applyAlignment="1" applyProtection="1" pivotButton="0" quotePrefix="0" xfId="0">
      <alignment horizontal="left" vertical="center"/>
      <protection locked="0" hidden="0"/>
    </xf>
    <xf numFmtId="165" fontId="3" fillId="4" borderId="1" applyAlignment="1" applyProtection="1" pivotButton="0" quotePrefix="0" xfId="0">
      <alignment horizontal="left" vertical="center"/>
      <protection locked="0" hidden="0"/>
    </xf>
    <xf numFmtId="166" fontId="3" fillId="4" borderId="1" applyAlignment="1" applyProtection="1" pivotButton="0" quotePrefix="0" xfId="0">
      <alignment horizontal="left" vertical="center"/>
      <protection locked="0" hidden="0"/>
    </xf>
    <xf numFmtId="0" fontId="3" fillId="3" borderId="1" pivotButton="0" quotePrefix="0" xfId="0"/>
    <xf numFmtId="164" fontId="3" fillId="3" borderId="1" pivotButton="0" quotePrefix="0" xfId="0"/>
    <xf numFmtId="0" fontId="4" fillId="3" borderId="1" applyAlignment="1" pivotButton="0" quotePrefix="0" xfId="0">
      <alignment horizontal="left" vertical="top" wrapText="1"/>
    </xf>
    <xf numFmtId="0" fontId="2" fillId="6" borderId="1" applyAlignment="1" pivotButton="0" quotePrefix="0" xfId="0">
      <alignment horizontal="left" vertical="center"/>
    </xf>
    <xf numFmtId="0" fontId="3" fillId="7" borderId="1" applyAlignment="1" pivotButton="0" quotePrefix="0" xfId="0">
      <alignment horizontal="left" vertical="top" wrapText="1"/>
    </xf>
    <xf numFmtId="164" fontId="4" fillId="5" borderId="1" pivotButton="0" quotePrefix="0" xfId="0"/>
    <xf numFmtId="164" fontId="4" fillId="4" borderId="1" applyProtection="1" pivotButton="0" quotePrefix="0" xfId="0">
      <protection locked="0" hidden="0"/>
    </xf>
    <xf numFmtId="165" fontId="6" fillId="7" borderId="1" applyAlignment="1" pivotButton="0" quotePrefix="0" xfId="0">
      <alignment horizontal="center" vertical="center"/>
    </xf>
    <xf numFmtId="166" fontId="6" fillId="7" borderId="1" applyAlignment="1" pivotButton="0" quotePrefix="0" xfId="0">
      <alignment horizontal="center" vertical="center"/>
    </xf>
    <xf numFmtId="167" fontId="6" fillId="7" borderId="1" applyAlignment="1" pivotButton="0" quotePrefix="0" xfId="0">
      <alignment horizontal="center" vertical="center"/>
    </xf>
    <xf numFmtId="164" fontId="0" fillId="3" borderId="1" pivotButton="0" quotePrefix="0" xfId="0"/>
    <xf numFmtId="165" fontId="0" fillId="3" borderId="1" pivotButton="0" quotePrefix="0" xfId="0"/>
    <xf numFmtId="166" fontId="0" fillId="3" borderId="1" pivotButton="0" quotePrefix="0" xfId="0"/>
    <xf numFmtId="164" fontId="0" fillId="7" borderId="1" pivotButton="0" quotePrefix="0" xfId="0"/>
    <xf numFmtId="165" fontId="0" fillId="7" borderId="1" pivotButton="0" quotePrefix="0" xfId="0"/>
    <xf numFmtId="166" fontId="0" fillId="7" borderId="1" pivotButton="0" quotePrefix="0" xfId="0"/>
    <xf numFmtId="164" fontId="3" fillId="4" borderId="1" applyAlignment="1" applyProtection="1" pivotButton="0" quotePrefix="0" xfId="0">
      <alignment horizontal="center" vertical="center"/>
      <protection locked="0" hidden="0"/>
    </xf>
    <xf numFmtId="166" fontId="3" fillId="4" borderId="1" applyAlignment="1" applyProtection="1" pivotButton="0" quotePrefix="0" xfId="0">
      <alignment horizontal="center" vertical="center"/>
      <protection locked="0" hidden="0"/>
    </xf>
    <xf numFmtId="166" fontId="3" fillId="5" borderId="1" applyAlignment="1" pivotButton="0" quotePrefix="0" xfId="0">
      <alignment horizontal="center" vertical="center"/>
    </xf>
    <xf numFmtId="165" fontId="3" fillId="5" borderId="1" applyAlignment="1" pivotButton="0" quotePrefix="0" xfId="0">
      <alignment horizontal="center" vertical="center"/>
    </xf>
    <xf numFmtId="167" fontId="3" fillId="5" borderId="1" applyAlignment="1" pivotButton="0" quotePrefix="0" xfId="0">
      <alignment horizontal="center" vertical="center"/>
    </xf>
    <xf numFmtId="165" fontId="3" fillId="4" borderId="1" applyAlignment="1" applyProtection="1" pivotButton="0" quotePrefix="0" xfId="0">
      <alignment horizontal="left" vertical="center"/>
      <protection locked="0" hidden="0"/>
    </xf>
    <xf numFmtId="166" fontId="3" fillId="4" borderId="1" applyAlignment="1" applyProtection="1" pivotButton="0" quotePrefix="0" xfId="0">
      <alignment horizontal="left" vertical="center"/>
      <protection locked="0" hidden="0"/>
    </xf>
    <xf numFmtId="164" fontId="3" fillId="3" borderId="1" pivotButton="0" quotePrefix="0" xfId="0"/>
    <xf numFmtId="0" fontId="0" fillId="0" borderId="4" pivotButton="0" quotePrefix="0" xfId="0"/>
    <xf numFmtId="0" fontId="0" fillId="0" borderId="5" pivotButton="0" quotePrefix="0" xfId="0"/>
  </cellXfs>
  <cellStyles count="1">
    <cellStyle name="Normal" xfId="0" builtinId="0" hidden="0"/>
  </cellStyles>
  <dxfs count="9">
    <dxf>
      <font>
        <name val="Calibri"/>
        <b val="1"/>
        <color rgb="00C73939"/>
        <sz val="10"/>
      </font>
      <fill>
        <patternFill patternType="solid">
          <fgColor rgb="00F8D7DA"/>
        </patternFill>
      </fill>
    </dxf>
    <dxf>
      <font>
        <name val="Calibri"/>
        <b val="1"/>
        <color rgb="00147D64"/>
        <sz val="10"/>
      </font>
      <fill>
        <patternFill patternType="solid">
          <fgColor rgb="00D9EDE7"/>
        </patternFill>
      </fill>
    </dxf>
    <dxf>
      <fill>
        <patternFill patternType="solid">
          <fgColor rgb="00D9EDE7"/>
        </patternFill>
      </fill>
    </dxf>
    <dxf>
      <fill>
        <patternFill patternType="solid">
          <fgColor rgb="00FCE8C3"/>
        </patternFill>
      </fill>
    </dxf>
    <dxf>
      <font>
        <name val="Calibri"/>
        <b val="1"/>
        <color rgb="00C73939"/>
        <sz val="10"/>
      </font>
    </dxf>
    <dxf>
      <font>
        <name val="Calibri"/>
        <b val="1"/>
        <color rgb="00147D64"/>
        <sz val="10"/>
      </font>
    </dxf>
    <dxf>
      <fill>
        <patternFill patternType="solid">
          <fgColor rgb="00DCE6F1"/>
        </patternFill>
      </fill>
    </dxf>
    <dxf>
      <fill>
        <patternFill patternType="solid">
          <fgColor rgb="00F8D7DA"/>
        </patternFill>
      </fill>
    </dxf>
    <dxf>
      <font>
        <name val="Calibri"/>
        <b val="1"/>
        <color rgb="00FFFFFF"/>
        <sz val="10"/>
      </font>
      <fill>
        <patternFill patternType="solid">
          <fgColor rgb="00D9D9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Occupancy Outlook — Populated 2026 Sample Dates</a:t>
            </a:r>
          </a:p>
        </rich>
      </tx>
    </title>
    <plotArea>
      <lineChart>
        <grouping val="standard"/>
        <ser>
          <idx val="0"/>
          <order val="0"/>
          <tx>
            <strRef>
              <f>'Dashboard'!B34</f>
            </strRef>
          </tx>
          <spPr>
            <a:ln xmlns:a="http://schemas.openxmlformats.org/drawingml/2006/main" w="22000">
              <a:solidFill>
                <a:srgbClr val="4472C4"/>
              </a:solidFill>
              <a:prstDash val="solid"/>
            </a:ln>
          </spPr>
          <marker>
            <symbol val="none"/>
            <spPr>
              <a:ln xmlns:a="http://schemas.openxmlformats.org/drawingml/2006/main">
                <a:prstDash val="solid"/>
              </a:ln>
            </spPr>
          </marker>
          <cat>
            <numRef>
              <f>'Dashboard'!$A$35:$A$44</f>
            </numRef>
          </cat>
          <val>
            <numRef>
              <f>'Dashboard'!$B$35:$B$44</f>
            </numRef>
          </val>
        </ser>
        <ser>
          <idx val="1"/>
          <order val="1"/>
          <tx>
            <strRef>
              <f>'Dashboard'!C34</f>
            </strRef>
          </tx>
          <spPr>
            <a:ln xmlns:a="http://schemas.openxmlformats.org/drawingml/2006/main" w="22000">
              <a:solidFill>
                <a:srgbClr val="147D64"/>
              </a:solidFill>
              <a:prstDash val="solid"/>
            </a:ln>
          </spPr>
          <marker>
            <symbol val="none"/>
            <spPr>
              <a:ln xmlns:a="http://schemas.openxmlformats.org/drawingml/2006/main">
                <a:prstDash val="solid"/>
              </a:ln>
            </spPr>
          </marker>
          <cat>
            <numRef>
              <f>'Dashboard'!$A$35:$A$44</f>
            </numRef>
          </cat>
          <val>
            <numRef>
              <f>'Dashboard'!$C$35:$C$44</f>
            </numRef>
          </val>
        </ser>
        <ser>
          <idx val="2"/>
          <order val="2"/>
          <tx>
            <strRef>
              <f>'Dashboard'!D34</f>
            </strRef>
          </tx>
          <spPr>
            <a:ln xmlns:a="http://schemas.openxmlformats.org/drawingml/2006/main" w="22000">
              <a:solidFill>
                <a:srgbClr val="D6B36A"/>
              </a:solidFill>
              <a:prstDash val="solid"/>
            </a:ln>
          </spPr>
          <marker>
            <symbol val="none"/>
            <spPr>
              <a:ln xmlns:a="http://schemas.openxmlformats.org/drawingml/2006/main">
                <a:prstDash val="solid"/>
              </a:ln>
            </spPr>
          </marker>
          <cat>
            <numRef>
              <f>'Dashboard'!$A$35:$A$44</f>
            </numRef>
          </cat>
          <val>
            <numRef>
              <f>'Dashboard'!$D$35:$D$44</f>
            </numRef>
          </val>
        </ser>
        <ser>
          <idx val="3"/>
          <order val="3"/>
          <tx>
            <strRef>
              <f>'Dashboard'!E34</f>
            </strRef>
          </tx>
          <spPr>
            <a:ln xmlns:a="http://schemas.openxmlformats.org/drawingml/2006/main" w="22000">
              <a:solidFill>
                <a:srgbClr val="626B73"/>
              </a:solidFill>
              <a:prstDash val="solid"/>
            </a:ln>
          </spPr>
          <marker>
            <symbol val="none"/>
            <spPr>
              <a:ln xmlns:a="http://schemas.openxmlformats.org/drawingml/2006/main">
                <a:prstDash val="solid"/>
              </a:ln>
            </spPr>
          </marker>
          <cat>
            <numRef>
              <f>'Dashboard'!$A$35:$A$44</f>
            </numRef>
          </cat>
          <val>
            <numRef>
              <f>'Dashboard'!$E$35:$E$44</f>
            </numRef>
          </val>
        </ser>
        <axId val="10"/>
        <axId val="100"/>
      </lineChart>
      <catAx>
        <axId val="10"/>
        <scaling>
          <orientation val="minMax"/>
        </scaling>
        <axPos val="l"/>
        <title>
          <tx>
            <rich>
              <a:bodyPr xmlns:a="http://schemas.openxmlformats.org/drawingml/2006/main"/>
              <a:p xmlns:a="http://schemas.openxmlformats.org/drawingml/2006/main">
                <a:pPr>
                  <a:defRPr/>
                </a:pPr>
                <a:r>
                  <a:t>Stay Date</a:t>
                </a:r>
              </a:p>
            </rich>
          </tx>
        </title>
        <majorTickMark val="none"/>
        <minorTickMark val="none"/>
        <crossAx val="100"/>
        <lblOffset val="100"/>
      </catAx>
      <valAx>
        <axId val="100"/>
        <scaling>
          <orientation val="minMax"/>
          <max val="1.05"/>
          <min val="0"/>
        </scaling>
        <axPos val="l"/>
        <majorGridlines/>
        <title>
          <tx>
            <rich>
              <a:bodyPr xmlns:a="http://schemas.openxmlformats.org/drawingml/2006/main"/>
              <a:p xmlns:a="http://schemas.openxmlformats.org/drawingml/2006/main">
                <a:pPr>
                  <a:defRPr/>
                </a:pPr>
                <a:r>
                  <a:t>Occupancy</a:t>
                </a:r>
              </a:p>
            </rich>
          </tx>
        </title>
        <numFmt formatCode="0%" sourceLinked="0"/>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ADR Comparison — Populated 2026 Sample Dates</a:t>
            </a:r>
          </a:p>
        </rich>
      </tx>
    </title>
    <plotArea>
      <barChart>
        <barDir val="col"/>
        <grouping val="clustered"/>
        <ser>
          <idx val="0"/>
          <order val="0"/>
          <tx>
            <strRef>
              <f>'Dashboard'!F34</f>
            </strRef>
          </tx>
          <spPr>
            <a:solidFill xmlns:a="http://schemas.openxmlformats.org/drawingml/2006/main">
              <a:srgbClr val="147D64"/>
            </a:solidFill>
            <a:ln xmlns:a="http://schemas.openxmlformats.org/drawingml/2006/main">
              <a:solidFill>
                <a:srgbClr val="147D64"/>
              </a:solidFill>
              <a:prstDash val="solid"/>
            </a:ln>
          </spPr>
          <cat>
            <numRef>
              <f>'Dashboard'!$A$35:$A$44</f>
            </numRef>
          </cat>
          <val>
            <numRef>
              <f>'Dashboard'!$F$35:$F$44</f>
            </numRef>
          </val>
        </ser>
        <ser>
          <idx val="1"/>
          <order val="1"/>
          <tx>
            <strRef>
              <f>'Dashboard'!G34</f>
            </strRef>
          </tx>
          <spPr>
            <a:solidFill xmlns:a="http://schemas.openxmlformats.org/drawingml/2006/main">
              <a:srgbClr val="D6B36A"/>
            </a:solidFill>
            <a:ln xmlns:a="http://schemas.openxmlformats.org/drawingml/2006/main">
              <a:solidFill>
                <a:srgbClr val="D6B36A"/>
              </a:solidFill>
              <a:prstDash val="solid"/>
            </a:ln>
          </spPr>
          <cat>
            <numRef>
              <f>'Dashboard'!$A$35:$A$44</f>
            </numRef>
          </cat>
          <val>
            <numRef>
              <f>'Dashboard'!$G$35:$G$44</f>
            </numRef>
          </val>
        </ser>
        <ser>
          <idx val="2"/>
          <order val="2"/>
          <tx>
            <strRef>
              <f>'Dashboard'!H34</f>
            </strRef>
          </tx>
          <spPr>
            <a:solidFill xmlns:a="http://schemas.openxmlformats.org/drawingml/2006/main">
              <a:srgbClr val="4472C4"/>
            </a:solidFill>
            <a:ln xmlns:a="http://schemas.openxmlformats.org/drawingml/2006/main">
              <a:solidFill>
                <a:srgbClr val="4472C4"/>
              </a:solidFill>
              <a:prstDash val="solid"/>
            </a:ln>
          </spPr>
          <cat>
            <numRef>
              <f>'Dashboard'!$A$35:$A$44</f>
            </numRef>
          </cat>
          <val>
            <numRef>
              <f>'Dashboard'!$H$35:$H$44</f>
            </numRef>
          </val>
        </ser>
        <ser>
          <idx val="3"/>
          <order val="3"/>
          <tx>
            <strRef>
              <f>'Dashboard'!I34</f>
            </strRef>
          </tx>
          <spPr>
            <a:solidFill xmlns:a="http://schemas.openxmlformats.org/drawingml/2006/main">
              <a:srgbClr val="626B73"/>
            </a:solidFill>
            <a:ln xmlns:a="http://schemas.openxmlformats.org/drawingml/2006/main">
              <a:solidFill>
                <a:srgbClr val="626B73"/>
              </a:solidFill>
              <a:prstDash val="solid"/>
            </a:ln>
          </spPr>
          <cat>
            <numRef>
              <f>'Dashboard'!$A$35:$A$44</f>
            </numRef>
          </cat>
          <val>
            <numRef>
              <f>'Dashboard'!$I$35:$I$44</f>
            </numRef>
          </val>
        </ser>
        <gapWidth val="150"/>
        <overlap val="0"/>
        <axId val="10"/>
        <axId val="100"/>
      </barChart>
      <catAx>
        <axId val="10"/>
        <scaling>
          <orientation val="minMax"/>
        </scaling>
        <axPos val="l"/>
        <title>
          <tx>
            <rich>
              <a:bodyPr xmlns:a="http://schemas.openxmlformats.org/drawingml/2006/main"/>
              <a:p xmlns:a="http://schemas.openxmlformats.org/drawingml/2006/main">
                <a:pPr>
                  <a:defRPr/>
                </a:pPr>
                <a:r>
                  <a:t>Stay Date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ADR</a:t>
                </a:r>
              </a:p>
            </rich>
          </tx>
        </title>
        <numFmt formatCode="$#,##0" sourceLinked="0"/>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21</row>
      <rowOff>0</rowOff>
    </from>
    <ext cx="522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37</row>
      <rowOff>0</rowOff>
    </from>
    <ext cx="522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DailyRevenue" displayName="tblDailyRevenue" ref="A1:AQ367" headerRowCount="1">
  <autoFilter ref="A1:AQ367"/>
  <tableColumns count="43">
    <tableColumn id="1" name="Stay Date"/>
    <tableColumn id="2" name="Day"/>
    <tableColumn id="3" name="Month"/>
    <tableColumn id="4" name="Day Type"/>
    <tableColumn id="5" name="Demand Driver"/>
    <tableColumn id="6" name="Total Rooms"/>
    <tableColumn id="7" name="Out of Order Rooms"/>
    <tableColumn id="8" name="Sellable Rooms"/>
    <tableColumn id="9" name="On-the-Books Rooms"/>
    <tableColumn id="10" name="On-the-Books ADR"/>
    <tableColumn id="11" name="On-the-Books Revenue"/>
    <tableColumn id="12" name="On-the-Books Occupancy"/>
    <tableColumn id="13" name="1-Day Pickup"/>
    <tableColumn id="14" name="7-Day Pickup"/>
    <tableColumn id="15" name="30-Day Pickup"/>
    <tableColumn id="16" name="Forecast Adjustment Rooms"/>
    <tableColumn id="17" name="Forecast Rooms Sold"/>
    <tableColumn id="18" name="Forecast ADR"/>
    <tableColumn id="19" name="Forecast Rooms Revenue"/>
    <tableColumn id="20" name="Forecast Occupancy"/>
    <tableColumn id="21" name="Forecast RevPAR"/>
    <tableColumn id="22" name="Budget Rooms Sold"/>
    <tableColumn id="23" name="Budget ADR"/>
    <tableColumn id="24" name="Budget Rooms Revenue"/>
    <tableColumn id="25" name="Budget Occupancy"/>
    <tableColumn id="26" name="Revenue Variance to Budget"/>
    <tableColumn id="27" name="Revenue Variance to Budget %"/>
    <tableColumn id="28" name="Prior Year Rooms Sold"/>
    <tableColumn id="29" name="Prior Year ADR"/>
    <tableColumn id="30" name="Prior Year Rooms Revenue"/>
    <tableColumn id="31" name="Revenue Variance to Prior Year"/>
    <tableColumn id="32" name="Revenue Variance to Prior Year %"/>
    <tableColumn id="33" name="Competitor Set ADR"/>
    <tableColumn id="34" name="ADR Index"/>
    <tableColumn id="35" name="Current Public Rate"/>
    <tableColumn id="36" name="Recommended Public Rate"/>
    <tableColumn id="37" name="Recommended Action"/>
    <tableColumn id="38" name="Minimum Stay Nights"/>
    <tableColumn id="39" name="Inventory Status"/>
    <tableColumn id="40" name="Revenue Manager Notes"/>
    <tableColumn id="41" name="Stay Date Status"/>
    <tableColumn id="42" name="Occupancy Target"/>
    <tableColumn id="43" name="Operational Check"/>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A1:R101"/>
  <sheetViews>
    <sheetView showGridLines="0" zoomScale="70" zoomScaleNormal="70" workbookViewId="0">
      <pane ySplit="7" topLeftCell="A8" activePane="bottomLeft" state="frozen"/>
      <selection pane="bottomLeft" activeCell="A1" sqref="A1"/>
    </sheetView>
  </sheetViews>
  <sheetFormatPr baseColWidth="8" defaultRowHeight="15"/>
  <cols>
    <col width="31" customWidth="1" min="1" max="1"/>
    <col width="18" customWidth="1" min="2" max="2"/>
    <col width="13" customWidth="1" min="3" max="3"/>
    <col width="24" customWidth="1" min="4" max="4"/>
    <col width="20" customWidth="1" min="5" max="5"/>
    <col width="13" customWidth="1" min="6" max="6"/>
    <col width="21" customWidth="1" min="7" max="7"/>
    <col width="21" customWidth="1" min="8" max="8"/>
    <col width="13" customWidth="1" min="9" max="9"/>
    <col width="20" customWidth="1" min="10" max="10"/>
    <col width="18" customWidth="1" min="11" max="11"/>
    <col width="13" customWidth="1" min="12" max="12"/>
    <col width="22" customWidth="1" min="13" max="13"/>
    <col width="13" customWidth="1" min="14" max="14"/>
    <col width="13" customWidth="1" min="15" max="15"/>
    <col width="13" customWidth="1" min="16" max="16"/>
    <col width="13" customWidth="1" min="17" max="17"/>
    <col width="13" customWidth="1" min="18" max="18"/>
  </cols>
  <sheetData>
    <row r="1" ht="32" customHeight="1">
      <c r="A1" s="1" t="inlineStr">
        <is>
          <t>Hotel Revenue Management Dashboard</t>
        </is>
      </c>
    </row>
    <row r="2"/>
    <row r="3">
      <c r="A3" s="2" t="inlineStr">
        <is>
          <t>Property</t>
        </is>
      </c>
      <c r="B3" s="3">
        <f>IFERROR(VLOOKUP("Property Name",'Assumptions'!$A$3:$B$16,2,0),"")</f>
        <v/>
      </c>
      <c r="D3" s="2" t="inlineStr">
        <is>
          <t>Market</t>
        </is>
      </c>
      <c r="E3" s="3">
        <f>IFERROR(VLOOKUP("Market",'Assumptions'!$A$3:$B$16,2,0),"")</f>
        <v/>
      </c>
      <c r="G3" s="2" t="inlineStr">
        <is>
          <t>Total Rooms</t>
        </is>
      </c>
      <c r="H3" s="3">
        <f>IFERROR(VLOOKUP("Total Rooms",'Assumptions'!$A$3:$B$16,2,0),0)</f>
        <v/>
      </c>
      <c r="J3" s="2" t="inlineStr">
        <is>
          <t>Report Generated</t>
        </is>
      </c>
      <c r="K3" s="44">
        <f>IFERROR(TODAY(),"")</f>
        <v/>
      </c>
    </row>
    <row r="4">
      <c r="A4" s="5" t="inlineStr">
        <is>
          <t>Enter or paste daily operating data on the Daily Revenue worksheet. Update editable assumptions on the Assumptions worksheet.</t>
        </is>
      </c>
    </row>
    <row r="5"/>
    <row r="6">
      <c r="A6" s="2" t="inlineStr">
        <is>
          <t>Start Date</t>
        </is>
      </c>
      <c r="B6" s="45" t="n">
        <v>46023</v>
      </c>
      <c r="D6" s="2" t="inlineStr">
        <is>
          <t>End Date</t>
        </is>
      </c>
      <c r="E6" s="45" t="n">
        <v>46053</v>
      </c>
      <c r="G6" s="2" t="inlineStr">
        <is>
          <t>Comparison View</t>
        </is>
      </c>
      <c r="H6" s="7" t="inlineStr">
        <is>
          <t>Forecast</t>
        </is>
      </c>
      <c r="J6" s="2" t="inlineStr">
        <is>
          <t>Date Range Check</t>
        </is>
      </c>
      <c r="K6" s="3">
        <f>IFERROR(IF(E6&gt;=B6,"Ready","Check dates"),"Check dates")</f>
        <v/>
      </c>
    </row>
    <row r="7"/>
    <row r="8">
      <c r="A8" s="8" t="inlineStr">
        <is>
          <t>Available Room Nights</t>
        </is>
      </c>
      <c r="D8" s="8" t="inlineStr">
        <is>
          <t>Forecast Rooms Sold</t>
        </is>
      </c>
      <c r="G8" s="8" t="inlineStr">
        <is>
          <t>Forecast Occupancy</t>
        </is>
      </c>
      <c r="J8" s="8" t="inlineStr">
        <is>
          <t>Forecast ADR</t>
        </is>
      </c>
      <c r="M8" s="8" t="inlineStr">
        <is>
          <t>Forecast RevPAR</t>
        </is>
      </c>
    </row>
    <row r="9">
      <c r="A9" s="9">
        <f>IFERROR(SUMIFS('Daily Revenue'!$H$2:$H$367,'Daily Revenue'!$A$2:$A$367,"&gt;="&amp;$B$6,'Daily Revenue'!$A$2:$A$367,"&lt;="&amp;$E$6),0)</f>
        <v/>
      </c>
      <c r="D9" s="9">
        <f>IFERROR(SUMIFS('Daily Revenue'!$Q$2:$Q$367,'Daily Revenue'!$A$2:$A$367,"&gt;="&amp;$B$6,'Daily Revenue'!$A$2:$A$367,"&lt;="&amp;$E$6),0)</f>
        <v/>
      </c>
      <c r="G9" s="46">
        <f>IFERROR(E9/B9,0)</f>
        <v/>
      </c>
      <c r="J9" s="47">
        <f>IFERROR(SUMIFS('Daily Revenue'!$S$2:$S$367,'Daily Revenue'!$A$2:$A$367,"&gt;="&amp;$B$6,'Daily Revenue'!$A$2:$A$367,"&lt;="&amp;$E$6)/E9,0)</f>
        <v/>
      </c>
      <c r="M9" s="47">
        <f>IFERROR(SUMIFS('Daily Revenue'!$S$2:$S$367,'Daily Revenue'!$A$2:$A$367,"&gt;="&amp;$B$6,'Daily Revenue'!$A$2:$A$367,"&lt;="&amp;$E$6)/B9,0)</f>
        <v/>
      </c>
    </row>
    <row r="10"/>
    <row r="11"/>
    <row r="12">
      <c r="A12" s="8" t="inlineStr">
        <is>
          <t>Forecast Rooms Revenue</t>
        </is>
      </c>
    </row>
    <row r="13">
      <c r="A13" s="47">
        <f>IFERROR(SUMIFS('Daily Revenue'!$S$2:$S$367,'Daily Revenue'!$A$2:$A$367,"&gt;="&amp;$B$6,'Daily Revenue'!$A$2:$A$367,"&lt;="&amp;$E$6),0)</f>
        <v/>
      </c>
    </row>
    <row r="14"/>
    <row r="15"/>
    <row r="16">
      <c r="A16" s="8" t="inlineStr">
        <is>
          <t>Budget Revenue Variance</t>
        </is>
      </c>
      <c r="D16" s="8" t="inlineStr">
        <is>
          <t>Budget Revenue Variance %</t>
        </is>
      </c>
      <c r="G16" s="8" t="inlineStr">
        <is>
          <t>Prior-Year Revenue Variance</t>
        </is>
      </c>
      <c r="J16" s="8" t="inlineStr">
        <is>
          <t>Average Seven-Day Pickup</t>
        </is>
      </c>
    </row>
    <row r="17">
      <c r="A17" s="47">
        <f>IFERROR(E13-SUMIFS('Daily Revenue'!$X$2:$X$367,'Daily Revenue'!$A$2:$A$367,"&gt;="&amp;$B$6,'Daily Revenue'!$A$2:$A$367,"&lt;="&amp;$E$6),0)</f>
        <v/>
      </c>
      <c r="D17" s="46">
        <f>IFERROR(B17/SUMIFS('Daily Revenue'!$X$2:$X$367,'Daily Revenue'!$A$2:$A$367,"&gt;="&amp;$B$6,'Daily Revenue'!$A$2:$A$367,"&lt;="&amp;$E$6),0)</f>
        <v/>
      </c>
      <c r="G17" s="47">
        <f>IFERROR(E13-SUMIFS('Daily Revenue'!$AD$2:$AD$367,'Daily Revenue'!$A$2:$A$367,"&gt;="&amp;$B$6,'Daily Revenue'!$A$2:$A$367,"&lt;="&amp;$E$6),0)</f>
        <v/>
      </c>
      <c r="J17" s="48">
        <f>IFERROR(SUMIFS('Daily Revenue'!$N$2:$N$367,'Daily Revenue'!$A$2:$A$367,"&gt;="&amp;$B$6,'Daily Revenue'!$A$2:$A$367,"&lt;="&amp;$E$6)/COUNTIFS('Daily Revenue'!$A$2:$A$367,"&gt;="&amp;$B$6,'Daily Revenue'!$A$2:$A$367,"&lt;="&amp;$E$6,'Daily Revenue'!$N$2:$N$367,"&lt;&gt;"),0)</f>
        <v/>
      </c>
    </row>
    <row r="18"/>
    <row r="19"/>
    <row r="20"/>
    <row r="21">
      <c r="A21" s="13" t="inlineStr">
        <is>
          <t>Revenue Action Summary</t>
        </is>
      </c>
    </row>
    <row r="22">
      <c r="A22" s="14" t="inlineStr">
        <is>
          <t>Increase Rate</t>
        </is>
      </c>
      <c r="B22" s="15">
        <f>IFERROR(COUNTIFS('Daily Revenue'!$AK$2:$AK$367,"Increase Rate",'Daily Revenue'!$A$2:$A$367,"&gt;="&amp;$B$6,'Daily Revenue'!$A$2:$A$367,"&lt;="&amp;$E$6),0)</f>
        <v/>
      </c>
    </row>
    <row r="23">
      <c r="A23" s="14" t="inlineStr">
        <is>
          <t>Hold Rate</t>
        </is>
      </c>
      <c r="B23" s="15">
        <f>IFERROR(COUNTIFS('Daily Revenue'!$AK$2:$AK$367,"Hold Rate",'Daily Revenue'!$A$2:$A$367,"&gt;="&amp;$B$6,'Daily Revenue'!$A$2:$A$367,"&lt;="&amp;$E$6),0)</f>
        <v/>
      </c>
    </row>
    <row r="24">
      <c r="A24" s="14" t="inlineStr">
        <is>
          <t>Reduce Rate</t>
        </is>
      </c>
      <c r="B24" s="15">
        <f>IFERROR(COUNTIFS('Daily Revenue'!$AK$2:$AK$367,"Reduce Rate",'Daily Revenue'!$A$2:$A$367,"&gt;="&amp;$B$6,'Daily Revenue'!$A$2:$A$367,"&lt;="&amp;$E$6),0)</f>
        <v/>
      </c>
    </row>
    <row r="25">
      <c r="A25" s="14" t="inlineStr">
        <is>
          <t>Review Inventory</t>
        </is>
      </c>
      <c r="B25" s="15">
        <f>IFERROR(COUNTIFS('Daily Revenue'!$AK$2:$AK$367,"Review Inventory",'Daily Revenue'!$A$2:$A$367,"&gt;="&amp;$B$6,'Daily Revenue'!$A$2:$A$367,"&lt;="&amp;$E$6),0)</f>
        <v/>
      </c>
    </row>
    <row r="26">
      <c r="A26" s="14" t="inlineStr">
        <is>
          <t>Closed / Sold Out</t>
        </is>
      </c>
      <c r="B26" s="15">
        <f>IFERROR(COUNTIFS('Daily Revenue'!$AK$2:$AK$367,"Closed / Sold Out",'Daily Revenue'!$A$2:$A$367,"&gt;="&amp;$B$6,'Daily Revenue'!$A$2:$A$367,"&lt;="&amp;$E$6),0)</f>
        <v/>
      </c>
    </row>
    <row r="27">
      <c r="A27" s="14" t="inlineStr">
        <is>
          <t>Dates Below Occupancy Target</t>
        </is>
      </c>
      <c r="B27" s="15">
        <f>IFERROR(COUNTIFS('Daily Revenue'!$T$2:$T$367,"&lt;"&amp;'Assumptions'!$B$9,'Daily Revenue'!$T$2:$T$367,"&gt;0",'Daily Revenue'!$A$2:$A$367,"&gt;="&amp;$B$6,'Daily Revenue'!$A$2:$A$367,"&lt;="&amp;$E$6),0)</f>
        <v/>
      </c>
    </row>
    <row r="28">
      <c r="A28" s="14" t="inlineStr">
        <is>
          <t>Dates Above Occupancy Target</t>
        </is>
      </c>
      <c r="B28" s="15">
        <f>IFERROR(COUNTIFS('Daily Revenue'!$T$2:$T$367,"&gt;="&amp;'Assumptions'!$B$9,'Daily Revenue'!$A$2:$A$367,"&gt;="&amp;$B$6,'Daily Revenue'!$A$2:$A$367,"&lt;="&amp;$E$6),0)</f>
        <v/>
      </c>
    </row>
    <row r="29">
      <c r="A29" s="14" t="inlineStr">
        <is>
          <t>Dates With Negative 7-Day Pickup</t>
        </is>
      </c>
      <c r="B29" s="15">
        <f>IFERROR(COUNTIFS('Daily Revenue'!$N$2:$N$367,"&lt;0",'Daily Revenue'!$A$2:$A$367,"&gt;="&amp;$B$6,'Daily Revenue'!$A$2:$A$367,"&lt;="&amp;$E$6),0)</f>
        <v/>
      </c>
    </row>
    <row r="30">
      <c r="A30" s="14" t="inlineStr">
        <is>
          <t>Dates With Data Issues</t>
        </is>
      </c>
      <c r="B30" s="15">
        <f>IFERROR(COUNTIFS('Daily Revenue'!$AQ$2:$AQ$367,"&lt;&gt;Ready",'Daily Revenue'!$AQ$2:$AQ$367,"&lt;&gt;",'Daily Revenue'!$A$2:$A$367,"&gt;="&amp;$B$6,'Daily Revenue'!$A$2:$A$367,"&lt;="&amp;$E$6),0)</f>
        <v/>
      </c>
    </row>
    <row r="31"/>
    <row r="32"/>
    <row r="33"/>
    <row r="34">
      <c r="A34" s="13" t="inlineStr">
        <is>
          <t>Stay Date</t>
        </is>
      </c>
      <c r="B34" s="13" t="inlineStr">
        <is>
          <t>OTB Occupancy</t>
        </is>
      </c>
      <c r="C34" s="13" t="inlineStr">
        <is>
          <t>Forecast Occupancy</t>
        </is>
      </c>
      <c r="D34" s="13" t="inlineStr">
        <is>
          <t>Budget Occupancy</t>
        </is>
      </c>
      <c r="E34" s="13" t="inlineStr">
        <is>
          <t>Occupancy Target</t>
        </is>
      </c>
      <c r="F34" s="13" t="inlineStr">
        <is>
          <t>Forecast ADR</t>
        </is>
      </c>
      <c r="G34" s="13" t="inlineStr">
        <is>
          <t>Budget ADR</t>
        </is>
      </c>
      <c r="H34" s="13" t="inlineStr">
        <is>
          <t>Prior Year ADR</t>
        </is>
      </c>
      <c r="I34" s="13" t="inlineStr">
        <is>
          <t>Competitor Set ADR</t>
        </is>
      </c>
    </row>
    <row r="35">
      <c r="A35" s="49">
        <f>'Daily Revenue'!A3</f>
        <v/>
      </c>
      <c r="B35" s="50">
        <f>IFERROR('Daily Revenue'!L3,0)</f>
        <v/>
      </c>
      <c r="C35" s="50">
        <f>IFERROR('Daily Revenue'!T3,0)</f>
        <v/>
      </c>
      <c r="D35" s="50">
        <f>IFERROR('Daily Revenue'!Y3,0)</f>
        <v/>
      </c>
      <c r="E35" s="50">
        <f>IFERROR('Daily Revenue'!AP3,0)</f>
        <v/>
      </c>
      <c r="F35" s="51">
        <f>IFERROR('Daily Revenue'!R3,0)</f>
        <v/>
      </c>
      <c r="G35" s="51">
        <f>IFERROR('Daily Revenue'!W3,0)</f>
        <v/>
      </c>
      <c r="H35" s="51">
        <f>IFERROR('Daily Revenue'!AC3,0)</f>
        <v/>
      </c>
      <c r="I35" s="51">
        <f>IFERROR('Daily Revenue'!AG3,0)</f>
        <v/>
      </c>
    </row>
    <row r="36">
      <c r="A36" s="52">
        <f>'Daily Revenue'!A16</f>
        <v/>
      </c>
      <c r="B36" s="53">
        <f>IFERROR('Daily Revenue'!L16,0)</f>
        <v/>
      </c>
      <c r="C36" s="53">
        <f>IFERROR('Daily Revenue'!T16,0)</f>
        <v/>
      </c>
      <c r="D36" s="53">
        <f>IFERROR('Daily Revenue'!Y16,0)</f>
        <v/>
      </c>
      <c r="E36" s="53">
        <f>IFERROR('Daily Revenue'!AP16,0)</f>
        <v/>
      </c>
      <c r="F36" s="54">
        <f>IFERROR('Daily Revenue'!R16,0)</f>
        <v/>
      </c>
      <c r="G36" s="54">
        <f>IFERROR('Daily Revenue'!W16,0)</f>
        <v/>
      </c>
      <c r="H36" s="54">
        <f>IFERROR('Daily Revenue'!AC16,0)</f>
        <v/>
      </c>
      <c r="I36" s="54">
        <f>IFERROR('Daily Revenue'!AG16,0)</f>
        <v/>
      </c>
    </row>
    <row r="37">
      <c r="A37" s="49">
        <f>'Daily Revenue'!A46</f>
        <v/>
      </c>
      <c r="B37" s="50">
        <f>IFERROR('Daily Revenue'!L46,0)</f>
        <v/>
      </c>
      <c r="C37" s="50">
        <f>IFERROR('Daily Revenue'!T46,0)</f>
        <v/>
      </c>
      <c r="D37" s="50">
        <f>IFERROR('Daily Revenue'!Y46,0)</f>
        <v/>
      </c>
      <c r="E37" s="50">
        <f>IFERROR('Daily Revenue'!AP46,0)</f>
        <v/>
      </c>
      <c r="F37" s="51">
        <f>IFERROR('Daily Revenue'!R46,0)</f>
        <v/>
      </c>
      <c r="G37" s="51">
        <f>IFERROR('Daily Revenue'!W46,0)</f>
        <v/>
      </c>
      <c r="H37" s="51">
        <f>IFERROR('Daily Revenue'!AC46,0)</f>
        <v/>
      </c>
      <c r="I37" s="51">
        <f>IFERROR('Daily Revenue'!AG46,0)</f>
        <v/>
      </c>
    </row>
    <row r="38">
      <c r="A38" s="52">
        <f>'Daily Revenue'!A81</f>
        <v/>
      </c>
      <c r="B38" s="53">
        <f>IFERROR('Daily Revenue'!L81,0)</f>
        <v/>
      </c>
      <c r="C38" s="53">
        <f>IFERROR('Daily Revenue'!T81,0)</f>
        <v/>
      </c>
      <c r="D38" s="53">
        <f>IFERROR('Daily Revenue'!Y81,0)</f>
        <v/>
      </c>
      <c r="E38" s="53">
        <f>IFERROR('Daily Revenue'!AP81,0)</f>
        <v/>
      </c>
      <c r="F38" s="54">
        <f>IFERROR('Daily Revenue'!R81,0)</f>
        <v/>
      </c>
      <c r="G38" s="54">
        <f>IFERROR('Daily Revenue'!W81,0)</f>
        <v/>
      </c>
      <c r="H38" s="54">
        <f>IFERROR('Daily Revenue'!AC81,0)</f>
        <v/>
      </c>
      <c r="I38" s="54">
        <f>IFERROR('Daily Revenue'!AG81,0)</f>
        <v/>
      </c>
    </row>
    <row r="39">
      <c r="A39" s="49">
        <f>'Daily Revenue'!A129</f>
        <v/>
      </c>
      <c r="B39" s="50">
        <f>IFERROR('Daily Revenue'!L129,0)</f>
        <v/>
      </c>
      <c r="C39" s="50">
        <f>IFERROR('Daily Revenue'!T129,0)</f>
        <v/>
      </c>
      <c r="D39" s="50">
        <f>IFERROR('Daily Revenue'!Y129,0)</f>
        <v/>
      </c>
      <c r="E39" s="50">
        <f>IFERROR('Daily Revenue'!AP129,0)</f>
        <v/>
      </c>
      <c r="F39" s="51">
        <f>IFERROR('Daily Revenue'!R129,0)</f>
        <v/>
      </c>
      <c r="G39" s="51">
        <f>IFERROR('Daily Revenue'!W129,0)</f>
        <v/>
      </c>
      <c r="H39" s="51">
        <f>IFERROR('Daily Revenue'!AC129,0)</f>
        <v/>
      </c>
      <c r="I39" s="51">
        <f>IFERROR('Daily Revenue'!AG129,0)</f>
        <v/>
      </c>
    </row>
    <row r="40">
      <c r="A40" s="52">
        <f>'Daily Revenue'!A168</f>
        <v/>
      </c>
      <c r="B40" s="53">
        <f>IFERROR('Daily Revenue'!L168,0)</f>
        <v/>
      </c>
      <c r="C40" s="53">
        <f>IFERROR('Daily Revenue'!T168,0)</f>
        <v/>
      </c>
      <c r="D40" s="53">
        <f>IFERROR('Daily Revenue'!Y168,0)</f>
        <v/>
      </c>
      <c r="E40" s="53">
        <f>IFERROR('Daily Revenue'!AP168,0)</f>
        <v/>
      </c>
      <c r="F40" s="54">
        <f>IFERROR('Daily Revenue'!R168,0)</f>
        <v/>
      </c>
      <c r="G40" s="54">
        <f>IFERROR('Daily Revenue'!W168,0)</f>
        <v/>
      </c>
      <c r="H40" s="54">
        <f>IFERROR('Daily Revenue'!AC168,0)</f>
        <v/>
      </c>
      <c r="I40" s="54">
        <f>IFERROR('Daily Revenue'!AG168,0)</f>
        <v/>
      </c>
    </row>
    <row r="41">
      <c r="A41" s="49">
        <f>'Daily Revenue'!A186</f>
        <v/>
      </c>
      <c r="B41" s="50">
        <f>IFERROR('Daily Revenue'!L186,0)</f>
        <v/>
      </c>
      <c r="C41" s="50">
        <f>IFERROR('Daily Revenue'!T186,0)</f>
        <v/>
      </c>
      <c r="D41" s="50">
        <f>IFERROR('Daily Revenue'!Y186,0)</f>
        <v/>
      </c>
      <c r="E41" s="50">
        <f>IFERROR('Daily Revenue'!AP186,0)</f>
        <v/>
      </c>
      <c r="F41" s="51">
        <f>IFERROR('Daily Revenue'!R186,0)</f>
        <v/>
      </c>
      <c r="G41" s="51">
        <f>IFERROR('Daily Revenue'!W186,0)</f>
        <v/>
      </c>
      <c r="H41" s="51">
        <f>IFERROR('Daily Revenue'!AC186,0)</f>
        <v/>
      </c>
      <c r="I41" s="51">
        <f>IFERROR('Daily Revenue'!AG186,0)</f>
        <v/>
      </c>
    </row>
    <row r="42">
      <c r="A42" s="52">
        <f>'Daily Revenue'!A256</f>
        <v/>
      </c>
      <c r="B42" s="53">
        <f>IFERROR('Daily Revenue'!L256,0)</f>
        <v/>
      </c>
      <c r="C42" s="53">
        <f>IFERROR('Daily Revenue'!T256,0)</f>
        <v/>
      </c>
      <c r="D42" s="53">
        <f>IFERROR('Daily Revenue'!Y256,0)</f>
        <v/>
      </c>
      <c r="E42" s="53">
        <f>IFERROR('Daily Revenue'!AP256,0)</f>
        <v/>
      </c>
      <c r="F42" s="54">
        <f>IFERROR('Daily Revenue'!R256,0)</f>
        <v/>
      </c>
      <c r="G42" s="54">
        <f>IFERROR('Daily Revenue'!W256,0)</f>
        <v/>
      </c>
      <c r="H42" s="54">
        <f>IFERROR('Daily Revenue'!AC256,0)</f>
        <v/>
      </c>
      <c r="I42" s="54">
        <f>IFERROR('Daily Revenue'!AG256,0)</f>
        <v/>
      </c>
    </row>
    <row r="43">
      <c r="A43" s="49">
        <f>'Daily Revenue'!A308</f>
        <v/>
      </c>
      <c r="B43" s="50">
        <f>IFERROR('Daily Revenue'!L308,0)</f>
        <v/>
      </c>
      <c r="C43" s="50">
        <f>IFERROR('Daily Revenue'!T308,0)</f>
        <v/>
      </c>
      <c r="D43" s="50">
        <f>IFERROR('Daily Revenue'!Y308,0)</f>
        <v/>
      </c>
      <c r="E43" s="50">
        <f>IFERROR('Daily Revenue'!AP308,0)</f>
        <v/>
      </c>
      <c r="F43" s="51">
        <f>IFERROR('Daily Revenue'!R308,0)</f>
        <v/>
      </c>
      <c r="G43" s="51">
        <f>IFERROR('Daily Revenue'!W308,0)</f>
        <v/>
      </c>
      <c r="H43" s="51">
        <f>IFERROR('Daily Revenue'!AC308,0)</f>
        <v/>
      </c>
      <c r="I43" s="51">
        <f>IFERROR('Daily Revenue'!AG308,0)</f>
        <v/>
      </c>
    </row>
    <row r="44">
      <c r="A44" s="52">
        <f>'Daily Revenue'!A366</f>
        <v/>
      </c>
      <c r="B44" s="53">
        <f>IFERROR('Daily Revenue'!L366,0)</f>
        <v/>
      </c>
      <c r="C44" s="53">
        <f>IFERROR('Daily Revenue'!T366,0)</f>
        <v/>
      </c>
      <c r="D44" s="53">
        <f>IFERROR('Daily Revenue'!Y366,0)</f>
        <v/>
      </c>
      <c r="E44" s="53">
        <f>IFERROR('Daily Revenue'!AP366,0)</f>
        <v/>
      </c>
      <c r="F44" s="54">
        <f>IFERROR('Daily Revenue'!R366,0)</f>
        <v/>
      </c>
      <c r="G44" s="54">
        <f>IFERROR('Daily Revenue'!W366,0)</f>
        <v/>
      </c>
      <c r="H44" s="54">
        <f>IFERROR('Daily Revenue'!AC366,0)</f>
        <v/>
      </c>
      <c r="I44" s="54">
        <f>IFERROR('Daily Revenue'!AG366,0)</f>
        <v/>
      </c>
    </row>
    <row r="45">
      <c r="A45">
        <f>""</f>
        <v/>
      </c>
      <c r="B45">
        <f>""</f>
        <v/>
      </c>
      <c r="C45">
        <f>""</f>
        <v/>
      </c>
      <c r="D45">
        <f>""</f>
        <v/>
      </c>
      <c r="E45">
        <f>""</f>
        <v/>
      </c>
      <c r="F45">
        <f>""</f>
        <v/>
      </c>
      <c r="G45">
        <f>""</f>
        <v/>
      </c>
      <c r="H45">
        <f>""</f>
        <v/>
      </c>
      <c r="I45">
        <f>""</f>
        <v/>
      </c>
    </row>
    <row r="46">
      <c r="A46">
        <f>""</f>
        <v/>
      </c>
      <c r="B46">
        <f>""</f>
        <v/>
      </c>
      <c r="C46">
        <f>""</f>
        <v/>
      </c>
      <c r="D46">
        <f>""</f>
        <v/>
      </c>
      <c r="E46">
        <f>""</f>
        <v/>
      </c>
      <c r="F46">
        <f>""</f>
        <v/>
      </c>
      <c r="G46">
        <f>""</f>
        <v/>
      </c>
      <c r="H46">
        <f>""</f>
        <v/>
      </c>
      <c r="I46">
        <f>""</f>
        <v/>
      </c>
    </row>
    <row r="47">
      <c r="A47">
        <f>""</f>
        <v/>
      </c>
      <c r="B47">
        <f>""</f>
        <v/>
      </c>
      <c r="C47">
        <f>""</f>
        <v/>
      </c>
      <c r="D47">
        <f>""</f>
        <v/>
      </c>
      <c r="E47">
        <f>""</f>
        <v/>
      </c>
      <c r="F47">
        <f>""</f>
        <v/>
      </c>
      <c r="G47">
        <f>""</f>
        <v/>
      </c>
      <c r="H47">
        <f>""</f>
        <v/>
      </c>
      <c r="I47">
        <f>""</f>
        <v/>
      </c>
    </row>
    <row r="48">
      <c r="A48">
        <f>""</f>
        <v/>
      </c>
      <c r="B48">
        <f>""</f>
        <v/>
      </c>
      <c r="C48">
        <f>""</f>
        <v/>
      </c>
      <c r="D48">
        <f>""</f>
        <v/>
      </c>
      <c r="E48">
        <f>""</f>
        <v/>
      </c>
      <c r="F48">
        <f>""</f>
        <v/>
      </c>
      <c r="G48">
        <f>""</f>
        <v/>
      </c>
      <c r="H48">
        <f>""</f>
        <v/>
      </c>
      <c r="I48">
        <f>""</f>
        <v/>
      </c>
    </row>
    <row r="49">
      <c r="A49">
        <f>""</f>
        <v/>
      </c>
      <c r="B49">
        <f>""</f>
        <v/>
      </c>
      <c r="C49">
        <f>""</f>
        <v/>
      </c>
      <c r="D49">
        <f>""</f>
        <v/>
      </c>
      <c r="E49">
        <f>""</f>
        <v/>
      </c>
      <c r="F49">
        <f>""</f>
        <v/>
      </c>
      <c r="G49">
        <f>""</f>
        <v/>
      </c>
      <c r="H49">
        <f>""</f>
        <v/>
      </c>
      <c r="I49">
        <f>""</f>
        <v/>
      </c>
    </row>
    <row r="50">
      <c r="A50">
        <f>""</f>
        <v/>
      </c>
      <c r="B50">
        <f>""</f>
        <v/>
      </c>
      <c r="C50">
        <f>""</f>
        <v/>
      </c>
      <c r="D50">
        <f>""</f>
        <v/>
      </c>
      <c r="E50">
        <f>""</f>
        <v/>
      </c>
      <c r="F50">
        <f>""</f>
        <v/>
      </c>
      <c r="G50">
        <f>""</f>
        <v/>
      </c>
      <c r="H50">
        <f>""</f>
        <v/>
      </c>
      <c r="I50">
        <f>""</f>
        <v/>
      </c>
    </row>
    <row r="51">
      <c r="A51">
        <f>""</f>
        <v/>
      </c>
      <c r="B51">
        <f>""</f>
        <v/>
      </c>
      <c r="C51">
        <f>""</f>
        <v/>
      </c>
      <c r="D51">
        <f>""</f>
        <v/>
      </c>
      <c r="E51">
        <f>""</f>
        <v/>
      </c>
      <c r="F51">
        <f>""</f>
        <v/>
      </c>
      <c r="G51">
        <f>""</f>
        <v/>
      </c>
      <c r="H51">
        <f>""</f>
        <v/>
      </c>
      <c r="I51">
        <f>""</f>
        <v/>
      </c>
    </row>
    <row r="52">
      <c r="A52">
        <f>""</f>
        <v/>
      </c>
      <c r="B52">
        <f>""</f>
        <v/>
      </c>
      <c r="C52">
        <f>""</f>
        <v/>
      </c>
      <c r="D52">
        <f>""</f>
        <v/>
      </c>
      <c r="E52">
        <f>""</f>
        <v/>
      </c>
      <c r="F52">
        <f>""</f>
        <v/>
      </c>
      <c r="G52">
        <f>""</f>
        <v/>
      </c>
      <c r="H52">
        <f>""</f>
        <v/>
      </c>
      <c r="I52">
        <f>""</f>
        <v/>
      </c>
    </row>
    <row r="53">
      <c r="A53">
        <f>""</f>
        <v/>
      </c>
      <c r="B53">
        <f>""</f>
        <v/>
      </c>
      <c r="C53">
        <f>""</f>
        <v/>
      </c>
      <c r="D53">
        <f>""</f>
        <v/>
      </c>
      <c r="E53">
        <f>""</f>
        <v/>
      </c>
      <c r="F53">
        <f>""</f>
        <v/>
      </c>
      <c r="G53">
        <f>""</f>
        <v/>
      </c>
      <c r="H53">
        <f>""</f>
        <v/>
      </c>
      <c r="I53">
        <f>""</f>
        <v/>
      </c>
    </row>
    <row r="54">
      <c r="A54">
        <f>""</f>
        <v/>
      </c>
      <c r="B54">
        <f>""</f>
        <v/>
      </c>
      <c r="C54">
        <f>""</f>
        <v/>
      </c>
      <c r="D54">
        <f>""</f>
        <v/>
      </c>
      <c r="E54">
        <f>""</f>
        <v/>
      </c>
      <c r="F54">
        <f>""</f>
        <v/>
      </c>
      <c r="G54">
        <f>""</f>
        <v/>
      </c>
      <c r="H54">
        <f>""</f>
        <v/>
      </c>
      <c r="I54">
        <f>""</f>
        <v/>
      </c>
    </row>
    <row r="55">
      <c r="A55">
        <f>""</f>
        <v/>
      </c>
      <c r="B55">
        <f>""</f>
        <v/>
      </c>
      <c r="C55">
        <f>""</f>
        <v/>
      </c>
      <c r="D55">
        <f>""</f>
        <v/>
      </c>
      <c r="E55">
        <f>""</f>
        <v/>
      </c>
      <c r="F55">
        <f>""</f>
        <v/>
      </c>
      <c r="G55">
        <f>""</f>
        <v/>
      </c>
      <c r="H55">
        <f>""</f>
        <v/>
      </c>
      <c r="I55">
        <f>""</f>
        <v/>
      </c>
    </row>
    <row r="56">
      <c r="A56">
        <f>""</f>
        <v/>
      </c>
      <c r="B56">
        <f>""</f>
        <v/>
      </c>
      <c r="C56">
        <f>""</f>
        <v/>
      </c>
      <c r="D56">
        <f>""</f>
        <v/>
      </c>
      <c r="E56">
        <f>""</f>
        <v/>
      </c>
      <c r="F56">
        <f>""</f>
        <v/>
      </c>
      <c r="G56">
        <f>""</f>
        <v/>
      </c>
      <c r="H56">
        <f>""</f>
        <v/>
      </c>
      <c r="I56">
        <f>""</f>
        <v/>
      </c>
    </row>
    <row r="57">
      <c r="A57">
        <f>""</f>
        <v/>
      </c>
      <c r="B57">
        <f>""</f>
        <v/>
      </c>
      <c r="C57">
        <f>""</f>
        <v/>
      </c>
      <c r="D57">
        <f>""</f>
        <v/>
      </c>
      <c r="E57">
        <f>""</f>
        <v/>
      </c>
      <c r="F57">
        <f>""</f>
        <v/>
      </c>
      <c r="G57">
        <f>""</f>
        <v/>
      </c>
      <c r="H57">
        <f>""</f>
        <v/>
      </c>
      <c r="I57">
        <f>""</f>
        <v/>
      </c>
    </row>
    <row r="58">
      <c r="A58">
        <f>""</f>
        <v/>
      </c>
      <c r="B58">
        <f>""</f>
        <v/>
      </c>
      <c r="C58">
        <f>""</f>
        <v/>
      </c>
      <c r="D58">
        <f>""</f>
        <v/>
      </c>
      <c r="E58">
        <f>""</f>
        <v/>
      </c>
      <c r="F58">
        <f>""</f>
        <v/>
      </c>
      <c r="G58">
        <f>""</f>
        <v/>
      </c>
      <c r="H58">
        <f>""</f>
        <v/>
      </c>
      <c r="I58">
        <f>""</f>
        <v/>
      </c>
    </row>
    <row r="59">
      <c r="A59">
        <f>""</f>
        <v/>
      </c>
      <c r="B59">
        <f>""</f>
        <v/>
      </c>
      <c r="C59">
        <f>""</f>
        <v/>
      </c>
      <c r="D59">
        <f>""</f>
        <v/>
      </c>
      <c r="E59">
        <f>""</f>
        <v/>
      </c>
      <c r="F59">
        <f>""</f>
        <v/>
      </c>
      <c r="G59">
        <f>""</f>
        <v/>
      </c>
      <c r="H59">
        <f>""</f>
        <v/>
      </c>
      <c r="I59">
        <f>""</f>
        <v/>
      </c>
    </row>
    <row r="60">
      <c r="A60">
        <f>""</f>
        <v/>
      </c>
      <c r="B60">
        <f>""</f>
        <v/>
      </c>
      <c r="C60">
        <f>""</f>
        <v/>
      </c>
      <c r="D60">
        <f>""</f>
        <v/>
      </c>
      <c r="E60">
        <f>""</f>
        <v/>
      </c>
      <c r="F60">
        <f>""</f>
        <v/>
      </c>
      <c r="G60">
        <f>""</f>
        <v/>
      </c>
      <c r="H60">
        <f>""</f>
        <v/>
      </c>
      <c r="I60">
        <f>""</f>
        <v/>
      </c>
    </row>
    <row r="61">
      <c r="A61">
        <f>""</f>
        <v/>
      </c>
      <c r="B61">
        <f>""</f>
        <v/>
      </c>
      <c r="C61">
        <f>""</f>
        <v/>
      </c>
      <c r="D61">
        <f>""</f>
        <v/>
      </c>
      <c r="E61">
        <f>""</f>
        <v/>
      </c>
      <c r="F61">
        <f>""</f>
        <v/>
      </c>
      <c r="G61">
        <f>""</f>
        <v/>
      </c>
      <c r="H61">
        <f>""</f>
        <v/>
      </c>
      <c r="I61">
        <f>""</f>
        <v/>
      </c>
    </row>
    <row r="62">
      <c r="A62">
        <f>""</f>
        <v/>
      </c>
      <c r="B62">
        <f>""</f>
        <v/>
      </c>
      <c r="C62">
        <f>""</f>
        <v/>
      </c>
      <c r="D62">
        <f>""</f>
        <v/>
      </c>
      <c r="E62">
        <f>""</f>
        <v/>
      </c>
      <c r="F62">
        <f>""</f>
        <v/>
      </c>
      <c r="G62">
        <f>""</f>
        <v/>
      </c>
      <c r="H62">
        <f>""</f>
        <v/>
      </c>
      <c r="I62">
        <f>""</f>
        <v/>
      </c>
    </row>
    <row r="63">
      <c r="A63">
        <f>""</f>
        <v/>
      </c>
      <c r="B63">
        <f>""</f>
        <v/>
      </c>
      <c r="C63">
        <f>""</f>
        <v/>
      </c>
      <c r="D63">
        <f>""</f>
        <v/>
      </c>
      <c r="E63">
        <f>""</f>
        <v/>
      </c>
      <c r="F63">
        <f>""</f>
        <v/>
      </c>
      <c r="G63">
        <f>""</f>
        <v/>
      </c>
      <c r="H63">
        <f>""</f>
        <v/>
      </c>
      <c r="I63">
        <f>""</f>
        <v/>
      </c>
    </row>
    <row r="64">
      <c r="A64">
        <f>""</f>
        <v/>
      </c>
      <c r="B64">
        <f>""</f>
        <v/>
      </c>
      <c r="C64">
        <f>""</f>
        <v/>
      </c>
      <c r="D64">
        <f>""</f>
        <v/>
      </c>
      <c r="E64">
        <f>""</f>
        <v/>
      </c>
      <c r="F64">
        <f>""</f>
        <v/>
      </c>
      <c r="G64">
        <f>""</f>
        <v/>
      </c>
      <c r="H64">
        <f>""</f>
        <v/>
      </c>
      <c r="I64">
        <f>""</f>
        <v/>
      </c>
    </row>
    <row r="65">
      <c r="A65">
        <f>""</f>
        <v/>
      </c>
      <c r="B65">
        <f>""</f>
        <v/>
      </c>
      <c r="C65">
        <f>""</f>
        <v/>
      </c>
      <c r="D65">
        <f>""</f>
        <v/>
      </c>
      <c r="E65">
        <f>""</f>
        <v/>
      </c>
      <c r="F65">
        <f>""</f>
        <v/>
      </c>
      <c r="G65">
        <f>""</f>
        <v/>
      </c>
      <c r="H65">
        <f>""</f>
        <v/>
      </c>
      <c r="I65">
        <f>""</f>
        <v/>
      </c>
    </row>
    <row r="66">
      <c r="A66">
        <f>""</f>
        <v/>
      </c>
      <c r="B66">
        <f>""</f>
        <v/>
      </c>
      <c r="C66">
        <f>""</f>
        <v/>
      </c>
      <c r="D66">
        <f>""</f>
        <v/>
      </c>
      <c r="E66">
        <f>""</f>
        <v/>
      </c>
      <c r="F66">
        <f>""</f>
        <v/>
      </c>
      <c r="G66">
        <f>""</f>
        <v/>
      </c>
      <c r="H66">
        <f>""</f>
        <v/>
      </c>
      <c r="I66">
        <f>""</f>
        <v/>
      </c>
    </row>
    <row r="67">
      <c r="A67">
        <f>""</f>
        <v/>
      </c>
      <c r="B67">
        <f>""</f>
        <v/>
      </c>
      <c r="C67">
        <f>""</f>
        <v/>
      </c>
      <c r="D67">
        <f>""</f>
        <v/>
      </c>
      <c r="E67">
        <f>""</f>
        <v/>
      </c>
      <c r="F67">
        <f>""</f>
        <v/>
      </c>
      <c r="G67">
        <f>""</f>
        <v/>
      </c>
      <c r="H67">
        <f>""</f>
        <v/>
      </c>
      <c r="I67">
        <f>""</f>
        <v/>
      </c>
    </row>
    <row r="68">
      <c r="A68">
        <f>""</f>
        <v/>
      </c>
      <c r="B68">
        <f>""</f>
        <v/>
      </c>
      <c r="C68">
        <f>""</f>
        <v/>
      </c>
      <c r="D68">
        <f>""</f>
        <v/>
      </c>
      <c r="E68">
        <f>""</f>
        <v/>
      </c>
      <c r="F68">
        <f>""</f>
        <v/>
      </c>
      <c r="G68">
        <f>""</f>
        <v/>
      </c>
      <c r="H68">
        <f>""</f>
        <v/>
      </c>
      <c r="I68">
        <f>""</f>
        <v/>
      </c>
    </row>
    <row r="69">
      <c r="A69">
        <f>""</f>
        <v/>
      </c>
      <c r="B69">
        <f>""</f>
        <v/>
      </c>
      <c r="C69">
        <f>""</f>
        <v/>
      </c>
      <c r="D69">
        <f>""</f>
        <v/>
      </c>
      <c r="E69">
        <f>""</f>
        <v/>
      </c>
      <c r="F69">
        <f>""</f>
        <v/>
      </c>
      <c r="G69">
        <f>""</f>
        <v/>
      </c>
      <c r="H69">
        <f>""</f>
        <v/>
      </c>
      <c r="I69">
        <f>""</f>
        <v/>
      </c>
    </row>
    <row r="70">
      <c r="A70">
        <f>""</f>
        <v/>
      </c>
      <c r="B70">
        <f>""</f>
        <v/>
      </c>
      <c r="C70">
        <f>""</f>
        <v/>
      </c>
      <c r="D70">
        <f>""</f>
        <v/>
      </c>
      <c r="E70">
        <f>""</f>
        <v/>
      </c>
      <c r="F70">
        <f>""</f>
        <v/>
      </c>
      <c r="G70">
        <f>""</f>
        <v/>
      </c>
      <c r="H70">
        <f>""</f>
        <v/>
      </c>
      <c r="I70">
        <f>""</f>
        <v/>
      </c>
    </row>
    <row r="71">
      <c r="A71">
        <f>""</f>
        <v/>
      </c>
      <c r="B71">
        <f>""</f>
        <v/>
      </c>
      <c r="C71">
        <f>""</f>
        <v/>
      </c>
      <c r="D71">
        <f>""</f>
        <v/>
      </c>
      <c r="E71">
        <f>""</f>
        <v/>
      </c>
      <c r="F71">
        <f>""</f>
        <v/>
      </c>
      <c r="G71">
        <f>""</f>
        <v/>
      </c>
      <c r="H71">
        <f>""</f>
        <v/>
      </c>
      <c r="I71">
        <f>""</f>
        <v/>
      </c>
    </row>
    <row r="72">
      <c r="A72">
        <f>""</f>
        <v/>
      </c>
      <c r="B72">
        <f>""</f>
        <v/>
      </c>
      <c r="C72">
        <f>""</f>
        <v/>
      </c>
      <c r="D72">
        <f>""</f>
        <v/>
      </c>
      <c r="E72">
        <f>""</f>
        <v/>
      </c>
      <c r="F72">
        <f>""</f>
        <v/>
      </c>
      <c r="G72">
        <f>""</f>
        <v/>
      </c>
      <c r="H72">
        <f>""</f>
        <v/>
      </c>
      <c r="I72">
        <f>""</f>
        <v/>
      </c>
    </row>
    <row r="73">
      <c r="A73">
        <f>""</f>
        <v/>
      </c>
      <c r="B73">
        <f>""</f>
        <v/>
      </c>
      <c r="C73">
        <f>""</f>
        <v/>
      </c>
      <c r="D73">
        <f>""</f>
        <v/>
      </c>
      <c r="E73">
        <f>""</f>
        <v/>
      </c>
      <c r="F73">
        <f>""</f>
        <v/>
      </c>
      <c r="G73">
        <f>""</f>
        <v/>
      </c>
      <c r="H73">
        <f>""</f>
        <v/>
      </c>
      <c r="I73">
        <f>""</f>
        <v/>
      </c>
    </row>
    <row r="74">
      <c r="A74">
        <f>""</f>
        <v/>
      </c>
      <c r="B74">
        <f>""</f>
        <v/>
      </c>
      <c r="C74">
        <f>""</f>
        <v/>
      </c>
      <c r="D74">
        <f>""</f>
        <v/>
      </c>
      <c r="E74">
        <f>""</f>
        <v/>
      </c>
      <c r="F74">
        <f>""</f>
        <v/>
      </c>
      <c r="G74">
        <f>""</f>
        <v/>
      </c>
      <c r="H74">
        <f>""</f>
        <v/>
      </c>
      <c r="I74">
        <f>""</f>
        <v/>
      </c>
    </row>
    <row r="75">
      <c r="A75">
        <f>""</f>
        <v/>
      </c>
      <c r="B75">
        <f>""</f>
        <v/>
      </c>
      <c r="C75">
        <f>""</f>
        <v/>
      </c>
      <c r="D75">
        <f>""</f>
        <v/>
      </c>
      <c r="E75">
        <f>""</f>
        <v/>
      </c>
      <c r="F75">
        <f>""</f>
        <v/>
      </c>
      <c r="G75">
        <f>""</f>
        <v/>
      </c>
      <c r="H75">
        <f>""</f>
        <v/>
      </c>
      <c r="I75">
        <f>""</f>
        <v/>
      </c>
    </row>
    <row r="76">
      <c r="A76">
        <f>""</f>
        <v/>
      </c>
      <c r="B76">
        <f>""</f>
        <v/>
      </c>
      <c r="C76">
        <f>""</f>
        <v/>
      </c>
      <c r="D76">
        <f>""</f>
        <v/>
      </c>
      <c r="E76">
        <f>""</f>
        <v/>
      </c>
      <c r="F76">
        <f>""</f>
        <v/>
      </c>
      <c r="G76">
        <f>""</f>
        <v/>
      </c>
      <c r="H76">
        <f>""</f>
        <v/>
      </c>
      <c r="I76">
        <f>""</f>
        <v/>
      </c>
    </row>
    <row r="77">
      <c r="A77">
        <f>""</f>
        <v/>
      </c>
      <c r="B77">
        <f>""</f>
        <v/>
      </c>
      <c r="C77">
        <f>""</f>
        <v/>
      </c>
      <c r="D77">
        <f>""</f>
        <v/>
      </c>
      <c r="E77">
        <f>""</f>
        <v/>
      </c>
      <c r="F77">
        <f>""</f>
        <v/>
      </c>
      <c r="G77">
        <f>""</f>
        <v/>
      </c>
      <c r="H77">
        <f>""</f>
        <v/>
      </c>
      <c r="I77">
        <f>""</f>
        <v/>
      </c>
    </row>
    <row r="78">
      <c r="A78">
        <f>""</f>
        <v/>
      </c>
      <c r="B78">
        <f>""</f>
        <v/>
      </c>
      <c r="C78">
        <f>""</f>
        <v/>
      </c>
      <c r="D78">
        <f>""</f>
        <v/>
      </c>
      <c r="E78">
        <f>""</f>
        <v/>
      </c>
      <c r="F78">
        <f>""</f>
        <v/>
      </c>
      <c r="G78">
        <f>""</f>
        <v/>
      </c>
      <c r="H78">
        <f>""</f>
        <v/>
      </c>
      <c r="I78">
        <f>""</f>
        <v/>
      </c>
    </row>
    <row r="79">
      <c r="A79">
        <f>""</f>
        <v/>
      </c>
      <c r="B79">
        <f>""</f>
        <v/>
      </c>
      <c r="C79">
        <f>""</f>
        <v/>
      </c>
      <c r="D79">
        <f>""</f>
        <v/>
      </c>
      <c r="E79">
        <f>""</f>
        <v/>
      </c>
      <c r="F79">
        <f>""</f>
        <v/>
      </c>
      <c r="G79">
        <f>""</f>
        <v/>
      </c>
      <c r="H79">
        <f>""</f>
        <v/>
      </c>
      <c r="I79">
        <f>""</f>
        <v/>
      </c>
    </row>
    <row r="80">
      <c r="A80">
        <f>""</f>
        <v/>
      </c>
      <c r="B80">
        <f>""</f>
        <v/>
      </c>
      <c r="C80">
        <f>""</f>
        <v/>
      </c>
      <c r="D80">
        <f>""</f>
        <v/>
      </c>
      <c r="E80">
        <f>""</f>
        <v/>
      </c>
      <c r="F80">
        <f>""</f>
        <v/>
      </c>
      <c r="G80">
        <f>""</f>
        <v/>
      </c>
      <c r="H80">
        <f>""</f>
        <v/>
      </c>
      <c r="I80">
        <f>""</f>
        <v/>
      </c>
    </row>
    <row r="81">
      <c r="A81">
        <f>""</f>
        <v/>
      </c>
      <c r="B81">
        <f>""</f>
        <v/>
      </c>
      <c r="C81">
        <f>""</f>
        <v/>
      </c>
      <c r="D81">
        <f>""</f>
        <v/>
      </c>
      <c r="E81">
        <f>""</f>
        <v/>
      </c>
      <c r="F81">
        <f>""</f>
        <v/>
      </c>
      <c r="G81">
        <f>""</f>
        <v/>
      </c>
      <c r="H81">
        <f>""</f>
        <v/>
      </c>
      <c r="I81">
        <f>""</f>
        <v/>
      </c>
    </row>
    <row r="82">
      <c r="A82">
        <f>""</f>
        <v/>
      </c>
      <c r="B82">
        <f>""</f>
        <v/>
      </c>
      <c r="C82">
        <f>""</f>
        <v/>
      </c>
      <c r="D82">
        <f>""</f>
        <v/>
      </c>
      <c r="E82">
        <f>""</f>
        <v/>
      </c>
      <c r="F82">
        <f>""</f>
        <v/>
      </c>
      <c r="G82">
        <f>""</f>
        <v/>
      </c>
      <c r="H82">
        <f>""</f>
        <v/>
      </c>
      <c r="I82">
        <f>""</f>
        <v/>
      </c>
    </row>
    <row r="83">
      <c r="A83">
        <f>""</f>
        <v/>
      </c>
      <c r="B83">
        <f>""</f>
        <v/>
      </c>
      <c r="C83">
        <f>""</f>
        <v/>
      </c>
      <c r="D83">
        <f>""</f>
        <v/>
      </c>
      <c r="E83">
        <f>""</f>
        <v/>
      </c>
      <c r="F83">
        <f>""</f>
        <v/>
      </c>
      <c r="G83">
        <f>""</f>
        <v/>
      </c>
      <c r="H83">
        <f>""</f>
        <v/>
      </c>
      <c r="I83">
        <f>""</f>
        <v/>
      </c>
    </row>
    <row r="84">
      <c r="A84">
        <f>""</f>
        <v/>
      </c>
      <c r="B84">
        <f>""</f>
        <v/>
      </c>
      <c r="C84">
        <f>""</f>
        <v/>
      </c>
      <c r="D84">
        <f>""</f>
        <v/>
      </c>
      <c r="E84">
        <f>""</f>
        <v/>
      </c>
      <c r="F84">
        <f>""</f>
        <v/>
      </c>
      <c r="G84">
        <f>""</f>
        <v/>
      </c>
      <c r="H84">
        <f>""</f>
        <v/>
      </c>
      <c r="I84">
        <f>""</f>
        <v/>
      </c>
    </row>
    <row r="85">
      <c r="A85">
        <f>""</f>
        <v/>
      </c>
      <c r="B85">
        <f>""</f>
        <v/>
      </c>
      <c r="C85">
        <f>""</f>
        <v/>
      </c>
      <c r="D85">
        <f>""</f>
        <v/>
      </c>
      <c r="E85">
        <f>""</f>
        <v/>
      </c>
      <c r="F85">
        <f>""</f>
        <v/>
      </c>
      <c r="G85">
        <f>""</f>
        <v/>
      </c>
      <c r="H85">
        <f>""</f>
        <v/>
      </c>
      <c r="I85">
        <f>""</f>
        <v/>
      </c>
    </row>
    <row r="86">
      <c r="A86">
        <f>""</f>
        <v/>
      </c>
      <c r="B86">
        <f>""</f>
        <v/>
      </c>
      <c r="C86">
        <f>""</f>
        <v/>
      </c>
      <c r="D86">
        <f>""</f>
        <v/>
      </c>
      <c r="E86">
        <f>""</f>
        <v/>
      </c>
      <c r="F86">
        <f>""</f>
        <v/>
      </c>
      <c r="G86">
        <f>""</f>
        <v/>
      </c>
      <c r="H86">
        <f>""</f>
        <v/>
      </c>
      <c r="I86">
        <f>""</f>
        <v/>
      </c>
    </row>
    <row r="87">
      <c r="A87">
        <f>""</f>
        <v/>
      </c>
      <c r="B87">
        <f>""</f>
        <v/>
      </c>
      <c r="C87">
        <f>""</f>
        <v/>
      </c>
      <c r="D87">
        <f>""</f>
        <v/>
      </c>
      <c r="E87">
        <f>""</f>
        <v/>
      </c>
      <c r="F87">
        <f>""</f>
        <v/>
      </c>
      <c r="G87">
        <f>""</f>
        <v/>
      </c>
      <c r="H87">
        <f>""</f>
        <v/>
      </c>
      <c r="I87">
        <f>""</f>
        <v/>
      </c>
    </row>
    <row r="88">
      <c r="A88">
        <f>""</f>
        <v/>
      </c>
      <c r="B88">
        <f>""</f>
        <v/>
      </c>
      <c r="C88">
        <f>""</f>
        <v/>
      </c>
      <c r="D88">
        <f>""</f>
        <v/>
      </c>
      <c r="E88">
        <f>""</f>
        <v/>
      </c>
      <c r="F88">
        <f>""</f>
        <v/>
      </c>
      <c r="G88">
        <f>""</f>
        <v/>
      </c>
      <c r="H88">
        <f>""</f>
        <v/>
      </c>
      <c r="I88">
        <f>""</f>
        <v/>
      </c>
    </row>
    <row r="89">
      <c r="A89">
        <f>""</f>
        <v/>
      </c>
      <c r="B89">
        <f>""</f>
        <v/>
      </c>
      <c r="C89">
        <f>""</f>
        <v/>
      </c>
      <c r="D89">
        <f>""</f>
        <v/>
      </c>
      <c r="E89">
        <f>""</f>
        <v/>
      </c>
      <c r="F89">
        <f>""</f>
        <v/>
      </c>
      <c r="G89">
        <f>""</f>
        <v/>
      </c>
      <c r="H89">
        <f>""</f>
        <v/>
      </c>
      <c r="I89">
        <f>""</f>
        <v/>
      </c>
    </row>
    <row r="90">
      <c r="A90">
        <f>""</f>
        <v/>
      </c>
      <c r="B90">
        <f>""</f>
        <v/>
      </c>
      <c r="C90">
        <f>""</f>
        <v/>
      </c>
      <c r="D90">
        <f>""</f>
        <v/>
      </c>
      <c r="E90">
        <f>""</f>
        <v/>
      </c>
      <c r="F90">
        <f>""</f>
        <v/>
      </c>
      <c r="G90">
        <f>""</f>
        <v/>
      </c>
      <c r="H90">
        <f>""</f>
        <v/>
      </c>
      <c r="I90">
        <f>""</f>
        <v/>
      </c>
    </row>
    <row r="91">
      <c r="A91">
        <f>""</f>
        <v/>
      </c>
      <c r="B91">
        <f>""</f>
        <v/>
      </c>
      <c r="C91">
        <f>""</f>
        <v/>
      </c>
      <c r="D91">
        <f>""</f>
        <v/>
      </c>
      <c r="E91">
        <f>""</f>
        <v/>
      </c>
      <c r="F91">
        <f>""</f>
        <v/>
      </c>
      <c r="G91">
        <f>""</f>
        <v/>
      </c>
      <c r="H91">
        <f>""</f>
        <v/>
      </c>
      <c r="I91">
        <f>""</f>
        <v/>
      </c>
    </row>
    <row r="92">
      <c r="A92">
        <f>""</f>
        <v/>
      </c>
      <c r="B92">
        <f>""</f>
        <v/>
      </c>
      <c r="C92">
        <f>""</f>
        <v/>
      </c>
      <c r="D92">
        <f>""</f>
        <v/>
      </c>
      <c r="E92">
        <f>""</f>
        <v/>
      </c>
      <c r="F92">
        <f>""</f>
        <v/>
      </c>
      <c r="G92">
        <f>""</f>
        <v/>
      </c>
      <c r="H92">
        <f>""</f>
        <v/>
      </c>
      <c r="I92">
        <f>""</f>
        <v/>
      </c>
    </row>
    <row r="93">
      <c r="A93">
        <f>""</f>
        <v/>
      </c>
      <c r="B93">
        <f>""</f>
        <v/>
      </c>
      <c r="C93">
        <f>""</f>
        <v/>
      </c>
      <c r="D93">
        <f>""</f>
        <v/>
      </c>
      <c r="E93">
        <f>""</f>
        <v/>
      </c>
      <c r="F93">
        <f>""</f>
        <v/>
      </c>
      <c r="G93">
        <f>""</f>
        <v/>
      </c>
      <c r="H93">
        <f>""</f>
        <v/>
      </c>
      <c r="I93">
        <f>""</f>
        <v/>
      </c>
    </row>
    <row r="94">
      <c r="A94">
        <f>""</f>
        <v/>
      </c>
      <c r="B94">
        <f>""</f>
        <v/>
      </c>
      <c r="C94">
        <f>""</f>
        <v/>
      </c>
      <c r="D94">
        <f>""</f>
        <v/>
      </c>
      <c r="E94">
        <f>""</f>
        <v/>
      </c>
      <c r="F94">
        <f>""</f>
        <v/>
      </c>
      <c r="G94">
        <f>""</f>
        <v/>
      </c>
      <c r="H94">
        <f>""</f>
        <v/>
      </c>
      <c r="I94">
        <f>""</f>
        <v/>
      </c>
    </row>
    <row r="95">
      <c r="A95">
        <f>""</f>
        <v/>
      </c>
      <c r="B95">
        <f>""</f>
        <v/>
      </c>
      <c r="C95">
        <f>""</f>
        <v/>
      </c>
      <c r="D95">
        <f>""</f>
        <v/>
      </c>
      <c r="E95">
        <f>""</f>
        <v/>
      </c>
      <c r="F95">
        <f>""</f>
        <v/>
      </c>
      <c r="G95">
        <f>""</f>
        <v/>
      </c>
      <c r="H95">
        <f>""</f>
        <v/>
      </c>
      <c r="I95">
        <f>""</f>
        <v/>
      </c>
    </row>
    <row r="96">
      <c r="A96">
        <f>""</f>
        <v/>
      </c>
      <c r="B96">
        <f>""</f>
        <v/>
      </c>
      <c r="C96">
        <f>""</f>
        <v/>
      </c>
      <c r="D96">
        <f>""</f>
        <v/>
      </c>
      <c r="E96">
        <f>""</f>
        <v/>
      </c>
      <c r="F96">
        <f>""</f>
        <v/>
      </c>
      <c r="G96">
        <f>""</f>
        <v/>
      </c>
      <c r="H96">
        <f>""</f>
        <v/>
      </c>
      <c r="I96">
        <f>""</f>
        <v/>
      </c>
    </row>
    <row r="97">
      <c r="A97">
        <f>""</f>
        <v/>
      </c>
      <c r="B97">
        <f>""</f>
        <v/>
      </c>
      <c r="C97">
        <f>""</f>
        <v/>
      </c>
      <c r="D97">
        <f>""</f>
        <v/>
      </c>
      <c r="E97">
        <f>""</f>
        <v/>
      </c>
      <c r="F97">
        <f>""</f>
        <v/>
      </c>
      <c r="G97">
        <f>""</f>
        <v/>
      </c>
      <c r="H97">
        <f>""</f>
        <v/>
      </c>
      <c r="I97">
        <f>""</f>
        <v/>
      </c>
    </row>
    <row r="98">
      <c r="A98">
        <f>""</f>
        <v/>
      </c>
      <c r="B98">
        <f>""</f>
        <v/>
      </c>
      <c r="C98">
        <f>""</f>
        <v/>
      </c>
      <c r="D98">
        <f>""</f>
        <v/>
      </c>
      <c r="E98">
        <f>""</f>
        <v/>
      </c>
      <c r="F98">
        <f>""</f>
        <v/>
      </c>
      <c r="G98">
        <f>""</f>
        <v/>
      </c>
      <c r="H98">
        <f>""</f>
        <v/>
      </c>
      <c r="I98">
        <f>""</f>
        <v/>
      </c>
    </row>
    <row r="99">
      <c r="A99">
        <f>""</f>
        <v/>
      </c>
      <c r="B99">
        <f>""</f>
        <v/>
      </c>
      <c r="C99">
        <f>""</f>
        <v/>
      </c>
      <c r="D99">
        <f>""</f>
        <v/>
      </c>
      <c r="E99">
        <f>""</f>
        <v/>
      </c>
      <c r="F99">
        <f>""</f>
        <v/>
      </c>
      <c r="G99">
        <f>""</f>
        <v/>
      </c>
      <c r="H99">
        <f>""</f>
        <v/>
      </c>
      <c r="I99">
        <f>""</f>
        <v/>
      </c>
    </row>
    <row r="100">
      <c r="A100">
        <f>""</f>
        <v/>
      </c>
      <c r="B100">
        <f>""</f>
        <v/>
      </c>
      <c r="C100">
        <f>""</f>
        <v/>
      </c>
      <c r="D100">
        <f>""</f>
        <v/>
      </c>
      <c r="E100">
        <f>""</f>
        <v/>
      </c>
      <c r="F100">
        <f>""</f>
        <v/>
      </c>
      <c r="G100">
        <f>""</f>
        <v/>
      </c>
      <c r="H100">
        <f>""</f>
        <v/>
      </c>
      <c r="I100">
        <f>""</f>
        <v/>
      </c>
    </row>
    <row r="101">
      <c r="A101">
        <f>""</f>
        <v/>
      </c>
      <c r="B101">
        <f>""</f>
        <v/>
      </c>
      <c r="C101">
        <f>""</f>
        <v/>
      </c>
      <c r="D101">
        <f>""</f>
        <v/>
      </c>
      <c r="E101">
        <f>""</f>
        <v/>
      </c>
      <c r="F101">
        <f>""</f>
        <v/>
      </c>
      <c r="G101">
        <f>""</f>
        <v/>
      </c>
      <c r="H101">
        <f>""</f>
        <v/>
      </c>
      <c r="I101">
        <f>""</f>
        <v/>
      </c>
    </row>
  </sheetData>
  <mergeCells count="2">
    <mergeCell ref="A1:R1"/>
    <mergeCell ref="A4:R4"/>
  </mergeCells>
  <conditionalFormatting sqref="K6">
    <cfRule type="expression" priority="1" dxfId="0">
      <formula>$K$6="Check dates"</formula>
    </cfRule>
  </conditionalFormatting>
  <conditionalFormatting sqref="B17:E17">
    <cfRule type="cellIs" priority="2" operator="greaterThan" dxfId="1">
      <formula>0</formula>
    </cfRule>
    <cfRule type="cellIs" priority="3" operator="lessThan" dxfId="0">
      <formula>0</formula>
    </cfRule>
  </conditionalFormatting>
  <conditionalFormatting sqref="H9">
    <cfRule type="expression" priority="4" dxfId="2">
      <formula>$H$9&gt;='Assumptions'!$B$9</formula>
    </cfRule>
    <cfRule type="expression" priority="5" dxfId="3">
      <formula>$H$9&lt;'Assumptions'!$B$8</formula>
    </cfRule>
  </conditionalFormatting>
  <dataValidations count="2">
    <dataValidation sqref="B6 E6" showDropDown="0" showInputMessage="0" showErrorMessage="0" allowBlank="0" errorTitle="Invalid reporting date" error="Enter a date from 1/1/2026 through 12/31/2026." promptTitle="Reporting Period" prompt="Choose a reporting date in 2026." type="date" operator="between">
      <formula1>DATE(2026,1,1)</formula1>
      <formula2>DATE(2026,12,31)</formula2>
    </dataValidation>
    <dataValidation sqref="H6" showDropDown="0" showInputMessage="0" showErrorMessage="0" allowBlank="0" errorTitle="Invalid comparison view" error="Select Forecast or Actual / On the Books." promptTitle="Comparison View" prompt="Choose the performance view used in the meeting." type="list">
      <formula1>"Forecast,Actual / On the Books"</formula1>
    </dataValidation>
  </dataValidation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AQ367"/>
  <sheetViews>
    <sheetView showGridLines="0" zoomScale="70" zoomScaleNormal="70"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3" customWidth="1" min="1" max="1"/>
    <col width="13" customWidth="1" min="2" max="2"/>
    <col width="12" customWidth="1" min="3" max="3"/>
    <col width="16" customWidth="1" min="4" max="4"/>
    <col width="30" customWidth="1" min="5" max="5"/>
    <col width="12" customWidth="1" min="6" max="6"/>
    <col width="17" customWidth="1" min="7" max="7"/>
    <col width="15" customWidth="1" min="8" max="8"/>
    <col width="20" customWidth="1" min="9" max="9"/>
    <col width="18" customWidth="1" min="10" max="10"/>
    <col width="21" customWidth="1" min="11" max="11"/>
    <col width="22" customWidth="1" min="12" max="12"/>
    <col width="14" customWidth="1" min="13" max="13"/>
    <col width="14" customWidth="1" min="14" max="14"/>
    <col width="14" customWidth="1" min="15" max="15"/>
    <col width="24" customWidth="1" min="16" max="16"/>
    <col width="20" customWidth="1" min="17" max="17"/>
    <col width="16" customWidth="1" min="18" max="18"/>
    <col width="23" customWidth="1" min="19" max="19"/>
    <col width="19" customWidth="1" min="20" max="20"/>
    <col width="18" customWidth="1" min="21" max="21"/>
    <col width="18" customWidth="1" min="22" max="22"/>
    <col width="14" customWidth="1" min="23" max="23"/>
    <col width="22" customWidth="1" min="24" max="24"/>
    <col width="18" customWidth="1" min="25" max="25"/>
    <col width="25" customWidth="1" min="26" max="26"/>
    <col width="27" customWidth="1" min="27" max="27"/>
    <col width="22" customWidth="1" min="28" max="28"/>
    <col width="16" customWidth="1" min="29" max="29"/>
    <col width="25" customWidth="1" min="30" max="30"/>
    <col width="28" customWidth="1" min="31" max="31"/>
    <col width="30" customWidth="1" min="32" max="32"/>
    <col width="19" customWidth="1" min="33" max="33"/>
    <col width="13" customWidth="1" min="34" max="34"/>
    <col width="18" customWidth="1" min="35" max="35"/>
    <col width="22" customWidth="1" min="36" max="36"/>
    <col width="20" customWidth="1" min="37" max="37"/>
    <col width="18" customWidth="1" min="38" max="38"/>
    <col width="20" customWidth="1" min="39" max="39"/>
    <col width="42" customWidth="1" min="40" max="40"/>
    <col width="17" customWidth="1" min="41" max="41"/>
    <col width="17" customWidth="1" min="42" max="42"/>
    <col width="39" customWidth="1" min="43" max="43"/>
  </cols>
  <sheetData>
    <row r="1" ht="46" customHeight="1">
      <c r="A1" s="22" t="inlineStr">
        <is>
          <t>Stay Date</t>
        </is>
      </c>
      <c r="B1" s="22" t="inlineStr">
        <is>
          <t>Day</t>
        </is>
      </c>
      <c r="C1" s="22" t="inlineStr">
        <is>
          <t>Month</t>
        </is>
      </c>
      <c r="D1" s="22" t="inlineStr">
        <is>
          <t>Day Type</t>
        </is>
      </c>
      <c r="E1" s="22" t="inlineStr">
        <is>
          <t>Demand Driver</t>
        </is>
      </c>
      <c r="F1" s="22" t="inlineStr">
        <is>
          <t>Total Rooms</t>
        </is>
      </c>
      <c r="G1" s="22" t="inlineStr">
        <is>
          <t>Out of Order Rooms</t>
        </is>
      </c>
      <c r="H1" s="22" t="inlineStr">
        <is>
          <t>Sellable Rooms</t>
        </is>
      </c>
      <c r="I1" s="22" t="inlineStr">
        <is>
          <t>On-the-Books Rooms</t>
        </is>
      </c>
      <c r="J1" s="22" t="inlineStr">
        <is>
          <t>On-the-Books ADR</t>
        </is>
      </c>
      <c r="K1" s="22" t="inlineStr">
        <is>
          <t>On-the-Books Revenue</t>
        </is>
      </c>
      <c r="L1" s="22" t="inlineStr">
        <is>
          <t>On-the-Books Occupancy</t>
        </is>
      </c>
      <c r="M1" s="22" t="inlineStr">
        <is>
          <t>1-Day Pickup</t>
        </is>
      </c>
      <c r="N1" s="22" t="inlineStr">
        <is>
          <t>7-Day Pickup</t>
        </is>
      </c>
      <c r="O1" s="22" t="inlineStr">
        <is>
          <t>30-Day Pickup</t>
        </is>
      </c>
      <c r="P1" s="22" t="inlineStr">
        <is>
          <t>Forecast Adjustment Rooms</t>
        </is>
      </c>
      <c r="Q1" s="22" t="inlineStr">
        <is>
          <t>Forecast Rooms Sold</t>
        </is>
      </c>
      <c r="R1" s="22" t="inlineStr">
        <is>
          <t>Forecast ADR</t>
        </is>
      </c>
      <c r="S1" s="22" t="inlineStr">
        <is>
          <t>Forecast Rooms Revenue</t>
        </is>
      </c>
      <c r="T1" s="22" t="inlineStr">
        <is>
          <t>Forecast Occupancy</t>
        </is>
      </c>
      <c r="U1" s="22" t="inlineStr">
        <is>
          <t>Forecast RevPAR</t>
        </is>
      </c>
      <c r="V1" s="22" t="inlineStr">
        <is>
          <t>Budget Rooms Sold</t>
        </is>
      </c>
      <c r="W1" s="22" t="inlineStr">
        <is>
          <t>Budget ADR</t>
        </is>
      </c>
      <c r="X1" s="22" t="inlineStr">
        <is>
          <t>Budget Rooms Revenue</t>
        </is>
      </c>
      <c r="Y1" s="22" t="inlineStr">
        <is>
          <t>Budget Occupancy</t>
        </is>
      </c>
      <c r="Z1" s="22" t="inlineStr">
        <is>
          <t>Revenue Variance to Budget</t>
        </is>
      </c>
      <c r="AA1" s="22" t="inlineStr">
        <is>
          <t>Revenue Variance to Budget %</t>
        </is>
      </c>
      <c r="AB1" s="22" t="inlineStr">
        <is>
          <t>Prior Year Rooms Sold</t>
        </is>
      </c>
      <c r="AC1" s="22" t="inlineStr">
        <is>
          <t>Prior Year ADR</t>
        </is>
      </c>
      <c r="AD1" s="22" t="inlineStr">
        <is>
          <t>Prior Year Rooms Revenue</t>
        </is>
      </c>
      <c r="AE1" s="22" t="inlineStr">
        <is>
          <t>Revenue Variance to Prior Year</t>
        </is>
      </c>
      <c r="AF1" s="22" t="inlineStr">
        <is>
          <t>Revenue Variance to Prior Year %</t>
        </is>
      </c>
      <c r="AG1" s="22" t="inlineStr">
        <is>
          <t>Competitor Set ADR</t>
        </is>
      </c>
      <c r="AH1" s="22" t="inlineStr">
        <is>
          <t>ADR Index</t>
        </is>
      </c>
      <c r="AI1" s="22" t="inlineStr">
        <is>
          <t>Current Public Rate</t>
        </is>
      </c>
      <c r="AJ1" s="22" t="inlineStr">
        <is>
          <t>Recommended Public Rate</t>
        </is>
      </c>
      <c r="AK1" s="22" t="inlineStr">
        <is>
          <t>Recommended Action</t>
        </is>
      </c>
      <c r="AL1" s="22" t="inlineStr">
        <is>
          <t>Minimum Stay Nights</t>
        </is>
      </c>
      <c r="AM1" s="22" t="inlineStr">
        <is>
          <t>Inventory Status</t>
        </is>
      </c>
      <c r="AN1" s="22" t="inlineStr">
        <is>
          <t>Revenue Manager Notes</t>
        </is>
      </c>
      <c r="AO1" s="22" t="inlineStr">
        <is>
          <t>Stay Date Status</t>
        </is>
      </c>
      <c r="AP1" s="22" t="inlineStr">
        <is>
          <t>Occupancy Target</t>
        </is>
      </c>
      <c r="AQ1" s="22" t="inlineStr">
        <is>
          <t>Operational Check</t>
        </is>
      </c>
    </row>
    <row r="2">
      <c r="A2" s="55" t="n">
        <v>46023</v>
      </c>
      <c r="B2" s="24">
        <f>IFERROR(IF(A2="","",INDEX('Assumptions'!$E$3:$E$9,MOD(A2-'Assumptions'!$B$18,7)+1)),"")</f>
        <v/>
      </c>
      <c r="C2" s="24">
        <f>IFERROR(IF(A2="","",INDEX('Assumptions'!$H$3:$H$14,MONTH(A2))),"")</f>
        <v/>
      </c>
      <c r="D2" s="25" t="inlineStr">
        <is>
          <t>Weekday</t>
        </is>
      </c>
      <c r="E2" s="26" t="n"/>
      <c r="F2" s="24">
        <f>IFERROR(IF(A2="","",'Assumptions'!$B$5),"")</f>
        <v/>
      </c>
      <c r="G2" s="25" t="n"/>
      <c r="H2" s="24">
        <f>IFERROR(IF(G2="","",MAX(0,F2-G2)),"")</f>
        <v/>
      </c>
      <c r="I2" s="25" t="n"/>
      <c r="J2" s="56" t="n"/>
      <c r="K2" s="57">
        <f>IFERROR(IF(OR(I2="",J2=""),"",I2*J2),"")</f>
        <v/>
      </c>
      <c r="L2" s="58">
        <f>IFERROR(IF(OR(I2="",H2=""),"",I2/H2),"")</f>
        <v/>
      </c>
      <c r="M2" s="25" t="n"/>
      <c r="N2" s="25" t="n"/>
      <c r="O2" s="25" t="n"/>
      <c r="P2" s="25" t="n"/>
      <c r="Q2" s="24">
        <f>IFERROR(IF(OR(H2="",I2="",P2=""),"",MIN(H2,MAX(0,I2+P2))),"")</f>
        <v/>
      </c>
      <c r="R2" s="56" t="n"/>
      <c r="S2" s="57">
        <f>IFERROR(IF(OR(Q2="",R2=""),"",Q2*R2),"")</f>
        <v/>
      </c>
      <c r="T2" s="58">
        <f>IFERROR(IF(OR(Q2="",H2=""),"",Q2/H2),"")</f>
        <v/>
      </c>
      <c r="U2" s="57">
        <f>IFERROR(IF(OR(S2="",H2=""),"",S2/H2),"")</f>
        <v/>
      </c>
      <c r="V2" s="25" t="n"/>
      <c r="W2" s="56" t="n"/>
      <c r="X2" s="57">
        <f>IFERROR(IF(OR(V2="",W2=""),"",V2*W2),"")</f>
        <v/>
      </c>
      <c r="Y2" s="58">
        <f>IFERROR(IF(OR(V2="",H2=""),"",V2/H2),"")</f>
        <v/>
      </c>
      <c r="Z2" s="57">
        <f>IFERROR(IF(OR(S2="",X2=""),"",S2-X2),"")</f>
        <v/>
      </c>
      <c r="AA2" s="58">
        <f>IFERROR(IF(OR(Z2="",X2=""),"",Z2/X2),"")</f>
        <v/>
      </c>
      <c r="AB2" s="25" t="n"/>
      <c r="AC2" s="56" t="n"/>
      <c r="AD2" s="57">
        <f>IFERROR(IF(OR(AB2="",AC2=""),"",AB2*AC2),"")</f>
        <v/>
      </c>
      <c r="AE2" s="57">
        <f>IFERROR(IF(OR(S2="",AD2=""),"",S2-AD2),"")</f>
        <v/>
      </c>
      <c r="AF2" s="58">
        <f>IFERROR(IF(OR(AE2="",AD2=""),"",AE2/AD2),"")</f>
        <v/>
      </c>
      <c r="AG2" s="56" t="n"/>
      <c r="AH2" s="59">
        <f>IFERROR(IF(OR(R2="",AG2=""),"",R2/AG2*100),"")</f>
        <v/>
      </c>
      <c r="AI2" s="56" t="n"/>
      <c r="AJ2" s="57">
        <f>IFERROR(IF(OR(T2="",AI2=""),"",IF(T2&gt;='Assumptions'!$B$10,AI2*(1+'Assumptions'!$B$13),IF(T2&lt;'Assumptions'!$B$8,AI2*(1-'Assumptions'!$B$14),AI2))),"")</f>
        <v/>
      </c>
      <c r="AK2" s="31">
        <f>IFERROR(IF(COUNTA(G2,I2:J2,M2:P2,R2,V2:W2,AB2:AC2,AG2,AI2,AL2:AN2)=0,"",IF(H2=0,"Closed / Sold Out",IF(I2&gt;H2,"Review Inventory",IF(T2&gt;='Assumptions'!$B$10,"Increase Rate",IF(T2&lt;'Assumptions'!$B$8,"Reduce Rate","Hold Rate"))))),"Review")</f>
        <v/>
      </c>
      <c r="AL2" s="25" t="n"/>
      <c r="AM2" s="25" t="n"/>
      <c r="AN2" s="26" t="n"/>
      <c r="AO2" s="24">
        <f>IFERROR(IF(A2="","",IF(A2&lt;TODAY(),"Past",IF(A2=TODAY(),"Today","Future"))),"")</f>
        <v/>
      </c>
      <c r="AP2" s="58">
        <f>IFERROR(IF(COUNTA(G2,I2:J2,M2:P2,R2,V2:W2,AB2:AC2,AG2,AI2,AL2:AN2)=0,"",'Assumptions'!$B$9),"")</f>
        <v/>
      </c>
      <c r="AQ2" s="31">
        <f>IFERROR(IF(COUNTA(G2,I2:J2,M2:P2,R2,V2:W2,AB2:AC2,AG2,AI2,AL2:AN2)=0,"",IF(G2&gt;F2,"Out-of-order rooms exceed inventory",IF(I2&gt;H2,"On-the-books rooms exceed sellable rooms",IF(Q2&gt;H2,"Forecast exceeds sellable rooms",IF(AND(Q2&gt;0,R2=0),"Missing forecast ADR",IF(AND(I2&gt;0,J2=0),"Missing on-the-books ADR","Ready")))))),"Check inputs")</f>
        <v/>
      </c>
    </row>
    <row r="3">
      <c r="A3" s="55" t="n">
        <v>46024</v>
      </c>
      <c r="B3" s="24">
        <f>IFERROR(IF(A3="","",INDEX('Assumptions'!$E$3:$E$9,MOD(A3-'Assumptions'!$B$18,7)+1)),"")</f>
        <v/>
      </c>
      <c r="C3" s="24">
        <f>IFERROR(IF(A3="","",INDEX('Assumptions'!$H$3:$H$14,MONTH(A3))),"")</f>
        <v/>
      </c>
      <c r="D3" s="25" t="inlineStr">
        <is>
          <t>Weekend</t>
        </is>
      </c>
      <c r="E3" s="26" t="inlineStr">
        <is>
          <t>New Year leisure demand</t>
        </is>
      </c>
      <c r="F3" s="24">
        <f>IFERROR(IF(A3="","",'Assumptions'!$B$5),"")</f>
        <v/>
      </c>
      <c r="G3" s="25" t="n">
        <v>2</v>
      </c>
      <c r="H3" s="24">
        <f>IFERROR(IF(G3="","",MAX(0,F3-G3)),"")</f>
        <v/>
      </c>
      <c r="I3" s="25" t="n">
        <v>94</v>
      </c>
      <c r="J3" s="56" t="n">
        <v>189</v>
      </c>
      <c r="K3" s="57">
        <f>IFERROR(IF(OR(I3="",J3=""),"",I3*J3),"")</f>
        <v/>
      </c>
      <c r="L3" s="58">
        <f>IFERROR(IF(OR(I3="",H3=""),"",I3/H3),"")</f>
        <v/>
      </c>
      <c r="M3" s="25" t="n">
        <v>5</v>
      </c>
      <c r="N3" s="25" t="n">
        <v>17</v>
      </c>
      <c r="O3" s="25" t="n">
        <v>39</v>
      </c>
      <c r="P3" s="25" t="n">
        <v>15</v>
      </c>
      <c r="Q3" s="24">
        <f>IFERROR(IF(OR(H3="",I3="",P3=""),"",MIN(H3,MAX(0,I3+P3))),"")</f>
        <v/>
      </c>
      <c r="R3" s="56" t="n">
        <v>199</v>
      </c>
      <c r="S3" s="57">
        <f>IFERROR(IF(OR(Q3="",R3=""),"",Q3*R3),"")</f>
        <v/>
      </c>
      <c r="T3" s="58">
        <f>IFERROR(IF(OR(Q3="",H3=""),"",Q3/H3),"")</f>
        <v/>
      </c>
      <c r="U3" s="57">
        <f>IFERROR(IF(OR(S3="",H3=""),"",S3/H3),"")</f>
        <v/>
      </c>
      <c r="V3" s="25" t="n">
        <v>100</v>
      </c>
      <c r="W3" s="56" t="n">
        <v>192</v>
      </c>
      <c r="X3" s="57">
        <f>IFERROR(IF(OR(V3="",W3=""),"",V3*W3),"")</f>
        <v/>
      </c>
      <c r="Y3" s="58">
        <f>IFERROR(IF(OR(V3="",H3=""),"",V3/H3),"")</f>
        <v/>
      </c>
      <c r="Z3" s="57">
        <f>IFERROR(IF(OR(S3="",X3=""),"",S3-X3),"")</f>
        <v/>
      </c>
      <c r="AA3" s="58">
        <f>IFERROR(IF(OR(Z3="",X3=""),"",Z3/X3),"")</f>
        <v/>
      </c>
      <c r="AB3" s="25" t="n">
        <v>96</v>
      </c>
      <c r="AC3" s="56" t="n">
        <v>184</v>
      </c>
      <c r="AD3" s="57">
        <f>IFERROR(IF(OR(AB3="",AC3=""),"",AB3*AC3),"")</f>
        <v/>
      </c>
      <c r="AE3" s="57">
        <f>IFERROR(IF(OR(S3="",AD3=""),"",S3-AD3),"")</f>
        <v/>
      </c>
      <c r="AF3" s="58">
        <f>IFERROR(IF(OR(AE3="",AD3=""),"",AE3/AD3),"")</f>
        <v/>
      </c>
      <c r="AG3" s="56" t="n">
        <v>196</v>
      </c>
      <c r="AH3" s="59">
        <f>IFERROR(IF(OR(R3="",AG3=""),"",R3/AG3*100),"")</f>
        <v/>
      </c>
      <c r="AI3" s="56" t="n">
        <v>209</v>
      </c>
      <c r="AJ3" s="57">
        <f>IFERROR(IF(OR(T3="",AI3=""),"",IF(T3&gt;='Assumptions'!$B$10,AI3*(1+'Assumptions'!$B$13),IF(T3&lt;'Assumptions'!$B$8,AI3*(1-'Assumptions'!$B$14),AI3))),"")</f>
        <v/>
      </c>
      <c r="AK3" s="31">
        <f>IFERROR(IF(COUNTA(G3,I3:J3,M3:P3,R3,V3:W3,AB3:AC3,AG3,AI3,AL3:AN3)=0,"",IF(H3=0,"Closed / Sold Out",IF(I3&gt;H3,"Review Inventory",IF(T3&gt;='Assumptions'!$B$10,"Increase Rate",IF(T3&lt;'Assumptions'!$B$8,"Reduce Rate","Hold Rate"))))),"Review")</f>
        <v/>
      </c>
      <c r="AL3" s="25" t="n">
        <v>2</v>
      </c>
      <c r="AM3" s="25" t="inlineStr">
        <is>
          <t>Open</t>
        </is>
      </c>
      <c r="AN3" s="26" t="inlineStr">
        <is>
          <t>Monitor same-day pickup before raising rate again.</t>
        </is>
      </c>
      <c r="AO3" s="24">
        <f>IFERROR(IF(A3="","",IF(A3&lt;TODAY(),"Past",IF(A3=TODAY(),"Today","Future"))),"")</f>
        <v/>
      </c>
      <c r="AP3" s="58">
        <f>IFERROR(IF(COUNTA(G3,I3:J3,M3:P3,R3,V3:W3,AB3:AC3,AG3,AI3,AL3:AN3)=0,"",'Assumptions'!$B$9),"")</f>
        <v/>
      </c>
      <c r="AQ3" s="31">
        <f>IFERROR(IF(COUNTA(G3,I3:J3,M3:P3,R3,V3:W3,AB3:AC3,AG3,AI3,AL3:AN3)=0,"",IF(G3&gt;F3,"Out-of-order rooms exceed inventory",IF(I3&gt;H3,"On-the-books rooms exceed sellable rooms",IF(Q3&gt;H3,"Forecast exceeds sellable rooms",IF(AND(Q3&gt;0,R3=0),"Missing forecast ADR",IF(AND(I3&gt;0,J3=0),"Missing on-the-books ADR","Ready")))))),"Check inputs")</f>
        <v/>
      </c>
    </row>
    <row r="4">
      <c r="A4" s="55" t="n">
        <v>46025</v>
      </c>
      <c r="B4" s="24">
        <f>IFERROR(IF(A4="","",INDEX('Assumptions'!$E$3:$E$9,MOD(A4-'Assumptions'!$B$18,7)+1)),"")</f>
        <v/>
      </c>
      <c r="C4" s="24">
        <f>IFERROR(IF(A4="","",INDEX('Assumptions'!$H$3:$H$14,MONTH(A4))),"")</f>
        <v/>
      </c>
      <c r="D4" s="25" t="inlineStr">
        <is>
          <t>Weekend</t>
        </is>
      </c>
      <c r="E4" s="26" t="n"/>
      <c r="F4" s="24">
        <f>IFERROR(IF(A4="","",'Assumptions'!$B$5),"")</f>
        <v/>
      </c>
      <c r="G4" s="25" t="n"/>
      <c r="H4" s="24">
        <f>IFERROR(IF(G4="","",MAX(0,F4-G4)),"")</f>
        <v/>
      </c>
      <c r="I4" s="25" t="n"/>
      <c r="J4" s="56" t="n"/>
      <c r="K4" s="57">
        <f>IFERROR(IF(OR(I4="",J4=""),"",I4*J4),"")</f>
        <v/>
      </c>
      <c r="L4" s="58">
        <f>IFERROR(IF(OR(I4="",H4=""),"",I4/H4),"")</f>
        <v/>
      </c>
      <c r="M4" s="25" t="n"/>
      <c r="N4" s="25" t="n"/>
      <c r="O4" s="25" t="n"/>
      <c r="P4" s="25" t="n"/>
      <c r="Q4" s="24">
        <f>IFERROR(IF(OR(H4="",I4="",P4=""),"",MIN(H4,MAX(0,I4+P4))),"")</f>
        <v/>
      </c>
      <c r="R4" s="56" t="n"/>
      <c r="S4" s="57">
        <f>IFERROR(IF(OR(Q4="",R4=""),"",Q4*R4),"")</f>
        <v/>
      </c>
      <c r="T4" s="58">
        <f>IFERROR(IF(OR(Q4="",H4=""),"",Q4/H4),"")</f>
        <v/>
      </c>
      <c r="U4" s="57">
        <f>IFERROR(IF(OR(S4="",H4=""),"",S4/H4),"")</f>
        <v/>
      </c>
      <c r="V4" s="25" t="n"/>
      <c r="W4" s="56" t="n"/>
      <c r="X4" s="57">
        <f>IFERROR(IF(OR(V4="",W4=""),"",V4*W4),"")</f>
        <v/>
      </c>
      <c r="Y4" s="58">
        <f>IFERROR(IF(OR(V4="",H4=""),"",V4/H4),"")</f>
        <v/>
      </c>
      <c r="Z4" s="57">
        <f>IFERROR(IF(OR(S4="",X4=""),"",S4-X4),"")</f>
        <v/>
      </c>
      <c r="AA4" s="58">
        <f>IFERROR(IF(OR(Z4="",X4=""),"",Z4/X4),"")</f>
        <v/>
      </c>
      <c r="AB4" s="25" t="n"/>
      <c r="AC4" s="56" t="n"/>
      <c r="AD4" s="57">
        <f>IFERROR(IF(OR(AB4="",AC4=""),"",AB4*AC4),"")</f>
        <v/>
      </c>
      <c r="AE4" s="57">
        <f>IFERROR(IF(OR(S4="",AD4=""),"",S4-AD4),"")</f>
        <v/>
      </c>
      <c r="AF4" s="58">
        <f>IFERROR(IF(OR(AE4="",AD4=""),"",AE4/AD4),"")</f>
        <v/>
      </c>
      <c r="AG4" s="56" t="n"/>
      <c r="AH4" s="59">
        <f>IFERROR(IF(OR(R4="",AG4=""),"",R4/AG4*100),"")</f>
        <v/>
      </c>
      <c r="AI4" s="56" t="n"/>
      <c r="AJ4" s="57">
        <f>IFERROR(IF(OR(T4="",AI4=""),"",IF(T4&gt;='Assumptions'!$B$10,AI4*(1+'Assumptions'!$B$13),IF(T4&lt;'Assumptions'!$B$8,AI4*(1-'Assumptions'!$B$14),AI4))),"")</f>
        <v/>
      </c>
      <c r="AK4" s="31">
        <f>IFERROR(IF(COUNTA(G4,I4:J4,M4:P4,R4,V4:W4,AB4:AC4,AG4,AI4,AL4:AN4)=0,"",IF(H4=0,"Closed / Sold Out",IF(I4&gt;H4,"Review Inventory",IF(T4&gt;='Assumptions'!$B$10,"Increase Rate",IF(T4&lt;'Assumptions'!$B$8,"Reduce Rate","Hold Rate"))))),"Review")</f>
        <v/>
      </c>
      <c r="AL4" s="25" t="n"/>
      <c r="AM4" s="25" t="n"/>
      <c r="AN4" s="26" t="n"/>
      <c r="AO4" s="24">
        <f>IFERROR(IF(A4="","",IF(A4&lt;TODAY(),"Past",IF(A4=TODAY(),"Today","Future"))),"")</f>
        <v/>
      </c>
      <c r="AP4" s="58">
        <f>IFERROR(IF(COUNTA(G4,I4:J4,M4:P4,R4,V4:W4,AB4:AC4,AG4,AI4,AL4:AN4)=0,"",'Assumptions'!$B$9),"")</f>
        <v/>
      </c>
      <c r="AQ4" s="31">
        <f>IFERROR(IF(COUNTA(G4,I4:J4,M4:P4,R4,V4:W4,AB4:AC4,AG4,AI4,AL4:AN4)=0,"",IF(G4&gt;F4,"Out-of-order rooms exceed inventory",IF(I4&gt;H4,"On-the-books rooms exceed sellable rooms",IF(Q4&gt;H4,"Forecast exceeds sellable rooms",IF(AND(Q4&gt;0,R4=0),"Missing forecast ADR",IF(AND(I4&gt;0,J4=0),"Missing on-the-books ADR","Ready")))))),"Check inputs")</f>
        <v/>
      </c>
    </row>
    <row r="5">
      <c r="A5" s="55" t="n">
        <v>46026</v>
      </c>
      <c r="B5" s="24">
        <f>IFERROR(IF(A5="","",INDEX('Assumptions'!$E$3:$E$9,MOD(A5-'Assumptions'!$B$18,7)+1)),"")</f>
        <v/>
      </c>
      <c r="C5" s="24">
        <f>IFERROR(IF(A5="","",INDEX('Assumptions'!$H$3:$H$14,MONTH(A5))),"")</f>
        <v/>
      </c>
      <c r="D5" s="25" t="inlineStr">
        <is>
          <t>Weekend</t>
        </is>
      </c>
      <c r="E5" s="26" t="n"/>
      <c r="F5" s="24">
        <f>IFERROR(IF(A5="","",'Assumptions'!$B$5),"")</f>
        <v/>
      </c>
      <c r="G5" s="25" t="n"/>
      <c r="H5" s="24">
        <f>IFERROR(IF(G5="","",MAX(0,F5-G5)),"")</f>
        <v/>
      </c>
      <c r="I5" s="25" t="n"/>
      <c r="J5" s="56" t="n"/>
      <c r="K5" s="57">
        <f>IFERROR(IF(OR(I5="",J5=""),"",I5*J5),"")</f>
        <v/>
      </c>
      <c r="L5" s="58">
        <f>IFERROR(IF(OR(I5="",H5=""),"",I5/H5),"")</f>
        <v/>
      </c>
      <c r="M5" s="25" t="n"/>
      <c r="N5" s="25" t="n"/>
      <c r="O5" s="25" t="n"/>
      <c r="P5" s="25" t="n"/>
      <c r="Q5" s="24">
        <f>IFERROR(IF(OR(H5="",I5="",P5=""),"",MIN(H5,MAX(0,I5+P5))),"")</f>
        <v/>
      </c>
      <c r="R5" s="56" t="n"/>
      <c r="S5" s="57">
        <f>IFERROR(IF(OR(Q5="",R5=""),"",Q5*R5),"")</f>
        <v/>
      </c>
      <c r="T5" s="58">
        <f>IFERROR(IF(OR(Q5="",H5=""),"",Q5/H5),"")</f>
        <v/>
      </c>
      <c r="U5" s="57">
        <f>IFERROR(IF(OR(S5="",H5=""),"",S5/H5),"")</f>
        <v/>
      </c>
      <c r="V5" s="25" t="n"/>
      <c r="W5" s="56" t="n"/>
      <c r="X5" s="57">
        <f>IFERROR(IF(OR(V5="",W5=""),"",V5*W5),"")</f>
        <v/>
      </c>
      <c r="Y5" s="58">
        <f>IFERROR(IF(OR(V5="",H5=""),"",V5/H5),"")</f>
        <v/>
      </c>
      <c r="Z5" s="57">
        <f>IFERROR(IF(OR(S5="",X5=""),"",S5-X5),"")</f>
        <v/>
      </c>
      <c r="AA5" s="58">
        <f>IFERROR(IF(OR(Z5="",X5=""),"",Z5/X5),"")</f>
        <v/>
      </c>
      <c r="AB5" s="25" t="n"/>
      <c r="AC5" s="56" t="n"/>
      <c r="AD5" s="57">
        <f>IFERROR(IF(OR(AB5="",AC5=""),"",AB5*AC5),"")</f>
        <v/>
      </c>
      <c r="AE5" s="57">
        <f>IFERROR(IF(OR(S5="",AD5=""),"",S5-AD5),"")</f>
        <v/>
      </c>
      <c r="AF5" s="58">
        <f>IFERROR(IF(OR(AE5="",AD5=""),"",AE5/AD5),"")</f>
        <v/>
      </c>
      <c r="AG5" s="56" t="n"/>
      <c r="AH5" s="59">
        <f>IFERROR(IF(OR(R5="",AG5=""),"",R5/AG5*100),"")</f>
        <v/>
      </c>
      <c r="AI5" s="56" t="n"/>
      <c r="AJ5" s="57">
        <f>IFERROR(IF(OR(T5="",AI5=""),"",IF(T5&gt;='Assumptions'!$B$10,AI5*(1+'Assumptions'!$B$13),IF(T5&lt;'Assumptions'!$B$8,AI5*(1-'Assumptions'!$B$14),AI5))),"")</f>
        <v/>
      </c>
      <c r="AK5" s="31">
        <f>IFERROR(IF(COUNTA(G5,I5:J5,M5:P5,R5,V5:W5,AB5:AC5,AG5,AI5,AL5:AN5)=0,"",IF(H5=0,"Closed / Sold Out",IF(I5&gt;H5,"Review Inventory",IF(T5&gt;='Assumptions'!$B$10,"Increase Rate",IF(T5&lt;'Assumptions'!$B$8,"Reduce Rate","Hold Rate"))))),"Review")</f>
        <v/>
      </c>
      <c r="AL5" s="25" t="n"/>
      <c r="AM5" s="25" t="n"/>
      <c r="AN5" s="26" t="n"/>
      <c r="AO5" s="24">
        <f>IFERROR(IF(A5="","",IF(A5&lt;TODAY(),"Past",IF(A5=TODAY(),"Today","Future"))),"")</f>
        <v/>
      </c>
      <c r="AP5" s="58">
        <f>IFERROR(IF(COUNTA(G5,I5:J5,M5:P5,R5,V5:W5,AB5:AC5,AG5,AI5,AL5:AN5)=0,"",'Assumptions'!$B$9),"")</f>
        <v/>
      </c>
      <c r="AQ5" s="31">
        <f>IFERROR(IF(COUNTA(G5,I5:J5,M5:P5,R5,V5:W5,AB5:AC5,AG5,AI5,AL5:AN5)=0,"",IF(G5&gt;F5,"Out-of-order rooms exceed inventory",IF(I5&gt;H5,"On-the-books rooms exceed sellable rooms",IF(Q5&gt;H5,"Forecast exceeds sellable rooms",IF(AND(Q5&gt;0,R5=0),"Missing forecast ADR",IF(AND(I5&gt;0,J5=0),"Missing on-the-books ADR","Ready")))))),"Check inputs")</f>
        <v/>
      </c>
    </row>
    <row r="6">
      <c r="A6" s="55" t="n">
        <v>46027</v>
      </c>
      <c r="B6" s="24">
        <f>IFERROR(IF(A6="","",INDEX('Assumptions'!$E$3:$E$9,MOD(A6-'Assumptions'!$B$18,7)+1)),"")</f>
        <v/>
      </c>
      <c r="C6" s="24">
        <f>IFERROR(IF(A6="","",INDEX('Assumptions'!$H$3:$H$14,MONTH(A6))),"")</f>
        <v/>
      </c>
      <c r="D6" s="25" t="inlineStr">
        <is>
          <t>Weekday</t>
        </is>
      </c>
      <c r="E6" s="26" t="n"/>
      <c r="F6" s="24">
        <f>IFERROR(IF(A6="","",'Assumptions'!$B$5),"")</f>
        <v/>
      </c>
      <c r="G6" s="25" t="n"/>
      <c r="H6" s="24">
        <f>IFERROR(IF(G6="","",MAX(0,F6-G6)),"")</f>
        <v/>
      </c>
      <c r="I6" s="25" t="n"/>
      <c r="J6" s="56" t="n"/>
      <c r="K6" s="57">
        <f>IFERROR(IF(OR(I6="",J6=""),"",I6*J6),"")</f>
        <v/>
      </c>
      <c r="L6" s="58">
        <f>IFERROR(IF(OR(I6="",H6=""),"",I6/H6),"")</f>
        <v/>
      </c>
      <c r="M6" s="25" t="n"/>
      <c r="N6" s="25" t="n"/>
      <c r="O6" s="25" t="n"/>
      <c r="P6" s="25" t="n"/>
      <c r="Q6" s="24">
        <f>IFERROR(IF(OR(H6="",I6="",P6=""),"",MIN(H6,MAX(0,I6+P6))),"")</f>
        <v/>
      </c>
      <c r="R6" s="56" t="n"/>
      <c r="S6" s="57">
        <f>IFERROR(IF(OR(Q6="",R6=""),"",Q6*R6),"")</f>
        <v/>
      </c>
      <c r="T6" s="58">
        <f>IFERROR(IF(OR(Q6="",H6=""),"",Q6/H6),"")</f>
        <v/>
      </c>
      <c r="U6" s="57">
        <f>IFERROR(IF(OR(S6="",H6=""),"",S6/H6),"")</f>
        <v/>
      </c>
      <c r="V6" s="25" t="n"/>
      <c r="W6" s="56" t="n"/>
      <c r="X6" s="57">
        <f>IFERROR(IF(OR(V6="",W6=""),"",V6*W6),"")</f>
        <v/>
      </c>
      <c r="Y6" s="58">
        <f>IFERROR(IF(OR(V6="",H6=""),"",V6/H6),"")</f>
        <v/>
      </c>
      <c r="Z6" s="57">
        <f>IFERROR(IF(OR(S6="",X6=""),"",S6-X6),"")</f>
        <v/>
      </c>
      <c r="AA6" s="58">
        <f>IFERROR(IF(OR(Z6="",X6=""),"",Z6/X6),"")</f>
        <v/>
      </c>
      <c r="AB6" s="25" t="n"/>
      <c r="AC6" s="56" t="n"/>
      <c r="AD6" s="57">
        <f>IFERROR(IF(OR(AB6="",AC6=""),"",AB6*AC6),"")</f>
        <v/>
      </c>
      <c r="AE6" s="57">
        <f>IFERROR(IF(OR(S6="",AD6=""),"",S6-AD6),"")</f>
        <v/>
      </c>
      <c r="AF6" s="58">
        <f>IFERROR(IF(OR(AE6="",AD6=""),"",AE6/AD6),"")</f>
        <v/>
      </c>
      <c r="AG6" s="56" t="n"/>
      <c r="AH6" s="59">
        <f>IFERROR(IF(OR(R6="",AG6=""),"",R6/AG6*100),"")</f>
        <v/>
      </c>
      <c r="AI6" s="56" t="n"/>
      <c r="AJ6" s="57">
        <f>IFERROR(IF(OR(T6="",AI6=""),"",IF(T6&gt;='Assumptions'!$B$10,AI6*(1+'Assumptions'!$B$13),IF(T6&lt;'Assumptions'!$B$8,AI6*(1-'Assumptions'!$B$14),AI6))),"")</f>
        <v/>
      </c>
      <c r="AK6" s="31">
        <f>IFERROR(IF(COUNTA(G6,I6:J6,M6:P6,R6,V6:W6,AB6:AC6,AG6,AI6,AL6:AN6)=0,"",IF(H6=0,"Closed / Sold Out",IF(I6&gt;H6,"Review Inventory",IF(T6&gt;='Assumptions'!$B$10,"Increase Rate",IF(T6&lt;'Assumptions'!$B$8,"Reduce Rate","Hold Rate"))))),"Review")</f>
        <v/>
      </c>
      <c r="AL6" s="25" t="n"/>
      <c r="AM6" s="25" t="n"/>
      <c r="AN6" s="26" t="n"/>
      <c r="AO6" s="24">
        <f>IFERROR(IF(A6="","",IF(A6&lt;TODAY(),"Past",IF(A6=TODAY(),"Today","Future"))),"")</f>
        <v/>
      </c>
      <c r="AP6" s="58">
        <f>IFERROR(IF(COUNTA(G6,I6:J6,M6:P6,R6,V6:W6,AB6:AC6,AG6,AI6,AL6:AN6)=0,"",'Assumptions'!$B$9),"")</f>
        <v/>
      </c>
      <c r="AQ6" s="31">
        <f>IFERROR(IF(COUNTA(G6,I6:J6,M6:P6,R6,V6:W6,AB6:AC6,AG6,AI6,AL6:AN6)=0,"",IF(G6&gt;F6,"Out-of-order rooms exceed inventory",IF(I6&gt;H6,"On-the-books rooms exceed sellable rooms",IF(Q6&gt;H6,"Forecast exceeds sellable rooms",IF(AND(Q6&gt;0,R6=0),"Missing forecast ADR",IF(AND(I6&gt;0,J6=0),"Missing on-the-books ADR","Ready")))))),"Check inputs")</f>
        <v/>
      </c>
    </row>
    <row r="7">
      <c r="A7" s="55" t="n">
        <v>46028</v>
      </c>
      <c r="B7" s="24">
        <f>IFERROR(IF(A7="","",INDEX('Assumptions'!$E$3:$E$9,MOD(A7-'Assumptions'!$B$18,7)+1)),"")</f>
        <v/>
      </c>
      <c r="C7" s="24">
        <f>IFERROR(IF(A7="","",INDEX('Assumptions'!$H$3:$H$14,MONTH(A7))),"")</f>
        <v/>
      </c>
      <c r="D7" s="25" t="inlineStr">
        <is>
          <t>Weekday</t>
        </is>
      </c>
      <c r="E7" s="26" t="n"/>
      <c r="F7" s="24">
        <f>IFERROR(IF(A7="","",'Assumptions'!$B$5),"")</f>
        <v/>
      </c>
      <c r="G7" s="25" t="n"/>
      <c r="H7" s="24">
        <f>IFERROR(IF(G7="","",MAX(0,F7-G7)),"")</f>
        <v/>
      </c>
      <c r="I7" s="25" t="n"/>
      <c r="J7" s="56" t="n"/>
      <c r="K7" s="57">
        <f>IFERROR(IF(OR(I7="",J7=""),"",I7*J7),"")</f>
        <v/>
      </c>
      <c r="L7" s="58">
        <f>IFERROR(IF(OR(I7="",H7=""),"",I7/H7),"")</f>
        <v/>
      </c>
      <c r="M7" s="25" t="n"/>
      <c r="N7" s="25" t="n"/>
      <c r="O7" s="25" t="n"/>
      <c r="P7" s="25" t="n"/>
      <c r="Q7" s="24">
        <f>IFERROR(IF(OR(H7="",I7="",P7=""),"",MIN(H7,MAX(0,I7+P7))),"")</f>
        <v/>
      </c>
      <c r="R7" s="56" t="n"/>
      <c r="S7" s="57">
        <f>IFERROR(IF(OR(Q7="",R7=""),"",Q7*R7),"")</f>
        <v/>
      </c>
      <c r="T7" s="58">
        <f>IFERROR(IF(OR(Q7="",H7=""),"",Q7/H7),"")</f>
        <v/>
      </c>
      <c r="U7" s="57">
        <f>IFERROR(IF(OR(S7="",H7=""),"",S7/H7),"")</f>
        <v/>
      </c>
      <c r="V7" s="25" t="n"/>
      <c r="W7" s="56" t="n"/>
      <c r="X7" s="57">
        <f>IFERROR(IF(OR(V7="",W7=""),"",V7*W7),"")</f>
        <v/>
      </c>
      <c r="Y7" s="58">
        <f>IFERROR(IF(OR(V7="",H7=""),"",V7/H7),"")</f>
        <v/>
      </c>
      <c r="Z7" s="57">
        <f>IFERROR(IF(OR(S7="",X7=""),"",S7-X7),"")</f>
        <v/>
      </c>
      <c r="AA7" s="58">
        <f>IFERROR(IF(OR(Z7="",X7=""),"",Z7/X7),"")</f>
        <v/>
      </c>
      <c r="AB7" s="25" t="n"/>
      <c r="AC7" s="56" t="n"/>
      <c r="AD7" s="57">
        <f>IFERROR(IF(OR(AB7="",AC7=""),"",AB7*AC7),"")</f>
        <v/>
      </c>
      <c r="AE7" s="57">
        <f>IFERROR(IF(OR(S7="",AD7=""),"",S7-AD7),"")</f>
        <v/>
      </c>
      <c r="AF7" s="58">
        <f>IFERROR(IF(OR(AE7="",AD7=""),"",AE7/AD7),"")</f>
        <v/>
      </c>
      <c r="AG7" s="56" t="n"/>
      <c r="AH7" s="59">
        <f>IFERROR(IF(OR(R7="",AG7=""),"",R7/AG7*100),"")</f>
        <v/>
      </c>
      <c r="AI7" s="56" t="n"/>
      <c r="AJ7" s="57">
        <f>IFERROR(IF(OR(T7="",AI7=""),"",IF(T7&gt;='Assumptions'!$B$10,AI7*(1+'Assumptions'!$B$13),IF(T7&lt;'Assumptions'!$B$8,AI7*(1-'Assumptions'!$B$14),AI7))),"")</f>
        <v/>
      </c>
      <c r="AK7" s="31">
        <f>IFERROR(IF(COUNTA(G7,I7:J7,M7:P7,R7,V7:W7,AB7:AC7,AG7,AI7,AL7:AN7)=0,"",IF(H7=0,"Closed / Sold Out",IF(I7&gt;H7,"Review Inventory",IF(T7&gt;='Assumptions'!$B$10,"Increase Rate",IF(T7&lt;'Assumptions'!$B$8,"Reduce Rate","Hold Rate"))))),"Review")</f>
        <v/>
      </c>
      <c r="AL7" s="25" t="n"/>
      <c r="AM7" s="25" t="n"/>
      <c r="AN7" s="26" t="n"/>
      <c r="AO7" s="24">
        <f>IFERROR(IF(A7="","",IF(A7&lt;TODAY(),"Past",IF(A7=TODAY(),"Today","Future"))),"")</f>
        <v/>
      </c>
      <c r="AP7" s="58">
        <f>IFERROR(IF(COUNTA(G7,I7:J7,M7:P7,R7,V7:W7,AB7:AC7,AG7,AI7,AL7:AN7)=0,"",'Assumptions'!$B$9),"")</f>
        <v/>
      </c>
      <c r="AQ7" s="31">
        <f>IFERROR(IF(COUNTA(G7,I7:J7,M7:P7,R7,V7:W7,AB7:AC7,AG7,AI7,AL7:AN7)=0,"",IF(G7&gt;F7,"Out-of-order rooms exceed inventory",IF(I7&gt;H7,"On-the-books rooms exceed sellable rooms",IF(Q7&gt;H7,"Forecast exceeds sellable rooms",IF(AND(Q7&gt;0,R7=0),"Missing forecast ADR",IF(AND(I7&gt;0,J7=0),"Missing on-the-books ADR","Ready")))))),"Check inputs")</f>
        <v/>
      </c>
    </row>
    <row r="8">
      <c r="A8" s="55" t="n">
        <v>46029</v>
      </c>
      <c r="B8" s="24">
        <f>IFERROR(IF(A8="","",INDEX('Assumptions'!$E$3:$E$9,MOD(A8-'Assumptions'!$B$18,7)+1)),"")</f>
        <v/>
      </c>
      <c r="C8" s="24">
        <f>IFERROR(IF(A8="","",INDEX('Assumptions'!$H$3:$H$14,MONTH(A8))),"")</f>
        <v/>
      </c>
      <c r="D8" s="25" t="inlineStr">
        <is>
          <t>Weekday</t>
        </is>
      </c>
      <c r="E8" s="26" t="n"/>
      <c r="F8" s="24">
        <f>IFERROR(IF(A8="","",'Assumptions'!$B$5),"")</f>
        <v/>
      </c>
      <c r="G8" s="25" t="n"/>
      <c r="H8" s="24">
        <f>IFERROR(IF(G8="","",MAX(0,F8-G8)),"")</f>
        <v/>
      </c>
      <c r="I8" s="25" t="n"/>
      <c r="J8" s="56" t="n"/>
      <c r="K8" s="57">
        <f>IFERROR(IF(OR(I8="",J8=""),"",I8*J8),"")</f>
        <v/>
      </c>
      <c r="L8" s="58">
        <f>IFERROR(IF(OR(I8="",H8=""),"",I8/H8),"")</f>
        <v/>
      </c>
      <c r="M8" s="25" t="n"/>
      <c r="N8" s="25" t="n"/>
      <c r="O8" s="25" t="n"/>
      <c r="P8" s="25" t="n"/>
      <c r="Q8" s="24">
        <f>IFERROR(IF(OR(H8="",I8="",P8=""),"",MIN(H8,MAX(0,I8+P8))),"")</f>
        <v/>
      </c>
      <c r="R8" s="56" t="n"/>
      <c r="S8" s="57">
        <f>IFERROR(IF(OR(Q8="",R8=""),"",Q8*R8),"")</f>
        <v/>
      </c>
      <c r="T8" s="58">
        <f>IFERROR(IF(OR(Q8="",H8=""),"",Q8/H8),"")</f>
        <v/>
      </c>
      <c r="U8" s="57">
        <f>IFERROR(IF(OR(S8="",H8=""),"",S8/H8),"")</f>
        <v/>
      </c>
      <c r="V8" s="25" t="n"/>
      <c r="W8" s="56" t="n"/>
      <c r="X8" s="57">
        <f>IFERROR(IF(OR(V8="",W8=""),"",V8*W8),"")</f>
        <v/>
      </c>
      <c r="Y8" s="58">
        <f>IFERROR(IF(OR(V8="",H8=""),"",V8/H8),"")</f>
        <v/>
      </c>
      <c r="Z8" s="57">
        <f>IFERROR(IF(OR(S8="",X8=""),"",S8-X8),"")</f>
        <v/>
      </c>
      <c r="AA8" s="58">
        <f>IFERROR(IF(OR(Z8="",X8=""),"",Z8/X8),"")</f>
        <v/>
      </c>
      <c r="AB8" s="25" t="n"/>
      <c r="AC8" s="56" t="n"/>
      <c r="AD8" s="57">
        <f>IFERROR(IF(OR(AB8="",AC8=""),"",AB8*AC8),"")</f>
        <v/>
      </c>
      <c r="AE8" s="57">
        <f>IFERROR(IF(OR(S8="",AD8=""),"",S8-AD8),"")</f>
        <v/>
      </c>
      <c r="AF8" s="58">
        <f>IFERROR(IF(OR(AE8="",AD8=""),"",AE8/AD8),"")</f>
        <v/>
      </c>
      <c r="AG8" s="56" t="n"/>
      <c r="AH8" s="59">
        <f>IFERROR(IF(OR(R8="",AG8=""),"",R8/AG8*100),"")</f>
        <v/>
      </c>
      <c r="AI8" s="56" t="n"/>
      <c r="AJ8" s="57">
        <f>IFERROR(IF(OR(T8="",AI8=""),"",IF(T8&gt;='Assumptions'!$B$10,AI8*(1+'Assumptions'!$B$13),IF(T8&lt;'Assumptions'!$B$8,AI8*(1-'Assumptions'!$B$14),AI8))),"")</f>
        <v/>
      </c>
      <c r="AK8" s="31">
        <f>IFERROR(IF(COUNTA(G8,I8:J8,M8:P8,R8,V8:W8,AB8:AC8,AG8,AI8,AL8:AN8)=0,"",IF(H8=0,"Closed / Sold Out",IF(I8&gt;H8,"Review Inventory",IF(T8&gt;='Assumptions'!$B$10,"Increase Rate",IF(T8&lt;'Assumptions'!$B$8,"Reduce Rate","Hold Rate"))))),"Review")</f>
        <v/>
      </c>
      <c r="AL8" s="25" t="n"/>
      <c r="AM8" s="25" t="n"/>
      <c r="AN8" s="26" t="n"/>
      <c r="AO8" s="24">
        <f>IFERROR(IF(A8="","",IF(A8&lt;TODAY(),"Past",IF(A8=TODAY(),"Today","Future"))),"")</f>
        <v/>
      </c>
      <c r="AP8" s="58">
        <f>IFERROR(IF(COUNTA(G8,I8:J8,M8:P8,R8,V8:W8,AB8:AC8,AG8,AI8,AL8:AN8)=0,"",'Assumptions'!$B$9),"")</f>
        <v/>
      </c>
      <c r="AQ8" s="31">
        <f>IFERROR(IF(COUNTA(G8,I8:J8,M8:P8,R8,V8:W8,AB8:AC8,AG8,AI8,AL8:AN8)=0,"",IF(G8&gt;F8,"Out-of-order rooms exceed inventory",IF(I8&gt;H8,"On-the-books rooms exceed sellable rooms",IF(Q8&gt;H8,"Forecast exceeds sellable rooms",IF(AND(Q8&gt;0,R8=0),"Missing forecast ADR",IF(AND(I8&gt;0,J8=0),"Missing on-the-books ADR","Ready")))))),"Check inputs")</f>
        <v/>
      </c>
    </row>
    <row r="9">
      <c r="A9" s="55" t="n">
        <v>46030</v>
      </c>
      <c r="B9" s="24">
        <f>IFERROR(IF(A9="","",INDEX('Assumptions'!$E$3:$E$9,MOD(A9-'Assumptions'!$B$18,7)+1)),"")</f>
        <v/>
      </c>
      <c r="C9" s="24">
        <f>IFERROR(IF(A9="","",INDEX('Assumptions'!$H$3:$H$14,MONTH(A9))),"")</f>
        <v/>
      </c>
      <c r="D9" s="25" t="inlineStr">
        <is>
          <t>Weekday</t>
        </is>
      </c>
      <c r="E9" s="26" t="n"/>
      <c r="F9" s="24">
        <f>IFERROR(IF(A9="","",'Assumptions'!$B$5),"")</f>
        <v/>
      </c>
      <c r="G9" s="25" t="n"/>
      <c r="H9" s="24">
        <f>IFERROR(IF(G9="","",MAX(0,F9-G9)),"")</f>
        <v/>
      </c>
      <c r="I9" s="25" t="n"/>
      <c r="J9" s="56" t="n"/>
      <c r="K9" s="57">
        <f>IFERROR(IF(OR(I9="",J9=""),"",I9*J9),"")</f>
        <v/>
      </c>
      <c r="L9" s="58">
        <f>IFERROR(IF(OR(I9="",H9=""),"",I9/H9),"")</f>
        <v/>
      </c>
      <c r="M9" s="25" t="n"/>
      <c r="N9" s="25" t="n"/>
      <c r="O9" s="25" t="n"/>
      <c r="P9" s="25" t="n"/>
      <c r="Q9" s="24">
        <f>IFERROR(IF(OR(H9="",I9="",P9=""),"",MIN(H9,MAX(0,I9+P9))),"")</f>
        <v/>
      </c>
      <c r="R9" s="56" t="n"/>
      <c r="S9" s="57">
        <f>IFERROR(IF(OR(Q9="",R9=""),"",Q9*R9),"")</f>
        <v/>
      </c>
      <c r="T9" s="58">
        <f>IFERROR(IF(OR(Q9="",H9=""),"",Q9/H9),"")</f>
        <v/>
      </c>
      <c r="U9" s="57">
        <f>IFERROR(IF(OR(S9="",H9=""),"",S9/H9),"")</f>
        <v/>
      </c>
      <c r="V9" s="25" t="n"/>
      <c r="W9" s="56" t="n"/>
      <c r="X9" s="57">
        <f>IFERROR(IF(OR(V9="",W9=""),"",V9*W9),"")</f>
        <v/>
      </c>
      <c r="Y9" s="58">
        <f>IFERROR(IF(OR(V9="",H9=""),"",V9/H9),"")</f>
        <v/>
      </c>
      <c r="Z9" s="57">
        <f>IFERROR(IF(OR(S9="",X9=""),"",S9-X9),"")</f>
        <v/>
      </c>
      <c r="AA9" s="58">
        <f>IFERROR(IF(OR(Z9="",X9=""),"",Z9/X9),"")</f>
        <v/>
      </c>
      <c r="AB9" s="25" t="n"/>
      <c r="AC9" s="56" t="n"/>
      <c r="AD9" s="57">
        <f>IFERROR(IF(OR(AB9="",AC9=""),"",AB9*AC9),"")</f>
        <v/>
      </c>
      <c r="AE9" s="57">
        <f>IFERROR(IF(OR(S9="",AD9=""),"",S9-AD9),"")</f>
        <v/>
      </c>
      <c r="AF9" s="58">
        <f>IFERROR(IF(OR(AE9="",AD9=""),"",AE9/AD9),"")</f>
        <v/>
      </c>
      <c r="AG9" s="56" t="n"/>
      <c r="AH9" s="59">
        <f>IFERROR(IF(OR(R9="",AG9=""),"",R9/AG9*100),"")</f>
        <v/>
      </c>
      <c r="AI9" s="56" t="n"/>
      <c r="AJ9" s="57">
        <f>IFERROR(IF(OR(T9="",AI9=""),"",IF(T9&gt;='Assumptions'!$B$10,AI9*(1+'Assumptions'!$B$13),IF(T9&lt;'Assumptions'!$B$8,AI9*(1-'Assumptions'!$B$14),AI9))),"")</f>
        <v/>
      </c>
      <c r="AK9" s="31">
        <f>IFERROR(IF(COUNTA(G9,I9:J9,M9:P9,R9,V9:W9,AB9:AC9,AG9,AI9,AL9:AN9)=0,"",IF(H9=0,"Closed / Sold Out",IF(I9&gt;H9,"Review Inventory",IF(T9&gt;='Assumptions'!$B$10,"Increase Rate",IF(T9&lt;'Assumptions'!$B$8,"Reduce Rate","Hold Rate"))))),"Review")</f>
        <v/>
      </c>
      <c r="AL9" s="25" t="n"/>
      <c r="AM9" s="25" t="n"/>
      <c r="AN9" s="26" t="n"/>
      <c r="AO9" s="24">
        <f>IFERROR(IF(A9="","",IF(A9&lt;TODAY(),"Past",IF(A9=TODAY(),"Today","Future"))),"")</f>
        <v/>
      </c>
      <c r="AP9" s="58">
        <f>IFERROR(IF(COUNTA(G9,I9:J9,M9:P9,R9,V9:W9,AB9:AC9,AG9,AI9,AL9:AN9)=0,"",'Assumptions'!$B$9),"")</f>
        <v/>
      </c>
      <c r="AQ9" s="31">
        <f>IFERROR(IF(COUNTA(G9,I9:J9,M9:P9,R9,V9:W9,AB9:AC9,AG9,AI9,AL9:AN9)=0,"",IF(G9&gt;F9,"Out-of-order rooms exceed inventory",IF(I9&gt;H9,"On-the-books rooms exceed sellable rooms",IF(Q9&gt;H9,"Forecast exceeds sellable rooms",IF(AND(Q9&gt;0,R9=0),"Missing forecast ADR",IF(AND(I9&gt;0,J9=0),"Missing on-the-books ADR","Ready")))))),"Check inputs")</f>
        <v/>
      </c>
    </row>
    <row r="10">
      <c r="A10" s="55" t="n">
        <v>46031</v>
      </c>
      <c r="B10" s="24">
        <f>IFERROR(IF(A10="","",INDEX('Assumptions'!$E$3:$E$9,MOD(A10-'Assumptions'!$B$18,7)+1)),"")</f>
        <v/>
      </c>
      <c r="C10" s="24">
        <f>IFERROR(IF(A10="","",INDEX('Assumptions'!$H$3:$H$14,MONTH(A10))),"")</f>
        <v/>
      </c>
      <c r="D10" s="25" t="inlineStr">
        <is>
          <t>Weekday</t>
        </is>
      </c>
      <c r="E10" s="26" t="n"/>
      <c r="F10" s="24">
        <f>IFERROR(IF(A10="","",'Assumptions'!$B$5),"")</f>
        <v/>
      </c>
      <c r="G10" s="25" t="n"/>
      <c r="H10" s="24">
        <f>IFERROR(IF(G10="","",MAX(0,F10-G10)),"")</f>
        <v/>
      </c>
      <c r="I10" s="25" t="n"/>
      <c r="J10" s="56" t="n"/>
      <c r="K10" s="57">
        <f>IFERROR(IF(OR(I10="",J10=""),"",I10*J10),"")</f>
        <v/>
      </c>
      <c r="L10" s="58">
        <f>IFERROR(IF(OR(I10="",H10=""),"",I10/H10),"")</f>
        <v/>
      </c>
      <c r="M10" s="25" t="n"/>
      <c r="N10" s="25" t="n"/>
      <c r="O10" s="25" t="n"/>
      <c r="P10" s="25" t="n"/>
      <c r="Q10" s="24">
        <f>IFERROR(IF(OR(H10="",I10="",P10=""),"",MIN(H10,MAX(0,I10+P10))),"")</f>
        <v/>
      </c>
      <c r="R10" s="56" t="n"/>
      <c r="S10" s="57">
        <f>IFERROR(IF(OR(Q10="",R10=""),"",Q10*R10),"")</f>
        <v/>
      </c>
      <c r="T10" s="58">
        <f>IFERROR(IF(OR(Q10="",H10=""),"",Q10/H10),"")</f>
        <v/>
      </c>
      <c r="U10" s="57">
        <f>IFERROR(IF(OR(S10="",H10=""),"",S10/H10),"")</f>
        <v/>
      </c>
      <c r="V10" s="25" t="n"/>
      <c r="W10" s="56" t="n"/>
      <c r="X10" s="57">
        <f>IFERROR(IF(OR(V10="",W10=""),"",V10*W10),"")</f>
        <v/>
      </c>
      <c r="Y10" s="58">
        <f>IFERROR(IF(OR(V10="",H10=""),"",V10/H10),"")</f>
        <v/>
      </c>
      <c r="Z10" s="57">
        <f>IFERROR(IF(OR(S10="",X10=""),"",S10-X10),"")</f>
        <v/>
      </c>
      <c r="AA10" s="58">
        <f>IFERROR(IF(OR(Z10="",X10=""),"",Z10/X10),"")</f>
        <v/>
      </c>
      <c r="AB10" s="25" t="n"/>
      <c r="AC10" s="56" t="n"/>
      <c r="AD10" s="57">
        <f>IFERROR(IF(OR(AB10="",AC10=""),"",AB10*AC10),"")</f>
        <v/>
      </c>
      <c r="AE10" s="57">
        <f>IFERROR(IF(OR(S10="",AD10=""),"",S10-AD10),"")</f>
        <v/>
      </c>
      <c r="AF10" s="58">
        <f>IFERROR(IF(OR(AE10="",AD10=""),"",AE10/AD10),"")</f>
        <v/>
      </c>
      <c r="AG10" s="56" t="n"/>
      <c r="AH10" s="59">
        <f>IFERROR(IF(OR(R10="",AG10=""),"",R10/AG10*100),"")</f>
        <v/>
      </c>
      <c r="AI10" s="56" t="n"/>
      <c r="AJ10" s="57">
        <f>IFERROR(IF(OR(T10="",AI10=""),"",IF(T10&gt;='Assumptions'!$B$10,AI10*(1+'Assumptions'!$B$13),IF(T10&lt;'Assumptions'!$B$8,AI10*(1-'Assumptions'!$B$14),AI10))),"")</f>
        <v/>
      </c>
      <c r="AK10" s="31">
        <f>IFERROR(IF(COUNTA(G10,I10:J10,M10:P10,R10,V10:W10,AB10:AC10,AG10,AI10,AL10:AN10)=0,"",IF(H10=0,"Closed / Sold Out",IF(I10&gt;H10,"Review Inventory",IF(T10&gt;='Assumptions'!$B$10,"Increase Rate",IF(T10&lt;'Assumptions'!$B$8,"Reduce Rate","Hold Rate"))))),"Review")</f>
        <v/>
      </c>
      <c r="AL10" s="25" t="n"/>
      <c r="AM10" s="25" t="n"/>
      <c r="AN10" s="26" t="n"/>
      <c r="AO10" s="24">
        <f>IFERROR(IF(A10="","",IF(A10&lt;TODAY(),"Past",IF(A10=TODAY(),"Today","Future"))),"")</f>
        <v/>
      </c>
      <c r="AP10" s="58">
        <f>IFERROR(IF(COUNTA(G10,I10:J10,M10:P10,R10,V10:W10,AB10:AC10,AG10,AI10,AL10:AN10)=0,"",'Assumptions'!$B$9),"")</f>
        <v/>
      </c>
      <c r="AQ10" s="31">
        <f>IFERROR(IF(COUNTA(G10,I10:J10,M10:P10,R10,V10:W10,AB10:AC10,AG10,AI10,AL10:AN10)=0,"",IF(G10&gt;F10,"Out-of-order rooms exceed inventory",IF(I10&gt;H10,"On-the-books rooms exceed sellable rooms",IF(Q10&gt;H10,"Forecast exceeds sellable rooms",IF(AND(Q10&gt;0,R10=0),"Missing forecast ADR",IF(AND(I10&gt;0,J10=0),"Missing on-the-books ADR","Ready")))))),"Check inputs")</f>
        <v/>
      </c>
    </row>
    <row r="11">
      <c r="A11" s="55" t="n">
        <v>46032</v>
      </c>
      <c r="B11" s="24">
        <f>IFERROR(IF(A11="","",INDEX('Assumptions'!$E$3:$E$9,MOD(A11-'Assumptions'!$B$18,7)+1)),"")</f>
        <v/>
      </c>
      <c r="C11" s="24">
        <f>IFERROR(IF(A11="","",INDEX('Assumptions'!$H$3:$H$14,MONTH(A11))),"")</f>
        <v/>
      </c>
      <c r="D11" s="25" t="inlineStr">
        <is>
          <t>Weekend</t>
        </is>
      </c>
      <c r="E11" s="26" t="n"/>
      <c r="F11" s="24">
        <f>IFERROR(IF(A11="","",'Assumptions'!$B$5),"")</f>
        <v/>
      </c>
      <c r="G11" s="25" t="n"/>
      <c r="H11" s="24">
        <f>IFERROR(IF(G11="","",MAX(0,F11-G11)),"")</f>
        <v/>
      </c>
      <c r="I11" s="25" t="n"/>
      <c r="J11" s="56" t="n"/>
      <c r="K11" s="57">
        <f>IFERROR(IF(OR(I11="",J11=""),"",I11*J11),"")</f>
        <v/>
      </c>
      <c r="L11" s="58">
        <f>IFERROR(IF(OR(I11="",H11=""),"",I11/H11),"")</f>
        <v/>
      </c>
      <c r="M11" s="25" t="n"/>
      <c r="N11" s="25" t="n"/>
      <c r="O11" s="25" t="n"/>
      <c r="P11" s="25" t="n"/>
      <c r="Q11" s="24">
        <f>IFERROR(IF(OR(H11="",I11="",P11=""),"",MIN(H11,MAX(0,I11+P11))),"")</f>
        <v/>
      </c>
      <c r="R11" s="56" t="n"/>
      <c r="S11" s="57">
        <f>IFERROR(IF(OR(Q11="",R11=""),"",Q11*R11),"")</f>
        <v/>
      </c>
      <c r="T11" s="58">
        <f>IFERROR(IF(OR(Q11="",H11=""),"",Q11/H11),"")</f>
        <v/>
      </c>
      <c r="U11" s="57">
        <f>IFERROR(IF(OR(S11="",H11=""),"",S11/H11),"")</f>
        <v/>
      </c>
      <c r="V11" s="25" t="n"/>
      <c r="W11" s="56" t="n"/>
      <c r="X11" s="57">
        <f>IFERROR(IF(OR(V11="",W11=""),"",V11*W11),"")</f>
        <v/>
      </c>
      <c r="Y11" s="58">
        <f>IFERROR(IF(OR(V11="",H11=""),"",V11/H11),"")</f>
        <v/>
      </c>
      <c r="Z11" s="57">
        <f>IFERROR(IF(OR(S11="",X11=""),"",S11-X11),"")</f>
        <v/>
      </c>
      <c r="AA11" s="58">
        <f>IFERROR(IF(OR(Z11="",X11=""),"",Z11/X11),"")</f>
        <v/>
      </c>
      <c r="AB11" s="25" t="n"/>
      <c r="AC11" s="56" t="n"/>
      <c r="AD11" s="57">
        <f>IFERROR(IF(OR(AB11="",AC11=""),"",AB11*AC11),"")</f>
        <v/>
      </c>
      <c r="AE11" s="57">
        <f>IFERROR(IF(OR(S11="",AD11=""),"",S11-AD11),"")</f>
        <v/>
      </c>
      <c r="AF11" s="58">
        <f>IFERROR(IF(OR(AE11="",AD11=""),"",AE11/AD11),"")</f>
        <v/>
      </c>
      <c r="AG11" s="56" t="n"/>
      <c r="AH11" s="59">
        <f>IFERROR(IF(OR(R11="",AG11=""),"",R11/AG11*100),"")</f>
        <v/>
      </c>
      <c r="AI11" s="56" t="n"/>
      <c r="AJ11" s="57">
        <f>IFERROR(IF(OR(T11="",AI11=""),"",IF(T11&gt;='Assumptions'!$B$10,AI11*(1+'Assumptions'!$B$13),IF(T11&lt;'Assumptions'!$B$8,AI11*(1-'Assumptions'!$B$14),AI11))),"")</f>
        <v/>
      </c>
      <c r="AK11" s="31">
        <f>IFERROR(IF(COUNTA(G11,I11:J11,M11:P11,R11,V11:W11,AB11:AC11,AG11,AI11,AL11:AN11)=0,"",IF(H11=0,"Closed / Sold Out",IF(I11&gt;H11,"Review Inventory",IF(T11&gt;='Assumptions'!$B$10,"Increase Rate",IF(T11&lt;'Assumptions'!$B$8,"Reduce Rate","Hold Rate"))))),"Review")</f>
        <v/>
      </c>
      <c r="AL11" s="25" t="n"/>
      <c r="AM11" s="25" t="n"/>
      <c r="AN11" s="26" t="n"/>
      <c r="AO11" s="24">
        <f>IFERROR(IF(A11="","",IF(A11&lt;TODAY(),"Past",IF(A11=TODAY(),"Today","Future"))),"")</f>
        <v/>
      </c>
      <c r="AP11" s="58">
        <f>IFERROR(IF(COUNTA(G11,I11:J11,M11:P11,R11,V11:W11,AB11:AC11,AG11,AI11,AL11:AN11)=0,"",'Assumptions'!$B$9),"")</f>
        <v/>
      </c>
      <c r="AQ11" s="31">
        <f>IFERROR(IF(COUNTA(G11,I11:J11,M11:P11,R11,V11:W11,AB11:AC11,AG11,AI11,AL11:AN11)=0,"",IF(G11&gt;F11,"Out-of-order rooms exceed inventory",IF(I11&gt;H11,"On-the-books rooms exceed sellable rooms",IF(Q11&gt;H11,"Forecast exceeds sellable rooms",IF(AND(Q11&gt;0,R11=0),"Missing forecast ADR",IF(AND(I11&gt;0,J11=0),"Missing on-the-books ADR","Ready")))))),"Check inputs")</f>
        <v/>
      </c>
    </row>
    <row r="12">
      <c r="A12" s="55" t="n">
        <v>46033</v>
      </c>
      <c r="B12" s="24">
        <f>IFERROR(IF(A12="","",INDEX('Assumptions'!$E$3:$E$9,MOD(A12-'Assumptions'!$B$18,7)+1)),"")</f>
        <v/>
      </c>
      <c r="C12" s="24">
        <f>IFERROR(IF(A12="","",INDEX('Assumptions'!$H$3:$H$14,MONTH(A12))),"")</f>
        <v/>
      </c>
      <c r="D12" s="25" t="inlineStr">
        <is>
          <t>Weekend</t>
        </is>
      </c>
      <c r="E12" s="26" t="n"/>
      <c r="F12" s="24">
        <f>IFERROR(IF(A12="","",'Assumptions'!$B$5),"")</f>
        <v/>
      </c>
      <c r="G12" s="25" t="n"/>
      <c r="H12" s="24">
        <f>IFERROR(IF(G12="","",MAX(0,F12-G12)),"")</f>
        <v/>
      </c>
      <c r="I12" s="25" t="n"/>
      <c r="J12" s="56" t="n"/>
      <c r="K12" s="57">
        <f>IFERROR(IF(OR(I12="",J12=""),"",I12*J12),"")</f>
        <v/>
      </c>
      <c r="L12" s="58">
        <f>IFERROR(IF(OR(I12="",H12=""),"",I12/H12),"")</f>
        <v/>
      </c>
      <c r="M12" s="25" t="n"/>
      <c r="N12" s="25" t="n"/>
      <c r="O12" s="25" t="n"/>
      <c r="P12" s="25" t="n"/>
      <c r="Q12" s="24">
        <f>IFERROR(IF(OR(H12="",I12="",P12=""),"",MIN(H12,MAX(0,I12+P12))),"")</f>
        <v/>
      </c>
      <c r="R12" s="56" t="n"/>
      <c r="S12" s="57">
        <f>IFERROR(IF(OR(Q12="",R12=""),"",Q12*R12),"")</f>
        <v/>
      </c>
      <c r="T12" s="58">
        <f>IFERROR(IF(OR(Q12="",H12=""),"",Q12/H12),"")</f>
        <v/>
      </c>
      <c r="U12" s="57">
        <f>IFERROR(IF(OR(S12="",H12=""),"",S12/H12),"")</f>
        <v/>
      </c>
      <c r="V12" s="25" t="n"/>
      <c r="W12" s="56" t="n"/>
      <c r="X12" s="57">
        <f>IFERROR(IF(OR(V12="",W12=""),"",V12*W12),"")</f>
        <v/>
      </c>
      <c r="Y12" s="58">
        <f>IFERROR(IF(OR(V12="",H12=""),"",V12/H12),"")</f>
        <v/>
      </c>
      <c r="Z12" s="57">
        <f>IFERROR(IF(OR(S12="",X12=""),"",S12-X12),"")</f>
        <v/>
      </c>
      <c r="AA12" s="58">
        <f>IFERROR(IF(OR(Z12="",X12=""),"",Z12/X12),"")</f>
        <v/>
      </c>
      <c r="AB12" s="25" t="n"/>
      <c r="AC12" s="56" t="n"/>
      <c r="AD12" s="57">
        <f>IFERROR(IF(OR(AB12="",AC12=""),"",AB12*AC12),"")</f>
        <v/>
      </c>
      <c r="AE12" s="57">
        <f>IFERROR(IF(OR(S12="",AD12=""),"",S12-AD12),"")</f>
        <v/>
      </c>
      <c r="AF12" s="58">
        <f>IFERROR(IF(OR(AE12="",AD12=""),"",AE12/AD12),"")</f>
        <v/>
      </c>
      <c r="AG12" s="56" t="n"/>
      <c r="AH12" s="59">
        <f>IFERROR(IF(OR(R12="",AG12=""),"",R12/AG12*100),"")</f>
        <v/>
      </c>
      <c r="AI12" s="56" t="n"/>
      <c r="AJ12" s="57">
        <f>IFERROR(IF(OR(T12="",AI12=""),"",IF(T12&gt;='Assumptions'!$B$10,AI12*(1+'Assumptions'!$B$13),IF(T12&lt;'Assumptions'!$B$8,AI12*(1-'Assumptions'!$B$14),AI12))),"")</f>
        <v/>
      </c>
      <c r="AK12" s="31">
        <f>IFERROR(IF(COUNTA(G12,I12:J12,M12:P12,R12,V12:W12,AB12:AC12,AG12,AI12,AL12:AN12)=0,"",IF(H12=0,"Closed / Sold Out",IF(I12&gt;H12,"Review Inventory",IF(T12&gt;='Assumptions'!$B$10,"Increase Rate",IF(T12&lt;'Assumptions'!$B$8,"Reduce Rate","Hold Rate"))))),"Review")</f>
        <v/>
      </c>
      <c r="AL12" s="25" t="n"/>
      <c r="AM12" s="25" t="n"/>
      <c r="AN12" s="26" t="n"/>
      <c r="AO12" s="24">
        <f>IFERROR(IF(A12="","",IF(A12&lt;TODAY(),"Past",IF(A12=TODAY(),"Today","Future"))),"")</f>
        <v/>
      </c>
      <c r="AP12" s="58">
        <f>IFERROR(IF(COUNTA(G12,I12:J12,M12:P12,R12,V12:W12,AB12:AC12,AG12,AI12,AL12:AN12)=0,"",'Assumptions'!$B$9),"")</f>
        <v/>
      </c>
      <c r="AQ12" s="31">
        <f>IFERROR(IF(COUNTA(G12,I12:J12,M12:P12,R12,V12:W12,AB12:AC12,AG12,AI12,AL12:AN12)=0,"",IF(G12&gt;F12,"Out-of-order rooms exceed inventory",IF(I12&gt;H12,"On-the-books rooms exceed sellable rooms",IF(Q12&gt;H12,"Forecast exceeds sellable rooms",IF(AND(Q12&gt;0,R12=0),"Missing forecast ADR",IF(AND(I12&gt;0,J12=0),"Missing on-the-books ADR","Ready")))))),"Check inputs")</f>
        <v/>
      </c>
    </row>
    <row r="13">
      <c r="A13" s="55" t="n">
        <v>46034</v>
      </c>
      <c r="B13" s="24">
        <f>IFERROR(IF(A13="","",INDEX('Assumptions'!$E$3:$E$9,MOD(A13-'Assumptions'!$B$18,7)+1)),"")</f>
        <v/>
      </c>
      <c r="C13" s="24">
        <f>IFERROR(IF(A13="","",INDEX('Assumptions'!$H$3:$H$14,MONTH(A13))),"")</f>
        <v/>
      </c>
      <c r="D13" s="25" t="inlineStr">
        <is>
          <t>Weekday</t>
        </is>
      </c>
      <c r="E13" s="26" t="n"/>
      <c r="F13" s="24">
        <f>IFERROR(IF(A13="","",'Assumptions'!$B$5),"")</f>
        <v/>
      </c>
      <c r="G13" s="25" t="n"/>
      <c r="H13" s="24">
        <f>IFERROR(IF(G13="","",MAX(0,F13-G13)),"")</f>
        <v/>
      </c>
      <c r="I13" s="25" t="n"/>
      <c r="J13" s="56" t="n"/>
      <c r="K13" s="57">
        <f>IFERROR(IF(OR(I13="",J13=""),"",I13*J13),"")</f>
        <v/>
      </c>
      <c r="L13" s="58">
        <f>IFERROR(IF(OR(I13="",H13=""),"",I13/H13),"")</f>
        <v/>
      </c>
      <c r="M13" s="25" t="n"/>
      <c r="N13" s="25" t="n"/>
      <c r="O13" s="25" t="n"/>
      <c r="P13" s="25" t="n"/>
      <c r="Q13" s="24">
        <f>IFERROR(IF(OR(H13="",I13="",P13=""),"",MIN(H13,MAX(0,I13+P13))),"")</f>
        <v/>
      </c>
      <c r="R13" s="56" t="n"/>
      <c r="S13" s="57">
        <f>IFERROR(IF(OR(Q13="",R13=""),"",Q13*R13),"")</f>
        <v/>
      </c>
      <c r="T13" s="58">
        <f>IFERROR(IF(OR(Q13="",H13=""),"",Q13/H13),"")</f>
        <v/>
      </c>
      <c r="U13" s="57">
        <f>IFERROR(IF(OR(S13="",H13=""),"",S13/H13),"")</f>
        <v/>
      </c>
      <c r="V13" s="25" t="n"/>
      <c r="W13" s="56" t="n"/>
      <c r="X13" s="57">
        <f>IFERROR(IF(OR(V13="",W13=""),"",V13*W13),"")</f>
        <v/>
      </c>
      <c r="Y13" s="58">
        <f>IFERROR(IF(OR(V13="",H13=""),"",V13/H13),"")</f>
        <v/>
      </c>
      <c r="Z13" s="57">
        <f>IFERROR(IF(OR(S13="",X13=""),"",S13-X13),"")</f>
        <v/>
      </c>
      <c r="AA13" s="58">
        <f>IFERROR(IF(OR(Z13="",X13=""),"",Z13/X13),"")</f>
        <v/>
      </c>
      <c r="AB13" s="25" t="n"/>
      <c r="AC13" s="56" t="n"/>
      <c r="AD13" s="57">
        <f>IFERROR(IF(OR(AB13="",AC13=""),"",AB13*AC13),"")</f>
        <v/>
      </c>
      <c r="AE13" s="57">
        <f>IFERROR(IF(OR(S13="",AD13=""),"",S13-AD13),"")</f>
        <v/>
      </c>
      <c r="AF13" s="58">
        <f>IFERROR(IF(OR(AE13="",AD13=""),"",AE13/AD13),"")</f>
        <v/>
      </c>
      <c r="AG13" s="56" t="n"/>
      <c r="AH13" s="59">
        <f>IFERROR(IF(OR(R13="",AG13=""),"",R13/AG13*100),"")</f>
        <v/>
      </c>
      <c r="AI13" s="56" t="n"/>
      <c r="AJ13" s="57">
        <f>IFERROR(IF(OR(T13="",AI13=""),"",IF(T13&gt;='Assumptions'!$B$10,AI13*(1+'Assumptions'!$B$13),IF(T13&lt;'Assumptions'!$B$8,AI13*(1-'Assumptions'!$B$14),AI13))),"")</f>
        <v/>
      </c>
      <c r="AK13" s="31">
        <f>IFERROR(IF(COUNTA(G13,I13:J13,M13:P13,R13,V13:W13,AB13:AC13,AG13,AI13,AL13:AN13)=0,"",IF(H13=0,"Closed / Sold Out",IF(I13&gt;H13,"Review Inventory",IF(T13&gt;='Assumptions'!$B$10,"Increase Rate",IF(T13&lt;'Assumptions'!$B$8,"Reduce Rate","Hold Rate"))))),"Review")</f>
        <v/>
      </c>
      <c r="AL13" s="25" t="n"/>
      <c r="AM13" s="25" t="n"/>
      <c r="AN13" s="26" t="n"/>
      <c r="AO13" s="24">
        <f>IFERROR(IF(A13="","",IF(A13&lt;TODAY(),"Past",IF(A13=TODAY(),"Today","Future"))),"")</f>
        <v/>
      </c>
      <c r="AP13" s="58">
        <f>IFERROR(IF(COUNTA(G13,I13:J13,M13:P13,R13,V13:W13,AB13:AC13,AG13,AI13,AL13:AN13)=0,"",'Assumptions'!$B$9),"")</f>
        <v/>
      </c>
      <c r="AQ13" s="31">
        <f>IFERROR(IF(COUNTA(G13,I13:J13,M13:P13,R13,V13:W13,AB13:AC13,AG13,AI13,AL13:AN13)=0,"",IF(G13&gt;F13,"Out-of-order rooms exceed inventory",IF(I13&gt;H13,"On-the-books rooms exceed sellable rooms",IF(Q13&gt;H13,"Forecast exceeds sellable rooms",IF(AND(Q13&gt;0,R13=0),"Missing forecast ADR",IF(AND(I13&gt;0,J13=0),"Missing on-the-books ADR","Ready")))))),"Check inputs")</f>
        <v/>
      </c>
    </row>
    <row r="14">
      <c r="A14" s="55" t="n">
        <v>46035</v>
      </c>
      <c r="B14" s="24">
        <f>IFERROR(IF(A14="","",INDEX('Assumptions'!$E$3:$E$9,MOD(A14-'Assumptions'!$B$18,7)+1)),"")</f>
        <v/>
      </c>
      <c r="C14" s="24">
        <f>IFERROR(IF(A14="","",INDEX('Assumptions'!$H$3:$H$14,MONTH(A14))),"")</f>
        <v/>
      </c>
      <c r="D14" s="25" t="inlineStr">
        <is>
          <t>Weekday</t>
        </is>
      </c>
      <c r="E14" s="26" t="n"/>
      <c r="F14" s="24">
        <f>IFERROR(IF(A14="","",'Assumptions'!$B$5),"")</f>
        <v/>
      </c>
      <c r="G14" s="25" t="n"/>
      <c r="H14" s="24">
        <f>IFERROR(IF(G14="","",MAX(0,F14-G14)),"")</f>
        <v/>
      </c>
      <c r="I14" s="25" t="n"/>
      <c r="J14" s="56" t="n"/>
      <c r="K14" s="57">
        <f>IFERROR(IF(OR(I14="",J14=""),"",I14*J14),"")</f>
        <v/>
      </c>
      <c r="L14" s="58">
        <f>IFERROR(IF(OR(I14="",H14=""),"",I14/H14),"")</f>
        <v/>
      </c>
      <c r="M14" s="25" t="n"/>
      <c r="N14" s="25" t="n"/>
      <c r="O14" s="25" t="n"/>
      <c r="P14" s="25" t="n"/>
      <c r="Q14" s="24">
        <f>IFERROR(IF(OR(H14="",I14="",P14=""),"",MIN(H14,MAX(0,I14+P14))),"")</f>
        <v/>
      </c>
      <c r="R14" s="56" t="n"/>
      <c r="S14" s="57">
        <f>IFERROR(IF(OR(Q14="",R14=""),"",Q14*R14),"")</f>
        <v/>
      </c>
      <c r="T14" s="58">
        <f>IFERROR(IF(OR(Q14="",H14=""),"",Q14/H14),"")</f>
        <v/>
      </c>
      <c r="U14" s="57">
        <f>IFERROR(IF(OR(S14="",H14=""),"",S14/H14),"")</f>
        <v/>
      </c>
      <c r="V14" s="25" t="n"/>
      <c r="W14" s="56" t="n"/>
      <c r="X14" s="57">
        <f>IFERROR(IF(OR(V14="",W14=""),"",V14*W14),"")</f>
        <v/>
      </c>
      <c r="Y14" s="58">
        <f>IFERROR(IF(OR(V14="",H14=""),"",V14/H14),"")</f>
        <v/>
      </c>
      <c r="Z14" s="57">
        <f>IFERROR(IF(OR(S14="",X14=""),"",S14-X14),"")</f>
        <v/>
      </c>
      <c r="AA14" s="58">
        <f>IFERROR(IF(OR(Z14="",X14=""),"",Z14/X14),"")</f>
        <v/>
      </c>
      <c r="AB14" s="25" t="n"/>
      <c r="AC14" s="56" t="n"/>
      <c r="AD14" s="57">
        <f>IFERROR(IF(OR(AB14="",AC14=""),"",AB14*AC14),"")</f>
        <v/>
      </c>
      <c r="AE14" s="57">
        <f>IFERROR(IF(OR(S14="",AD14=""),"",S14-AD14),"")</f>
        <v/>
      </c>
      <c r="AF14" s="58">
        <f>IFERROR(IF(OR(AE14="",AD14=""),"",AE14/AD14),"")</f>
        <v/>
      </c>
      <c r="AG14" s="56" t="n"/>
      <c r="AH14" s="59">
        <f>IFERROR(IF(OR(R14="",AG14=""),"",R14/AG14*100),"")</f>
        <v/>
      </c>
      <c r="AI14" s="56" t="n"/>
      <c r="AJ14" s="57">
        <f>IFERROR(IF(OR(T14="",AI14=""),"",IF(T14&gt;='Assumptions'!$B$10,AI14*(1+'Assumptions'!$B$13),IF(T14&lt;'Assumptions'!$B$8,AI14*(1-'Assumptions'!$B$14),AI14))),"")</f>
        <v/>
      </c>
      <c r="AK14" s="31">
        <f>IFERROR(IF(COUNTA(G14,I14:J14,M14:P14,R14,V14:W14,AB14:AC14,AG14,AI14,AL14:AN14)=0,"",IF(H14=0,"Closed / Sold Out",IF(I14&gt;H14,"Review Inventory",IF(T14&gt;='Assumptions'!$B$10,"Increase Rate",IF(T14&lt;'Assumptions'!$B$8,"Reduce Rate","Hold Rate"))))),"Review")</f>
        <v/>
      </c>
      <c r="AL14" s="25" t="n"/>
      <c r="AM14" s="25" t="n"/>
      <c r="AN14" s="26" t="n"/>
      <c r="AO14" s="24">
        <f>IFERROR(IF(A14="","",IF(A14&lt;TODAY(),"Past",IF(A14=TODAY(),"Today","Future"))),"")</f>
        <v/>
      </c>
      <c r="AP14" s="58">
        <f>IFERROR(IF(COUNTA(G14,I14:J14,M14:P14,R14,V14:W14,AB14:AC14,AG14,AI14,AL14:AN14)=0,"",'Assumptions'!$B$9),"")</f>
        <v/>
      </c>
      <c r="AQ14" s="31">
        <f>IFERROR(IF(COUNTA(G14,I14:J14,M14:P14,R14,V14:W14,AB14:AC14,AG14,AI14,AL14:AN14)=0,"",IF(G14&gt;F14,"Out-of-order rooms exceed inventory",IF(I14&gt;H14,"On-the-books rooms exceed sellable rooms",IF(Q14&gt;H14,"Forecast exceeds sellable rooms",IF(AND(Q14&gt;0,R14=0),"Missing forecast ADR",IF(AND(I14&gt;0,J14=0),"Missing on-the-books ADR","Ready")))))),"Check inputs")</f>
        <v/>
      </c>
    </row>
    <row r="15">
      <c r="A15" s="55" t="n">
        <v>46036</v>
      </c>
      <c r="B15" s="24">
        <f>IFERROR(IF(A15="","",INDEX('Assumptions'!$E$3:$E$9,MOD(A15-'Assumptions'!$B$18,7)+1)),"")</f>
        <v/>
      </c>
      <c r="C15" s="24">
        <f>IFERROR(IF(A15="","",INDEX('Assumptions'!$H$3:$H$14,MONTH(A15))),"")</f>
        <v/>
      </c>
      <c r="D15" s="25" t="inlineStr">
        <is>
          <t>Weekday</t>
        </is>
      </c>
      <c r="E15" s="26" t="n"/>
      <c r="F15" s="24">
        <f>IFERROR(IF(A15="","",'Assumptions'!$B$5),"")</f>
        <v/>
      </c>
      <c r="G15" s="25" t="n"/>
      <c r="H15" s="24">
        <f>IFERROR(IF(G15="","",MAX(0,F15-G15)),"")</f>
        <v/>
      </c>
      <c r="I15" s="25" t="n"/>
      <c r="J15" s="56" t="n"/>
      <c r="K15" s="57">
        <f>IFERROR(IF(OR(I15="",J15=""),"",I15*J15),"")</f>
        <v/>
      </c>
      <c r="L15" s="58">
        <f>IFERROR(IF(OR(I15="",H15=""),"",I15/H15),"")</f>
        <v/>
      </c>
      <c r="M15" s="25" t="n"/>
      <c r="N15" s="25" t="n"/>
      <c r="O15" s="25" t="n"/>
      <c r="P15" s="25" t="n"/>
      <c r="Q15" s="24">
        <f>IFERROR(IF(OR(H15="",I15="",P15=""),"",MIN(H15,MAX(0,I15+P15))),"")</f>
        <v/>
      </c>
      <c r="R15" s="56" t="n"/>
      <c r="S15" s="57">
        <f>IFERROR(IF(OR(Q15="",R15=""),"",Q15*R15),"")</f>
        <v/>
      </c>
      <c r="T15" s="58">
        <f>IFERROR(IF(OR(Q15="",H15=""),"",Q15/H15),"")</f>
        <v/>
      </c>
      <c r="U15" s="57">
        <f>IFERROR(IF(OR(S15="",H15=""),"",S15/H15),"")</f>
        <v/>
      </c>
      <c r="V15" s="25" t="n"/>
      <c r="W15" s="56" t="n"/>
      <c r="X15" s="57">
        <f>IFERROR(IF(OR(V15="",W15=""),"",V15*W15),"")</f>
        <v/>
      </c>
      <c r="Y15" s="58">
        <f>IFERROR(IF(OR(V15="",H15=""),"",V15/H15),"")</f>
        <v/>
      </c>
      <c r="Z15" s="57">
        <f>IFERROR(IF(OR(S15="",X15=""),"",S15-X15),"")</f>
        <v/>
      </c>
      <c r="AA15" s="58">
        <f>IFERROR(IF(OR(Z15="",X15=""),"",Z15/X15),"")</f>
        <v/>
      </c>
      <c r="AB15" s="25" t="n"/>
      <c r="AC15" s="56" t="n"/>
      <c r="AD15" s="57">
        <f>IFERROR(IF(OR(AB15="",AC15=""),"",AB15*AC15),"")</f>
        <v/>
      </c>
      <c r="AE15" s="57">
        <f>IFERROR(IF(OR(S15="",AD15=""),"",S15-AD15),"")</f>
        <v/>
      </c>
      <c r="AF15" s="58">
        <f>IFERROR(IF(OR(AE15="",AD15=""),"",AE15/AD15),"")</f>
        <v/>
      </c>
      <c r="AG15" s="56" t="n"/>
      <c r="AH15" s="59">
        <f>IFERROR(IF(OR(R15="",AG15=""),"",R15/AG15*100),"")</f>
        <v/>
      </c>
      <c r="AI15" s="56" t="n"/>
      <c r="AJ15" s="57">
        <f>IFERROR(IF(OR(T15="",AI15=""),"",IF(T15&gt;='Assumptions'!$B$10,AI15*(1+'Assumptions'!$B$13),IF(T15&lt;'Assumptions'!$B$8,AI15*(1-'Assumptions'!$B$14),AI15))),"")</f>
        <v/>
      </c>
      <c r="AK15" s="31">
        <f>IFERROR(IF(COUNTA(G15,I15:J15,M15:P15,R15,V15:W15,AB15:AC15,AG15,AI15,AL15:AN15)=0,"",IF(H15=0,"Closed / Sold Out",IF(I15&gt;H15,"Review Inventory",IF(T15&gt;='Assumptions'!$B$10,"Increase Rate",IF(T15&lt;'Assumptions'!$B$8,"Reduce Rate","Hold Rate"))))),"Review")</f>
        <v/>
      </c>
      <c r="AL15" s="25" t="n"/>
      <c r="AM15" s="25" t="n"/>
      <c r="AN15" s="26" t="n"/>
      <c r="AO15" s="24">
        <f>IFERROR(IF(A15="","",IF(A15&lt;TODAY(),"Past",IF(A15=TODAY(),"Today","Future"))),"")</f>
        <v/>
      </c>
      <c r="AP15" s="58">
        <f>IFERROR(IF(COUNTA(G15,I15:J15,M15:P15,R15,V15:W15,AB15:AC15,AG15,AI15,AL15:AN15)=0,"",'Assumptions'!$B$9),"")</f>
        <v/>
      </c>
      <c r="AQ15" s="31">
        <f>IFERROR(IF(COUNTA(G15,I15:J15,M15:P15,R15,V15:W15,AB15:AC15,AG15,AI15,AL15:AN15)=0,"",IF(G15&gt;F15,"Out-of-order rooms exceed inventory",IF(I15&gt;H15,"On-the-books rooms exceed sellable rooms",IF(Q15&gt;H15,"Forecast exceeds sellable rooms",IF(AND(Q15&gt;0,R15=0),"Missing forecast ADR",IF(AND(I15&gt;0,J15=0),"Missing on-the-books ADR","Ready")))))),"Check inputs")</f>
        <v/>
      </c>
    </row>
    <row r="16">
      <c r="A16" s="55" t="n">
        <v>46037</v>
      </c>
      <c r="B16" s="24">
        <f>IFERROR(IF(A16="","",INDEX('Assumptions'!$E$3:$E$9,MOD(A16-'Assumptions'!$B$18,7)+1)),"")</f>
        <v/>
      </c>
      <c r="C16" s="24">
        <f>IFERROR(IF(A16="","",INDEX('Assumptions'!$H$3:$H$14,MONTH(A16))),"")</f>
        <v/>
      </c>
      <c r="D16" s="25" t="inlineStr">
        <is>
          <t>Weekday</t>
        </is>
      </c>
      <c r="E16" s="26" t="inlineStr">
        <is>
          <t>Regional corporate training</t>
        </is>
      </c>
      <c r="F16" s="24">
        <f>IFERROR(IF(A16="","",'Assumptions'!$B$5),"")</f>
        <v/>
      </c>
      <c r="G16" s="25" t="n">
        <v>3</v>
      </c>
      <c r="H16" s="24">
        <f>IFERROR(IF(G16="","",MAX(0,F16-G16)),"")</f>
        <v/>
      </c>
      <c r="I16" s="25" t="n">
        <v>72</v>
      </c>
      <c r="J16" s="56" t="n">
        <v>168</v>
      </c>
      <c r="K16" s="57">
        <f>IFERROR(IF(OR(I16="",J16=""),"",I16*J16),"")</f>
        <v/>
      </c>
      <c r="L16" s="58">
        <f>IFERROR(IF(OR(I16="",H16=""),"",I16/H16),"")</f>
        <v/>
      </c>
      <c r="M16" s="25" t="n">
        <v>3</v>
      </c>
      <c r="N16" s="25" t="n">
        <v>12</v>
      </c>
      <c r="O16" s="25" t="n">
        <v>25</v>
      </c>
      <c r="P16" s="25" t="n">
        <v>20</v>
      </c>
      <c r="Q16" s="24">
        <f>IFERROR(IF(OR(H16="",I16="",P16=""),"",MIN(H16,MAX(0,I16+P16))),"")</f>
        <v/>
      </c>
      <c r="R16" s="56" t="n">
        <v>174</v>
      </c>
      <c r="S16" s="57">
        <f>IFERROR(IF(OR(Q16="",R16=""),"",Q16*R16),"")</f>
        <v/>
      </c>
      <c r="T16" s="58">
        <f>IFERROR(IF(OR(Q16="",H16=""),"",Q16/H16),"")</f>
        <v/>
      </c>
      <c r="U16" s="57">
        <f>IFERROR(IF(OR(S16="",H16=""),"",S16/H16),"")</f>
        <v/>
      </c>
      <c r="V16" s="25" t="n">
        <v>88</v>
      </c>
      <c r="W16" s="56" t="n">
        <v>170</v>
      </c>
      <c r="X16" s="57">
        <f>IFERROR(IF(OR(V16="",W16=""),"",V16*W16),"")</f>
        <v/>
      </c>
      <c r="Y16" s="58">
        <f>IFERROR(IF(OR(V16="",H16=""),"",V16/H16),"")</f>
        <v/>
      </c>
      <c r="Z16" s="57">
        <f>IFERROR(IF(OR(S16="",X16=""),"",S16-X16),"")</f>
        <v/>
      </c>
      <c r="AA16" s="58">
        <f>IFERROR(IF(OR(Z16="",X16=""),"",Z16/X16),"")</f>
        <v/>
      </c>
      <c r="AB16" s="25" t="n">
        <v>81</v>
      </c>
      <c r="AC16" s="56" t="n">
        <v>163</v>
      </c>
      <c r="AD16" s="57">
        <f>IFERROR(IF(OR(AB16="",AC16=""),"",AB16*AC16),"")</f>
        <v/>
      </c>
      <c r="AE16" s="57">
        <f>IFERROR(IF(OR(S16="",AD16=""),"",S16-AD16),"")</f>
        <v/>
      </c>
      <c r="AF16" s="58">
        <f>IFERROR(IF(OR(AE16="",AD16=""),"",AE16/AD16),"")</f>
        <v/>
      </c>
      <c r="AG16" s="56" t="n">
        <v>176</v>
      </c>
      <c r="AH16" s="59">
        <f>IFERROR(IF(OR(R16="",AG16=""),"",R16/AG16*100),"")</f>
        <v/>
      </c>
      <c r="AI16" s="56" t="n">
        <v>179</v>
      </c>
      <c r="AJ16" s="57">
        <f>IFERROR(IF(OR(T16="",AI16=""),"",IF(T16&gt;='Assumptions'!$B$10,AI16*(1+'Assumptions'!$B$13),IF(T16&lt;'Assumptions'!$B$8,AI16*(1-'Assumptions'!$B$14),AI16))),"")</f>
        <v/>
      </c>
      <c r="AK16" s="31">
        <f>IFERROR(IF(COUNTA(G16,I16:J16,M16:P16,R16,V16:W16,AB16:AC16,AG16,AI16,AL16:AN16)=0,"",IF(H16=0,"Closed / Sold Out",IF(I16&gt;H16,"Review Inventory",IF(T16&gt;='Assumptions'!$B$10,"Increase Rate",IF(T16&lt;'Assumptions'!$B$8,"Reduce Rate","Hold Rate"))))),"Review")</f>
        <v/>
      </c>
      <c r="AL16" s="25" t="n">
        <v>1</v>
      </c>
      <c r="AM16" s="25" t="inlineStr">
        <is>
          <t>Open</t>
        </is>
      </c>
      <c r="AN16" s="26" t="inlineStr">
        <is>
          <t>Corporate pace is ahead of last year.</t>
        </is>
      </c>
      <c r="AO16" s="24">
        <f>IFERROR(IF(A16="","",IF(A16&lt;TODAY(),"Past",IF(A16=TODAY(),"Today","Future"))),"")</f>
        <v/>
      </c>
      <c r="AP16" s="58">
        <f>IFERROR(IF(COUNTA(G16,I16:J16,M16:P16,R16,V16:W16,AB16:AC16,AG16,AI16,AL16:AN16)=0,"",'Assumptions'!$B$9),"")</f>
        <v/>
      </c>
      <c r="AQ16" s="31">
        <f>IFERROR(IF(COUNTA(G16,I16:J16,M16:P16,R16,V16:W16,AB16:AC16,AG16,AI16,AL16:AN16)=0,"",IF(G16&gt;F16,"Out-of-order rooms exceed inventory",IF(I16&gt;H16,"On-the-books rooms exceed sellable rooms",IF(Q16&gt;H16,"Forecast exceeds sellable rooms",IF(AND(Q16&gt;0,R16=0),"Missing forecast ADR",IF(AND(I16&gt;0,J16=0),"Missing on-the-books ADR","Ready")))))),"Check inputs")</f>
        <v/>
      </c>
    </row>
    <row r="17">
      <c r="A17" s="55" t="n">
        <v>46038</v>
      </c>
      <c r="B17" s="24">
        <f>IFERROR(IF(A17="","",INDEX('Assumptions'!$E$3:$E$9,MOD(A17-'Assumptions'!$B$18,7)+1)),"")</f>
        <v/>
      </c>
      <c r="C17" s="24">
        <f>IFERROR(IF(A17="","",INDEX('Assumptions'!$H$3:$H$14,MONTH(A17))),"")</f>
        <v/>
      </c>
      <c r="D17" s="25" t="inlineStr">
        <is>
          <t>Weekday</t>
        </is>
      </c>
      <c r="E17" s="26" t="n"/>
      <c r="F17" s="24">
        <f>IFERROR(IF(A17="","",'Assumptions'!$B$5),"")</f>
        <v/>
      </c>
      <c r="G17" s="25" t="n"/>
      <c r="H17" s="24">
        <f>IFERROR(IF(G17="","",MAX(0,F17-G17)),"")</f>
        <v/>
      </c>
      <c r="I17" s="25" t="n"/>
      <c r="J17" s="56" t="n"/>
      <c r="K17" s="57">
        <f>IFERROR(IF(OR(I17="",J17=""),"",I17*J17),"")</f>
        <v/>
      </c>
      <c r="L17" s="58">
        <f>IFERROR(IF(OR(I17="",H17=""),"",I17/H17),"")</f>
        <v/>
      </c>
      <c r="M17" s="25" t="n"/>
      <c r="N17" s="25" t="n"/>
      <c r="O17" s="25" t="n"/>
      <c r="P17" s="25" t="n"/>
      <c r="Q17" s="24">
        <f>IFERROR(IF(OR(H17="",I17="",P17=""),"",MIN(H17,MAX(0,I17+P17))),"")</f>
        <v/>
      </c>
      <c r="R17" s="56" t="n"/>
      <c r="S17" s="57">
        <f>IFERROR(IF(OR(Q17="",R17=""),"",Q17*R17),"")</f>
        <v/>
      </c>
      <c r="T17" s="58">
        <f>IFERROR(IF(OR(Q17="",H17=""),"",Q17/H17),"")</f>
        <v/>
      </c>
      <c r="U17" s="57">
        <f>IFERROR(IF(OR(S17="",H17=""),"",S17/H17),"")</f>
        <v/>
      </c>
      <c r="V17" s="25" t="n"/>
      <c r="W17" s="56" t="n"/>
      <c r="X17" s="57">
        <f>IFERROR(IF(OR(V17="",W17=""),"",V17*W17),"")</f>
        <v/>
      </c>
      <c r="Y17" s="58">
        <f>IFERROR(IF(OR(V17="",H17=""),"",V17/H17),"")</f>
        <v/>
      </c>
      <c r="Z17" s="57">
        <f>IFERROR(IF(OR(S17="",X17=""),"",S17-X17),"")</f>
        <v/>
      </c>
      <c r="AA17" s="58">
        <f>IFERROR(IF(OR(Z17="",X17=""),"",Z17/X17),"")</f>
        <v/>
      </c>
      <c r="AB17" s="25" t="n"/>
      <c r="AC17" s="56" t="n"/>
      <c r="AD17" s="57">
        <f>IFERROR(IF(OR(AB17="",AC17=""),"",AB17*AC17),"")</f>
        <v/>
      </c>
      <c r="AE17" s="57">
        <f>IFERROR(IF(OR(S17="",AD17=""),"",S17-AD17),"")</f>
        <v/>
      </c>
      <c r="AF17" s="58">
        <f>IFERROR(IF(OR(AE17="",AD17=""),"",AE17/AD17),"")</f>
        <v/>
      </c>
      <c r="AG17" s="56" t="n"/>
      <c r="AH17" s="59">
        <f>IFERROR(IF(OR(R17="",AG17=""),"",R17/AG17*100),"")</f>
        <v/>
      </c>
      <c r="AI17" s="56" t="n"/>
      <c r="AJ17" s="57">
        <f>IFERROR(IF(OR(T17="",AI17=""),"",IF(T17&gt;='Assumptions'!$B$10,AI17*(1+'Assumptions'!$B$13),IF(T17&lt;'Assumptions'!$B$8,AI17*(1-'Assumptions'!$B$14),AI17))),"")</f>
        <v/>
      </c>
      <c r="AK17" s="31">
        <f>IFERROR(IF(COUNTA(G17,I17:J17,M17:P17,R17,V17:W17,AB17:AC17,AG17,AI17,AL17:AN17)=0,"",IF(H17=0,"Closed / Sold Out",IF(I17&gt;H17,"Review Inventory",IF(T17&gt;='Assumptions'!$B$10,"Increase Rate",IF(T17&lt;'Assumptions'!$B$8,"Reduce Rate","Hold Rate"))))),"Review")</f>
        <v/>
      </c>
      <c r="AL17" s="25" t="n"/>
      <c r="AM17" s="25" t="n"/>
      <c r="AN17" s="26" t="n"/>
      <c r="AO17" s="24">
        <f>IFERROR(IF(A17="","",IF(A17&lt;TODAY(),"Past",IF(A17=TODAY(),"Today","Future"))),"")</f>
        <v/>
      </c>
      <c r="AP17" s="58">
        <f>IFERROR(IF(COUNTA(G17,I17:J17,M17:P17,R17,V17:W17,AB17:AC17,AG17,AI17,AL17:AN17)=0,"",'Assumptions'!$B$9),"")</f>
        <v/>
      </c>
      <c r="AQ17" s="31">
        <f>IFERROR(IF(COUNTA(G17,I17:J17,M17:P17,R17,V17:W17,AB17:AC17,AG17,AI17,AL17:AN17)=0,"",IF(G17&gt;F17,"Out-of-order rooms exceed inventory",IF(I17&gt;H17,"On-the-books rooms exceed sellable rooms",IF(Q17&gt;H17,"Forecast exceeds sellable rooms",IF(AND(Q17&gt;0,R17=0),"Missing forecast ADR",IF(AND(I17&gt;0,J17=0),"Missing on-the-books ADR","Ready")))))),"Check inputs")</f>
        <v/>
      </c>
    </row>
    <row r="18">
      <c r="A18" s="55" t="n">
        <v>46039</v>
      </c>
      <c r="B18" s="24">
        <f>IFERROR(IF(A18="","",INDEX('Assumptions'!$E$3:$E$9,MOD(A18-'Assumptions'!$B$18,7)+1)),"")</f>
        <v/>
      </c>
      <c r="C18" s="24">
        <f>IFERROR(IF(A18="","",INDEX('Assumptions'!$H$3:$H$14,MONTH(A18))),"")</f>
        <v/>
      </c>
      <c r="D18" s="25" t="inlineStr">
        <is>
          <t>Weekend</t>
        </is>
      </c>
      <c r="E18" s="26" t="n"/>
      <c r="F18" s="24">
        <f>IFERROR(IF(A18="","",'Assumptions'!$B$5),"")</f>
        <v/>
      </c>
      <c r="G18" s="25" t="n"/>
      <c r="H18" s="24">
        <f>IFERROR(IF(G18="","",MAX(0,F18-G18)),"")</f>
        <v/>
      </c>
      <c r="I18" s="25" t="n"/>
      <c r="J18" s="56" t="n"/>
      <c r="K18" s="57">
        <f>IFERROR(IF(OR(I18="",J18=""),"",I18*J18),"")</f>
        <v/>
      </c>
      <c r="L18" s="58">
        <f>IFERROR(IF(OR(I18="",H18=""),"",I18/H18),"")</f>
        <v/>
      </c>
      <c r="M18" s="25" t="n"/>
      <c r="N18" s="25" t="n"/>
      <c r="O18" s="25" t="n"/>
      <c r="P18" s="25" t="n"/>
      <c r="Q18" s="24">
        <f>IFERROR(IF(OR(H18="",I18="",P18=""),"",MIN(H18,MAX(0,I18+P18))),"")</f>
        <v/>
      </c>
      <c r="R18" s="56" t="n"/>
      <c r="S18" s="57">
        <f>IFERROR(IF(OR(Q18="",R18=""),"",Q18*R18),"")</f>
        <v/>
      </c>
      <c r="T18" s="58">
        <f>IFERROR(IF(OR(Q18="",H18=""),"",Q18/H18),"")</f>
        <v/>
      </c>
      <c r="U18" s="57">
        <f>IFERROR(IF(OR(S18="",H18=""),"",S18/H18),"")</f>
        <v/>
      </c>
      <c r="V18" s="25" t="n"/>
      <c r="W18" s="56" t="n"/>
      <c r="X18" s="57">
        <f>IFERROR(IF(OR(V18="",W18=""),"",V18*W18),"")</f>
        <v/>
      </c>
      <c r="Y18" s="58">
        <f>IFERROR(IF(OR(V18="",H18=""),"",V18/H18),"")</f>
        <v/>
      </c>
      <c r="Z18" s="57">
        <f>IFERROR(IF(OR(S18="",X18=""),"",S18-X18),"")</f>
        <v/>
      </c>
      <c r="AA18" s="58">
        <f>IFERROR(IF(OR(Z18="",X18=""),"",Z18/X18),"")</f>
        <v/>
      </c>
      <c r="AB18" s="25" t="n"/>
      <c r="AC18" s="56" t="n"/>
      <c r="AD18" s="57">
        <f>IFERROR(IF(OR(AB18="",AC18=""),"",AB18*AC18),"")</f>
        <v/>
      </c>
      <c r="AE18" s="57">
        <f>IFERROR(IF(OR(S18="",AD18=""),"",S18-AD18),"")</f>
        <v/>
      </c>
      <c r="AF18" s="58">
        <f>IFERROR(IF(OR(AE18="",AD18=""),"",AE18/AD18),"")</f>
        <v/>
      </c>
      <c r="AG18" s="56" t="n"/>
      <c r="AH18" s="59">
        <f>IFERROR(IF(OR(R18="",AG18=""),"",R18/AG18*100),"")</f>
        <v/>
      </c>
      <c r="AI18" s="56" t="n"/>
      <c r="AJ18" s="57">
        <f>IFERROR(IF(OR(T18="",AI18=""),"",IF(T18&gt;='Assumptions'!$B$10,AI18*(1+'Assumptions'!$B$13),IF(T18&lt;'Assumptions'!$B$8,AI18*(1-'Assumptions'!$B$14),AI18))),"")</f>
        <v/>
      </c>
      <c r="AK18" s="31">
        <f>IFERROR(IF(COUNTA(G18,I18:J18,M18:P18,R18,V18:W18,AB18:AC18,AG18,AI18,AL18:AN18)=0,"",IF(H18=0,"Closed / Sold Out",IF(I18&gt;H18,"Review Inventory",IF(T18&gt;='Assumptions'!$B$10,"Increase Rate",IF(T18&lt;'Assumptions'!$B$8,"Reduce Rate","Hold Rate"))))),"Review")</f>
        <v/>
      </c>
      <c r="AL18" s="25" t="n"/>
      <c r="AM18" s="25" t="n"/>
      <c r="AN18" s="26" t="n"/>
      <c r="AO18" s="24">
        <f>IFERROR(IF(A18="","",IF(A18&lt;TODAY(),"Past",IF(A18=TODAY(),"Today","Future"))),"")</f>
        <v/>
      </c>
      <c r="AP18" s="58">
        <f>IFERROR(IF(COUNTA(G18,I18:J18,M18:P18,R18,V18:W18,AB18:AC18,AG18,AI18,AL18:AN18)=0,"",'Assumptions'!$B$9),"")</f>
        <v/>
      </c>
      <c r="AQ18" s="31">
        <f>IFERROR(IF(COUNTA(G18,I18:J18,M18:P18,R18,V18:W18,AB18:AC18,AG18,AI18,AL18:AN18)=0,"",IF(G18&gt;F18,"Out-of-order rooms exceed inventory",IF(I18&gt;H18,"On-the-books rooms exceed sellable rooms",IF(Q18&gt;H18,"Forecast exceeds sellable rooms",IF(AND(Q18&gt;0,R18=0),"Missing forecast ADR",IF(AND(I18&gt;0,J18=0),"Missing on-the-books ADR","Ready")))))),"Check inputs")</f>
        <v/>
      </c>
    </row>
    <row r="19">
      <c r="A19" s="55" t="n">
        <v>46040</v>
      </c>
      <c r="B19" s="24">
        <f>IFERROR(IF(A19="","",INDEX('Assumptions'!$E$3:$E$9,MOD(A19-'Assumptions'!$B$18,7)+1)),"")</f>
        <v/>
      </c>
      <c r="C19" s="24">
        <f>IFERROR(IF(A19="","",INDEX('Assumptions'!$H$3:$H$14,MONTH(A19))),"")</f>
        <v/>
      </c>
      <c r="D19" s="25" t="inlineStr">
        <is>
          <t>Weekend</t>
        </is>
      </c>
      <c r="E19" s="26" t="n"/>
      <c r="F19" s="24">
        <f>IFERROR(IF(A19="","",'Assumptions'!$B$5),"")</f>
        <v/>
      </c>
      <c r="G19" s="25" t="n"/>
      <c r="H19" s="24">
        <f>IFERROR(IF(G19="","",MAX(0,F19-G19)),"")</f>
        <v/>
      </c>
      <c r="I19" s="25" t="n"/>
      <c r="J19" s="56" t="n"/>
      <c r="K19" s="57">
        <f>IFERROR(IF(OR(I19="",J19=""),"",I19*J19),"")</f>
        <v/>
      </c>
      <c r="L19" s="58">
        <f>IFERROR(IF(OR(I19="",H19=""),"",I19/H19),"")</f>
        <v/>
      </c>
      <c r="M19" s="25" t="n"/>
      <c r="N19" s="25" t="n"/>
      <c r="O19" s="25" t="n"/>
      <c r="P19" s="25" t="n"/>
      <c r="Q19" s="24">
        <f>IFERROR(IF(OR(H19="",I19="",P19=""),"",MIN(H19,MAX(0,I19+P19))),"")</f>
        <v/>
      </c>
      <c r="R19" s="56" t="n"/>
      <c r="S19" s="57">
        <f>IFERROR(IF(OR(Q19="",R19=""),"",Q19*R19),"")</f>
        <v/>
      </c>
      <c r="T19" s="58">
        <f>IFERROR(IF(OR(Q19="",H19=""),"",Q19/H19),"")</f>
        <v/>
      </c>
      <c r="U19" s="57">
        <f>IFERROR(IF(OR(S19="",H19=""),"",S19/H19),"")</f>
        <v/>
      </c>
      <c r="V19" s="25" t="n"/>
      <c r="W19" s="56" t="n"/>
      <c r="X19" s="57">
        <f>IFERROR(IF(OR(V19="",W19=""),"",V19*W19),"")</f>
        <v/>
      </c>
      <c r="Y19" s="58">
        <f>IFERROR(IF(OR(V19="",H19=""),"",V19/H19),"")</f>
        <v/>
      </c>
      <c r="Z19" s="57">
        <f>IFERROR(IF(OR(S19="",X19=""),"",S19-X19),"")</f>
        <v/>
      </c>
      <c r="AA19" s="58">
        <f>IFERROR(IF(OR(Z19="",X19=""),"",Z19/X19),"")</f>
        <v/>
      </c>
      <c r="AB19" s="25" t="n"/>
      <c r="AC19" s="56" t="n"/>
      <c r="AD19" s="57">
        <f>IFERROR(IF(OR(AB19="",AC19=""),"",AB19*AC19),"")</f>
        <v/>
      </c>
      <c r="AE19" s="57">
        <f>IFERROR(IF(OR(S19="",AD19=""),"",S19-AD19),"")</f>
        <v/>
      </c>
      <c r="AF19" s="58">
        <f>IFERROR(IF(OR(AE19="",AD19=""),"",AE19/AD19),"")</f>
        <v/>
      </c>
      <c r="AG19" s="56" t="n"/>
      <c r="AH19" s="59">
        <f>IFERROR(IF(OR(R19="",AG19=""),"",R19/AG19*100),"")</f>
        <v/>
      </c>
      <c r="AI19" s="56" t="n"/>
      <c r="AJ19" s="57">
        <f>IFERROR(IF(OR(T19="",AI19=""),"",IF(T19&gt;='Assumptions'!$B$10,AI19*(1+'Assumptions'!$B$13),IF(T19&lt;'Assumptions'!$B$8,AI19*(1-'Assumptions'!$B$14),AI19))),"")</f>
        <v/>
      </c>
      <c r="AK19" s="31">
        <f>IFERROR(IF(COUNTA(G19,I19:J19,M19:P19,R19,V19:W19,AB19:AC19,AG19,AI19,AL19:AN19)=0,"",IF(H19=0,"Closed / Sold Out",IF(I19&gt;H19,"Review Inventory",IF(T19&gt;='Assumptions'!$B$10,"Increase Rate",IF(T19&lt;'Assumptions'!$B$8,"Reduce Rate","Hold Rate"))))),"Review")</f>
        <v/>
      </c>
      <c r="AL19" s="25" t="n"/>
      <c r="AM19" s="25" t="n"/>
      <c r="AN19" s="26" t="n"/>
      <c r="AO19" s="24">
        <f>IFERROR(IF(A19="","",IF(A19&lt;TODAY(),"Past",IF(A19=TODAY(),"Today","Future"))),"")</f>
        <v/>
      </c>
      <c r="AP19" s="58">
        <f>IFERROR(IF(COUNTA(G19,I19:J19,M19:P19,R19,V19:W19,AB19:AC19,AG19,AI19,AL19:AN19)=0,"",'Assumptions'!$B$9),"")</f>
        <v/>
      </c>
      <c r="AQ19" s="31">
        <f>IFERROR(IF(COUNTA(G19,I19:J19,M19:P19,R19,V19:W19,AB19:AC19,AG19,AI19,AL19:AN19)=0,"",IF(G19&gt;F19,"Out-of-order rooms exceed inventory",IF(I19&gt;H19,"On-the-books rooms exceed sellable rooms",IF(Q19&gt;H19,"Forecast exceeds sellable rooms",IF(AND(Q19&gt;0,R19=0),"Missing forecast ADR",IF(AND(I19&gt;0,J19=0),"Missing on-the-books ADR","Ready")))))),"Check inputs")</f>
        <v/>
      </c>
    </row>
    <row r="20">
      <c r="A20" s="55" t="n">
        <v>46041</v>
      </c>
      <c r="B20" s="24">
        <f>IFERROR(IF(A20="","",INDEX('Assumptions'!$E$3:$E$9,MOD(A20-'Assumptions'!$B$18,7)+1)),"")</f>
        <v/>
      </c>
      <c r="C20" s="24">
        <f>IFERROR(IF(A20="","",INDEX('Assumptions'!$H$3:$H$14,MONTH(A20))),"")</f>
        <v/>
      </c>
      <c r="D20" s="25" t="inlineStr">
        <is>
          <t>Weekday</t>
        </is>
      </c>
      <c r="E20" s="26" t="n"/>
      <c r="F20" s="24">
        <f>IFERROR(IF(A20="","",'Assumptions'!$B$5),"")</f>
        <v/>
      </c>
      <c r="G20" s="25" t="n"/>
      <c r="H20" s="24">
        <f>IFERROR(IF(G20="","",MAX(0,F20-G20)),"")</f>
        <v/>
      </c>
      <c r="I20" s="25" t="n"/>
      <c r="J20" s="56" t="n"/>
      <c r="K20" s="57">
        <f>IFERROR(IF(OR(I20="",J20=""),"",I20*J20),"")</f>
        <v/>
      </c>
      <c r="L20" s="58">
        <f>IFERROR(IF(OR(I20="",H20=""),"",I20/H20),"")</f>
        <v/>
      </c>
      <c r="M20" s="25" t="n"/>
      <c r="N20" s="25" t="n"/>
      <c r="O20" s="25" t="n"/>
      <c r="P20" s="25" t="n"/>
      <c r="Q20" s="24">
        <f>IFERROR(IF(OR(H20="",I20="",P20=""),"",MIN(H20,MAX(0,I20+P20))),"")</f>
        <v/>
      </c>
      <c r="R20" s="56" t="n"/>
      <c r="S20" s="57">
        <f>IFERROR(IF(OR(Q20="",R20=""),"",Q20*R20),"")</f>
        <v/>
      </c>
      <c r="T20" s="58">
        <f>IFERROR(IF(OR(Q20="",H20=""),"",Q20/H20),"")</f>
        <v/>
      </c>
      <c r="U20" s="57">
        <f>IFERROR(IF(OR(S20="",H20=""),"",S20/H20),"")</f>
        <v/>
      </c>
      <c r="V20" s="25" t="n"/>
      <c r="W20" s="56" t="n"/>
      <c r="X20" s="57">
        <f>IFERROR(IF(OR(V20="",W20=""),"",V20*W20),"")</f>
        <v/>
      </c>
      <c r="Y20" s="58">
        <f>IFERROR(IF(OR(V20="",H20=""),"",V20/H20),"")</f>
        <v/>
      </c>
      <c r="Z20" s="57">
        <f>IFERROR(IF(OR(S20="",X20=""),"",S20-X20),"")</f>
        <v/>
      </c>
      <c r="AA20" s="58">
        <f>IFERROR(IF(OR(Z20="",X20=""),"",Z20/X20),"")</f>
        <v/>
      </c>
      <c r="AB20" s="25" t="n"/>
      <c r="AC20" s="56" t="n"/>
      <c r="AD20" s="57">
        <f>IFERROR(IF(OR(AB20="",AC20=""),"",AB20*AC20),"")</f>
        <v/>
      </c>
      <c r="AE20" s="57">
        <f>IFERROR(IF(OR(S20="",AD20=""),"",S20-AD20),"")</f>
        <v/>
      </c>
      <c r="AF20" s="58">
        <f>IFERROR(IF(OR(AE20="",AD20=""),"",AE20/AD20),"")</f>
        <v/>
      </c>
      <c r="AG20" s="56" t="n"/>
      <c r="AH20" s="59">
        <f>IFERROR(IF(OR(R20="",AG20=""),"",R20/AG20*100),"")</f>
        <v/>
      </c>
      <c r="AI20" s="56" t="n"/>
      <c r="AJ20" s="57">
        <f>IFERROR(IF(OR(T20="",AI20=""),"",IF(T20&gt;='Assumptions'!$B$10,AI20*(1+'Assumptions'!$B$13),IF(T20&lt;'Assumptions'!$B$8,AI20*(1-'Assumptions'!$B$14),AI20))),"")</f>
        <v/>
      </c>
      <c r="AK20" s="31">
        <f>IFERROR(IF(COUNTA(G20,I20:J20,M20:P20,R20,V20:W20,AB20:AC20,AG20,AI20,AL20:AN20)=0,"",IF(H20=0,"Closed / Sold Out",IF(I20&gt;H20,"Review Inventory",IF(T20&gt;='Assumptions'!$B$10,"Increase Rate",IF(T20&lt;'Assumptions'!$B$8,"Reduce Rate","Hold Rate"))))),"Review")</f>
        <v/>
      </c>
      <c r="AL20" s="25" t="n"/>
      <c r="AM20" s="25" t="n"/>
      <c r="AN20" s="26" t="n"/>
      <c r="AO20" s="24">
        <f>IFERROR(IF(A20="","",IF(A20&lt;TODAY(),"Past",IF(A20=TODAY(),"Today","Future"))),"")</f>
        <v/>
      </c>
      <c r="AP20" s="58">
        <f>IFERROR(IF(COUNTA(G20,I20:J20,M20:P20,R20,V20:W20,AB20:AC20,AG20,AI20,AL20:AN20)=0,"",'Assumptions'!$B$9),"")</f>
        <v/>
      </c>
      <c r="AQ20" s="31">
        <f>IFERROR(IF(COUNTA(G20,I20:J20,M20:P20,R20,V20:W20,AB20:AC20,AG20,AI20,AL20:AN20)=0,"",IF(G20&gt;F20,"Out-of-order rooms exceed inventory",IF(I20&gt;H20,"On-the-books rooms exceed sellable rooms",IF(Q20&gt;H20,"Forecast exceeds sellable rooms",IF(AND(Q20&gt;0,R20=0),"Missing forecast ADR",IF(AND(I20&gt;0,J20=0),"Missing on-the-books ADR","Ready")))))),"Check inputs")</f>
        <v/>
      </c>
    </row>
    <row r="21">
      <c r="A21" s="55" t="n">
        <v>46042</v>
      </c>
      <c r="B21" s="24">
        <f>IFERROR(IF(A21="","",INDEX('Assumptions'!$E$3:$E$9,MOD(A21-'Assumptions'!$B$18,7)+1)),"")</f>
        <v/>
      </c>
      <c r="C21" s="24">
        <f>IFERROR(IF(A21="","",INDEX('Assumptions'!$H$3:$H$14,MONTH(A21))),"")</f>
        <v/>
      </c>
      <c r="D21" s="25" t="inlineStr">
        <is>
          <t>Weekday</t>
        </is>
      </c>
      <c r="E21" s="26" t="n"/>
      <c r="F21" s="24">
        <f>IFERROR(IF(A21="","",'Assumptions'!$B$5),"")</f>
        <v/>
      </c>
      <c r="G21" s="25" t="n"/>
      <c r="H21" s="24">
        <f>IFERROR(IF(G21="","",MAX(0,F21-G21)),"")</f>
        <v/>
      </c>
      <c r="I21" s="25" t="n"/>
      <c r="J21" s="56" t="n"/>
      <c r="K21" s="57">
        <f>IFERROR(IF(OR(I21="",J21=""),"",I21*J21),"")</f>
        <v/>
      </c>
      <c r="L21" s="58">
        <f>IFERROR(IF(OR(I21="",H21=""),"",I21/H21),"")</f>
        <v/>
      </c>
      <c r="M21" s="25" t="n"/>
      <c r="N21" s="25" t="n"/>
      <c r="O21" s="25" t="n"/>
      <c r="P21" s="25" t="n"/>
      <c r="Q21" s="24">
        <f>IFERROR(IF(OR(H21="",I21="",P21=""),"",MIN(H21,MAX(0,I21+P21))),"")</f>
        <v/>
      </c>
      <c r="R21" s="56" t="n"/>
      <c r="S21" s="57">
        <f>IFERROR(IF(OR(Q21="",R21=""),"",Q21*R21),"")</f>
        <v/>
      </c>
      <c r="T21" s="58">
        <f>IFERROR(IF(OR(Q21="",H21=""),"",Q21/H21),"")</f>
        <v/>
      </c>
      <c r="U21" s="57">
        <f>IFERROR(IF(OR(S21="",H21=""),"",S21/H21),"")</f>
        <v/>
      </c>
      <c r="V21" s="25" t="n"/>
      <c r="W21" s="56" t="n"/>
      <c r="X21" s="57">
        <f>IFERROR(IF(OR(V21="",W21=""),"",V21*W21),"")</f>
        <v/>
      </c>
      <c r="Y21" s="58">
        <f>IFERROR(IF(OR(V21="",H21=""),"",V21/H21),"")</f>
        <v/>
      </c>
      <c r="Z21" s="57">
        <f>IFERROR(IF(OR(S21="",X21=""),"",S21-X21),"")</f>
        <v/>
      </c>
      <c r="AA21" s="58">
        <f>IFERROR(IF(OR(Z21="",X21=""),"",Z21/X21),"")</f>
        <v/>
      </c>
      <c r="AB21" s="25" t="n"/>
      <c r="AC21" s="56" t="n"/>
      <c r="AD21" s="57">
        <f>IFERROR(IF(OR(AB21="",AC21=""),"",AB21*AC21),"")</f>
        <v/>
      </c>
      <c r="AE21" s="57">
        <f>IFERROR(IF(OR(S21="",AD21=""),"",S21-AD21),"")</f>
        <v/>
      </c>
      <c r="AF21" s="58">
        <f>IFERROR(IF(OR(AE21="",AD21=""),"",AE21/AD21),"")</f>
        <v/>
      </c>
      <c r="AG21" s="56" t="n"/>
      <c r="AH21" s="59">
        <f>IFERROR(IF(OR(R21="",AG21=""),"",R21/AG21*100),"")</f>
        <v/>
      </c>
      <c r="AI21" s="56" t="n"/>
      <c r="AJ21" s="57">
        <f>IFERROR(IF(OR(T21="",AI21=""),"",IF(T21&gt;='Assumptions'!$B$10,AI21*(1+'Assumptions'!$B$13),IF(T21&lt;'Assumptions'!$B$8,AI21*(1-'Assumptions'!$B$14),AI21))),"")</f>
        <v/>
      </c>
      <c r="AK21" s="31">
        <f>IFERROR(IF(COUNTA(G21,I21:J21,M21:P21,R21,V21:W21,AB21:AC21,AG21,AI21,AL21:AN21)=0,"",IF(H21=0,"Closed / Sold Out",IF(I21&gt;H21,"Review Inventory",IF(T21&gt;='Assumptions'!$B$10,"Increase Rate",IF(T21&lt;'Assumptions'!$B$8,"Reduce Rate","Hold Rate"))))),"Review")</f>
        <v/>
      </c>
      <c r="AL21" s="25" t="n"/>
      <c r="AM21" s="25" t="n"/>
      <c r="AN21" s="26" t="n"/>
      <c r="AO21" s="24">
        <f>IFERROR(IF(A21="","",IF(A21&lt;TODAY(),"Past",IF(A21=TODAY(),"Today","Future"))),"")</f>
        <v/>
      </c>
      <c r="AP21" s="58">
        <f>IFERROR(IF(COUNTA(G21,I21:J21,M21:P21,R21,V21:W21,AB21:AC21,AG21,AI21,AL21:AN21)=0,"",'Assumptions'!$B$9),"")</f>
        <v/>
      </c>
      <c r="AQ21" s="31">
        <f>IFERROR(IF(COUNTA(G21,I21:J21,M21:P21,R21,V21:W21,AB21:AC21,AG21,AI21,AL21:AN21)=0,"",IF(G21&gt;F21,"Out-of-order rooms exceed inventory",IF(I21&gt;H21,"On-the-books rooms exceed sellable rooms",IF(Q21&gt;H21,"Forecast exceeds sellable rooms",IF(AND(Q21&gt;0,R21=0),"Missing forecast ADR",IF(AND(I21&gt;0,J21=0),"Missing on-the-books ADR","Ready")))))),"Check inputs")</f>
        <v/>
      </c>
    </row>
    <row r="22">
      <c r="A22" s="55" t="n">
        <v>46043</v>
      </c>
      <c r="B22" s="24">
        <f>IFERROR(IF(A22="","",INDEX('Assumptions'!$E$3:$E$9,MOD(A22-'Assumptions'!$B$18,7)+1)),"")</f>
        <v/>
      </c>
      <c r="C22" s="24">
        <f>IFERROR(IF(A22="","",INDEX('Assumptions'!$H$3:$H$14,MONTH(A22))),"")</f>
        <v/>
      </c>
      <c r="D22" s="25" t="inlineStr">
        <is>
          <t>Weekday</t>
        </is>
      </c>
      <c r="E22" s="26" t="n"/>
      <c r="F22" s="24">
        <f>IFERROR(IF(A22="","",'Assumptions'!$B$5),"")</f>
        <v/>
      </c>
      <c r="G22" s="25" t="n"/>
      <c r="H22" s="24">
        <f>IFERROR(IF(G22="","",MAX(0,F22-G22)),"")</f>
        <v/>
      </c>
      <c r="I22" s="25" t="n"/>
      <c r="J22" s="56" t="n"/>
      <c r="K22" s="57">
        <f>IFERROR(IF(OR(I22="",J22=""),"",I22*J22),"")</f>
        <v/>
      </c>
      <c r="L22" s="58">
        <f>IFERROR(IF(OR(I22="",H22=""),"",I22/H22),"")</f>
        <v/>
      </c>
      <c r="M22" s="25" t="n"/>
      <c r="N22" s="25" t="n"/>
      <c r="O22" s="25" t="n"/>
      <c r="P22" s="25" t="n"/>
      <c r="Q22" s="24">
        <f>IFERROR(IF(OR(H22="",I22="",P22=""),"",MIN(H22,MAX(0,I22+P22))),"")</f>
        <v/>
      </c>
      <c r="R22" s="56" t="n"/>
      <c r="S22" s="57">
        <f>IFERROR(IF(OR(Q22="",R22=""),"",Q22*R22),"")</f>
        <v/>
      </c>
      <c r="T22" s="58">
        <f>IFERROR(IF(OR(Q22="",H22=""),"",Q22/H22),"")</f>
        <v/>
      </c>
      <c r="U22" s="57">
        <f>IFERROR(IF(OR(S22="",H22=""),"",S22/H22),"")</f>
        <v/>
      </c>
      <c r="V22" s="25" t="n"/>
      <c r="W22" s="56" t="n"/>
      <c r="X22" s="57">
        <f>IFERROR(IF(OR(V22="",W22=""),"",V22*W22),"")</f>
        <v/>
      </c>
      <c r="Y22" s="58">
        <f>IFERROR(IF(OR(V22="",H22=""),"",V22/H22),"")</f>
        <v/>
      </c>
      <c r="Z22" s="57">
        <f>IFERROR(IF(OR(S22="",X22=""),"",S22-X22),"")</f>
        <v/>
      </c>
      <c r="AA22" s="58">
        <f>IFERROR(IF(OR(Z22="",X22=""),"",Z22/X22),"")</f>
        <v/>
      </c>
      <c r="AB22" s="25" t="n"/>
      <c r="AC22" s="56" t="n"/>
      <c r="AD22" s="57">
        <f>IFERROR(IF(OR(AB22="",AC22=""),"",AB22*AC22),"")</f>
        <v/>
      </c>
      <c r="AE22" s="57">
        <f>IFERROR(IF(OR(S22="",AD22=""),"",S22-AD22),"")</f>
        <v/>
      </c>
      <c r="AF22" s="58">
        <f>IFERROR(IF(OR(AE22="",AD22=""),"",AE22/AD22),"")</f>
        <v/>
      </c>
      <c r="AG22" s="56" t="n"/>
      <c r="AH22" s="59">
        <f>IFERROR(IF(OR(R22="",AG22=""),"",R22/AG22*100),"")</f>
        <v/>
      </c>
      <c r="AI22" s="56" t="n"/>
      <c r="AJ22" s="57">
        <f>IFERROR(IF(OR(T22="",AI22=""),"",IF(T22&gt;='Assumptions'!$B$10,AI22*(1+'Assumptions'!$B$13),IF(T22&lt;'Assumptions'!$B$8,AI22*(1-'Assumptions'!$B$14),AI22))),"")</f>
        <v/>
      </c>
      <c r="AK22" s="31">
        <f>IFERROR(IF(COUNTA(G22,I22:J22,M22:P22,R22,V22:W22,AB22:AC22,AG22,AI22,AL22:AN22)=0,"",IF(H22=0,"Closed / Sold Out",IF(I22&gt;H22,"Review Inventory",IF(T22&gt;='Assumptions'!$B$10,"Increase Rate",IF(T22&lt;'Assumptions'!$B$8,"Reduce Rate","Hold Rate"))))),"Review")</f>
        <v/>
      </c>
      <c r="AL22" s="25" t="n"/>
      <c r="AM22" s="25" t="n"/>
      <c r="AN22" s="26" t="n"/>
      <c r="AO22" s="24">
        <f>IFERROR(IF(A22="","",IF(A22&lt;TODAY(),"Past",IF(A22=TODAY(),"Today","Future"))),"")</f>
        <v/>
      </c>
      <c r="AP22" s="58">
        <f>IFERROR(IF(COUNTA(G22,I22:J22,M22:P22,R22,V22:W22,AB22:AC22,AG22,AI22,AL22:AN22)=0,"",'Assumptions'!$B$9),"")</f>
        <v/>
      </c>
      <c r="AQ22" s="31">
        <f>IFERROR(IF(COUNTA(G22,I22:J22,M22:P22,R22,V22:W22,AB22:AC22,AG22,AI22,AL22:AN22)=0,"",IF(G22&gt;F22,"Out-of-order rooms exceed inventory",IF(I22&gt;H22,"On-the-books rooms exceed sellable rooms",IF(Q22&gt;H22,"Forecast exceeds sellable rooms",IF(AND(Q22&gt;0,R22=0),"Missing forecast ADR",IF(AND(I22&gt;0,J22=0),"Missing on-the-books ADR","Ready")))))),"Check inputs")</f>
        <v/>
      </c>
    </row>
    <row r="23">
      <c r="A23" s="55" t="n">
        <v>46044</v>
      </c>
      <c r="B23" s="24">
        <f>IFERROR(IF(A23="","",INDEX('Assumptions'!$E$3:$E$9,MOD(A23-'Assumptions'!$B$18,7)+1)),"")</f>
        <v/>
      </c>
      <c r="C23" s="24">
        <f>IFERROR(IF(A23="","",INDEX('Assumptions'!$H$3:$H$14,MONTH(A23))),"")</f>
        <v/>
      </c>
      <c r="D23" s="25" t="inlineStr">
        <is>
          <t>Weekday</t>
        </is>
      </c>
      <c r="E23" s="26" t="n"/>
      <c r="F23" s="24">
        <f>IFERROR(IF(A23="","",'Assumptions'!$B$5),"")</f>
        <v/>
      </c>
      <c r="G23" s="25" t="n"/>
      <c r="H23" s="24">
        <f>IFERROR(IF(G23="","",MAX(0,F23-G23)),"")</f>
        <v/>
      </c>
      <c r="I23" s="25" t="n"/>
      <c r="J23" s="56" t="n"/>
      <c r="K23" s="57">
        <f>IFERROR(IF(OR(I23="",J23=""),"",I23*J23),"")</f>
        <v/>
      </c>
      <c r="L23" s="58">
        <f>IFERROR(IF(OR(I23="",H23=""),"",I23/H23),"")</f>
        <v/>
      </c>
      <c r="M23" s="25" t="n"/>
      <c r="N23" s="25" t="n"/>
      <c r="O23" s="25" t="n"/>
      <c r="P23" s="25" t="n"/>
      <c r="Q23" s="24">
        <f>IFERROR(IF(OR(H23="",I23="",P23=""),"",MIN(H23,MAX(0,I23+P23))),"")</f>
        <v/>
      </c>
      <c r="R23" s="56" t="n"/>
      <c r="S23" s="57">
        <f>IFERROR(IF(OR(Q23="",R23=""),"",Q23*R23),"")</f>
        <v/>
      </c>
      <c r="T23" s="58">
        <f>IFERROR(IF(OR(Q23="",H23=""),"",Q23/H23),"")</f>
        <v/>
      </c>
      <c r="U23" s="57">
        <f>IFERROR(IF(OR(S23="",H23=""),"",S23/H23),"")</f>
        <v/>
      </c>
      <c r="V23" s="25" t="n"/>
      <c r="W23" s="56" t="n"/>
      <c r="X23" s="57">
        <f>IFERROR(IF(OR(V23="",W23=""),"",V23*W23),"")</f>
        <v/>
      </c>
      <c r="Y23" s="58">
        <f>IFERROR(IF(OR(V23="",H23=""),"",V23/H23),"")</f>
        <v/>
      </c>
      <c r="Z23" s="57">
        <f>IFERROR(IF(OR(S23="",X23=""),"",S23-X23),"")</f>
        <v/>
      </c>
      <c r="AA23" s="58">
        <f>IFERROR(IF(OR(Z23="",X23=""),"",Z23/X23),"")</f>
        <v/>
      </c>
      <c r="AB23" s="25" t="n"/>
      <c r="AC23" s="56" t="n"/>
      <c r="AD23" s="57">
        <f>IFERROR(IF(OR(AB23="",AC23=""),"",AB23*AC23),"")</f>
        <v/>
      </c>
      <c r="AE23" s="57">
        <f>IFERROR(IF(OR(S23="",AD23=""),"",S23-AD23),"")</f>
        <v/>
      </c>
      <c r="AF23" s="58">
        <f>IFERROR(IF(OR(AE23="",AD23=""),"",AE23/AD23),"")</f>
        <v/>
      </c>
      <c r="AG23" s="56" t="n"/>
      <c r="AH23" s="59">
        <f>IFERROR(IF(OR(R23="",AG23=""),"",R23/AG23*100),"")</f>
        <v/>
      </c>
      <c r="AI23" s="56" t="n"/>
      <c r="AJ23" s="57">
        <f>IFERROR(IF(OR(T23="",AI23=""),"",IF(T23&gt;='Assumptions'!$B$10,AI23*(1+'Assumptions'!$B$13),IF(T23&lt;'Assumptions'!$B$8,AI23*(1-'Assumptions'!$B$14),AI23))),"")</f>
        <v/>
      </c>
      <c r="AK23" s="31">
        <f>IFERROR(IF(COUNTA(G23,I23:J23,M23:P23,R23,V23:W23,AB23:AC23,AG23,AI23,AL23:AN23)=0,"",IF(H23=0,"Closed / Sold Out",IF(I23&gt;H23,"Review Inventory",IF(T23&gt;='Assumptions'!$B$10,"Increase Rate",IF(T23&lt;'Assumptions'!$B$8,"Reduce Rate","Hold Rate"))))),"Review")</f>
        <v/>
      </c>
      <c r="AL23" s="25" t="n"/>
      <c r="AM23" s="25" t="n"/>
      <c r="AN23" s="26" t="n"/>
      <c r="AO23" s="24">
        <f>IFERROR(IF(A23="","",IF(A23&lt;TODAY(),"Past",IF(A23=TODAY(),"Today","Future"))),"")</f>
        <v/>
      </c>
      <c r="AP23" s="58">
        <f>IFERROR(IF(COUNTA(G23,I23:J23,M23:P23,R23,V23:W23,AB23:AC23,AG23,AI23,AL23:AN23)=0,"",'Assumptions'!$B$9),"")</f>
        <v/>
      </c>
      <c r="AQ23" s="31">
        <f>IFERROR(IF(COUNTA(G23,I23:J23,M23:P23,R23,V23:W23,AB23:AC23,AG23,AI23,AL23:AN23)=0,"",IF(G23&gt;F23,"Out-of-order rooms exceed inventory",IF(I23&gt;H23,"On-the-books rooms exceed sellable rooms",IF(Q23&gt;H23,"Forecast exceeds sellable rooms",IF(AND(Q23&gt;0,R23=0),"Missing forecast ADR",IF(AND(I23&gt;0,J23=0),"Missing on-the-books ADR","Ready")))))),"Check inputs")</f>
        <v/>
      </c>
    </row>
    <row r="24">
      <c r="A24" s="55" t="n">
        <v>46045</v>
      </c>
      <c r="B24" s="24">
        <f>IFERROR(IF(A24="","",INDEX('Assumptions'!$E$3:$E$9,MOD(A24-'Assumptions'!$B$18,7)+1)),"")</f>
        <v/>
      </c>
      <c r="C24" s="24">
        <f>IFERROR(IF(A24="","",INDEX('Assumptions'!$H$3:$H$14,MONTH(A24))),"")</f>
        <v/>
      </c>
      <c r="D24" s="25" t="inlineStr">
        <is>
          <t>Weekday</t>
        </is>
      </c>
      <c r="E24" s="26" t="n"/>
      <c r="F24" s="24">
        <f>IFERROR(IF(A24="","",'Assumptions'!$B$5),"")</f>
        <v/>
      </c>
      <c r="G24" s="25" t="n"/>
      <c r="H24" s="24">
        <f>IFERROR(IF(G24="","",MAX(0,F24-G24)),"")</f>
        <v/>
      </c>
      <c r="I24" s="25" t="n"/>
      <c r="J24" s="56" t="n"/>
      <c r="K24" s="57">
        <f>IFERROR(IF(OR(I24="",J24=""),"",I24*J24),"")</f>
        <v/>
      </c>
      <c r="L24" s="58">
        <f>IFERROR(IF(OR(I24="",H24=""),"",I24/H24),"")</f>
        <v/>
      </c>
      <c r="M24" s="25" t="n"/>
      <c r="N24" s="25" t="n"/>
      <c r="O24" s="25" t="n"/>
      <c r="P24" s="25" t="n"/>
      <c r="Q24" s="24">
        <f>IFERROR(IF(OR(H24="",I24="",P24=""),"",MIN(H24,MAX(0,I24+P24))),"")</f>
        <v/>
      </c>
      <c r="R24" s="56" t="n"/>
      <c r="S24" s="57">
        <f>IFERROR(IF(OR(Q24="",R24=""),"",Q24*R24),"")</f>
        <v/>
      </c>
      <c r="T24" s="58">
        <f>IFERROR(IF(OR(Q24="",H24=""),"",Q24/H24),"")</f>
        <v/>
      </c>
      <c r="U24" s="57">
        <f>IFERROR(IF(OR(S24="",H24=""),"",S24/H24),"")</f>
        <v/>
      </c>
      <c r="V24" s="25" t="n"/>
      <c r="W24" s="56" t="n"/>
      <c r="X24" s="57">
        <f>IFERROR(IF(OR(V24="",W24=""),"",V24*W24),"")</f>
        <v/>
      </c>
      <c r="Y24" s="58">
        <f>IFERROR(IF(OR(V24="",H24=""),"",V24/H24),"")</f>
        <v/>
      </c>
      <c r="Z24" s="57">
        <f>IFERROR(IF(OR(S24="",X24=""),"",S24-X24),"")</f>
        <v/>
      </c>
      <c r="AA24" s="58">
        <f>IFERROR(IF(OR(Z24="",X24=""),"",Z24/X24),"")</f>
        <v/>
      </c>
      <c r="AB24" s="25" t="n"/>
      <c r="AC24" s="56" t="n"/>
      <c r="AD24" s="57">
        <f>IFERROR(IF(OR(AB24="",AC24=""),"",AB24*AC24),"")</f>
        <v/>
      </c>
      <c r="AE24" s="57">
        <f>IFERROR(IF(OR(S24="",AD24=""),"",S24-AD24),"")</f>
        <v/>
      </c>
      <c r="AF24" s="58">
        <f>IFERROR(IF(OR(AE24="",AD24=""),"",AE24/AD24),"")</f>
        <v/>
      </c>
      <c r="AG24" s="56" t="n"/>
      <c r="AH24" s="59">
        <f>IFERROR(IF(OR(R24="",AG24=""),"",R24/AG24*100),"")</f>
        <v/>
      </c>
      <c r="AI24" s="56" t="n"/>
      <c r="AJ24" s="57">
        <f>IFERROR(IF(OR(T24="",AI24=""),"",IF(T24&gt;='Assumptions'!$B$10,AI24*(1+'Assumptions'!$B$13),IF(T24&lt;'Assumptions'!$B$8,AI24*(1-'Assumptions'!$B$14),AI24))),"")</f>
        <v/>
      </c>
      <c r="AK24" s="31">
        <f>IFERROR(IF(COUNTA(G24,I24:J24,M24:P24,R24,V24:W24,AB24:AC24,AG24,AI24,AL24:AN24)=0,"",IF(H24=0,"Closed / Sold Out",IF(I24&gt;H24,"Review Inventory",IF(T24&gt;='Assumptions'!$B$10,"Increase Rate",IF(T24&lt;'Assumptions'!$B$8,"Reduce Rate","Hold Rate"))))),"Review")</f>
        <v/>
      </c>
      <c r="AL24" s="25" t="n"/>
      <c r="AM24" s="25" t="n"/>
      <c r="AN24" s="26" t="n"/>
      <c r="AO24" s="24">
        <f>IFERROR(IF(A24="","",IF(A24&lt;TODAY(),"Past",IF(A24=TODAY(),"Today","Future"))),"")</f>
        <v/>
      </c>
      <c r="AP24" s="58">
        <f>IFERROR(IF(COUNTA(G24,I24:J24,M24:P24,R24,V24:W24,AB24:AC24,AG24,AI24,AL24:AN24)=0,"",'Assumptions'!$B$9),"")</f>
        <v/>
      </c>
      <c r="AQ24" s="31">
        <f>IFERROR(IF(COUNTA(G24,I24:J24,M24:P24,R24,V24:W24,AB24:AC24,AG24,AI24,AL24:AN24)=0,"",IF(G24&gt;F24,"Out-of-order rooms exceed inventory",IF(I24&gt;H24,"On-the-books rooms exceed sellable rooms",IF(Q24&gt;H24,"Forecast exceeds sellable rooms",IF(AND(Q24&gt;0,R24=0),"Missing forecast ADR",IF(AND(I24&gt;0,J24=0),"Missing on-the-books ADR","Ready")))))),"Check inputs")</f>
        <v/>
      </c>
    </row>
    <row r="25">
      <c r="A25" s="55" t="n">
        <v>46046</v>
      </c>
      <c r="B25" s="24">
        <f>IFERROR(IF(A25="","",INDEX('Assumptions'!$E$3:$E$9,MOD(A25-'Assumptions'!$B$18,7)+1)),"")</f>
        <v/>
      </c>
      <c r="C25" s="24">
        <f>IFERROR(IF(A25="","",INDEX('Assumptions'!$H$3:$H$14,MONTH(A25))),"")</f>
        <v/>
      </c>
      <c r="D25" s="25" t="inlineStr">
        <is>
          <t>Weekend</t>
        </is>
      </c>
      <c r="E25" s="26" t="n"/>
      <c r="F25" s="24">
        <f>IFERROR(IF(A25="","",'Assumptions'!$B$5),"")</f>
        <v/>
      </c>
      <c r="G25" s="25" t="n"/>
      <c r="H25" s="24">
        <f>IFERROR(IF(G25="","",MAX(0,F25-G25)),"")</f>
        <v/>
      </c>
      <c r="I25" s="25" t="n"/>
      <c r="J25" s="56" t="n"/>
      <c r="K25" s="57">
        <f>IFERROR(IF(OR(I25="",J25=""),"",I25*J25),"")</f>
        <v/>
      </c>
      <c r="L25" s="58">
        <f>IFERROR(IF(OR(I25="",H25=""),"",I25/H25),"")</f>
        <v/>
      </c>
      <c r="M25" s="25" t="n"/>
      <c r="N25" s="25" t="n"/>
      <c r="O25" s="25" t="n"/>
      <c r="P25" s="25" t="n"/>
      <c r="Q25" s="24">
        <f>IFERROR(IF(OR(H25="",I25="",P25=""),"",MIN(H25,MAX(0,I25+P25))),"")</f>
        <v/>
      </c>
      <c r="R25" s="56" t="n"/>
      <c r="S25" s="57">
        <f>IFERROR(IF(OR(Q25="",R25=""),"",Q25*R25),"")</f>
        <v/>
      </c>
      <c r="T25" s="58">
        <f>IFERROR(IF(OR(Q25="",H25=""),"",Q25/H25),"")</f>
        <v/>
      </c>
      <c r="U25" s="57">
        <f>IFERROR(IF(OR(S25="",H25=""),"",S25/H25),"")</f>
        <v/>
      </c>
      <c r="V25" s="25" t="n"/>
      <c r="W25" s="56" t="n"/>
      <c r="X25" s="57">
        <f>IFERROR(IF(OR(V25="",W25=""),"",V25*W25),"")</f>
        <v/>
      </c>
      <c r="Y25" s="58">
        <f>IFERROR(IF(OR(V25="",H25=""),"",V25/H25),"")</f>
        <v/>
      </c>
      <c r="Z25" s="57">
        <f>IFERROR(IF(OR(S25="",X25=""),"",S25-X25),"")</f>
        <v/>
      </c>
      <c r="AA25" s="58">
        <f>IFERROR(IF(OR(Z25="",X25=""),"",Z25/X25),"")</f>
        <v/>
      </c>
      <c r="AB25" s="25" t="n"/>
      <c r="AC25" s="56" t="n"/>
      <c r="AD25" s="57">
        <f>IFERROR(IF(OR(AB25="",AC25=""),"",AB25*AC25),"")</f>
        <v/>
      </c>
      <c r="AE25" s="57">
        <f>IFERROR(IF(OR(S25="",AD25=""),"",S25-AD25),"")</f>
        <v/>
      </c>
      <c r="AF25" s="58">
        <f>IFERROR(IF(OR(AE25="",AD25=""),"",AE25/AD25),"")</f>
        <v/>
      </c>
      <c r="AG25" s="56" t="n"/>
      <c r="AH25" s="59">
        <f>IFERROR(IF(OR(R25="",AG25=""),"",R25/AG25*100),"")</f>
        <v/>
      </c>
      <c r="AI25" s="56" t="n"/>
      <c r="AJ25" s="57">
        <f>IFERROR(IF(OR(T25="",AI25=""),"",IF(T25&gt;='Assumptions'!$B$10,AI25*(1+'Assumptions'!$B$13),IF(T25&lt;'Assumptions'!$B$8,AI25*(1-'Assumptions'!$B$14),AI25))),"")</f>
        <v/>
      </c>
      <c r="AK25" s="31">
        <f>IFERROR(IF(COUNTA(G25,I25:J25,M25:P25,R25,V25:W25,AB25:AC25,AG25,AI25,AL25:AN25)=0,"",IF(H25=0,"Closed / Sold Out",IF(I25&gt;H25,"Review Inventory",IF(T25&gt;='Assumptions'!$B$10,"Increase Rate",IF(T25&lt;'Assumptions'!$B$8,"Reduce Rate","Hold Rate"))))),"Review")</f>
        <v/>
      </c>
      <c r="AL25" s="25" t="n"/>
      <c r="AM25" s="25" t="n"/>
      <c r="AN25" s="26" t="n"/>
      <c r="AO25" s="24">
        <f>IFERROR(IF(A25="","",IF(A25&lt;TODAY(),"Past",IF(A25=TODAY(),"Today","Future"))),"")</f>
        <v/>
      </c>
      <c r="AP25" s="58">
        <f>IFERROR(IF(COUNTA(G25,I25:J25,M25:P25,R25,V25:W25,AB25:AC25,AG25,AI25,AL25:AN25)=0,"",'Assumptions'!$B$9),"")</f>
        <v/>
      </c>
      <c r="AQ25" s="31">
        <f>IFERROR(IF(COUNTA(G25,I25:J25,M25:P25,R25,V25:W25,AB25:AC25,AG25,AI25,AL25:AN25)=0,"",IF(G25&gt;F25,"Out-of-order rooms exceed inventory",IF(I25&gt;H25,"On-the-books rooms exceed sellable rooms",IF(Q25&gt;H25,"Forecast exceeds sellable rooms",IF(AND(Q25&gt;0,R25=0),"Missing forecast ADR",IF(AND(I25&gt;0,J25=0),"Missing on-the-books ADR","Ready")))))),"Check inputs")</f>
        <v/>
      </c>
    </row>
    <row r="26">
      <c r="A26" s="55" t="n">
        <v>46047</v>
      </c>
      <c r="B26" s="24">
        <f>IFERROR(IF(A26="","",INDEX('Assumptions'!$E$3:$E$9,MOD(A26-'Assumptions'!$B$18,7)+1)),"")</f>
        <v/>
      </c>
      <c r="C26" s="24">
        <f>IFERROR(IF(A26="","",INDEX('Assumptions'!$H$3:$H$14,MONTH(A26))),"")</f>
        <v/>
      </c>
      <c r="D26" s="25" t="inlineStr">
        <is>
          <t>Weekend</t>
        </is>
      </c>
      <c r="E26" s="26" t="n"/>
      <c r="F26" s="24">
        <f>IFERROR(IF(A26="","",'Assumptions'!$B$5),"")</f>
        <v/>
      </c>
      <c r="G26" s="25" t="n"/>
      <c r="H26" s="24">
        <f>IFERROR(IF(G26="","",MAX(0,F26-G26)),"")</f>
        <v/>
      </c>
      <c r="I26" s="25" t="n"/>
      <c r="J26" s="56" t="n"/>
      <c r="K26" s="57">
        <f>IFERROR(IF(OR(I26="",J26=""),"",I26*J26),"")</f>
        <v/>
      </c>
      <c r="L26" s="58">
        <f>IFERROR(IF(OR(I26="",H26=""),"",I26/H26),"")</f>
        <v/>
      </c>
      <c r="M26" s="25" t="n"/>
      <c r="N26" s="25" t="n"/>
      <c r="O26" s="25" t="n"/>
      <c r="P26" s="25" t="n"/>
      <c r="Q26" s="24">
        <f>IFERROR(IF(OR(H26="",I26="",P26=""),"",MIN(H26,MAX(0,I26+P26))),"")</f>
        <v/>
      </c>
      <c r="R26" s="56" t="n"/>
      <c r="S26" s="57">
        <f>IFERROR(IF(OR(Q26="",R26=""),"",Q26*R26),"")</f>
        <v/>
      </c>
      <c r="T26" s="58">
        <f>IFERROR(IF(OR(Q26="",H26=""),"",Q26/H26),"")</f>
        <v/>
      </c>
      <c r="U26" s="57">
        <f>IFERROR(IF(OR(S26="",H26=""),"",S26/H26),"")</f>
        <v/>
      </c>
      <c r="V26" s="25" t="n"/>
      <c r="W26" s="56" t="n"/>
      <c r="X26" s="57">
        <f>IFERROR(IF(OR(V26="",W26=""),"",V26*W26),"")</f>
        <v/>
      </c>
      <c r="Y26" s="58">
        <f>IFERROR(IF(OR(V26="",H26=""),"",V26/H26),"")</f>
        <v/>
      </c>
      <c r="Z26" s="57">
        <f>IFERROR(IF(OR(S26="",X26=""),"",S26-X26),"")</f>
        <v/>
      </c>
      <c r="AA26" s="58">
        <f>IFERROR(IF(OR(Z26="",X26=""),"",Z26/X26),"")</f>
        <v/>
      </c>
      <c r="AB26" s="25" t="n"/>
      <c r="AC26" s="56" t="n"/>
      <c r="AD26" s="57">
        <f>IFERROR(IF(OR(AB26="",AC26=""),"",AB26*AC26),"")</f>
        <v/>
      </c>
      <c r="AE26" s="57">
        <f>IFERROR(IF(OR(S26="",AD26=""),"",S26-AD26),"")</f>
        <v/>
      </c>
      <c r="AF26" s="58">
        <f>IFERROR(IF(OR(AE26="",AD26=""),"",AE26/AD26),"")</f>
        <v/>
      </c>
      <c r="AG26" s="56" t="n"/>
      <c r="AH26" s="59">
        <f>IFERROR(IF(OR(R26="",AG26=""),"",R26/AG26*100),"")</f>
        <v/>
      </c>
      <c r="AI26" s="56" t="n"/>
      <c r="AJ26" s="57">
        <f>IFERROR(IF(OR(T26="",AI26=""),"",IF(T26&gt;='Assumptions'!$B$10,AI26*(1+'Assumptions'!$B$13),IF(T26&lt;'Assumptions'!$B$8,AI26*(1-'Assumptions'!$B$14),AI26))),"")</f>
        <v/>
      </c>
      <c r="AK26" s="31">
        <f>IFERROR(IF(COUNTA(G26,I26:J26,M26:P26,R26,V26:W26,AB26:AC26,AG26,AI26,AL26:AN26)=0,"",IF(H26=0,"Closed / Sold Out",IF(I26&gt;H26,"Review Inventory",IF(T26&gt;='Assumptions'!$B$10,"Increase Rate",IF(T26&lt;'Assumptions'!$B$8,"Reduce Rate","Hold Rate"))))),"Review")</f>
        <v/>
      </c>
      <c r="AL26" s="25" t="n"/>
      <c r="AM26" s="25" t="n"/>
      <c r="AN26" s="26" t="n"/>
      <c r="AO26" s="24">
        <f>IFERROR(IF(A26="","",IF(A26&lt;TODAY(),"Past",IF(A26=TODAY(),"Today","Future"))),"")</f>
        <v/>
      </c>
      <c r="AP26" s="58">
        <f>IFERROR(IF(COUNTA(G26,I26:J26,M26:P26,R26,V26:W26,AB26:AC26,AG26,AI26,AL26:AN26)=0,"",'Assumptions'!$B$9),"")</f>
        <v/>
      </c>
      <c r="AQ26" s="31">
        <f>IFERROR(IF(COUNTA(G26,I26:J26,M26:P26,R26,V26:W26,AB26:AC26,AG26,AI26,AL26:AN26)=0,"",IF(G26&gt;F26,"Out-of-order rooms exceed inventory",IF(I26&gt;H26,"On-the-books rooms exceed sellable rooms",IF(Q26&gt;H26,"Forecast exceeds sellable rooms",IF(AND(Q26&gt;0,R26=0),"Missing forecast ADR",IF(AND(I26&gt;0,J26=0),"Missing on-the-books ADR","Ready")))))),"Check inputs")</f>
        <v/>
      </c>
    </row>
    <row r="27">
      <c r="A27" s="55" t="n">
        <v>46048</v>
      </c>
      <c r="B27" s="24">
        <f>IFERROR(IF(A27="","",INDEX('Assumptions'!$E$3:$E$9,MOD(A27-'Assumptions'!$B$18,7)+1)),"")</f>
        <v/>
      </c>
      <c r="C27" s="24">
        <f>IFERROR(IF(A27="","",INDEX('Assumptions'!$H$3:$H$14,MONTH(A27))),"")</f>
        <v/>
      </c>
      <c r="D27" s="25" t="inlineStr">
        <is>
          <t>Weekday</t>
        </is>
      </c>
      <c r="E27" s="26" t="n"/>
      <c r="F27" s="24">
        <f>IFERROR(IF(A27="","",'Assumptions'!$B$5),"")</f>
        <v/>
      </c>
      <c r="G27" s="25" t="n"/>
      <c r="H27" s="24">
        <f>IFERROR(IF(G27="","",MAX(0,F27-G27)),"")</f>
        <v/>
      </c>
      <c r="I27" s="25" t="n"/>
      <c r="J27" s="56" t="n"/>
      <c r="K27" s="57">
        <f>IFERROR(IF(OR(I27="",J27=""),"",I27*J27),"")</f>
        <v/>
      </c>
      <c r="L27" s="58">
        <f>IFERROR(IF(OR(I27="",H27=""),"",I27/H27),"")</f>
        <v/>
      </c>
      <c r="M27" s="25" t="n"/>
      <c r="N27" s="25" t="n"/>
      <c r="O27" s="25" t="n"/>
      <c r="P27" s="25" t="n"/>
      <c r="Q27" s="24">
        <f>IFERROR(IF(OR(H27="",I27="",P27=""),"",MIN(H27,MAX(0,I27+P27))),"")</f>
        <v/>
      </c>
      <c r="R27" s="56" t="n"/>
      <c r="S27" s="57">
        <f>IFERROR(IF(OR(Q27="",R27=""),"",Q27*R27),"")</f>
        <v/>
      </c>
      <c r="T27" s="58">
        <f>IFERROR(IF(OR(Q27="",H27=""),"",Q27/H27),"")</f>
        <v/>
      </c>
      <c r="U27" s="57">
        <f>IFERROR(IF(OR(S27="",H27=""),"",S27/H27),"")</f>
        <v/>
      </c>
      <c r="V27" s="25" t="n"/>
      <c r="W27" s="56" t="n"/>
      <c r="X27" s="57">
        <f>IFERROR(IF(OR(V27="",W27=""),"",V27*W27),"")</f>
        <v/>
      </c>
      <c r="Y27" s="58">
        <f>IFERROR(IF(OR(V27="",H27=""),"",V27/H27),"")</f>
        <v/>
      </c>
      <c r="Z27" s="57">
        <f>IFERROR(IF(OR(S27="",X27=""),"",S27-X27),"")</f>
        <v/>
      </c>
      <c r="AA27" s="58">
        <f>IFERROR(IF(OR(Z27="",X27=""),"",Z27/X27),"")</f>
        <v/>
      </c>
      <c r="AB27" s="25" t="n"/>
      <c r="AC27" s="56" t="n"/>
      <c r="AD27" s="57">
        <f>IFERROR(IF(OR(AB27="",AC27=""),"",AB27*AC27),"")</f>
        <v/>
      </c>
      <c r="AE27" s="57">
        <f>IFERROR(IF(OR(S27="",AD27=""),"",S27-AD27),"")</f>
        <v/>
      </c>
      <c r="AF27" s="58">
        <f>IFERROR(IF(OR(AE27="",AD27=""),"",AE27/AD27),"")</f>
        <v/>
      </c>
      <c r="AG27" s="56" t="n"/>
      <c r="AH27" s="59">
        <f>IFERROR(IF(OR(R27="",AG27=""),"",R27/AG27*100),"")</f>
        <v/>
      </c>
      <c r="AI27" s="56" t="n"/>
      <c r="AJ27" s="57">
        <f>IFERROR(IF(OR(T27="",AI27=""),"",IF(T27&gt;='Assumptions'!$B$10,AI27*(1+'Assumptions'!$B$13),IF(T27&lt;'Assumptions'!$B$8,AI27*(1-'Assumptions'!$B$14),AI27))),"")</f>
        <v/>
      </c>
      <c r="AK27" s="31">
        <f>IFERROR(IF(COUNTA(G27,I27:J27,M27:P27,R27,V27:W27,AB27:AC27,AG27,AI27,AL27:AN27)=0,"",IF(H27=0,"Closed / Sold Out",IF(I27&gt;H27,"Review Inventory",IF(T27&gt;='Assumptions'!$B$10,"Increase Rate",IF(T27&lt;'Assumptions'!$B$8,"Reduce Rate","Hold Rate"))))),"Review")</f>
        <v/>
      </c>
      <c r="AL27" s="25" t="n"/>
      <c r="AM27" s="25" t="n"/>
      <c r="AN27" s="26" t="n"/>
      <c r="AO27" s="24">
        <f>IFERROR(IF(A27="","",IF(A27&lt;TODAY(),"Past",IF(A27=TODAY(),"Today","Future"))),"")</f>
        <v/>
      </c>
      <c r="AP27" s="58">
        <f>IFERROR(IF(COUNTA(G27,I27:J27,M27:P27,R27,V27:W27,AB27:AC27,AG27,AI27,AL27:AN27)=0,"",'Assumptions'!$B$9),"")</f>
        <v/>
      </c>
      <c r="AQ27" s="31">
        <f>IFERROR(IF(COUNTA(G27,I27:J27,M27:P27,R27,V27:W27,AB27:AC27,AG27,AI27,AL27:AN27)=0,"",IF(G27&gt;F27,"Out-of-order rooms exceed inventory",IF(I27&gt;H27,"On-the-books rooms exceed sellable rooms",IF(Q27&gt;H27,"Forecast exceeds sellable rooms",IF(AND(Q27&gt;0,R27=0),"Missing forecast ADR",IF(AND(I27&gt;0,J27=0),"Missing on-the-books ADR","Ready")))))),"Check inputs")</f>
        <v/>
      </c>
    </row>
    <row r="28">
      <c r="A28" s="55" t="n">
        <v>46049</v>
      </c>
      <c r="B28" s="24">
        <f>IFERROR(IF(A28="","",INDEX('Assumptions'!$E$3:$E$9,MOD(A28-'Assumptions'!$B$18,7)+1)),"")</f>
        <v/>
      </c>
      <c r="C28" s="24">
        <f>IFERROR(IF(A28="","",INDEX('Assumptions'!$H$3:$H$14,MONTH(A28))),"")</f>
        <v/>
      </c>
      <c r="D28" s="25" t="inlineStr">
        <is>
          <t>Weekday</t>
        </is>
      </c>
      <c r="E28" s="26" t="n"/>
      <c r="F28" s="24">
        <f>IFERROR(IF(A28="","",'Assumptions'!$B$5),"")</f>
        <v/>
      </c>
      <c r="G28" s="25" t="n"/>
      <c r="H28" s="24">
        <f>IFERROR(IF(G28="","",MAX(0,F28-G28)),"")</f>
        <v/>
      </c>
      <c r="I28" s="25" t="n"/>
      <c r="J28" s="56" t="n"/>
      <c r="K28" s="57">
        <f>IFERROR(IF(OR(I28="",J28=""),"",I28*J28),"")</f>
        <v/>
      </c>
      <c r="L28" s="58">
        <f>IFERROR(IF(OR(I28="",H28=""),"",I28/H28),"")</f>
        <v/>
      </c>
      <c r="M28" s="25" t="n"/>
      <c r="N28" s="25" t="n"/>
      <c r="O28" s="25" t="n"/>
      <c r="P28" s="25" t="n"/>
      <c r="Q28" s="24">
        <f>IFERROR(IF(OR(H28="",I28="",P28=""),"",MIN(H28,MAX(0,I28+P28))),"")</f>
        <v/>
      </c>
      <c r="R28" s="56" t="n"/>
      <c r="S28" s="57">
        <f>IFERROR(IF(OR(Q28="",R28=""),"",Q28*R28),"")</f>
        <v/>
      </c>
      <c r="T28" s="58">
        <f>IFERROR(IF(OR(Q28="",H28=""),"",Q28/H28),"")</f>
        <v/>
      </c>
      <c r="U28" s="57">
        <f>IFERROR(IF(OR(S28="",H28=""),"",S28/H28),"")</f>
        <v/>
      </c>
      <c r="V28" s="25" t="n"/>
      <c r="W28" s="56" t="n"/>
      <c r="X28" s="57">
        <f>IFERROR(IF(OR(V28="",W28=""),"",V28*W28),"")</f>
        <v/>
      </c>
      <c r="Y28" s="58">
        <f>IFERROR(IF(OR(V28="",H28=""),"",V28/H28),"")</f>
        <v/>
      </c>
      <c r="Z28" s="57">
        <f>IFERROR(IF(OR(S28="",X28=""),"",S28-X28),"")</f>
        <v/>
      </c>
      <c r="AA28" s="58">
        <f>IFERROR(IF(OR(Z28="",X28=""),"",Z28/X28),"")</f>
        <v/>
      </c>
      <c r="AB28" s="25" t="n"/>
      <c r="AC28" s="56" t="n"/>
      <c r="AD28" s="57">
        <f>IFERROR(IF(OR(AB28="",AC28=""),"",AB28*AC28),"")</f>
        <v/>
      </c>
      <c r="AE28" s="57">
        <f>IFERROR(IF(OR(S28="",AD28=""),"",S28-AD28),"")</f>
        <v/>
      </c>
      <c r="AF28" s="58">
        <f>IFERROR(IF(OR(AE28="",AD28=""),"",AE28/AD28),"")</f>
        <v/>
      </c>
      <c r="AG28" s="56" t="n"/>
      <c r="AH28" s="59">
        <f>IFERROR(IF(OR(R28="",AG28=""),"",R28/AG28*100),"")</f>
        <v/>
      </c>
      <c r="AI28" s="56" t="n"/>
      <c r="AJ28" s="57">
        <f>IFERROR(IF(OR(T28="",AI28=""),"",IF(T28&gt;='Assumptions'!$B$10,AI28*(1+'Assumptions'!$B$13),IF(T28&lt;'Assumptions'!$B$8,AI28*(1-'Assumptions'!$B$14),AI28))),"")</f>
        <v/>
      </c>
      <c r="AK28" s="31">
        <f>IFERROR(IF(COUNTA(G28,I28:J28,M28:P28,R28,V28:W28,AB28:AC28,AG28,AI28,AL28:AN28)=0,"",IF(H28=0,"Closed / Sold Out",IF(I28&gt;H28,"Review Inventory",IF(T28&gt;='Assumptions'!$B$10,"Increase Rate",IF(T28&lt;'Assumptions'!$B$8,"Reduce Rate","Hold Rate"))))),"Review")</f>
        <v/>
      </c>
      <c r="AL28" s="25" t="n"/>
      <c r="AM28" s="25" t="n"/>
      <c r="AN28" s="26" t="n"/>
      <c r="AO28" s="24">
        <f>IFERROR(IF(A28="","",IF(A28&lt;TODAY(),"Past",IF(A28=TODAY(),"Today","Future"))),"")</f>
        <v/>
      </c>
      <c r="AP28" s="58">
        <f>IFERROR(IF(COUNTA(G28,I28:J28,M28:P28,R28,V28:W28,AB28:AC28,AG28,AI28,AL28:AN28)=0,"",'Assumptions'!$B$9),"")</f>
        <v/>
      </c>
      <c r="AQ28" s="31">
        <f>IFERROR(IF(COUNTA(G28,I28:J28,M28:P28,R28,V28:W28,AB28:AC28,AG28,AI28,AL28:AN28)=0,"",IF(G28&gt;F28,"Out-of-order rooms exceed inventory",IF(I28&gt;H28,"On-the-books rooms exceed sellable rooms",IF(Q28&gt;H28,"Forecast exceeds sellable rooms",IF(AND(Q28&gt;0,R28=0),"Missing forecast ADR",IF(AND(I28&gt;0,J28=0),"Missing on-the-books ADR","Ready")))))),"Check inputs")</f>
        <v/>
      </c>
    </row>
    <row r="29">
      <c r="A29" s="55" t="n">
        <v>46050</v>
      </c>
      <c r="B29" s="24">
        <f>IFERROR(IF(A29="","",INDEX('Assumptions'!$E$3:$E$9,MOD(A29-'Assumptions'!$B$18,7)+1)),"")</f>
        <v/>
      </c>
      <c r="C29" s="24">
        <f>IFERROR(IF(A29="","",INDEX('Assumptions'!$H$3:$H$14,MONTH(A29))),"")</f>
        <v/>
      </c>
      <c r="D29" s="25" t="inlineStr">
        <is>
          <t>Weekday</t>
        </is>
      </c>
      <c r="E29" s="26" t="n"/>
      <c r="F29" s="24">
        <f>IFERROR(IF(A29="","",'Assumptions'!$B$5),"")</f>
        <v/>
      </c>
      <c r="G29" s="25" t="n"/>
      <c r="H29" s="24">
        <f>IFERROR(IF(G29="","",MAX(0,F29-G29)),"")</f>
        <v/>
      </c>
      <c r="I29" s="25" t="n"/>
      <c r="J29" s="56" t="n"/>
      <c r="K29" s="57">
        <f>IFERROR(IF(OR(I29="",J29=""),"",I29*J29),"")</f>
        <v/>
      </c>
      <c r="L29" s="58">
        <f>IFERROR(IF(OR(I29="",H29=""),"",I29/H29),"")</f>
        <v/>
      </c>
      <c r="M29" s="25" t="n"/>
      <c r="N29" s="25" t="n"/>
      <c r="O29" s="25" t="n"/>
      <c r="P29" s="25" t="n"/>
      <c r="Q29" s="24">
        <f>IFERROR(IF(OR(H29="",I29="",P29=""),"",MIN(H29,MAX(0,I29+P29))),"")</f>
        <v/>
      </c>
      <c r="R29" s="56" t="n"/>
      <c r="S29" s="57">
        <f>IFERROR(IF(OR(Q29="",R29=""),"",Q29*R29),"")</f>
        <v/>
      </c>
      <c r="T29" s="58">
        <f>IFERROR(IF(OR(Q29="",H29=""),"",Q29/H29),"")</f>
        <v/>
      </c>
      <c r="U29" s="57">
        <f>IFERROR(IF(OR(S29="",H29=""),"",S29/H29),"")</f>
        <v/>
      </c>
      <c r="V29" s="25" t="n"/>
      <c r="W29" s="56" t="n"/>
      <c r="X29" s="57">
        <f>IFERROR(IF(OR(V29="",W29=""),"",V29*W29),"")</f>
        <v/>
      </c>
      <c r="Y29" s="58">
        <f>IFERROR(IF(OR(V29="",H29=""),"",V29/H29),"")</f>
        <v/>
      </c>
      <c r="Z29" s="57">
        <f>IFERROR(IF(OR(S29="",X29=""),"",S29-X29),"")</f>
        <v/>
      </c>
      <c r="AA29" s="58">
        <f>IFERROR(IF(OR(Z29="",X29=""),"",Z29/X29),"")</f>
        <v/>
      </c>
      <c r="AB29" s="25" t="n"/>
      <c r="AC29" s="56" t="n"/>
      <c r="AD29" s="57">
        <f>IFERROR(IF(OR(AB29="",AC29=""),"",AB29*AC29),"")</f>
        <v/>
      </c>
      <c r="AE29" s="57">
        <f>IFERROR(IF(OR(S29="",AD29=""),"",S29-AD29),"")</f>
        <v/>
      </c>
      <c r="AF29" s="58">
        <f>IFERROR(IF(OR(AE29="",AD29=""),"",AE29/AD29),"")</f>
        <v/>
      </c>
      <c r="AG29" s="56" t="n"/>
      <c r="AH29" s="59">
        <f>IFERROR(IF(OR(R29="",AG29=""),"",R29/AG29*100),"")</f>
        <v/>
      </c>
      <c r="AI29" s="56" t="n"/>
      <c r="AJ29" s="57">
        <f>IFERROR(IF(OR(T29="",AI29=""),"",IF(T29&gt;='Assumptions'!$B$10,AI29*(1+'Assumptions'!$B$13),IF(T29&lt;'Assumptions'!$B$8,AI29*(1-'Assumptions'!$B$14),AI29))),"")</f>
        <v/>
      </c>
      <c r="AK29" s="31">
        <f>IFERROR(IF(COUNTA(G29,I29:J29,M29:P29,R29,V29:W29,AB29:AC29,AG29,AI29,AL29:AN29)=0,"",IF(H29=0,"Closed / Sold Out",IF(I29&gt;H29,"Review Inventory",IF(T29&gt;='Assumptions'!$B$10,"Increase Rate",IF(T29&lt;'Assumptions'!$B$8,"Reduce Rate","Hold Rate"))))),"Review")</f>
        <v/>
      </c>
      <c r="AL29" s="25" t="n"/>
      <c r="AM29" s="25" t="n"/>
      <c r="AN29" s="26" t="n"/>
      <c r="AO29" s="24">
        <f>IFERROR(IF(A29="","",IF(A29&lt;TODAY(),"Past",IF(A29=TODAY(),"Today","Future"))),"")</f>
        <v/>
      </c>
      <c r="AP29" s="58">
        <f>IFERROR(IF(COUNTA(G29,I29:J29,M29:P29,R29,V29:W29,AB29:AC29,AG29,AI29,AL29:AN29)=0,"",'Assumptions'!$B$9),"")</f>
        <v/>
      </c>
      <c r="AQ29" s="31">
        <f>IFERROR(IF(COUNTA(G29,I29:J29,M29:P29,R29,V29:W29,AB29:AC29,AG29,AI29,AL29:AN29)=0,"",IF(G29&gt;F29,"Out-of-order rooms exceed inventory",IF(I29&gt;H29,"On-the-books rooms exceed sellable rooms",IF(Q29&gt;H29,"Forecast exceeds sellable rooms",IF(AND(Q29&gt;0,R29=0),"Missing forecast ADR",IF(AND(I29&gt;0,J29=0),"Missing on-the-books ADR","Ready")))))),"Check inputs")</f>
        <v/>
      </c>
    </row>
    <row r="30">
      <c r="A30" s="55" t="n">
        <v>46051</v>
      </c>
      <c r="B30" s="24">
        <f>IFERROR(IF(A30="","",INDEX('Assumptions'!$E$3:$E$9,MOD(A30-'Assumptions'!$B$18,7)+1)),"")</f>
        <v/>
      </c>
      <c r="C30" s="24">
        <f>IFERROR(IF(A30="","",INDEX('Assumptions'!$H$3:$H$14,MONTH(A30))),"")</f>
        <v/>
      </c>
      <c r="D30" s="25" t="inlineStr">
        <is>
          <t>Weekday</t>
        </is>
      </c>
      <c r="E30" s="26" t="n"/>
      <c r="F30" s="24">
        <f>IFERROR(IF(A30="","",'Assumptions'!$B$5),"")</f>
        <v/>
      </c>
      <c r="G30" s="25" t="n"/>
      <c r="H30" s="24">
        <f>IFERROR(IF(G30="","",MAX(0,F30-G30)),"")</f>
        <v/>
      </c>
      <c r="I30" s="25" t="n"/>
      <c r="J30" s="56" t="n"/>
      <c r="K30" s="57">
        <f>IFERROR(IF(OR(I30="",J30=""),"",I30*J30),"")</f>
        <v/>
      </c>
      <c r="L30" s="58">
        <f>IFERROR(IF(OR(I30="",H30=""),"",I30/H30),"")</f>
        <v/>
      </c>
      <c r="M30" s="25" t="n"/>
      <c r="N30" s="25" t="n"/>
      <c r="O30" s="25" t="n"/>
      <c r="P30" s="25" t="n"/>
      <c r="Q30" s="24">
        <f>IFERROR(IF(OR(H30="",I30="",P30=""),"",MIN(H30,MAX(0,I30+P30))),"")</f>
        <v/>
      </c>
      <c r="R30" s="56" t="n"/>
      <c r="S30" s="57">
        <f>IFERROR(IF(OR(Q30="",R30=""),"",Q30*R30),"")</f>
        <v/>
      </c>
      <c r="T30" s="58">
        <f>IFERROR(IF(OR(Q30="",H30=""),"",Q30/H30),"")</f>
        <v/>
      </c>
      <c r="U30" s="57">
        <f>IFERROR(IF(OR(S30="",H30=""),"",S30/H30),"")</f>
        <v/>
      </c>
      <c r="V30" s="25" t="n"/>
      <c r="W30" s="56" t="n"/>
      <c r="X30" s="57">
        <f>IFERROR(IF(OR(V30="",W30=""),"",V30*W30),"")</f>
        <v/>
      </c>
      <c r="Y30" s="58">
        <f>IFERROR(IF(OR(V30="",H30=""),"",V30/H30),"")</f>
        <v/>
      </c>
      <c r="Z30" s="57">
        <f>IFERROR(IF(OR(S30="",X30=""),"",S30-X30),"")</f>
        <v/>
      </c>
      <c r="AA30" s="58">
        <f>IFERROR(IF(OR(Z30="",X30=""),"",Z30/X30),"")</f>
        <v/>
      </c>
      <c r="AB30" s="25" t="n"/>
      <c r="AC30" s="56" t="n"/>
      <c r="AD30" s="57">
        <f>IFERROR(IF(OR(AB30="",AC30=""),"",AB30*AC30),"")</f>
        <v/>
      </c>
      <c r="AE30" s="57">
        <f>IFERROR(IF(OR(S30="",AD30=""),"",S30-AD30),"")</f>
        <v/>
      </c>
      <c r="AF30" s="58">
        <f>IFERROR(IF(OR(AE30="",AD30=""),"",AE30/AD30),"")</f>
        <v/>
      </c>
      <c r="AG30" s="56" t="n"/>
      <c r="AH30" s="59">
        <f>IFERROR(IF(OR(R30="",AG30=""),"",R30/AG30*100),"")</f>
        <v/>
      </c>
      <c r="AI30" s="56" t="n"/>
      <c r="AJ30" s="57">
        <f>IFERROR(IF(OR(T30="",AI30=""),"",IF(T30&gt;='Assumptions'!$B$10,AI30*(1+'Assumptions'!$B$13),IF(T30&lt;'Assumptions'!$B$8,AI30*(1-'Assumptions'!$B$14),AI30))),"")</f>
        <v/>
      </c>
      <c r="AK30" s="31">
        <f>IFERROR(IF(COUNTA(G30,I30:J30,M30:P30,R30,V30:W30,AB30:AC30,AG30,AI30,AL30:AN30)=0,"",IF(H30=0,"Closed / Sold Out",IF(I30&gt;H30,"Review Inventory",IF(T30&gt;='Assumptions'!$B$10,"Increase Rate",IF(T30&lt;'Assumptions'!$B$8,"Reduce Rate","Hold Rate"))))),"Review")</f>
        <v/>
      </c>
      <c r="AL30" s="25" t="n"/>
      <c r="AM30" s="25" t="n"/>
      <c r="AN30" s="26" t="n"/>
      <c r="AO30" s="24">
        <f>IFERROR(IF(A30="","",IF(A30&lt;TODAY(),"Past",IF(A30=TODAY(),"Today","Future"))),"")</f>
        <v/>
      </c>
      <c r="AP30" s="58">
        <f>IFERROR(IF(COUNTA(G30,I30:J30,M30:P30,R30,V30:W30,AB30:AC30,AG30,AI30,AL30:AN30)=0,"",'Assumptions'!$B$9),"")</f>
        <v/>
      </c>
      <c r="AQ30" s="31">
        <f>IFERROR(IF(COUNTA(G30,I30:J30,M30:P30,R30,V30:W30,AB30:AC30,AG30,AI30,AL30:AN30)=0,"",IF(G30&gt;F30,"Out-of-order rooms exceed inventory",IF(I30&gt;H30,"On-the-books rooms exceed sellable rooms",IF(Q30&gt;H30,"Forecast exceeds sellable rooms",IF(AND(Q30&gt;0,R30=0),"Missing forecast ADR",IF(AND(I30&gt;0,J30=0),"Missing on-the-books ADR","Ready")))))),"Check inputs")</f>
        <v/>
      </c>
    </row>
    <row r="31">
      <c r="A31" s="55" t="n">
        <v>46052</v>
      </c>
      <c r="B31" s="24">
        <f>IFERROR(IF(A31="","",INDEX('Assumptions'!$E$3:$E$9,MOD(A31-'Assumptions'!$B$18,7)+1)),"")</f>
        <v/>
      </c>
      <c r="C31" s="24">
        <f>IFERROR(IF(A31="","",INDEX('Assumptions'!$H$3:$H$14,MONTH(A31))),"")</f>
        <v/>
      </c>
      <c r="D31" s="25" t="inlineStr">
        <is>
          <t>Weekday</t>
        </is>
      </c>
      <c r="E31" s="26" t="n"/>
      <c r="F31" s="24">
        <f>IFERROR(IF(A31="","",'Assumptions'!$B$5),"")</f>
        <v/>
      </c>
      <c r="G31" s="25" t="n"/>
      <c r="H31" s="24">
        <f>IFERROR(IF(G31="","",MAX(0,F31-G31)),"")</f>
        <v/>
      </c>
      <c r="I31" s="25" t="n"/>
      <c r="J31" s="56" t="n"/>
      <c r="K31" s="57">
        <f>IFERROR(IF(OR(I31="",J31=""),"",I31*J31),"")</f>
        <v/>
      </c>
      <c r="L31" s="58">
        <f>IFERROR(IF(OR(I31="",H31=""),"",I31/H31),"")</f>
        <v/>
      </c>
      <c r="M31" s="25" t="n"/>
      <c r="N31" s="25" t="n"/>
      <c r="O31" s="25" t="n"/>
      <c r="P31" s="25" t="n"/>
      <c r="Q31" s="24">
        <f>IFERROR(IF(OR(H31="",I31="",P31=""),"",MIN(H31,MAX(0,I31+P31))),"")</f>
        <v/>
      </c>
      <c r="R31" s="56" t="n"/>
      <c r="S31" s="57">
        <f>IFERROR(IF(OR(Q31="",R31=""),"",Q31*R31),"")</f>
        <v/>
      </c>
      <c r="T31" s="58">
        <f>IFERROR(IF(OR(Q31="",H31=""),"",Q31/H31),"")</f>
        <v/>
      </c>
      <c r="U31" s="57">
        <f>IFERROR(IF(OR(S31="",H31=""),"",S31/H31),"")</f>
        <v/>
      </c>
      <c r="V31" s="25" t="n"/>
      <c r="W31" s="56" t="n"/>
      <c r="X31" s="57">
        <f>IFERROR(IF(OR(V31="",W31=""),"",V31*W31),"")</f>
        <v/>
      </c>
      <c r="Y31" s="58">
        <f>IFERROR(IF(OR(V31="",H31=""),"",V31/H31),"")</f>
        <v/>
      </c>
      <c r="Z31" s="57">
        <f>IFERROR(IF(OR(S31="",X31=""),"",S31-X31),"")</f>
        <v/>
      </c>
      <c r="AA31" s="58">
        <f>IFERROR(IF(OR(Z31="",X31=""),"",Z31/X31),"")</f>
        <v/>
      </c>
      <c r="AB31" s="25" t="n"/>
      <c r="AC31" s="56" t="n"/>
      <c r="AD31" s="57">
        <f>IFERROR(IF(OR(AB31="",AC31=""),"",AB31*AC31),"")</f>
        <v/>
      </c>
      <c r="AE31" s="57">
        <f>IFERROR(IF(OR(S31="",AD31=""),"",S31-AD31),"")</f>
        <v/>
      </c>
      <c r="AF31" s="58">
        <f>IFERROR(IF(OR(AE31="",AD31=""),"",AE31/AD31),"")</f>
        <v/>
      </c>
      <c r="AG31" s="56" t="n"/>
      <c r="AH31" s="59">
        <f>IFERROR(IF(OR(R31="",AG31=""),"",R31/AG31*100),"")</f>
        <v/>
      </c>
      <c r="AI31" s="56" t="n"/>
      <c r="AJ31" s="57">
        <f>IFERROR(IF(OR(T31="",AI31=""),"",IF(T31&gt;='Assumptions'!$B$10,AI31*(1+'Assumptions'!$B$13),IF(T31&lt;'Assumptions'!$B$8,AI31*(1-'Assumptions'!$B$14),AI31))),"")</f>
        <v/>
      </c>
      <c r="AK31" s="31">
        <f>IFERROR(IF(COUNTA(G31,I31:J31,M31:P31,R31,V31:W31,AB31:AC31,AG31,AI31,AL31:AN31)=0,"",IF(H31=0,"Closed / Sold Out",IF(I31&gt;H31,"Review Inventory",IF(T31&gt;='Assumptions'!$B$10,"Increase Rate",IF(T31&lt;'Assumptions'!$B$8,"Reduce Rate","Hold Rate"))))),"Review")</f>
        <v/>
      </c>
      <c r="AL31" s="25" t="n"/>
      <c r="AM31" s="25" t="n"/>
      <c r="AN31" s="26" t="n"/>
      <c r="AO31" s="24">
        <f>IFERROR(IF(A31="","",IF(A31&lt;TODAY(),"Past",IF(A31=TODAY(),"Today","Future"))),"")</f>
        <v/>
      </c>
      <c r="AP31" s="58">
        <f>IFERROR(IF(COUNTA(G31,I31:J31,M31:P31,R31,V31:W31,AB31:AC31,AG31,AI31,AL31:AN31)=0,"",'Assumptions'!$B$9),"")</f>
        <v/>
      </c>
      <c r="AQ31" s="31">
        <f>IFERROR(IF(COUNTA(G31,I31:J31,M31:P31,R31,V31:W31,AB31:AC31,AG31,AI31,AL31:AN31)=0,"",IF(G31&gt;F31,"Out-of-order rooms exceed inventory",IF(I31&gt;H31,"On-the-books rooms exceed sellable rooms",IF(Q31&gt;H31,"Forecast exceeds sellable rooms",IF(AND(Q31&gt;0,R31=0),"Missing forecast ADR",IF(AND(I31&gt;0,J31=0),"Missing on-the-books ADR","Ready")))))),"Check inputs")</f>
        <v/>
      </c>
    </row>
    <row r="32">
      <c r="A32" s="55" t="n">
        <v>46053</v>
      </c>
      <c r="B32" s="24">
        <f>IFERROR(IF(A32="","",INDEX('Assumptions'!$E$3:$E$9,MOD(A32-'Assumptions'!$B$18,7)+1)),"")</f>
        <v/>
      </c>
      <c r="C32" s="24">
        <f>IFERROR(IF(A32="","",INDEX('Assumptions'!$H$3:$H$14,MONTH(A32))),"")</f>
        <v/>
      </c>
      <c r="D32" s="25" t="inlineStr">
        <is>
          <t>Weekend</t>
        </is>
      </c>
      <c r="E32" s="26" t="n"/>
      <c r="F32" s="24">
        <f>IFERROR(IF(A32="","",'Assumptions'!$B$5),"")</f>
        <v/>
      </c>
      <c r="G32" s="25" t="n"/>
      <c r="H32" s="24">
        <f>IFERROR(IF(G32="","",MAX(0,F32-G32)),"")</f>
        <v/>
      </c>
      <c r="I32" s="25" t="n"/>
      <c r="J32" s="56" t="n"/>
      <c r="K32" s="57">
        <f>IFERROR(IF(OR(I32="",J32=""),"",I32*J32),"")</f>
        <v/>
      </c>
      <c r="L32" s="58">
        <f>IFERROR(IF(OR(I32="",H32=""),"",I32/H32),"")</f>
        <v/>
      </c>
      <c r="M32" s="25" t="n"/>
      <c r="N32" s="25" t="n"/>
      <c r="O32" s="25" t="n"/>
      <c r="P32" s="25" t="n"/>
      <c r="Q32" s="24">
        <f>IFERROR(IF(OR(H32="",I32="",P32=""),"",MIN(H32,MAX(0,I32+P32))),"")</f>
        <v/>
      </c>
      <c r="R32" s="56" t="n"/>
      <c r="S32" s="57">
        <f>IFERROR(IF(OR(Q32="",R32=""),"",Q32*R32),"")</f>
        <v/>
      </c>
      <c r="T32" s="58">
        <f>IFERROR(IF(OR(Q32="",H32=""),"",Q32/H32),"")</f>
        <v/>
      </c>
      <c r="U32" s="57">
        <f>IFERROR(IF(OR(S32="",H32=""),"",S32/H32),"")</f>
        <v/>
      </c>
      <c r="V32" s="25" t="n"/>
      <c r="W32" s="56" t="n"/>
      <c r="X32" s="57">
        <f>IFERROR(IF(OR(V32="",W32=""),"",V32*W32),"")</f>
        <v/>
      </c>
      <c r="Y32" s="58">
        <f>IFERROR(IF(OR(V32="",H32=""),"",V32/H32),"")</f>
        <v/>
      </c>
      <c r="Z32" s="57">
        <f>IFERROR(IF(OR(S32="",X32=""),"",S32-X32),"")</f>
        <v/>
      </c>
      <c r="AA32" s="58">
        <f>IFERROR(IF(OR(Z32="",X32=""),"",Z32/X32),"")</f>
        <v/>
      </c>
      <c r="AB32" s="25" t="n"/>
      <c r="AC32" s="56" t="n"/>
      <c r="AD32" s="57">
        <f>IFERROR(IF(OR(AB32="",AC32=""),"",AB32*AC32),"")</f>
        <v/>
      </c>
      <c r="AE32" s="57">
        <f>IFERROR(IF(OR(S32="",AD32=""),"",S32-AD32),"")</f>
        <v/>
      </c>
      <c r="AF32" s="58">
        <f>IFERROR(IF(OR(AE32="",AD32=""),"",AE32/AD32),"")</f>
        <v/>
      </c>
      <c r="AG32" s="56" t="n"/>
      <c r="AH32" s="59">
        <f>IFERROR(IF(OR(R32="",AG32=""),"",R32/AG32*100),"")</f>
        <v/>
      </c>
      <c r="AI32" s="56" t="n"/>
      <c r="AJ32" s="57">
        <f>IFERROR(IF(OR(T32="",AI32=""),"",IF(T32&gt;='Assumptions'!$B$10,AI32*(1+'Assumptions'!$B$13),IF(T32&lt;'Assumptions'!$B$8,AI32*(1-'Assumptions'!$B$14),AI32))),"")</f>
        <v/>
      </c>
      <c r="AK32" s="31">
        <f>IFERROR(IF(COUNTA(G32,I32:J32,M32:P32,R32,V32:W32,AB32:AC32,AG32,AI32,AL32:AN32)=0,"",IF(H32=0,"Closed / Sold Out",IF(I32&gt;H32,"Review Inventory",IF(T32&gt;='Assumptions'!$B$10,"Increase Rate",IF(T32&lt;'Assumptions'!$B$8,"Reduce Rate","Hold Rate"))))),"Review")</f>
        <v/>
      </c>
      <c r="AL32" s="25" t="n"/>
      <c r="AM32" s="25" t="n"/>
      <c r="AN32" s="26" t="n"/>
      <c r="AO32" s="24">
        <f>IFERROR(IF(A32="","",IF(A32&lt;TODAY(),"Past",IF(A32=TODAY(),"Today","Future"))),"")</f>
        <v/>
      </c>
      <c r="AP32" s="58">
        <f>IFERROR(IF(COUNTA(G32,I32:J32,M32:P32,R32,V32:W32,AB32:AC32,AG32,AI32,AL32:AN32)=0,"",'Assumptions'!$B$9),"")</f>
        <v/>
      </c>
      <c r="AQ32" s="31">
        <f>IFERROR(IF(COUNTA(G32,I32:J32,M32:P32,R32,V32:W32,AB32:AC32,AG32,AI32,AL32:AN32)=0,"",IF(G32&gt;F32,"Out-of-order rooms exceed inventory",IF(I32&gt;H32,"On-the-books rooms exceed sellable rooms",IF(Q32&gt;H32,"Forecast exceeds sellable rooms",IF(AND(Q32&gt;0,R32=0),"Missing forecast ADR",IF(AND(I32&gt;0,J32=0),"Missing on-the-books ADR","Ready")))))),"Check inputs")</f>
        <v/>
      </c>
    </row>
    <row r="33">
      <c r="A33" s="55" t="n">
        <v>46054</v>
      </c>
      <c r="B33" s="24">
        <f>IFERROR(IF(A33="","",INDEX('Assumptions'!$E$3:$E$9,MOD(A33-'Assumptions'!$B$18,7)+1)),"")</f>
        <v/>
      </c>
      <c r="C33" s="24">
        <f>IFERROR(IF(A33="","",INDEX('Assumptions'!$H$3:$H$14,MONTH(A33))),"")</f>
        <v/>
      </c>
      <c r="D33" s="25" t="inlineStr">
        <is>
          <t>Weekend</t>
        </is>
      </c>
      <c r="E33" s="26" t="n"/>
      <c r="F33" s="24">
        <f>IFERROR(IF(A33="","",'Assumptions'!$B$5),"")</f>
        <v/>
      </c>
      <c r="G33" s="25" t="n"/>
      <c r="H33" s="24">
        <f>IFERROR(IF(G33="","",MAX(0,F33-G33)),"")</f>
        <v/>
      </c>
      <c r="I33" s="25" t="n"/>
      <c r="J33" s="56" t="n"/>
      <c r="K33" s="57">
        <f>IFERROR(IF(OR(I33="",J33=""),"",I33*J33),"")</f>
        <v/>
      </c>
      <c r="L33" s="58">
        <f>IFERROR(IF(OR(I33="",H33=""),"",I33/H33),"")</f>
        <v/>
      </c>
      <c r="M33" s="25" t="n"/>
      <c r="N33" s="25" t="n"/>
      <c r="O33" s="25" t="n"/>
      <c r="P33" s="25" t="n"/>
      <c r="Q33" s="24">
        <f>IFERROR(IF(OR(H33="",I33="",P33=""),"",MIN(H33,MAX(0,I33+P33))),"")</f>
        <v/>
      </c>
      <c r="R33" s="56" t="n"/>
      <c r="S33" s="57">
        <f>IFERROR(IF(OR(Q33="",R33=""),"",Q33*R33),"")</f>
        <v/>
      </c>
      <c r="T33" s="58">
        <f>IFERROR(IF(OR(Q33="",H33=""),"",Q33/H33),"")</f>
        <v/>
      </c>
      <c r="U33" s="57">
        <f>IFERROR(IF(OR(S33="",H33=""),"",S33/H33),"")</f>
        <v/>
      </c>
      <c r="V33" s="25" t="n"/>
      <c r="W33" s="56" t="n"/>
      <c r="X33" s="57">
        <f>IFERROR(IF(OR(V33="",W33=""),"",V33*W33),"")</f>
        <v/>
      </c>
      <c r="Y33" s="58">
        <f>IFERROR(IF(OR(V33="",H33=""),"",V33/H33),"")</f>
        <v/>
      </c>
      <c r="Z33" s="57">
        <f>IFERROR(IF(OR(S33="",X33=""),"",S33-X33),"")</f>
        <v/>
      </c>
      <c r="AA33" s="58">
        <f>IFERROR(IF(OR(Z33="",X33=""),"",Z33/X33),"")</f>
        <v/>
      </c>
      <c r="AB33" s="25" t="n"/>
      <c r="AC33" s="56" t="n"/>
      <c r="AD33" s="57">
        <f>IFERROR(IF(OR(AB33="",AC33=""),"",AB33*AC33),"")</f>
        <v/>
      </c>
      <c r="AE33" s="57">
        <f>IFERROR(IF(OR(S33="",AD33=""),"",S33-AD33),"")</f>
        <v/>
      </c>
      <c r="AF33" s="58">
        <f>IFERROR(IF(OR(AE33="",AD33=""),"",AE33/AD33),"")</f>
        <v/>
      </c>
      <c r="AG33" s="56" t="n"/>
      <c r="AH33" s="59">
        <f>IFERROR(IF(OR(R33="",AG33=""),"",R33/AG33*100),"")</f>
        <v/>
      </c>
      <c r="AI33" s="56" t="n"/>
      <c r="AJ33" s="57">
        <f>IFERROR(IF(OR(T33="",AI33=""),"",IF(T33&gt;='Assumptions'!$B$10,AI33*(1+'Assumptions'!$B$13),IF(T33&lt;'Assumptions'!$B$8,AI33*(1-'Assumptions'!$B$14),AI33))),"")</f>
        <v/>
      </c>
      <c r="AK33" s="31">
        <f>IFERROR(IF(COUNTA(G33,I33:J33,M33:P33,R33,V33:W33,AB33:AC33,AG33,AI33,AL33:AN33)=0,"",IF(H33=0,"Closed / Sold Out",IF(I33&gt;H33,"Review Inventory",IF(T33&gt;='Assumptions'!$B$10,"Increase Rate",IF(T33&lt;'Assumptions'!$B$8,"Reduce Rate","Hold Rate"))))),"Review")</f>
        <v/>
      </c>
      <c r="AL33" s="25" t="n"/>
      <c r="AM33" s="25" t="n"/>
      <c r="AN33" s="26" t="n"/>
      <c r="AO33" s="24">
        <f>IFERROR(IF(A33="","",IF(A33&lt;TODAY(),"Past",IF(A33=TODAY(),"Today","Future"))),"")</f>
        <v/>
      </c>
      <c r="AP33" s="58">
        <f>IFERROR(IF(COUNTA(G33,I33:J33,M33:P33,R33,V33:W33,AB33:AC33,AG33,AI33,AL33:AN33)=0,"",'Assumptions'!$B$9),"")</f>
        <v/>
      </c>
      <c r="AQ33" s="31">
        <f>IFERROR(IF(COUNTA(G33,I33:J33,M33:P33,R33,V33:W33,AB33:AC33,AG33,AI33,AL33:AN33)=0,"",IF(G33&gt;F33,"Out-of-order rooms exceed inventory",IF(I33&gt;H33,"On-the-books rooms exceed sellable rooms",IF(Q33&gt;H33,"Forecast exceeds sellable rooms",IF(AND(Q33&gt;0,R33=0),"Missing forecast ADR",IF(AND(I33&gt;0,J33=0),"Missing on-the-books ADR","Ready")))))),"Check inputs")</f>
        <v/>
      </c>
    </row>
    <row r="34">
      <c r="A34" s="55" t="n">
        <v>46055</v>
      </c>
      <c r="B34" s="24">
        <f>IFERROR(IF(A34="","",INDEX('Assumptions'!$E$3:$E$9,MOD(A34-'Assumptions'!$B$18,7)+1)),"")</f>
        <v/>
      </c>
      <c r="C34" s="24">
        <f>IFERROR(IF(A34="","",INDEX('Assumptions'!$H$3:$H$14,MONTH(A34))),"")</f>
        <v/>
      </c>
      <c r="D34" s="25" t="inlineStr">
        <is>
          <t>Weekday</t>
        </is>
      </c>
      <c r="E34" s="26" t="n"/>
      <c r="F34" s="24">
        <f>IFERROR(IF(A34="","",'Assumptions'!$B$5),"")</f>
        <v/>
      </c>
      <c r="G34" s="25" t="n"/>
      <c r="H34" s="24">
        <f>IFERROR(IF(G34="","",MAX(0,F34-G34)),"")</f>
        <v/>
      </c>
      <c r="I34" s="25" t="n"/>
      <c r="J34" s="56" t="n"/>
      <c r="K34" s="57">
        <f>IFERROR(IF(OR(I34="",J34=""),"",I34*J34),"")</f>
        <v/>
      </c>
      <c r="L34" s="58">
        <f>IFERROR(IF(OR(I34="",H34=""),"",I34/H34),"")</f>
        <v/>
      </c>
      <c r="M34" s="25" t="n"/>
      <c r="N34" s="25" t="n"/>
      <c r="O34" s="25" t="n"/>
      <c r="P34" s="25" t="n"/>
      <c r="Q34" s="24">
        <f>IFERROR(IF(OR(H34="",I34="",P34=""),"",MIN(H34,MAX(0,I34+P34))),"")</f>
        <v/>
      </c>
      <c r="R34" s="56" t="n"/>
      <c r="S34" s="57">
        <f>IFERROR(IF(OR(Q34="",R34=""),"",Q34*R34),"")</f>
        <v/>
      </c>
      <c r="T34" s="58">
        <f>IFERROR(IF(OR(Q34="",H34=""),"",Q34/H34),"")</f>
        <v/>
      </c>
      <c r="U34" s="57">
        <f>IFERROR(IF(OR(S34="",H34=""),"",S34/H34),"")</f>
        <v/>
      </c>
      <c r="V34" s="25" t="n"/>
      <c r="W34" s="56" t="n"/>
      <c r="X34" s="57">
        <f>IFERROR(IF(OR(V34="",W34=""),"",V34*W34),"")</f>
        <v/>
      </c>
      <c r="Y34" s="58">
        <f>IFERROR(IF(OR(V34="",H34=""),"",V34/H34),"")</f>
        <v/>
      </c>
      <c r="Z34" s="57">
        <f>IFERROR(IF(OR(S34="",X34=""),"",S34-X34),"")</f>
        <v/>
      </c>
      <c r="AA34" s="58">
        <f>IFERROR(IF(OR(Z34="",X34=""),"",Z34/X34),"")</f>
        <v/>
      </c>
      <c r="AB34" s="25" t="n"/>
      <c r="AC34" s="56" t="n"/>
      <c r="AD34" s="57">
        <f>IFERROR(IF(OR(AB34="",AC34=""),"",AB34*AC34),"")</f>
        <v/>
      </c>
      <c r="AE34" s="57">
        <f>IFERROR(IF(OR(S34="",AD34=""),"",S34-AD34),"")</f>
        <v/>
      </c>
      <c r="AF34" s="58">
        <f>IFERROR(IF(OR(AE34="",AD34=""),"",AE34/AD34),"")</f>
        <v/>
      </c>
      <c r="AG34" s="56" t="n"/>
      <c r="AH34" s="59">
        <f>IFERROR(IF(OR(R34="",AG34=""),"",R34/AG34*100),"")</f>
        <v/>
      </c>
      <c r="AI34" s="56" t="n"/>
      <c r="AJ34" s="57">
        <f>IFERROR(IF(OR(T34="",AI34=""),"",IF(T34&gt;='Assumptions'!$B$10,AI34*(1+'Assumptions'!$B$13),IF(T34&lt;'Assumptions'!$B$8,AI34*(1-'Assumptions'!$B$14),AI34))),"")</f>
        <v/>
      </c>
      <c r="AK34" s="31">
        <f>IFERROR(IF(COUNTA(G34,I34:J34,M34:P34,R34,V34:W34,AB34:AC34,AG34,AI34,AL34:AN34)=0,"",IF(H34=0,"Closed / Sold Out",IF(I34&gt;H34,"Review Inventory",IF(T34&gt;='Assumptions'!$B$10,"Increase Rate",IF(T34&lt;'Assumptions'!$B$8,"Reduce Rate","Hold Rate"))))),"Review")</f>
        <v/>
      </c>
      <c r="AL34" s="25" t="n"/>
      <c r="AM34" s="25" t="n"/>
      <c r="AN34" s="26" t="n"/>
      <c r="AO34" s="24">
        <f>IFERROR(IF(A34="","",IF(A34&lt;TODAY(),"Past",IF(A34=TODAY(),"Today","Future"))),"")</f>
        <v/>
      </c>
      <c r="AP34" s="58">
        <f>IFERROR(IF(COUNTA(G34,I34:J34,M34:P34,R34,V34:W34,AB34:AC34,AG34,AI34,AL34:AN34)=0,"",'Assumptions'!$B$9),"")</f>
        <v/>
      </c>
      <c r="AQ34" s="31">
        <f>IFERROR(IF(COUNTA(G34,I34:J34,M34:P34,R34,V34:W34,AB34:AC34,AG34,AI34,AL34:AN34)=0,"",IF(G34&gt;F34,"Out-of-order rooms exceed inventory",IF(I34&gt;H34,"On-the-books rooms exceed sellable rooms",IF(Q34&gt;H34,"Forecast exceeds sellable rooms",IF(AND(Q34&gt;0,R34=0),"Missing forecast ADR",IF(AND(I34&gt;0,J34=0),"Missing on-the-books ADR","Ready")))))),"Check inputs")</f>
        <v/>
      </c>
    </row>
    <row r="35">
      <c r="A35" s="55" t="n">
        <v>46056</v>
      </c>
      <c r="B35" s="24">
        <f>IFERROR(IF(A35="","",INDEX('Assumptions'!$E$3:$E$9,MOD(A35-'Assumptions'!$B$18,7)+1)),"")</f>
        <v/>
      </c>
      <c r="C35" s="24">
        <f>IFERROR(IF(A35="","",INDEX('Assumptions'!$H$3:$H$14,MONTH(A35))),"")</f>
        <v/>
      </c>
      <c r="D35" s="25" t="inlineStr">
        <is>
          <t>Weekday</t>
        </is>
      </c>
      <c r="E35" s="26" t="n"/>
      <c r="F35" s="24">
        <f>IFERROR(IF(A35="","",'Assumptions'!$B$5),"")</f>
        <v/>
      </c>
      <c r="G35" s="25" t="n"/>
      <c r="H35" s="24">
        <f>IFERROR(IF(G35="","",MAX(0,F35-G35)),"")</f>
        <v/>
      </c>
      <c r="I35" s="25" t="n"/>
      <c r="J35" s="56" t="n"/>
      <c r="K35" s="57">
        <f>IFERROR(IF(OR(I35="",J35=""),"",I35*J35),"")</f>
        <v/>
      </c>
      <c r="L35" s="58">
        <f>IFERROR(IF(OR(I35="",H35=""),"",I35/H35),"")</f>
        <v/>
      </c>
      <c r="M35" s="25" t="n"/>
      <c r="N35" s="25" t="n"/>
      <c r="O35" s="25" t="n"/>
      <c r="P35" s="25" t="n"/>
      <c r="Q35" s="24">
        <f>IFERROR(IF(OR(H35="",I35="",P35=""),"",MIN(H35,MAX(0,I35+P35))),"")</f>
        <v/>
      </c>
      <c r="R35" s="56" t="n"/>
      <c r="S35" s="57">
        <f>IFERROR(IF(OR(Q35="",R35=""),"",Q35*R35),"")</f>
        <v/>
      </c>
      <c r="T35" s="58">
        <f>IFERROR(IF(OR(Q35="",H35=""),"",Q35/H35),"")</f>
        <v/>
      </c>
      <c r="U35" s="57">
        <f>IFERROR(IF(OR(S35="",H35=""),"",S35/H35),"")</f>
        <v/>
      </c>
      <c r="V35" s="25" t="n"/>
      <c r="W35" s="56" t="n"/>
      <c r="X35" s="57">
        <f>IFERROR(IF(OR(V35="",W35=""),"",V35*W35),"")</f>
        <v/>
      </c>
      <c r="Y35" s="58">
        <f>IFERROR(IF(OR(V35="",H35=""),"",V35/H35),"")</f>
        <v/>
      </c>
      <c r="Z35" s="57">
        <f>IFERROR(IF(OR(S35="",X35=""),"",S35-X35),"")</f>
        <v/>
      </c>
      <c r="AA35" s="58">
        <f>IFERROR(IF(OR(Z35="",X35=""),"",Z35/X35),"")</f>
        <v/>
      </c>
      <c r="AB35" s="25" t="n"/>
      <c r="AC35" s="56" t="n"/>
      <c r="AD35" s="57">
        <f>IFERROR(IF(OR(AB35="",AC35=""),"",AB35*AC35),"")</f>
        <v/>
      </c>
      <c r="AE35" s="57">
        <f>IFERROR(IF(OR(S35="",AD35=""),"",S35-AD35),"")</f>
        <v/>
      </c>
      <c r="AF35" s="58">
        <f>IFERROR(IF(OR(AE35="",AD35=""),"",AE35/AD35),"")</f>
        <v/>
      </c>
      <c r="AG35" s="56" t="n"/>
      <c r="AH35" s="59">
        <f>IFERROR(IF(OR(R35="",AG35=""),"",R35/AG35*100),"")</f>
        <v/>
      </c>
      <c r="AI35" s="56" t="n"/>
      <c r="AJ35" s="57">
        <f>IFERROR(IF(OR(T35="",AI35=""),"",IF(T35&gt;='Assumptions'!$B$10,AI35*(1+'Assumptions'!$B$13),IF(T35&lt;'Assumptions'!$B$8,AI35*(1-'Assumptions'!$B$14),AI35))),"")</f>
        <v/>
      </c>
      <c r="AK35" s="31">
        <f>IFERROR(IF(COUNTA(G35,I35:J35,M35:P35,R35,V35:W35,AB35:AC35,AG35,AI35,AL35:AN35)=0,"",IF(H35=0,"Closed / Sold Out",IF(I35&gt;H35,"Review Inventory",IF(T35&gt;='Assumptions'!$B$10,"Increase Rate",IF(T35&lt;'Assumptions'!$B$8,"Reduce Rate","Hold Rate"))))),"Review")</f>
        <v/>
      </c>
      <c r="AL35" s="25" t="n"/>
      <c r="AM35" s="25" t="n"/>
      <c r="AN35" s="26" t="n"/>
      <c r="AO35" s="24">
        <f>IFERROR(IF(A35="","",IF(A35&lt;TODAY(),"Past",IF(A35=TODAY(),"Today","Future"))),"")</f>
        <v/>
      </c>
      <c r="AP35" s="58">
        <f>IFERROR(IF(COUNTA(G35,I35:J35,M35:P35,R35,V35:W35,AB35:AC35,AG35,AI35,AL35:AN35)=0,"",'Assumptions'!$B$9),"")</f>
        <v/>
      </c>
      <c r="AQ35" s="31">
        <f>IFERROR(IF(COUNTA(G35,I35:J35,M35:P35,R35,V35:W35,AB35:AC35,AG35,AI35,AL35:AN35)=0,"",IF(G35&gt;F35,"Out-of-order rooms exceed inventory",IF(I35&gt;H35,"On-the-books rooms exceed sellable rooms",IF(Q35&gt;H35,"Forecast exceeds sellable rooms",IF(AND(Q35&gt;0,R35=0),"Missing forecast ADR",IF(AND(I35&gt;0,J35=0),"Missing on-the-books ADR","Ready")))))),"Check inputs")</f>
        <v/>
      </c>
    </row>
    <row r="36">
      <c r="A36" s="55" t="n">
        <v>46057</v>
      </c>
      <c r="B36" s="24">
        <f>IFERROR(IF(A36="","",INDEX('Assumptions'!$E$3:$E$9,MOD(A36-'Assumptions'!$B$18,7)+1)),"")</f>
        <v/>
      </c>
      <c r="C36" s="24">
        <f>IFERROR(IF(A36="","",INDEX('Assumptions'!$H$3:$H$14,MONTH(A36))),"")</f>
        <v/>
      </c>
      <c r="D36" s="25" t="inlineStr">
        <is>
          <t>Weekday</t>
        </is>
      </c>
      <c r="E36" s="26" t="n"/>
      <c r="F36" s="24">
        <f>IFERROR(IF(A36="","",'Assumptions'!$B$5),"")</f>
        <v/>
      </c>
      <c r="G36" s="25" t="n"/>
      <c r="H36" s="24">
        <f>IFERROR(IF(G36="","",MAX(0,F36-G36)),"")</f>
        <v/>
      </c>
      <c r="I36" s="25" t="n"/>
      <c r="J36" s="56" t="n"/>
      <c r="K36" s="57">
        <f>IFERROR(IF(OR(I36="",J36=""),"",I36*J36),"")</f>
        <v/>
      </c>
      <c r="L36" s="58">
        <f>IFERROR(IF(OR(I36="",H36=""),"",I36/H36),"")</f>
        <v/>
      </c>
      <c r="M36" s="25" t="n"/>
      <c r="N36" s="25" t="n"/>
      <c r="O36" s="25" t="n"/>
      <c r="P36" s="25" t="n"/>
      <c r="Q36" s="24">
        <f>IFERROR(IF(OR(H36="",I36="",P36=""),"",MIN(H36,MAX(0,I36+P36))),"")</f>
        <v/>
      </c>
      <c r="R36" s="56" t="n"/>
      <c r="S36" s="57">
        <f>IFERROR(IF(OR(Q36="",R36=""),"",Q36*R36),"")</f>
        <v/>
      </c>
      <c r="T36" s="58">
        <f>IFERROR(IF(OR(Q36="",H36=""),"",Q36/H36),"")</f>
        <v/>
      </c>
      <c r="U36" s="57">
        <f>IFERROR(IF(OR(S36="",H36=""),"",S36/H36),"")</f>
        <v/>
      </c>
      <c r="V36" s="25" t="n"/>
      <c r="W36" s="56" t="n"/>
      <c r="X36" s="57">
        <f>IFERROR(IF(OR(V36="",W36=""),"",V36*W36),"")</f>
        <v/>
      </c>
      <c r="Y36" s="58">
        <f>IFERROR(IF(OR(V36="",H36=""),"",V36/H36),"")</f>
        <v/>
      </c>
      <c r="Z36" s="57">
        <f>IFERROR(IF(OR(S36="",X36=""),"",S36-X36),"")</f>
        <v/>
      </c>
      <c r="AA36" s="58">
        <f>IFERROR(IF(OR(Z36="",X36=""),"",Z36/X36),"")</f>
        <v/>
      </c>
      <c r="AB36" s="25" t="n"/>
      <c r="AC36" s="56" t="n"/>
      <c r="AD36" s="57">
        <f>IFERROR(IF(OR(AB36="",AC36=""),"",AB36*AC36),"")</f>
        <v/>
      </c>
      <c r="AE36" s="57">
        <f>IFERROR(IF(OR(S36="",AD36=""),"",S36-AD36),"")</f>
        <v/>
      </c>
      <c r="AF36" s="58">
        <f>IFERROR(IF(OR(AE36="",AD36=""),"",AE36/AD36),"")</f>
        <v/>
      </c>
      <c r="AG36" s="56" t="n"/>
      <c r="AH36" s="59">
        <f>IFERROR(IF(OR(R36="",AG36=""),"",R36/AG36*100),"")</f>
        <v/>
      </c>
      <c r="AI36" s="56" t="n"/>
      <c r="AJ36" s="57">
        <f>IFERROR(IF(OR(T36="",AI36=""),"",IF(T36&gt;='Assumptions'!$B$10,AI36*(1+'Assumptions'!$B$13),IF(T36&lt;'Assumptions'!$B$8,AI36*(1-'Assumptions'!$B$14),AI36))),"")</f>
        <v/>
      </c>
      <c r="AK36" s="31">
        <f>IFERROR(IF(COUNTA(G36,I36:J36,M36:P36,R36,V36:W36,AB36:AC36,AG36,AI36,AL36:AN36)=0,"",IF(H36=0,"Closed / Sold Out",IF(I36&gt;H36,"Review Inventory",IF(T36&gt;='Assumptions'!$B$10,"Increase Rate",IF(T36&lt;'Assumptions'!$B$8,"Reduce Rate","Hold Rate"))))),"Review")</f>
        <v/>
      </c>
      <c r="AL36" s="25" t="n"/>
      <c r="AM36" s="25" t="n"/>
      <c r="AN36" s="26" t="n"/>
      <c r="AO36" s="24">
        <f>IFERROR(IF(A36="","",IF(A36&lt;TODAY(),"Past",IF(A36=TODAY(),"Today","Future"))),"")</f>
        <v/>
      </c>
      <c r="AP36" s="58">
        <f>IFERROR(IF(COUNTA(G36,I36:J36,M36:P36,R36,V36:W36,AB36:AC36,AG36,AI36,AL36:AN36)=0,"",'Assumptions'!$B$9),"")</f>
        <v/>
      </c>
      <c r="AQ36" s="31">
        <f>IFERROR(IF(COUNTA(G36,I36:J36,M36:P36,R36,V36:W36,AB36:AC36,AG36,AI36,AL36:AN36)=0,"",IF(G36&gt;F36,"Out-of-order rooms exceed inventory",IF(I36&gt;H36,"On-the-books rooms exceed sellable rooms",IF(Q36&gt;H36,"Forecast exceeds sellable rooms",IF(AND(Q36&gt;0,R36=0),"Missing forecast ADR",IF(AND(I36&gt;0,J36=0),"Missing on-the-books ADR","Ready")))))),"Check inputs")</f>
        <v/>
      </c>
    </row>
    <row r="37">
      <c r="A37" s="55" t="n">
        <v>46058</v>
      </c>
      <c r="B37" s="24">
        <f>IFERROR(IF(A37="","",INDEX('Assumptions'!$E$3:$E$9,MOD(A37-'Assumptions'!$B$18,7)+1)),"")</f>
        <v/>
      </c>
      <c r="C37" s="24">
        <f>IFERROR(IF(A37="","",INDEX('Assumptions'!$H$3:$H$14,MONTH(A37))),"")</f>
        <v/>
      </c>
      <c r="D37" s="25" t="inlineStr">
        <is>
          <t>Weekday</t>
        </is>
      </c>
      <c r="E37" s="26" t="n"/>
      <c r="F37" s="24">
        <f>IFERROR(IF(A37="","",'Assumptions'!$B$5),"")</f>
        <v/>
      </c>
      <c r="G37" s="25" t="n"/>
      <c r="H37" s="24">
        <f>IFERROR(IF(G37="","",MAX(0,F37-G37)),"")</f>
        <v/>
      </c>
      <c r="I37" s="25" t="n"/>
      <c r="J37" s="56" t="n"/>
      <c r="K37" s="57">
        <f>IFERROR(IF(OR(I37="",J37=""),"",I37*J37),"")</f>
        <v/>
      </c>
      <c r="L37" s="58">
        <f>IFERROR(IF(OR(I37="",H37=""),"",I37/H37),"")</f>
        <v/>
      </c>
      <c r="M37" s="25" t="n"/>
      <c r="N37" s="25" t="n"/>
      <c r="O37" s="25" t="n"/>
      <c r="P37" s="25" t="n"/>
      <c r="Q37" s="24">
        <f>IFERROR(IF(OR(H37="",I37="",P37=""),"",MIN(H37,MAX(0,I37+P37))),"")</f>
        <v/>
      </c>
      <c r="R37" s="56" t="n"/>
      <c r="S37" s="57">
        <f>IFERROR(IF(OR(Q37="",R37=""),"",Q37*R37),"")</f>
        <v/>
      </c>
      <c r="T37" s="58">
        <f>IFERROR(IF(OR(Q37="",H37=""),"",Q37/H37),"")</f>
        <v/>
      </c>
      <c r="U37" s="57">
        <f>IFERROR(IF(OR(S37="",H37=""),"",S37/H37),"")</f>
        <v/>
      </c>
      <c r="V37" s="25" t="n"/>
      <c r="W37" s="56" t="n"/>
      <c r="X37" s="57">
        <f>IFERROR(IF(OR(V37="",W37=""),"",V37*W37),"")</f>
        <v/>
      </c>
      <c r="Y37" s="58">
        <f>IFERROR(IF(OR(V37="",H37=""),"",V37/H37),"")</f>
        <v/>
      </c>
      <c r="Z37" s="57">
        <f>IFERROR(IF(OR(S37="",X37=""),"",S37-X37),"")</f>
        <v/>
      </c>
      <c r="AA37" s="58">
        <f>IFERROR(IF(OR(Z37="",X37=""),"",Z37/X37),"")</f>
        <v/>
      </c>
      <c r="AB37" s="25" t="n"/>
      <c r="AC37" s="56" t="n"/>
      <c r="AD37" s="57">
        <f>IFERROR(IF(OR(AB37="",AC37=""),"",AB37*AC37),"")</f>
        <v/>
      </c>
      <c r="AE37" s="57">
        <f>IFERROR(IF(OR(S37="",AD37=""),"",S37-AD37),"")</f>
        <v/>
      </c>
      <c r="AF37" s="58">
        <f>IFERROR(IF(OR(AE37="",AD37=""),"",AE37/AD37),"")</f>
        <v/>
      </c>
      <c r="AG37" s="56" t="n"/>
      <c r="AH37" s="59">
        <f>IFERROR(IF(OR(R37="",AG37=""),"",R37/AG37*100),"")</f>
        <v/>
      </c>
      <c r="AI37" s="56" t="n"/>
      <c r="AJ37" s="57">
        <f>IFERROR(IF(OR(T37="",AI37=""),"",IF(T37&gt;='Assumptions'!$B$10,AI37*(1+'Assumptions'!$B$13),IF(T37&lt;'Assumptions'!$B$8,AI37*(1-'Assumptions'!$B$14),AI37))),"")</f>
        <v/>
      </c>
      <c r="AK37" s="31">
        <f>IFERROR(IF(COUNTA(G37,I37:J37,M37:P37,R37,V37:W37,AB37:AC37,AG37,AI37,AL37:AN37)=0,"",IF(H37=0,"Closed / Sold Out",IF(I37&gt;H37,"Review Inventory",IF(T37&gt;='Assumptions'!$B$10,"Increase Rate",IF(T37&lt;'Assumptions'!$B$8,"Reduce Rate","Hold Rate"))))),"Review")</f>
        <v/>
      </c>
      <c r="AL37" s="25" t="n"/>
      <c r="AM37" s="25" t="n"/>
      <c r="AN37" s="26" t="n"/>
      <c r="AO37" s="24">
        <f>IFERROR(IF(A37="","",IF(A37&lt;TODAY(),"Past",IF(A37=TODAY(),"Today","Future"))),"")</f>
        <v/>
      </c>
      <c r="AP37" s="58">
        <f>IFERROR(IF(COUNTA(G37,I37:J37,M37:P37,R37,V37:W37,AB37:AC37,AG37,AI37,AL37:AN37)=0,"",'Assumptions'!$B$9),"")</f>
        <v/>
      </c>
      <c r="AQ37" s="31">
        <f>IFERROR(IF(COUNTA(G37,I37:J37,M37:P37,R37,V37:W37,AB37:AC37,AG37,AI37,AL37:AN37)=0,"",IF(G37&gt;F37,"Out-of-order rooms exceed inventory",IF(I37&gt;H37,"On-the-books rooms exceed sellable rooms",IF(Q37&gt;H37,"Forecast exceeds sellable rooms",IF(AND(Q37&gt;0,R37=0),"Missing forecast ADR",IF(AND(I37&gt;0,J37=0),"Missing on-the-books ADR","Ready")))))),"Check inputs")</f>
        <v/>
      </c>
    </row>
    <row r="38">
      <c r="A38" s="55" t="n">
        <v>46059</v>
      </c>
      <c r="B38" s="24">
        <f>IFERROR(IF(A38="","",INDEX('Assumptions'!$E$3:$E$9,MOD(A38-'Assumptions'!$B$18,7)+1)),"")</f>
        <v/>
      </c>
      <c r="C38" s="24">
        <f>IFERROR(IF(A38="","",INDEX('Assumptions'!$H$3:$H$14,MONTH(A38))),"")</f>
        <v/>
      </c>
      <c r="D38" s="25" t="inlineStr">
        <is>
          <t>Weekday</t>
        </is>
      </c>
      <c r="E38" s="26" t="n"/>
      <c r="F38" s="24">
        <f>IFERROR(IF(A38="","",'Assumptions'!$B$5),"")</f>
        <v/>
      </c>
      <c r="G38" s="25" t="n"/>
      <c r="H38" s="24">
        <f>IFERROR(IF(G38="","",MAX(0,F38-G38)),"")</f>
        <v/>
      </c>
      <c r="I38" s="25" t="n"/>
      <c r="J38" s="56" t="n"/>
      <c r="K38" s="57">
        <f>IFERROR(IF(OR(I38="",J38=""),"",I38*J38),"")</f>
        <v/>
      </c>
      <c r="L38" s="58">
        <f>IFERROR(IF(OR(I38="",H38=""),"",I38/H38),"")</f>
        <v/>
      </c>
      <c r="M38" s="25" t="n"/>
      <c r="N38" s="25" t="n"/>
      <c r="O38" s="25" t="n"/>
      <c r="P38" s="25" t="n"/>
      <c r="Q38" s="24">
        <f>IFERROR(IF(OR(H38="",I38="",P38=""),"",MIN(H38,MAX(0,I38+P38))),"")</f>
        <v/>
      </c>
      <c r="R38" s="56" t="n"/>
      <c r="S38" s="57">
        <f>IFERROR(IF(OR(Q38="",R38=""),"",Q38*R38),"")</f>
        <v/>
      </c>
      <c r="T38" s="58">
        <f>IFERROR(IF(OR(Q38="",H38=""),"",Q38/H38),"")</f>
        <v/>
      </c>
      <c r="U38" s="57">
        <f>IFERROR(IF(OR(S38="",H38=""),"",S38/H38),"")</f>
        <v/>
      </c>
      <c r="V38" s="25" t="n"/>
      <c r="W38" s="56" t="n"/>
      <c r="X38" s="57">
        <f>IFERROR(IF(OR(V38="",W38=""),"",V38*W38),"")</f>
        <v/>
      </c>
      <c r="Y38" s="58">
        <f>IFERROR(IF(OR(V38="",H38=""),"",V38/H38),"")</f>
        <v/>
      </c>
      <c r="Z38" s="57">
        <f>IFERROR(IF(OR(S38="",X38=""),"",S38-X38),"")</f>
        <v/>
      </c>
      <c r="AA38" s="58">
        <f>IFERROR(IF(OR(Z38="",X38=""),"",Z38/X38),"")</f>
        <v/>
      </c>
      <c r="AB38" s="25" t="n"/>
      <c r="AC38" s="56" t="n"/>
      <c r="AD38" s="57">
        <f>IFERROR(IF(OR(AB38="",AC38=""),"",AB38*AC38),"")</f>
        <v/>
      </c>
      <c r="AE38" s="57">
        <f>IFERROR(IF(OR(S38="",AD38=""),"",S38-AD38),"")</f>
        <v/>
      </c>
      <c r="AF38" s="58">
        <f>IFERROR(IF(OR(AE38="",AD38=""),"",AE38/AD38),"")</f>
        <v/>
      </c>
      <c r="AG38" s="56" t="n"/>
      <c r="AH38" s="59">
        <f>IFERROR(IF(OR(R38="",AG38=""),"",R38/AG38*100),"")</f>
        <v/>
      </c>
      <c r="AI38" s="56" t="n"/>
      <c r="AJ38" s="57">
        <f>IFERROR(IF(OR(T38="",AI38=""),"",IF(T38&gt;='Assumptions'!$B$10,AI38*(1+'Assumptions'!$B$13),IF(T38&lt;'Assumptions'!$B$8,AI38*(1-'Assumptions'!$B$14),AI38))),"")</f>
        <v/>
      </c>
      <c r="AK38" s="31">
        <f>IFERROR(IF(COUNTA(G38,I38:J38,M38:P38,R38,V38:W38,AB38:AC38,AG38,AI38,AL38:AN38)=0,"",IF(H38=0,"Closed / Sold Out",IF(I38&gt;H38,"Review Inventory",IF(T38&gt;='Assumptions'!$B$10,"Increase Rate",IF(T38&lt;'Assumptions'!$B$8,"Reduce Rate","Hold Rate"))))),"Review")</f>
        <v/>
      </c>
      <c r="AL38" s="25" t="n"/>
      <c r="AM38" s="25" t="n"/>
      <c r="AN38" s="26" t="n"/>
      <c r="AO38" s="24">
        <f>IFERROR(IF(A38="","",IF(A38&lt;TODAY(),"Past",IF(A38=TODAY(),"Today","Future"))),"")</f>
        <v/>
      </c>
      <c r="AP38" s="58">
        <f>IFERROR(IF(COUNTA(G38,I38:J38,M38:P38,R38,V38:W38,AB38:AC38,AG38,AI38,AL38:AN38)=0,"",'Assumptions'!$B$9),"")</f>
        <v/>
      </c>
      <c r="AQ38" s="31">
        <f>IFERROR(IF(COUNTA(G38,I38:J38,M38:P38,R38,V38:W38,AB38:AC38,AG38,AI38,AL38:AN38)=0,"",IF(G38&gt;F38,"Out-of-order rooms exceed inventory",IF(I38&gt;H38,"On-the-books rooms exceed sellable rooms",IF(Q38&gt;H38,"Forecast exceeds sellable rooms",IF(AND(Q38&gt;0,R38=0),"Missing forecast ADR",IF(AND(I38&gt;0,J38=0),"Missing on-the-books ADR","Ready")))))),"Check inputs")</f>
        <v/>
      </c>
    </row>
    <row r="39">
      <c r="A39" s="55" t="n">
        <v>46060</v>
      </c>
      <c r="B39" s="24">
        <f>IFERROR(IF(A39="","",INDEX('Assumptions'!$E$3:$E$9,MOD(A39-'Assumptions'!$B$18,7)+1)),"")</f>
        <v/>
      </c>
      <c r="C39" s="24">
        <f>IFERROR(IF(A39="","",INDEX('Assumptions'!$H$3:$H$14,MONTH(A39))),"")</f>
        <v/>
      </c>
      <c r="D39" s="25" t="inlineStr">
        <is>
          <t>Weekend</t>
        </is>
      </c>
      <c r="E39" s="26" t="n"/>
      <c r="F39" s="24">
        <f>IFERROR(IF(A39="","",'Assumptions'!$B$5),"")</f>
        <v/>
      </c>
      <c r="G39" s="25" t="n"/>
      <c r="H39" s="24">
        <f>IFERROR(IF(G39="","",MAX(0,F39-G39)),"")</f>
        <v/>
      </c>
      <c r="I39" s="25" t="n"/>
      <c r="J39" s="56" t="n"/>
      <c r="K39" s="57">
        <f>IFERROR(IF(OR(I39="",J39=""),"",I39*J39),"")</f>
        <v/>
      </c>
      <c r="L39" s="58">
        <f>IFERROR(IF(OR(I39="",H39=""),"",I39/H39),"")</f>
        <v/>
      </c>
      <c r="M39" s="25" t="n"/>
      <c r="N39" s="25" t="n"/>
      <c r="O39" s="25" t="n"/>
      <c r="P39" s="25" t="n"/>
      <c r="Q39" s="24">
        <f>IFERROR(IF(OR(H39="",I39="",P39=""),"",MIN(H39,MAX(0,I39+P39))),"")</f>
        <v/>
      </c>
      <c r="R39" s="56" t="n"/>
      <c r="S39" s="57">
        <f>IFERROR(IF(OR(Q39="",R39=""),"",Q39*R39),"")</f>
        <v/>
      </c>
      <c r="T39" s="58">
        <f>IFERROR(IF(OR(Q39="",H39=""),"",Q39/H39),"")</f>
        <v/>
      </c>
      <c r="U39" s="57">
        <f>IFERROR(IF(OR(S39="",H39=""),"",S39/H39),"")</f>
        <v/>
      </c>
      <c r="V39" s="25" t="n"/>
      <c r="W39" s="56" t="n"/>
      <c r="X39" s="57">
        <f>IFERROR(IF(OR(V39="",W39=""),"",V39*W39),"")</f>
        <v/>
      </c>
      <c r="Y39" s="58">
        <f>IFERROR(IF(OR(V39="",H39=""),"",V39/H39),"")</f>
        <v/>
      </c>
      <c r="Z39" s="57">
        <f>IFERROR(IF(OR(S39="",X39=""),"",S39-X39),"")</f>
        <v/>
      </c>
      <c r="AA39" s="58">
        <f>IFERROR(IF(OR(Z39="",X39=""),"",Z39/X39),"")</f>
        <v/>
      </c>
      <c r="AB39" s="25" t="n"/>
      <c r="AC39" s="56" t="n"/>
      <c r="AD39" s="57">
        <f>IFERROR(IF(OR(AB39="",AC39=""),"",AB39*AC39),"")</f>
        <v/>
      </c>
      <c r="AE39" s="57">
        <f>IFERROR(IF(OR(S39="",AD39=""),"",S39-AD39),"")</f>
        <v/>
      </c>
      <c r="AF39" s="58">
        <f>IFERROR(IF(OR(AE39="",AD39=""),"",AE39/AD39),"")</f>
        <v/>
      </c>
      <c r="AG39" s="56" t="n"/>
      <c r="AH39" s="59">
        <f>IFERROR(IF(OR(R39="",AG39=""),"",R39/AG39*100),"")</f>
        <v/>
      </c>
      <c r="AI39" s="56" t="n"/>
      <c r="AJ39" s="57">
        <f>IFERROR(IF(OR(T39="",AI39=""),"",IF(T39&gt;='Assumptions'!$B$10,AI39*(1+'Assumptions'!$B$13),IF(T39&lt;'Assumptions'!$B$8,AI39*(1-'Assumptions'!$B$14),AI39))),"")</f>
        <v/>
      </c>
      <c r="AK39" s="31">
        <f>IFERROR(IF(COUNTA(G39,I39:J39,M39:P39,R39,V39:W39,AB39:AC39,AG39,AI39,AL39:AN39)=0,"",IF(H39=0,"Closed / Sold Out",IF(I39&gt;H39,"Review Inventory",IF(T39&gt;='Assumptions'!$B$10,"Increase Rate",IF(T39&lt;'Assumptions'!$B$8,"Reduce Rate","Hold Rate"))))),"Review")</f>
        <v/>
      </c>
      <c r="AL39" s="25" t="n"/>
      <c r="AM39" s="25" t="n"/>
      <c r="AN39" s="26" t="n"/>
      <c r="AO39" s="24">
        <f>IFERROR(IF(A39="","",IF(A39&lt;TODAY(),"Past",IF(A39=TODAY(),"Today","Future"))),"")</f>
        <v/>
      </c>
      <c r="AP39" s="58">
        <f>IFERROR(IF(COUNTA(G39,I39:J39,M39:P39,R39,V39:W39,AB39:AC39,AG39,AI39,AL39:AN39)=0,"",'Assumptions'!$B$9),"")</f>
        <v/>
      </c>
      <c r="AQ39" s="31">
        <f>IFERROR(IF(COUNTA(G39,I39:J39,M39:P39,R39,V39:W39,AB39:AC39,AG39,AI39,AL39:AN39)=0,"",IF(G39&gt;F39,"Out-of-order rooms exceed inventory",IF(I39&gt;H39,"On-the-books rooms exceed sellable rooms",IF(Q39&gt;H39,"Forecast exceeds sellable rooms",IF(AND(Q39&gt;0,R39=0),"Missing forecast ADR",IF(AND(I39&gt;0,J39=0),"Missing on-the-books ADR","Ready")))))),"Check inputs")</f>
        <v/>
      </c>
    </row>
    <row r="40">
      <c r="A40" s="55" t="n">
        <v>46061</v>
      </c>
      <c r="B40" s="24">
        <f>IFERROR(IF(A40="","",INDEX('Assumptions'!$E$3:$E$9,MOD(A40-'Assumptions'!$B$18,7)+1)),"")</f>
        <v/>
      </c>
      <c r="C40" s="24">
        <f>IFERROR(IF(A40="","",INDEX('Assumptions'!$H$3:$H$14,MONTH(A40))),"")</f>
        <v/>
      </c>
      <c r="D40" s="25" t="inlineStr">
        <is>
          <t>Weekend</t>
        </is>
      </c>
      <c r="E40" s="26" t="n"/>
      <c r="F40" s="24">
        <f>IFERROR(IF(A40="","",'Assumptions'!$B$5),"")</f>
        <v/>
      </c>
      <c r="G40" s="25" t="n"/>
      <c r="H40" s="24">
        <f>IFERROR(IF(G40="","",MAX(0,F40-G40)),"")</f>
        <v/>
      </c>
      <c r="I40" s="25" t="n"/>
      <c r="J40" s="56" t="n"/>
      <c r="K40" s="57">
        <f>IFERROR(IF(OR(I40="",J40=""),"",I40*J40),"")</f>
        <v/>
      </c>
      <c r="L40" s="58">
        <f>IFERROR(IF(OR(I40="",H40=""),"",I40/H40),"")</f>
        <v/>
      </c>
      <c r="M40" s="25" t="n"/>
      <c r="N40" s="25" t="n"/>
      <c r="O40" s="25" t="n"/>
      <c r="P40" s="25" t="n"/>
      <c r="Q40" s="24">
        <f>IFERROR(IF(OR(H40="",I40="",P40=""),"",MIN(H40,MAX(0,I40+P40))),"")</f>
        <v/>
      </c>
      <c r="R40" s="56" t="n"/>
      <c r="S40" s="57">
        <f>IFERROR(IF(OR(Q40="",R40=""),"",Q40*R40),"")</f>
        <v/>
      </c>
      <c r="T40" s="58">
        <f>IFERROR(IF(OR(Q40="",H40=""),"",Q40/H40),"")</f>
        <v/>
      </c>
      <c r="U40" s="57">
        <f>IFERROR(IF(OR(S40="",H40=""),"",S40/H40),"")</f>
        <v/>
      </c>
      <c r="V40" s="25" t="n"/>
      <c r="W40" s="56" t="n"/>
      <c r="X40" s="57">
        <f>IFERROR(IF(OR(V40="",W40=""),"",V40*W40),"")</f>
        <v/>
      </c>
      <c r="Y40" s="58">
        <f>IFERROR(IF(OR(V40="",H40=""),"",V40/H40),"")</f>
        <v/>
      </c>
      <c r="Z40" s="57">
        <f>IFERROR(IF(OR(S40="",X40=""),"",S40-X40),"")</f>
        <v/>
      </c>
      <c r="AA40" s="58">
        <f>IFERROR(IF(OR(Z40="",X40=""),"",Z40/X40),"")</f>
        <v/>
      </c>
      <c r="AB40" s="25" t="n"/>
      <c r="AC40" s="56" t="n"/>
      <c r="AD40" s="57">
        <f>IFERROR(IF(OR(AB40="",AC40=""),"",AB40*AC40),"")</f>
        <v/>
      </c>
      <c r="AE40" s="57">
        <f>IFERROR(IF(OR(S40="",AD40=""),"",S40-AD40),"")</f>
        <v/>
      </c>
      <c r="AF40" s="58">
        <f>IFERROR(IF(OR(AE40="",AD40=""),"",AE40/AD40),"")</f>
        <v/>
      </c>
      <c r="AG40" s="56" t="n"/>
      <c r="AH40" s="59">
        <f>IFERROR(IF(OR(R40="",AG40=""),"",R40/AG40*100),"")</f>
        <v/>
      </c>
      <c r="AI40" s="56" t="n"/>
      <c r="AJ40" s="57">
        <f>IFERROR(IF(OR(T40="",AI40=""),"",IF(T40&gt;='Assumptions'!$B$10,AI40*(1+'Assumptions'!$B$13),IF(T40&lt;'Assumptions'!$B$8,AI40*(1-'Assumptions'!$B$14),AI40))),"")</f>
        <v/>
      </c>
      <c r="AK40" s="31">
        <f>IFERROR(IF(COUNTA(G40,I40:J40,M40:P40,R40,V40:W40,AB40:AC40,AG40,AI40,AL40:AN40)=0,"",IF(H40=0,"Closed / Sold Out",IF(I40&gt;H40,"Review Inventory",IF(T40&gt;='Assumptions'!$B$10,"Increase Rate",IF(T40&lt;'Assumptions'!$B$8,"Reduce Rate","Hold Rate"))))),"Review")</f>
        <v/>
      </c>
      <c r="AL40" s="25" t="n"/>
      <c r="AM40" s="25" t="n"/>
      <c r="AN40" s="26" t="n"/>
      <c r="AO40" s="24">
        <f>IFERROR(IF(A40="","",IF(A40&lt;TODAY(),"Past",IF(A40=TODAY(),"Today","Future"))),"")</f>
        <v/>
      </c>
      <c r="AP40" s="58">
        <f>IFERROR(IF(COUNTA(G40,I40:J40,M40:P40,R40,V40:W40,AB40:AC40,AG40,AI40,AL40:AN40)=0,"",'Assumptions'!$B$9),"")</f>
        <v/>
      </c>
      <c r="AQ40" s="31">
        <f>IFERROR(IF(COUNTA(G40,I40:J40,M40:P40,R40,V40:W40,AB40:AC40,AG40,AI40,AL40:AN40)=0,"",IF(G40&gt;F40,"Out-of-order rooms exceed inventory",IF(I40&gt;H40,"On-the-books rooms exceed sellable rooms",IF(Q40&gt;H40,"Forecast exceeds sellable rooms",IF(AND(Q40&gt;0,R40=0),"Missing forecast ADR",IF(AND(I40&gt;0,J40=0),"Missing on-the-books ADR","Ready")))))),"Check inputs")</f>
        <v/>
      </c>
    </row>
    <row r="41">
      <c r="A41" s="55" t="n">
        <v>46062</v>
      </c>
      <c r="B41" s="24">
        <f>IFERROR(IF(A41="","",INDEX('Assumptions'!$E$3:$E$9,MOD(A41-'Assumptions'!$B$18,7)+1)),"")</f>
        <v/>
      </c>
      <c r="C41" s="24">
        <f>IFERROR(IF(A41="","",INDEX('Assumptions'!$H$3:$H$14,MONTH(A41))),"")</f>
        <v/>
      </c>
      <c r="D41" s="25" t="inlineStr">
        <is>
          <t>Weekday</t>
        </is>
      </c>
      <c r="E41" s="26" t="n"/>
      <c r="F41" s="24">
        <f>IFERROR(IF(A41="","",'Assumptions'!$B$5),"")</f>
        <v/>
      </c>
      <c r="G41" s="25" t="n"/>
      <c r="H41" s="24">
        <f>IFERROR(IF(G41="","",MAX(0,F41-G41)),"")</f>
        <v/>
      </c>
      <c r="I41" s="25" t="n"/>
      <c r="J41" s="56" t="n"/>
      <c r="K41" s="57">
        <f>IFERROR(IF(OR(I41="",J41=""),"",I41*J41),"")</f>
        <v/>
      </c>
      <c r="L41" s="58">
        <f>IFERROR(IF(OR(I41="",H41=""),"",I41/H41),"")</f>
        <v/>
      </c>
      <c r="M41" s="25" t="n"/>
      <c r="N41" s="25" t="n"/>
      <c r="O41" s="25" t="n"/>
      <c r="P41" s="25" t="n"/>
      <c r="Q41" s="24">
        <f>IFERROR(IF(OR(H41="",I41="",P41=""),"",MIN(H41,MAX(0,I41+P41))),"")</f>
        <v/>
      </c>
      <c r="R41" s="56" t="n"/>
      <c r="S41" s="57">
        <f>IFERROR(IF(OR(Q41="",R41=""),"",Q41*R41),"")</f>
        <v/>
      </c>
      <c r="T41" s="58">
        <f>IFERROR(IF(OR(Q41="",H41=""),"",Q41/H41),"")</f>
        <v/>
      </c>
      <c r="U41" s="57">
        <f>IFERROR(IF(OR(S41="",H41=""),"",S41/H41),"")</f>
        <v/>
      </c>
      <c r="V41" s="25" t="n"/>
      <c r="W41" s="56" t="n"/>
      <c r="X41" s="57">
        <f>IFERROR(IF(OR(V41="",W41=""),"",V41*W41),"")</f>
        <v/>
      </c>
      <c r="Y41" s="58">
        <f>IFERROR(IF(OR(V41="",H41=""),"",V41/H41),"")</f>
        <v/>
      </c>
      <c r="Z41" s="57">
        <f>IFERROR(IF(OR(S41="",X41=""),"",S41-X41),"")</f>
        <v/>
      </c>
      <c r="AA41" s="58">
        <f>IFERROR(IF(OR(Z41="",X41=""),"",Z41/X41),"")</f>
        <v/>
      </c>
      <c r="AB41" s="25" t="n"/>
      <c r="AC41" s="56" t="n"/>
      <c r="AD41" s="57">
        <f>IFERROR(IF(OR(AB41="",AC41=""),"",AB41*AC41),"")</f>
        <v/>
      </c>
      <c r="AE41" s="57">
        <f>IFERROR(IF(OR(S41="",AD41=""),"",S41-AD41),"")</f>
        <v/>
      </c>
      <c r="AF41" s="58">
        <f>IFERROR(IF(OR(AE41="",AD41=""),"",AE41/AD41),"")</f>
        <v/>
      </c>
      <c r="AG41" s="56" t="n"/>
      <c r="AH41" s="59">
        <f>IFERROR(IF(OR(R41="",AG41=""),"",R41/AG41*100),"")</f>
        <v/>
      </c>
      <c r="AI41" s="56" t="n"/>
      <c r="AJ41" s="57">
        <f>IFERROR(IF(OR(T41="",AI41=""),"",IF(T41&gt;='Assumptions'!$B$10,AI41*(1+'Assumptions'!$B$13),IF(T41&lt;'Assumptions'!$B$8,AI41*(1-'Assumptions'!$B$14),AI41))),"")</f>
        <v/>
      </c>
      <c r="AK41" s="31">
        <f>IFERROR(IF(COUNTA(G41,I41:J41,M41:P41,R41,V41:W41,AB41:AC41,AG41,AI41,AL41:AN41)=0,"",IF(H41=0,"Closed / Sold Out",IF(I41&gt;H41,"Review Inventory",IF(T41&gt;='Assumptions'!$B$10,"Increase Rate",IF(T41&lt;'Assumptions'!$B$8,"Reduce Rate","Hold Rate"))))),"Review")</f>
        <v/>
      </c>
      <c r="AL41" s="25" t="n"/>
      <c r="AM41" s="25" t="n"/>
      <c r="AN41" s="26" t="n"/>
      <c r="AO41" s="24">
        <f>IFERROR(IF(A41="","",IF(A41&lt;TODAY(),"Past",IF(A41=TODAY(),"Today","Future"))),"")</f>
        <v/>
      </c>
      <c r="AP41" s="58">
        <f>IFERROR(IF(COUNTA(G41,I41:J41,M41:P41,R41,V41:W41,AB41:AC41,AG41,AI41,AL41:AN41)=0,"",'Assumptions'!$B$9),"")</f>
        <v/>
      </c>
      <c r="AQ41" s="31">
        <f>IFERROR(IF(COUNTA(G41,I41:J41,M41:P41,R41,V41:W41,AB41:AC41,AG41,AI41,AL41:AN41)=0,"",IF(G41&gt;F41,"Out-of-order rooms exceed inventory",IF(I41&gt;H41,"On-the-books rooms exceed sellable rooms",IF(Q41&gt;H41,"Forecast exceeds sellable rooms",IF(AND(Q41&gt;0,R41=0),"Missing forecast ADR",IF(AND(I41&gt;0,J41=0),"Missing on-the-books ADR","Ready")))))),"Check inputs")</f>
        <v/>
      </c>
    </row>
    <row r="42">
      <c r="A42" s="55" t="n">
        <v>46063</v>
      </c>
      <c r="B42" s="24">
        <f>IFERROR(IF(A42="","",INDEX('Assumptions'!$E$3:$E$9,MOD(A42-'Assumptions'!$B$18,7)+1)),"")</f>
        <v/>
      </c>
      <c r="C42" s="24">
        <f>IFERROR(IF(A42="","",INDEX('Assumptions'!$H$3:$H$14,MONTH(A42))),"")</f>
        <v/>
      </c>
      <c r="D42" s="25" t="inlineStr">
        <is>
          <t>Weekday</t>
        </is>
      </c>
      <c r="E42" s="26" t="n"/>
      <c r="F42" s="24">
        <f>IFERROR(IF(A42="","",'Assumptions'!$B$5),"")</f>
        <v/>
      </c>
      <c r="G42" s="25" t="n"/>
      <c r="H42" s="24">
        <f>IFERROR(IF(G42="","",MAX(0,F42-G42)),"")</f>
        <v/>
      </c>
      <c r="I42" s="25" t="n"/>
      <c r="J42" s="56" t="n"/>
      <c r="K42" s="57">
        <f>IFERROR(IF(OR(I42="",J42=""),"",I42*J42),"")</f>
        <v/>
      </c>
      <c r="L42" s="58">
        <f>IFERROR(IF(OR(I42="",H42=""),"",I42/H42),"")</f>
        <v/>
      </c>
      <c r="M42" s="25" t="n"/>
      <c r="N42" s="25" t="n"/>
      <c r="O42" s="25" t="n"/>
      <c r="P42" s="25" t="n"/>
      <c r="Q42" s="24">
        <f>IFERROR(IF(OR(H42="",I42="",P42=""),"",MIN(H42,MAX(0,I42+P42))),"")</f>
        <v/>
      </c>
      <c r="R42" s="56" t="n"/>
      <c r="S42" s="57">
        <f>IFERROR(IF(OR(Q42="",R42=""),"",Q42*R42),"")</f>
        <v/>
      </c>
      <c r="T42" s="58">
        <f>IFERROR(IF(OR(Q42="",H42=""),"",Q42/H42),"")</f>
        <v/>
      </c>
      <c r="U42" s="57">
        <f>IFERROR(IF(OR(S42="",H42=""),"",S42/H42),"")</f>
        <v/>
      </c>
      <c r="V42" s="25" t="n"/>
      <c r="W42" s="56" t="n"/>
      <c r="X42" s="57">
        <f>IFERROR(IF(OR(V42="",W42=""),"",V42*W42),"")</f>
        <v/>
      </c>
      <c r="Y42" s="58">
        <f>IFERROR(IF(OR(V42="",H42=""),"",V42/H42),"")</f>
        <v/>
      </c>
      <c r="Z42" s="57">
        <f>IFERROR(IF(OR(S42="",X42=""),"",S42-X42),"")</f>
        <v/>
      </c>
      <c r="AA42" s="58">
        <f>IFERROR(IF(OR(Z42="",X42=""),"",Z42/X42),"")</f>
        <v/>
      </c>
      <c r="AB42" s="25" t="n"/>
      <c r="AC42" s="56" t="n"/>
      <c r="AD42" s="57">
        <f>IFERROR(IF(OR(AB42="",AC42=""),"",AB42*AC42),"")</f>
        <v/>
      </c>
      <c r="AE42" s="57">
        <f>IFERROR(IF(OR(S42="",AD42=""),"",S42-AD42),"")</f>
        <v/>
      </c>
      <c r="AF42" s="58">
        <f>IFERROR(IF(OR(AE42="",AD42=""),"",AE42/AD42),"")</f>
        <v/>
      </c>
      <c r="AG42" s="56" t="n"/>
      <c r="AH42" s="59">
        <f>IFERROR(IF(OR(R42="",AG42=""),"",R42/AG42*100),"")</f>
        <v/>
      </c>
      <c r="AI42" s="56" t="n"/>
      <c r="AJ42" s="57">
        <f>IFERROR(IF(OR(T42="",AI42=""),"",IF(T42&gt;='Assumptions'!$B$10,AI42*(1+'Assumptions'!$B$13),IF(T42&lt;'Assumptions'!$B$8,AI42*(1-'Assumptions'!$B$14),AI42))),"")</f>
        <v/>
      </c>
      <c r="AK42" s="31">
        <f>IFERROR(IF(COUNTA(G42,I42:J42,M42:P42,R42,V42:W42,AB42:AC42,AG42,AI42,AL42:AN42)=0,"",IF(H42=0,"Closed / Sold Out",IF(I42&gt;H42,"Review Inventory",IF(T42&gt;='Assumptions'!$B$10,"Increase Rate",IF(T42&lt;'Assumptions'!$B$8,"Reduce Rate","Hold Rate"))))),"Review")</f>
        <v/>
      </c>
      <c r="AL42" s="25" t="n"/>
      <c r="AM42" s="25" t="n"/>
      <c r="AN42" s="26" t="n"/>
      <c r="AO42" s="24">
        <f>IFERROR(IF(A42="","",IF(A42&lt;TODAY(),"Past",IF(A42=TODAY(),"Today","Future"))),"")</f>
        <v/>
      </c>
      <c r="AP42" s="58">
        <f>IFERROR(IF(COUNTA(G42,I42:J42,M42:P42,R42,V42:W42,AB42:AC42,AG42,AI42,AL42:AN42)=0,"",'Assumptions'!$B$9),"")</f>
        <v/>
      </c>
      <c r="AQ42" s="31">
        <f>IFERROR(IF(COUNTA(G42,I42:J42,M42:P42,R42,V42:W42,AB42:AC42,AG42,AI42,AL42:AN42)=0,"",IF(G42&gt;F42,"Out-of-order rooms exceed inventory",IF(I42&gt;H42,"On-the-books rooms exceed sellable rooms",IF(Q42&gt;H42,"Forecast exceeds sellable rooms",IF(AND(Q42&gt;0,R42=0),"Missing forecast ADR",IF(AND(I42&gt;0,J42=0),"Missing on-the-books ADR","Ready")))))),"Check inputs")</f>
        <v/>
      </c>
    </row>
    <row r="43">
      <c r="A43" s="55" t="n">
        <v>46064</v>
      </c>
      <c r="B43" s="24">
        <f>IFERROR(IF(A43="","",INDEX('Assumptions'!$E$3:$E$9,MOD(A43-'Assumptions'!$B$18,7)+1)),"")</f>
        <v/>
      </c>
      <c r="C43" s="24">
        <f>IFERROR(IF(A43="","",INDEX('Assumptions'!$H$3:$H$14,MONTH(A43))),"")</f>
        <v/>
      </c>
      <c r="D43" s="25" t="inlineStr">
        <is>
          <t>Weekday</t>
        </is>
      </c>
      <c r="E43" s="26" t="n"/>
      <c r="F43" s="24">
        <f>IFERROR(IF(A43="","",'Assumptions'!$B$5),"")</f>
        <v/>
      </c>
      <c r="G43" s="25" t="n"/>
      <c r="H43" s="24">
        <f>IFERROR(IF(G43="","",MAX(0,F43-G43)),"")</f>
        <v/>
      </c>
      <c r="I43" s="25" t="n"/>
      <c r="J43" s="56" t="n"/>
      <c r="K43" s="57">
        <f>IFERROR(IF(OR(I43="",J43=""),"",I43*J43),"")</f>
        <v/>
      </c>
      <c r="L43" s="58">
        <f>IFERROR(IF(OR(I43="",H43=""),"",I43/H43),"")</f>
        <v/>
      </c>
      <c r="M43" s="25" t="n"/>
      <c r="N43" s="25" t="n"/>
      <c r="O43" s="25" t="n"/>
      <c r="P43" s="25" t="n"/>
      <c r="Q43" s="24">
        <f>IFERROR(IF(OR(H43="",I43="",P43=""),"",MIN(H43,MAX(0,I43+P43))),"")</f>
        <v/>
      </c>
      <c r="R43" s="56" t="n"/>
      <c r="S43" s="57">
        <f>IFERROR(IF(OR(Q43="",R43=""),"",Q43*R43),"")</f>
        <v/>
      </c>
      <c r="T43" s="58">
        <f>IFERROR(IF(OR(Q43="",H43=""),"",Q43/H43),"")</f>
        <v/>
      </c>
      <c r="U43" s="57">
        <f>IFERROR(IF(OR(S43="",H43=""),"",S43/H43),"")</f>
        <v/>
      </c>
      <c r="V43" s="25" t="n"/>
      <c r="W43" s="56" t="n"/>
      <c r="X43" s="57">
        <f>IFERROR(IF(OR(V43="",W43=""),"",V43*W43),"")</f>
        <v/>
      </c>
      <c r="Y43" s="58">
        <f>IFERROR(IF(OR(V43="",H43=""),"",V43/H43),"")</f>
        <v/>
      </c>
      <c r="Z43" s="57">
        <f>IFERROR(IF(OR(S43="",X43=""),"",S43-X43),"")</f>
        <v/>
      </c>
      <c r="AA43" s="58">
        <f>IFERROR(IF(OR(Z43="",X43=""),"",Z43/X43),"")</f>
        <v/>
      </c>
      <c r="AB43" s="25" t="n"/>
      <c r="AC43" s="56" t="n"/>
      <c r="AD43" s="57">
        <f>IFERROR(IF(OR(AB43="",AC43=""),"",AB43*AC43),"")</f>
        <v/>
      </c>
      <c r="AE43" s="57">
        <f>IFERROR(IF(OR(S43="",AD43=""),"",S43-AD43),"")</f>
        <v/>
      </c>
      <c r="AF43" s="58">
        <f>IFERROR(IF(OR(AE43="",AD43=""),"",AE43/AD43),"")</f>
        <v/>
      </c>
      <c r="AG43" s="56" t="n"/>
      <c r="AH43" s="59">
        <f>IFERROR(IF(OR(R43="",AG43=""),"",R43/AG43*100),"")</f>
        <v/>
      </c>
      <c r="AI43" s="56" t="n"/>
      <c r="AJ43" s="57">
        <f>IFERROR(IF(OR(T43="",AI43=""),"",IF(T43&gt;='Assumptions'!$B$10,AI43*(1+'Assumptions'!$B$13),IF(T43&lt;'Assumptions'!$B$8,AI43*(1-'Assumptions'!$B$14),AI43))),"")</f>
        <v/>
      </c>
      <c r="AK43" s="31">
        <f>IFERROR(IF(COUNTA(G43,I43:J43,M43:P43,R43,V43:W43,AB43:AC43,AG43,AI43,AL43:AN43)=0,"",IF(H43=0,"Closed / Sold Out",IF(I43&gt;H43,"Review Inventory",IF(T43&gt;='Assumptions'!$B$10,"Increase Rate",IF(T43&lt;'Assumptions'!$B$8,"Reduce Rate","Hold Rate"))))),"Review")</f>
        <v/>
      </c>
      <c r="AL43" s="25" t="n"/>
      <c r="AM43" s="25" t="n"/>
      <c r="AN43" s="26" t="n"/>
      <c r="AO43" s="24">
        <f>IFERROR(IF(A43="","",IF(A43&lt;TODAY(),"Past",IF(A43=TODAY(),"Today","Future"))),"")</f>
        <v/>
      </c>
      <c r="AP43" s="58">
        <f>IFERROR(IF(COUNTA(G43,I43:J43,M43:P43,R43,V43:W43,AB43:AC43,AG43,AI43,AL43:AN43)=0,"",'Assumptions'!$B$9),"")</f>
        <v/>
      </c>
      <c r="AQ43" s="31">
        <f>IFERROR(IF(COUNTA(G43,I43:J43,M43:P43,R43,V43:W43,AB43:AC43,AG43,AI43,AL43:AN43)=0,"",IF(G43&gt;F43,"Out-of-order rooms exceed inventory",IF(I43&gt;H43,"On-the-books rooms exceed sellable rooms",IF(Q43&gt;H43,"Forecast exceeds sellable rooms",IF(AND(Q43&gt;0,R43=0),"Missing forecast ADR",IF(AND(I43&gt;0,J43=0),"Missing on-the-books ADR","Ready")))))),"Check inputs")</f>
        <v/>
      </c>
    </row>
    <row r="44">
      <c r="A44" s="55" t="n">
        <v>46065</v>
      </c>
      <c r="B44" s="24">
        <f>IFERROR(IF(A44="","",INDEX('Assumptions'!$E$3:$E$9,MOD(A44-'Assumptions'!$B$18,7)+1)),"")</f>
        <v/>
      </c>
      <c r="C44" s="24">
        <f>IFERROR(IF(A44="","",INDEX('Assumptions'!$H$3:$H$14,MONTH(A44))),"")</f>
        <v/>
      </c>
      <c r="D44" s="25" t="inlineStr">
        <is>
          <t>Weekday</t>
        </is>
      </c>
      <c r="E44" s="26" t="n"/>
      <c r="F44" s="24">
        <f>IFERROR(IF(A44="","",'Assumptions'!$B$5),"")</f>
        <v/>
      </c>
      <c r="G44" s="25" t="n"/>
      <c r="H44" s="24">
        <f>IFERROR(IF(G44="","",MAX(0,F44-G44)),"")</f>
        <v/>
      </c>
      <c r="I44" s="25" t="n"/>
      <c r="J44" s="56" t="n"/>
      <c r="K44" s="57">
        <f>IFERROR(IF(OR(I44="",J44=""),"",I44*J44),"")</f>
        <v/>
      </c>
      <c r="L44" s="58">
        <f>IFERROR(IF(OR(I44="",H44=""),"",I44/H44),"")</f>
        <v/>
      </c>
      <c r="M44" s="25" t="n"/>
      <c r="N44" s="25" t="n"/>
      <c r="O44" s="25" t="n"/>
      <c r="P44" s="25" t="n"/>
      <c r="Q44" s="24">
        <f>IFERROR(IF(OR(H44="",I44="",P44=""),"",MIN(H44,MAX(0,I44+P44))),"")</f>
        <v/>
      </c>
      <c r="R44" s="56" t="n"/>
      <c r="S44" s="57">
        <f>IFERROR(IF(OR(Q44="",R44=""),"",Q44*R44),"")</f>
        <v/>
      </c>
      <c r="T44" s="58">
        <f>IFERROR(IF(OR(Q44="",H44=""),"",Q44/H44),"")</f>
        <v/>
      </c>
      <c r="U44" s="57">
        <f>IFERROR(IF(OR(S44="",H44=""),"",S44/H44),"")</f>
        <v/>
      </c>
      <c r="V44" s="25" t="n"/>
      <c r="W44" s="56" t="n"/>
      <c r="X44" s="57">
        <f>IFERROR(IF(OR(V44="",W44=""),"",V44*W44),"")</f>
        <v/>
      </c>
      <c r="Y44" s="58">
        <f>IFERROR(IF(OR(V44="",H44=""),"",V44/H44),"")</f>
        <v/>
      </c>
      <c r="Z44" s="57">
        <f>IFERROR(IF(OR(S44="",X44=""),"",S44-X44),"")</f>
        <v/>
      </c>
      <c r="AA44" s="58">
        <f>IFERROR(IF(OR(Z44="",X44=""),"",Z44/X44),"")</f>
        <v/>
      </c>
      <c r="AB44" s="25" t="n"/>
      <c r="AC44" s="56" t="n"/>
      <c r="AD44" s="57">
        <f>IFERROR(IF(OR(AB44="",AC44=""),"",AB44*AC44),"")</f>
        <v/>
      </c>
      <c r="AE44" s="57">
        <f>IFERROR(IF(OR(S44="",AD44=""),"",S44-AD44),"")</f>
        <v/>
      </c>
      <c r="AF44" s="58">
        <f>IFERROR(IF(OR(AE44="",AD44=""),"",AE44/AD44),"")</f>
        <v/>
      </c>
      <c r="AG44" s="56" t="n"/>
      <c r="AH44" s="59">
        <f>IFERROR(IF(OR(R44="",AG44=""),"",R44/AG44*100),"")</f>
        <v/>
      </c>
      <c r="AI44" s="56" t="n"/>
      <c r="AJ44" s="57">
        <f>IFERROR(IF(OR(T44="",AI44=""),"",IF(T44&gt;='Assumptions'!$B$10,AI44*(1+'Assumptions'!$B$13),IF(T44&lt;'Assumptions'!$B$8,AI44*(1-'Assumptions'!$B$14),AI44))),"")</f>
        <v/>
      </c>
      <c r="AK44" s="31">
        <f>IFERROR(IF(COUNTA(G44,I44:J44,M44:P44,R44,V44:W44,AB44:AC44,AG44,AI44,AL44:AN44)=0,"",IF(H44=0,"Closed / Sold Out",IF(I44&gt;H44,"Review Inventory",IF(T44&gt;='Assumptions'!$B$10,"Increase Rate",IF(T44&lt;'Assumptions'!$B$8,"Reduce Rate","Hold Rate"))))),"Review")</f>
        <v/>
      </c>
      <c r="AL44" s="25" t="n"/>
      <c r="AM44" s="25" t="n"/>
      <c r="AN44" s="26" t="n"/>
      <c r="AO44" s="24">
        <f>IFERROR(IF(A44="","",IF(A44&lt;TODAY(),"Past",IF(A44=TODAY(),"Today","Future"))),"")</f>
        <v/>
      </c>
      <c r="AP44" s="58">
        <f>IFERROR(IF(COUNTA(G44,I44:J44,M44:P44,R44,V44:W44,AB44:AC44,AG44,AI44,AL44:AN44)=0,"",'Assumptions'!$B$9),"")</f>
        <v/>
      </c>
      <c r="AQ44" s="31">
        <f>IFERROR(IF(COUNTA(G44,I44:J44,M44:P44,R44,V44:W44,AB44:AC44,AG44,AI44,AL44:AN44)=0,"",IF(G44&gt;F44,"Out-of-order rooms exceed inventory",IF(I44&gt;H44,"On-the-books rooms exceed sellable rooms",IF(Q44&gt;H44,"Forecast exceeds sellable rooms",IF(AND(Q44&gt;0,R44=0),"Missing forecast ADR",IF(AND(I44&gt;0,J44=0),"Missing on-the-books ADR","Ready")))))),"Check inputs")</f>
        <v/>
      </c>
    </row>
    <row r="45">
      <c r="A45" s="55" t="n">
        <v>46066</v>
      </c>
      <c r="B45" s="24">
        <f>IFERROR(IF(A45="","",INDEX('Assumptions'!$E$3:$E$9,MOD(A45-'Assumptions'!$B$18,7)+1)),"")</f>
        <v/>
      </c>
      <c r="C45" s="24">
        <f>IFERROR(IF(A45="","",INDEX('Assumptions'!$H$3:$H$14,MONTH(A45))),"")</f>
        <v/>
      </c>
      <c r="D45" s="25" t="inlineStr">
        <is>
          <t>Weekday</t>
        </is>
      </c>
      <c r="E45" s="26" t="n"/>
      <c r="F45" s="24">
        <f>IFERROR(IF(A45="","",'Assumptions'!$B$5),"")</f>
        <v/>
      </c>
      <c r="G45" s="25" t="n"/>
      <c r="H45" s="24">
        <f>IFERROR(IF(G45="","",MAX(0,F45-G45)),"")</f>
        <v/>
      </c>
      <c r="I45" s="25" t="n"/>
      <c r="J45" s="56" t="n"/>
      <c r="K45" s="57">
        <f>IFERROR(IF(OR(I45="",J45=""),"",I45*J45),"")</f>
        <v/>
      </c>
      <c r="L45" s="58">
        <f>IFERROR(IF(OR(I45="",H45=""),"",I45/H45),"")</f>
        <v/>
      </c>
      <c r="M45" s="25" t="n"/>
      <c r="N45" s="25" t="n"/>
      <c r="O45" s="25" t="n"/>
      <c r="P45" s="25" t="n"/>
      <c r="Q45" s="24">
        <f>IFERROR(IF(OR(H45="",I45="",P45=""),"",MIN(H45,MAX(0,I45+P45))),"")</f>
        <v/>
      </c>
      <c r="R45" s="56" t="n"/>
      <c r="S45" s="57">
        <f>IFERROR(IF(OR(Q45="",R45=""),"",Q45*R45),"")</f>
        <v/>
      </c>
      <c r="T45" s="58">
        <f>IFERROR(IF(OR(Q45="",H45=""),"",Q45/H45),"")</f>
        <v/>
      </c>
      <c r="U45" s="57">
        <f>IFERROR(IF(OR(S45="",H45=""),"",S45/H45),"")</f>
        <v/>
      </c>
      <c r="V45" s="25" t="n"/>
      <c r="W45" s="56" t="n"/>
      <c r="X45" s="57">
        <f>IFERROR(IF(OR(V45="",W45=""),"",V45*W45),"")</f>
        <v/>
      </c>
      <c r="Y45" s="58">
        <f>IFERROR(IF(OR(V45="",H45=""),"",V45/H45),"")</f>
        <v/>
      </c>
      <c r="Z45" s="57">
        <f>IFERROR(IF(OR(S45="",X45=""),"",S45-X45),"")</f>
        <v/>
      </c>
      <c r="AA45" s="58">
        <f>IFERROR(IF(OR(Z45="",X45=""),"",Z45/X45),"")</f>
        <v/>
      </c>
      <c r="AB45" s="25" t="n"/>
      <c r="AC45" s="56" t="n"/>
      <c r="AD45" s="57">
        <f>IFERROR(IF(OR(AB45="",AC45=""),"",AB45*AC45),"")</f>
        <v/>
      </c>
      <c r="AE45" s="57">
        <f>IFERROR(IF(OR(S45="",AD45=""),"",S45-AD45),"")</f>
        <v/>
      </c>
      <c r="AF45" s="58">
        <f>IFERROR(IF(OR(AE45="",AD45=""),"",AE45/AD45),"")</f>
        <v/>
      </c>
      <c r="AG45" s="56" t="n"/>
      <c r="AH45" s="59">
        <f>IFERROR(IF(OR(R45="",AG45=""),"",R45/AG45*100),"")</f>
        <v/>
      </c>
      <c r="AI45" s="56" t="n"/>
      <c r="AJ45" s="57">
        <f>IFERROR(IF(OR(T45="",AI45=""),"",IF(T45&gt;='Assumptions'!$B$10,AI45*(1+'Assumptions'!$B$13),IF(T45&lt;'Assumptions'!$B$8,AI45*(1-'Assumptions'!$B$14),AI45))),"")</f>
        <v/>
      </c>
      <c r="AK45" s="31">
        <f>IFERROR(IF(COUNTA(G45,I45:J45,M45:P45,R45,V45:W45,AB45:AC45,AG45,AI45,AL45:AN45)=0,"",IF(H45=0,"Closed / Sold Out",IF(I45&gt;H45,"Review Inventory",IF(T45&gt;='Assumptions'!$B$10,"Increase Rate",IF(T45&lt;'Assumptions'!$B$8,"Reduce Rate","Hold Rate"))))),"Review")</f>
        <v/>
      </c>
      <c r="AL45" s="25" t="n"/>
      <c r="AM45" s="25" t="n"/>
      <c r="AN45" s="26" t="n"/>
      <c r="AO45" s="24">
        <f>IFERROR(IF(A45="","",IF(A45&lt;TODAY(),"Past",IF(A45=TODAY(),"Today","Future"))),"")</f>
        <v/>
      </c>
      <c r="AP45" s="58">
        <f>IFERROR(IF(COUNTA(G45,I45:J45,M45:P45,R45,V45:W45,AB45:AC45,AG45,AI45,AL45:AN45)=0,"",'Assumptions'!$B$9),"")</f>
        <v/>
      </c>
      <c r="AQ45" s="31">
        <f>IFERROR(IF(COUNTA(G45,I45:J45,M45:P45,R45,V45:W45,AB45:AC45,AG45,AI45,AL45:AN45)=0,"",IF(G45&gt;F45,"Out-of-order rooms exceed inventory",IF(I45&gt;H45,"On-the-books rooms exceed sellable rooms",IF(Q45&gt;H45,"Forecast exceeds sellable rooms",IF(AND(Q45&gt;0,R45=0),"Missing forecast ADR",IF(AND(I45&gt;0,J45=0),"Missing on-the-books ADR","Ready")))))),"Check inputs")</f>
        <v/>
      </c>
    </row>
    <row r="46">
      <c r="A46" s="55" t="n">
        <v>46067</v>
      </c>
      <c r="B46" s="24">
        <f>IFERROR(IF(A46="","",INDEX('Assumptions'!$E$3:$E$9,MOD(A46-'Assumptions'!$B$18,7)+1)),"")</f>
        <v/>
      </c>
      <c r="C46" s="24">
        <f>IFERROR(IF(A46="","",INDEX('Assumptions'!$H$3:$H$14,MONTH(A46))),"")</f>
        <v/>
      </c>
      <c r="D46" s="25" t="inlineStr">
        <is>
          <t>Special Event</t>
        </is>
      </c>
      <c r="E46" s="26" t="inlineStr">
        <is>
          <t>Valentine's Day weekend</t>
        </is>
      </c>
      <c r="F46" s="24">
        <f>IFERROR(IF(A46="","",'Assumptions'!$B$5),"")</f>
        <v/>
      </c>
      <c r="G46" s="25" t="n">
        <v>1</v>
      </c>
      <c r="H46" s="24">
        <f>IFERROR(IF(G46="","",MAX(0,F46-G46)),"")</f>
        <v/>
      </c>
      <c r="I46" s="25" t="n">
        <v>108</v>
      </c>
      <c r="J46" s="56" t="n">
        <v>239</v>
      </c>
      <c r="K46" s="57">
        <f>IFERROR(IF(OR(I46="",J46=""),"",I46*J46),"")</f>
        <v/>
      </c>
      <c r="L46" s="58">
        <f>IFERROR(IF(OR(I46="",H46=""),"",I46/H46),"")</f>
        <v/>
      </c>
      <c r="M46" s="25" t="n">
        <v>7</v>
      </c>
      <c r="N46" s="25" t="n">
        <v>19</v>
      </c>
      <c r="O46" s="25" t="n">
        <v>44</v>
      </c>
      <c r="P46" s="25" t="n">
        <v>11</v>
      </c>
      <c r="Q46" s="24">
        <f>IFERROR(IF(OR(H46="",I46="",P46=""),"",MIN(H46,MAX(0,I46+P46))),"")</f>
        <v/>
      </c>
      <c r="R46" s="56" t="n">
        <v>249</v>
      </c>
      <c r="S46" s="57">
        <f>IFERROR(IF(OR(Q46="",R46=""),"",Q46*R46),"")</f>
        <v/>
      </c>
      <c r="T46" s="58">
        <f>IFERROR(IF(OR(Q46="",H46=""),"",Q46/H46),"")</f>
        <v/>
      </c>
      <c r="U46" s="57">
        <f>IFERROR(IF(OR(S46="",H46=""),"",S46/H46),"")</f>
        <v/>
      </c>
      <c r="V46" s="25" t="n">
        <v>105</v>
      </c>
      <c r="W46" s="56" t="n">
        <v>225</v>
      </c>
      <c r="X46" s="57">
        <f>IFERROR(IF(OR(V46="",W46=""),"",V46*W46),"")</f>
        <v/>
      </c>
      <c r="Y46" s="58">
        <f>IFERROR(IF(OR(V46="",H46=""),"",V46/H46),"")</f>
        <v/>
      </c>
      <c r="Z46" s="57">
        <f>IFERROR(IF(OR(S46="",X46=""),"",S46-X46),"")</f>
        <v/>
      </c>
      <c r="AA46" s="58">
        <f>IFERROR(IF(OR(Z46="",X46=""),"",Z46/X46),"")</f>
        <v/>
      </c>
      <c r="AB46" s="25" t="n">
        <v>101</v>
      </c>
      <c r="AC46" s="56" t="n">
        <v>218</v>
      </c>
      <c r="AD46" s="57">
        <f>IFERROR(IF(OR(AB46="",AC46=""),"",AB46*AC46),"")</f>
        <v/>
      </c>
      <c r="AE46" s="57">
        <f>IFERROR(IF(OR(S46="",AD46=""),"",S46-AD46),"")</f>
        <v/>
      </c>
      <c r="AF46" s="58">
        <f>IFERROR(IF(OR(AE46="",AD46=""),"",AE46/AD46),"")</f>
        <v/>
      </c>
      <c r="AG46" s="56" t="n">
        <v>246</v>
      </c>
      <c r="AH46" s="59">
        <f>IFERROR(IF(OR(R46="",AG46=""),"",R46/AG46*100),"")</f>
        <v/>
      </c>
      <c r="AI46" s="56" t="n">
        <v>269</v>
      </c>
      <c r="AJ46" s="57">
        <f>IFERROR(IF(OR(T46="",AI46=""),"",IF(T46&gt;='Assumptions'!$B$10,AI46*(1+'Assumptions'!$B$13),IF(T46&lt;'Assumptions'!$B$8,AI46*(1-'Assumptions'!$B$14),AI46))),"")</f>
        <v/>
      </c>
      <c r="AK46" s="31">
        <f>IFERROR(IF(COUNTA(G46,I46:J46,M46:P46,R46,V46:W46,AB46:AC46,AG46,AI46,AL46:AN46)=0,"",IF(H46=0,"Closed / Sold Out",IF(I46&gt;H46,"Review Inventory",IF(T46&gt;='Assumptions'!$B$10,"Increase Rate",IF(T46&lt;'Assumptions'!$B$8,"Reduce Rate","Hold Rate"))))),"Review")</f>
        <v/>
      </c>
      <c r="AL46" s="25" t="n">
        <v>2</v>
      </c>
      <c r="AM46" s="25" t="inlineStr">
        <is>
          <t>Limited</t>
        </is>
      </c>
      <c r="AN46" s="26" t="inlineStr">
        <is>
          <t>Protect premium room types and review packages.</t>
        </is>
      </c>
      <c r="AO46" s="24">
        <f>IFERROR(IF(A46="","",IF(A46&lt;TODAY(),"Past",IF(A46=TODAY(),"Today","Future"))),"")</f>
        <v/>
      </c>
      <c r="AP46" s="58">
        <f>IFERROR(IF(COUNTA(G46,I46:J46,M46:P46,R46,V46:W46,AB46:AC46,AG46,AI46,AL46:AN46)=0,"",'Assumptions'!$B$9),"")</f>
        <v/>
      </c>
      <c r="AQ46" s="31">
        <f>IFERROR(IF(COUNTA(G46,I46:J46,M46:P46,R46,V46:W46,AB46:AC46,AG46,AI46,AL46:AN46)=0,"",IF(G46&gt;F46,"Out-of-order rooms exceed inventory",IF(I46&gt;H46,"On-the-books rooms exceed sellable rooms",IF(Q46&gt;H46,"Forecast exceeds sellable rooms",IF(AND(Q46&gt;0,R46=0),"Missing forecast ADR",IF(AND(I46&gt;0,J46=0),"Missing on-the-books ADR","Ready")))))),"Check inputs")</f>
        <v/>
      </c>
    </row>
    <row r="47">
      <c r="A47" s="55" t="n">
        <v>46068</v>
      </c>
      <c r="B47" s="24">
        <f>IFERROR(IF(A47="","",INDEX('Assumptions'!$E$3:$E$9,MOD(A47-'Assumptions'!$B$18,7)+1)),"")</f>
        <v/>
      </c>
      <c r="C47" s="24">
        <f>IFERROR(IF(A47="","",INDEX('Assumptions'!$H$3:$H$14,MONTH(A47))),"")</f>
        <v/>
      </c>
      <c r="D47" s="25" t="inlineStr">
        <is>
          <t>Weekend</t>
        </is>
      </c>
      <c r="E47" s="26" t="n"/>
      <c r="F47" s="24">
        <f>IFERROR(IF(A47="","",'Assumptions'!$B$5),"")</f>
        <v/>
      </c>
      <c r="G47" s="25" t="n"/>
      <c r="H47" s="24">
        <f>IFERROR(IF(G47="","",MAX(0,F47-G47)),"")</f>
        <v/>
      </c>
      <c r="I47" s="25" t="n"/>
      <c r="J47" s="56" t="n"/>
      <c r="K47" s="57">
        <f>IFERROR(IF(OR(I47="",J47=""),"",I47*J47),"")</f>
        <v/>
      </c>
      <c r="L47" s="58">
        <f>IFERROR(IF(OR(I47="",H47=""),"",I47/H47),"")</f>
        <v/>
      </c>
      <c r="M47" s="25" t="n"/>
      <c r="N47" s="25" t="n"/>
      <c r="O47" s="25" t="n"/>
      <c r="P47" s="25" t="n"/>
      <c r="Q47" s="24">
        <f>IFERROR(IF(OR(H47="",I47="",P47=""),"",MIN(H47,MAX(0,I47+P47))),"")</f>
        <v/>
      </c>
      <c r="R47" s="56" t="n"/>
      <c r="S47" s="57">
        <f>IFERROR(IF(OR(Q47="",R47=""),"",Q47*R47),"")</f>
        <v/>
      </c>
      <c r="T47" s="58">
        <f>IFERROR(IF(OR(Q47="",H47=""),"",Q47/H47),"")</f>
        <v/>
      </c>
      <c r="U47" s="57">
        <f>IFERROR(IF(OR(S47="",H47=""),"",S47/H47),"")</f>
        <v/>
      </c>
      <c r="V47" s="25" t="n"/>
      <c r="W47" s="56" t="n"/>
      <c r="X47" s="57">
        <f>IFERROR(IF(OR(V47="",W47=""),"",V47*W47),"")</f>
        <v/>
      </c>
      <c r="Y47" s="58">
        <f>IFERROR(IF(OR(V47="",H47=""),"",V47/H47),"")</f>
        <v/>
      </c>
      <c r="Z47" s="57">
        <f>IFERROR(IF(OR(S47="",X47=""),"",S47-X47),"")</f>
        <v/>
      </c>
      <c r="AA47" s="58">
        <f>IFERROR(IF(OR(Z47="",X47=""),"",Z47/X47),"")</f>
        <v/>
      </c>
      <c r="AB47" s="25" t="n"/>
      <c r="AC47" s="56" t="n"/>
      <c r="AD47" s="57">
        <f>IFERROR(IF(OR(AB47="",AC47=""),"",AB47*AC47),"")</f>
        <v/>
      </c>
      <c r="AE47" s="57">
        <f>IFERROR(IF(OR(S47="",AD47=""),"",S47-AD47),"")</f>
        <v/>
      </c>
      <c r="AF47" s="58">
        <f>IFERROR(IF(OR(AE47="",AD47=""),"",AE47/AD47),"")</f>
        <v/>
      </c>
      <c r="AG47" s="56" t="n"/>
      <c r="AH47" s="59">
        <f>IFERROR(IF(OR(R47="",AG47=""),"",R47/AG47*100),"")</f>
        <v/>
      </c>
      <c r="AI47" s="56" t="n"/>
      <c r="AJ47" s="57">
        <f>IFERROR(IF(OR(T47="",AI47=""),"",IF(T47&gt;='Assumptions'!$B$10,AI47*(1+'Assumptions'!$B$13),IF(T47&lt;'Assumptions'!$B$8,AI47*(1-'Assumptions'!$B$14),AI47))),"")</f>
        <v/>
      </c>
      <c r="AK47" s="31">
        <f>IFERROR(IF(COUNTA(G47,I47:J47,M47:P47,R47,V47:W47,AB47:AC47,AG47,AI47,AL47:AN47)=0,"",IF(H47=0,"Closed / Sold Out",IF(I47&gt;H47,"Review Inventory",IF(T47&gt;='Assumptions'!$B$10,"Increase Rate",IF(T47&lt;'Assumptions'!$B$8,"Reduce Rate","Hold Rate"))))),"Review")</f>
        <v/>
      </c>
      <c r="AL47" s="25" t="n"/>
      <c r="AM47" s="25" t="n"/>
      <c r="AN47" s="26" t="n"/>
      <c r="AO47" s="24">
        <f>IFERROR(IF(A47="","",IF(A47&lt;TODAY(),"Past",IF(A47=TODAY(),"Today","Future"))),"")</f>
        <v/>
      </c>
      <c r="AP47" s="58">
        <f>IFERROR(IF(COUNTA(G47,I47:J47,M47:P47,R47,V47:W47,AB47:AC47,AG47,AI47,AL47:AN47)=0,"",'Assumptions'!$B$9),"")</f>
        <v/>
      </c>
      <c r="AQ47" s="31">
        <f>IFERROR(IF(COUNTA(G47,I47:J47,M47:P47,R47,V47:W47,AB47:AC47,AG47,AI47,AL47:AN47)=0,"",IF(G47&gt;F47,"Out-of-order rooms exceed inventory",IF(I47&gt;H47,"On-the-books rooms exceed sellable rooms",IF(Q47&gt;H47,"Forecast exceeds sellable rooms",IF(AND(Q47&gt;0,R47=0),"Missing forecast ADR",IF(AND(I47&gt;0,J47=0),"Missing on-the-books ADR","Ready")))))),"Check inputs")</f>
        <v/>
      </c>
    </row>
    <row r="48">
      <c r="A48" s="55" t="n">
        <v>46069</v>
      </c>
      <c r="B48" s="24">
        <f>IFERROR(IF(A48="","",INDEX('Assumptions'!$E$3:$E$9,MOD(A48-'Assumptions'!$B$18,7)+1)),"")</f>
        <v/>
      </c>
      <c r="C48" s="24">
        <f>IFERROR(IF(A48="","",INDEX('Assumptions'!$H$3:$H$14,MONTH(A48))),"")</f>
        <v/>
      </c>
      <c r="D48" s="25" t="inlineStr">
        <is>
          <t>Weekday</t>
        </is>
      </c>
      <c r="E48" s="26" t="n"/>
      <c r="F48" s="24">
        <f>IFERROR(IF(A48="","",'Assumptions'!$B$5),"")</f>
        <v/>
      </c>
      <c r="G48" s="25" t="n"/>
      <c r="H48" s="24">
        <f>IFERROR(IF(G48="","",MAX(0,F48-G48)),"")</f>
        <v/>
      </c>
      <c r="I48" s="25" t="n"/>
      <c r="J48" s="56" t="n"/>
      <c r="K48" s="57">
        <f>IFERROR(IF(OR(I48="",J48=""),"",I48*J48),"")</f>
        <v/>
      </c>
      <c r="L48" s="58">
        <f>IFERROR(IF(OR(I48="",H48=""),"",I48/H48),"")</f>
        <v/>
      </c>
      <c r="M48" s="25" t="n"/>
      <c r="N48" s="25" t="n"/>
      <c r="O48" s="25" t="n"/>
      <c r="P48" s="25" t="n"/>
      <c r="Q48" s="24">
        <f>IFERROR(IF(OR(H48="",I48="",P48=""),"",MIN(H48,MAX(0,I48+P48))),"")</f>
        <v/>
      </c>
      <c r="R48" s="56" t="n"/>
      <c r="S48" s="57">
        <f>IFERROR(IF(OR(Q48="",R48=""),"",Q48*R48),"")</f>
        <v/>
      </c>
      <c r="T48" s="58">
        <f>IFERROR(IF(OR(Q48="",H48=""),"",Q48/H48),"")</f>
        <v/>
      </c>
      <c r="U48" s="57">
        <f>IFERROR(IF(OR(S48="",H48=""),"",S48/H48),"")</f>
        <v/>
      </c>
      <c r="V48" s="25" t="n"/>
      <c r="W48" s="56" t="n"/>
      <c r="X48" s="57">
        <f>IFERROR(IF(OR(V48="",W48=""),"",V48*W48),"")</f>
        <v/>
      </c>
      <c r="Y48" s="58">
        <f>IFERROR(IF(OR(V48="",H48=""),"",V48/H48),"")</f>
        <v/>
      </c>
      <c r="Z48" s="57">
        <f>IFERROR(IF(OR(S48="",X48=""),"",S48-X48),"")</f>
        <v/>
      </c>
      <c r="AA48" s="58">
        <f>IFERROR(IF(OR(Z48="",X48=""),"",Z48/X48),"")</f>
        <v/>
      </c>
      <c r="AB48" s="25" t="n"/>
      <c r="AC48" s="56" t="n"/>
      <c r="AD48" s="57">
        <f>IFERROR(IF(OR(AB48="",AC48=""),"",AB48*AC48),"")</f>
        <v/>
      </c>
      <c r="AE48" s="57">
        <f>IFERROR(IF(OR(S48="",AD48=""),"",S48-AD48),"")</f>
        <v/>
      </c>
      <c r="AF48" s="58">
        <f>IFERROR(IF(OR(AE48="",AD48=""),"",AE48/AD48),"")</f>
        <v/>
      </c>
      <c r="AG48" s="56" t="n"/>
      <c r="AH48" s="59">
        <f>IFERROR(IF(OR(R48="",AG48=""),"",R48/AG48*100),"")</f>
        <v/>
      </c>
      <c r="AI48" s="56" t="n"/>
      <c r="AJ48" s="57">
        <f>IFERROR(IF(OR(T48="",AI48=""),"",IF(T48&gt;='Assumptions'!$B$10,AI48*(1+'Assumptions'!$B$13),IF(T48&lt;'Assumptions'!$B$8,AI48*(1-'Assumptions'!$B$14),AI48))),"")</f>
        <v/>
      </c>
      <c r="AK48" s="31">
        <f>IFERROR(IF(COUNTA(G48,I48:J48,M48:P48,R48,V48:W48,AB48:AC48,AG48,AI48,AL48:AN48)=0,"",IF(H48=0,"Closed / Sold Out",IF(I48&gt;H48,"Review Inventory",IF(T48&gt;='Assumptions'!$B$10,"Increase Rate",IF(T48&lt;'Assumptions'!$B$8,"Reduce Rate","Hold Rate"))))),"Review")</f>
        <v/>
      </c>
      <c r="AL48" s="25" t="n"/>
      <c r="AM48" s="25" t="n"/>
      <c r="AN48" s="26" t="n"/>
      <c r="AO48" s="24">
        <f>IFERROR(IF(A48="","",IF(A48&lt;TODAY(),"Past",IF(A48=TODAY(),"Today","Future"))),"")</f>
        <v/>
      </c>
      <c r="AP48" s="58">
        <f>IFERROR(IF(COUNTA(G48,I48:J48,M48:P48,R48,V48:W48,AB48:AC48,AG48,AI48,AL48:AN48)=0,"",'Assumptions'!$B$9),"")</f>
        <v/>
      </c>
      <c r="AQ48" s="31">
        <f>IFERROR(IF(COUNTA(G48,I48:J48,M48:P48,R48,V48:W48,AB48:AC48,AG48,AI48,AL48:AN48)=0,"",IF(G48&gt;F48,"Out-of-order rooms exceed inventory",IF(I48&gt;H48,"On-the-books rooms exceed sellable rooms",IF(Q48&gt;H48,"Forecast exceeds sellable rooms",IF(AND(Q48&gt;0,R48=0),"Missing forecast ADR",IF(AND(I48&gt;0,J48=0),"Missing on-the-books ADR","Ready")))))),"Check inputs")</f>
        <v/>
      </c>
    </row>
    <row r="49">
      <c r="A49" s="55" t="n">
        <v>46070</v>
      </c>
      <c r="B49" s="24">
        <f>IFERROR(IF(A49="","",INDEX('Assumptions'!$E$3:$E$9,MOD(A49-'Assumptions'!$B$18,7)+1)),"")</f>
        <v/>
      </c>
      <c r="C49" s="24">
        <f>IFERROR(IF(A49="","",INDEX('Assumptions'!$H$3:$H$14,MONTH(A49))),"")</f>
        <v/>
      </c>
      <c r="D49" s="25" t="inlineStr">
        <is>
          <t>Weekday</t>
        </is>
      </c>
      <c r="E49" s="26" t="n"/>
      <c r="F49" s="24">
        <f>IFERROR(IF(A49="","",'Assumptions'!$B$5),"")</f>
        <v/>
      </c>
      <c r="G49" s="25" t="n"/>
      <c r="H49" s="24">
        <f>IFERROR(IF(G49="","",MAX(0,F49-G49)),"")</f>
        <v/>
      </c>
      <c r="I49" s="25" t="n"/>
      <c r="J49" s="56" t="n"/>
      <c r="K49" s="57">
        <f>IFERROR(IF(OR(I49="",J49=""),"",I49*J49),"")</f>
        <v/>
      </c>
      <c r="L49" s="58">
        <f>IFERROR(IF(OR(I49="",H49=""),"",I49/H49),"")</f>
        <v/>
      </c>
      <c r="M49" s="25" t="n"/>
      <c r="N49" s="25" t="n"/>
      <c r="O49" s="25" t="n"/>
      <c r="P49" s="25" t="n"/>
      <c r="Q49" s="24">
        <f>IFERROR(IF(OR(H49="",I49="",P49=""),"",MIN(H49,MAX(0,I49+P49))),"")</f>
        <v/>
      </c>
      <c r="R49" s="56" t="n"/>
      <c r="S49" s="57">
        <f>IFERROR(IF(OR(Q49="",R49=""),"",Q49*R49),"")</f>
        <v/>
      </c>
      <c r="T49" s="58">
        <f>IFERROR(IF(OR(Q49="",H49=""),"",Q49/H49),"")</f>
        <v/>
      </c>
      <c r="U49" s="57">
        <f>IFERROR(IF(OR(S49="",H49=""),"",S49/H49),"")</f>
        <v/>
      </c>
      <c r="V49" s="25" t="n"/>
      <c r="W49" s="56" t="n"/>
      <c r="X49" s="57">
        <f>IFERROR(IF(OR(V49="",W49=""),"",V49*W49),"")</f>
        <v/>
      </c>
      <c r="Y49" s="58">
        <f>IFERROR(IF(OR(V49="",H49=""),"",V49/H49),"")</f>
        <v/>
      </c>
      <c r="Z49" s="57">
        <f>IFERROR(IF(OR(S49="",X49=""),"",S49-X49),"")</f>
        <v/>
      </c>
      <c r="AA49" s="58">
        <f>IFERROR(IF(OR(Z49="",X49=""),"",Z49/X49),"")</f>
        <v/>
      </c>
      <c r="AB49" s="25" t="n"/>
      <c r="AC49" s="56" t="n"/>
      <c r="AD49" s="57">
        <f>IFERROR(IF(OR(AB49="",AC49=""),"",AB49*AC49),"")</f>
        <v/>
      </c>
      <c r="AE49" s="57">
        <f>IFERROR(IF(OR(S49="",AD49=""),"",S49-AD49),"")</f>
        <v/>
      </c>
      <c r="AF49" s="58">
        <f>IFERROR(IF(OR(AE49="",AD49=""),"",AE49/AD49),"")</f>
        <v/>
      </c>
      <c r="AG49" s="56" t="n"/>
      <c r="AH49" s="59">
        <f>IFERROR(IF(OR(R49="",AG49=""),"",R49/AG49*100),"")</f>
        <v/>
      </c>
      <c r="AI49" s="56" t="n"/>
      <c r="AJ49" s="57">
        <f>IFERROR(IF(OR(T49="",AI49=""),"",IF(T49&gt;='Assumptions'!$B$10,AI49*(1+'Assumptions'!$B$13),IF(T49&lt;'Assumptions'!$B$8,AI49*(1-'Assumptions'!$B$14),AI49))),"")</f>
        <v/>
      </c>
      <c r="AK49" s="31">
        <f>IFERROR(IF(COUNTA(G49,I49:J49,M49:P49,R49,V49:W49,AB49:AC49,AG49,AI49,AL49:AN49)=0,"",IF(H49=0,"Closed / Sold Out",IF(I49&gt;H49,"Review Inventory",IF(T49&gt;='Assumptions'!$B$10,"Increase Rate",IF(T49&lt;'Assumptions'!$B$8,"Reduce Rate","Hold Rate"))))),"Review")</f>
        <v/>
      </c>
      <c r="AL49" s="25" t="n"/>
      <c r="AM49" s="25" t="n"/>
      <c r="AN49" s="26" t="n"/>
      <c r="AO49" s="24">
        <f>IFERROR(IF(A49="","",IF(A49&lt;TODAY(),"Past",IF(A49=TODAY(),"Today","Future"))),"")</f>
        <v/>
      </c>
      <c r="AP49" s="58">
        <f>IFERROR(IF(COUNTA(G49,I49:J49,M49:P49,R49,V49:W49,AB49:AC49,AG49,AI49,AL49:AN49)=0,"",'Assumptions'!$B$9),"")</f>
        <v/>
      </c>
      <c r="AQ49" s="31">
        <f>IFERROR(IF(COUNTA(G49,I49:J49,M49:P49,R49,V49:W49,AB49:AC49,AG49,AI49,AL49:AN49)=0,"",IF(G49&gt;F49,"Out-of-order rooms exceed inventory",IF(I49&gt;H49,"On-the-books rooms exceed sellable rooms",IF(Q49&gt;H49,"Forecast exceeds sellable rooms",IF(AND(Q49&gt;0,R49=0),"Missing forecast ADR",IF(AND(I49&gt;0,J49=0),"Missing on-the-books ADR","Ready")))))),"Check inputs")</f>
        <v/>
      </c>
    </row>
    <row r="50">
      <c r="A50" s="55" t="n">
        <v>46071</v>
      </c>
      <c r="B50" s="24">
        <f>IFERROR(IF(A50="","",INDEX('Assumptions'!$E$3:$E$9,MOD(A50-'Assumptions'!$B$18,7)+1)),"")</f>
        <v/>
      </c>
      <c r="C50" s="24">
        <f>IFERROR(IF(A50="","",INDEX('Assumptions'!$H$3:$H$14,MONTH(A50))),"")</f>
        <v/>
      </c>
      <c r="D50" s="25" t="inlineStr">
        <is>
          <t>Weekday</t>
        </is>
      </c>
      <c r="E50" s="26" t="n"/>
      <c r="F50" s="24">
        <f>IFERROR(IF(A50="","",'Assumptions'!$B$5),"")</f>
        <v/>
      </c>
      <c r="G50" s="25" t="n"/>
      <c r="H50" s="24">
        <f>IFERROR(IF(G50="","",MAX(0,F50-G50)),"")</f>
        <v/>
      </c>
      <c r="I50" s="25" t="n"/>
      <c r="J50" s="56" t="n"/>
      <c r="K50" s="57">
        <f>IFERROR(IF(OR(I50="",J50=""),"",I50*J50),"")</f>
        <v/>
      </c>
      <c r="L50" s="58">
        <f>IFERROR(IF(OR(I50="",H50=""),"",I50/H50),"")</f>
        <v/>
      </c>
      <c r="M50" s="25" t="n"/>
      <c r="N50" s="25" t="n"/>
      <c r="O50" s="25" t="n"/>
      <c r="P50" s="25" t="n"/>
      <c r="Q50" s="24">
        <f>IFERROR(IF(OR(H50="",I50="",P50=""),"",MIN(H50,MAX(0,I50+P50))),"")</f>
        <v/>
      </c>
      <c r="R50" s="56" t="n"/>
      <c r="S50" s="57">
        <f>IFERROR(IF(OR(Q50="",R50=""),"",Q50*R50),"")</f>
        <v/>
      </c>
      <c r="T50" s="58">
        <f>IFERROR(IF(OR(Q50="",H50=""),"",Q50/H50),"")</f>
        <v/>
      </c>
      <c r="U50" s="57">
        <f>IFERROR(IF(OR(S50="",H50=""),"",S50/H50),"")</f>
        <v/>
      </c>
      <c r="V50" s="25" t="n"/>
      <c r="W50" s="56" t="n"/>
      <c r="X50" s="57">
        <f>IFERROR(IF(OR(V50="",W50=""),"",V50*W50),"")</f>
        <v/>
      </c>
      <c r="Y50" s="58">
        <f>IFERROR(IF(OR(V50="",H50=""),"",V50/H50),"")</f>
        <v/>
      </c>
      <c r="Z50" s="57">
        <f>IFERROR(IF(OR(S50="",X50=""),"",S50-X50),"")</f>
        <v/>
      </c>
      <c r="AA50" s="58">
        <f>IFERROR(IF(OR(Z50="",X50=""),"",Z50/X50),"")</f>
        <v/>
      </c>
      <c r="AB50" s="25" t="n"/>
      <c r="AC50" s="56" t="n"/>
      <c r="AD50" s="57">
        <f>IFERROR(IF(OR(AB50="",AC50=""),"",AB50*AC50),"")</f>
        <v/>
      </c>
      <c r="AE50" s="57">
        <f>IFERROR(IF(OR(S50="",AD50=""),"",S50-AD50),"")</f>
        <v/>
      </c>
      <c r="AF50" s="58">
        <f>IFERROR(IF(OR(AE50="",AD50=""),"",AE50/AD50),"")</f>
        <v/>
      </c>
      <c r="AG50" s="56" t="n"/>
      <c r="AH50" s="59">
        <f>IFERROR(IF(OR(R50="",AG50=""),"",R50/AG50*100),"")</f>
        <v/>
      </c>
      <c r="AI50" s="56" t="n"/>
      <c r="AJ50" s="57">
        <f>IFERROR(IF(OR(T50="",AI50=""),"",IF(T50&gt;='Assumptions'!$B$10,AI50*(1+'Assumptions'!$B$13),IF(T50&lt;'Assumptions'!$B$8,AI50*(1-'Assumptions'!$B$14),AI50))),"")</f>
        <v/>
      </c>
      <c r="AK50" s="31">
        <f>IFERROR(IF(COUNTA(G50,I50:J50,M50:P50,R50,V50:W50,AB50:AC50,AG50,AI50,AL50:AN50)=0,"",IF(H50=0,"Closed / Sold Out",IF(I50&gt;H50,"Review Inventory",IF(T50&gt;='Assumptions'!$B$10,"Increase Rate",IF(T50&lt;'Assumptions'!$B$8,"Reduce Rate","Hold Rate"))))),"Review")</f>
        <v/>
      </c>
      <c r="AL50" s="25" t="n"/>
      <c r="AM50" s="25" t="n"/>
      <c r="AN50" s="26" t="n"/>
      <c r="AO50" s="24">
        <f>IFERROR(IF(A50="","",IF(A50&lt;TODAY(),"Past",IF(A50=TODAY(),"Today","Future"))),"")</f>
        <v/>
      </c>
      <c r="AP50" s="58">
        <f>IFERROR(IF(COUNTA(G50,I50:J50,M50:P50,R50,V50:W50,AB50:AC50,AG50,AI50,AL50:AN50)=0,"",'Assumptions'!$B$9),"")</f>
        <v/>
      </c>
      <c r="AQ50" s="31">
        <f>IFERROR(IF(COUNTA(G50,I50:J50,M50:P50,R50,V50:W50,AB50:AC50,AG50,AI50,AL50:AN50)=0,"",IF(G50&gt;F50,"Out-of-order rooms exceed inventory",IF(I50&gt;H50,"On-the-books rooms exceed sellable rooms",IF(Q50&gt;H50,"Forecast exceeds sellable rooms",IF(AND(Q50&gt;0,R50=0),"Missing forecast ADR",IF(AND(I50&gt;0,J50=0),"Missing on-the-books ADR","Ready")))))),"Check inputs")</f>
        <v/>
      </c>
    </row>
    <row r="51">
      <c r="A51" s="55" t="n">
        <v>46072</v>
      </c>
      <c r="B51" s="24">
        <f>IFERROR(IF(A51="","",INDEX('Assumptions'!$E$3:$E$9,MOD(A51-'Assumptions'!$B$18,7)+1)),"")</f>
        <v/>
      </c>
      <c r="C51" s="24">
        <f>IFERROR(IF(A51="","",INDEX('Assumptions'!$H$3:$H$14,MONTH(A51))),"")</f>
        <v/>
      </c>
      <c r="D51" s="25" t="inlineStr">
        <is>
          <t>Weekday</t>
        </is>
      </c>
      <c r="E51" s="26" t="n"/>
      <c r="F51" s="24">
        <f>IFERROR(IF(A51="","",'Assumptions'!$B$5),"")</f>
        <v/>
      </c>
      <c r="G51" s="25" t="n"/>
      <c r="H51" s="24">
        <f>IFERROR(IF(G51="","",MAX(0,F51-G51)),"")</f>
        <v/>
      </c>
      <c r="I51" s="25" t="n"/>
      <c r="J51" s="56" t="n"/>
      <c r="K51" s="57">
        <f>IFERROR(IF(OR(I51="",J51=""),"",I51*J51),"")</f>
        <v/>
      </c>
      <c r="L51" s="58">
        <f>IFERROR(IF(OR(I51="",H51=""),"",I51/H51),"")</f>
        <v/>
      </c>
      <c r="M51" s="25" t="n"/>
      <c r="N51" s="25" t="n"/>
      <c r="O51" s="25" t="n"/>
      <c r="P51" s="25" t="n"/>
      <c r="Q51" s="24">
        <f>IFERROR(IF(OR(H51="",I51="",P51=""),"",MIN(H51,MAX(0,I51+P51))),"")</f>
        <v/>
      </c>
      <c r="R51" s="56" t="n"/>
      <c r="S51" s="57">
        <f>IFERROR(IF(OR(Q51="",R51=""),"",Q51*R51),"")</f>
        <v/>
      </c>
      <c r="T51" s="58">
        <f>IFERROR(IF(OR(Q51="",H51=""),"",Q51/H51),"")</f>
        <v/>
      </c>
      <c r="U51" s="57">
        <f>IFERROR(IF(OR(S51="",H51=""),"",S51/H51),"")</f>
        <v/>
      </c>
      <c r="V51" s="25" t="n"/>
      <c r="W51" s="56" t="n"/>
      <c r="X51" s="57">
        <f>IFERROR(IF(OR(V51="",W51=""),"",V51*W51),"")</f>
        <v/>
      </c>
      <c r="Y51" s="58">
        <f>IFERROR(IF(OR(V51="",H51=""),"",V51/H51),"")</f>
        <v/>
      </c>
      <c r="Z51" s="57">
        <f>IFERROR(IF(OR(S51="",X51=""),"",S51-X51),"")</f>
        <v/>
      </c>
      <c r="AA51" s="58">
        <f>IFERROR(IF(OR(Z51="",X51=""),"",Z51/X51),"")</f>
        <v/>
      </c>
      <c r="AB51" s="25" t="n"/>
      <c r="AC51" s="56" t="n"/>
      <c r="AD51" s="57">
        <f>IFERROR(IF(OR(AB51="",AC51=""),"",AB51*AC51),"")</f>
        <v/>
      </c>
      <c r="AE51" s="57">
        <f>IFERROR(IF(OR(S51="",AD51=""),"",S51-AD51),"")</f>
        <v/>
      </c>
      <c r="AF51" s="58">
        <f>IFERROR(IF(OR(AE51="",AD51=""),"",AE51/AD51),"")</f>
        <v/>
      </c>
      <c r="AG51" s="56" t="n"/>
      <c r="AH51" s="59">
        <f>IFERROR(IF(OR(R51="",AG51=""),"",R51/AG51*100),"")</f>
        <v/>
      </c>
      <c r="AI51" s="56" t="n"/>
      <c r="AJ51" s="57">
        <f>IFERROR(IF(OR(T51="",AI51=""),"",IF(T51&gt;='Assumptions'!$B$10,AI51*(1+'Assumptions'!$B$13),IF(T51&lt;'Assumptions'!$B$8,AI51*(1-'Assumptions'!$B$14),AI51))),"")</f>
        <v/>
      </c>
      <c r="AK51" s="31">
        <f>IFERROR(IF(COUNTA(G51,I51:J51,M51:P51,R51,V51:W51,AB51:AC51,AG51,AI51,AL51:AN51)=0,"",IF(H51=0,"Closed / Sold Out",IF(I51&gt;H51,"Review Inventory",IF(T51&gt;='Assumptions'!$B$10,"Increase Rate",IF(T51&lt;'Assumptions'!$B$8,"Reduce Rate","Hold Rate"))))),"Review")</f>
        <v/>
      </c>
      <c r="AL51" s="25" t="n"/>
      <c r="AM51" s="25" t="n"/>
      <c r="AN51" s="26" t="n"/>
      <c r="AO51" s="24">
        <f>IFERROR(IF(A51="","",IF(A51&lt;TODAY(),"Past",IF(A51=TODAY(),"Today","Future"))),"")</f>
        <v/>
      </c>
      <c r="AP51" s="58">
        <f>IFERROR(IF(COUNTA(G51,I51:J51,M51:P51,R51,V51:W51,AB51:AC51,AG51,AI51,AL51:AN51)=0,"",'Assumptions'!$B$9),"")</f>
        <v/>
      </c>
      <c r="AQ51" s="31">
        <f>IFERROR(IF(COUNTA(G51,I51:J51,M51:P51,R51,V51:W51,AB51:AC51,AG51,AI51,AL51:AN51)=0,"",IF(G51&gt;F51,"Out-of-order rooms exceed inventory",IF(I51&gt;H51,"On-the-books rooms exceed sellable rooms",IF(Q51&gt;H51,"Forecast exceeds sellable rooms",IF(AND(Q51&gt;0,R51=0),"Missing forecast ADR",IF(AND(I51&gt;0,J51=0),"Missing on-the-books ADR","Ready")))))),"Check inputs")</f>
        <v/>
      </c>
    </row>
    <row r="52">
      <c r="A52" s="55" t="n">
        <v>46073</v>
      </c>
      <c r="B52" s="24">
        <f>IFERROR(IF(A52="","",INDEX('Assumptions'!$E$3:$E$9,MOD(A52-'Assumptions'!$B$18,7)+1)),"")</f>
        <v/>
      </c>
      <c r="C52" s="24">
        <f>IFERROR(IF(A52="","",INDEX('Assumptions'!$H$3:$H$14,MONTH(A52))),"")</f>
        <v/>
      </c>
      <c r="D52" s="25" t="inlineStr">
        <is>
          <t>Weekday</t>
        </is>
      </c>
      <c r="E52" s="26" t="n"/>
      <c r="F52" s="24">
        <f>IFERROR(IF(A52="","",'Assumptions'!$B$5),"")</f>
        <v/>
      </c>
      <c r="G52" s="25" t="n"/>
      <c r="H52" s="24">
        <f>IFERROR(IF(G52="","",MAX(0,F52-G52)),"")</f>
        <v/>
      </c>
      <c r="I52" s="25" t="n"/>
      <c r="J52" s="56" t="n"/>
      <c r="K52" s="57">
        <f>IFERROR(IF(OR(I52="",J52=""),"",I52*J52),"")</f>
        <v/>
      </c>
      <c r="L52" s="58">
        <f>IFERROR(IF(OR(I52="",H52=""),"",I52/H52),"")</f>
        <v/>
      </c>
      <c r="M52" s="25" t="n"/>
      <c r="N52" s="25" t="n"/>
      <c r="O52" s="25" t="n"/>
      <c r="P52" s="25" t="n"/>
      <c r="Q52" s="24">
        <f>IFERROR(IF(OR(H52="",I52="",P52=""),"",MIN(H52,MAX(0,I52+P52))),"")</f>
        <v/>
      </c>
      <c r="R52" s="56" t="n"/>
      <c r="S52" s="57">
        <f>IFERROR(IF(OR(Q52="",R52=""),"",Q52*R52),"")</f>
        <v/>
      </c>
      <c r="T52" s="58">
        <f>IFERROR(IF(OR(Q52="",H52=""),"",Q52/H52),"")</f>
        <v/>
      </c>
      <c r="U52" s="57">
        <f>IFERROR(IF(OR(S52="",H52=""),"",S52/H52),"")</f>
        <v/>
      </c>
      <c r="V52" s="25" t="n"/>
      <c r="W52" s="56" t="n"/>
      <c r="X52" s="57">
        <f>IFERROR(IF(OR(V52="",W52=""),"",V52*W52),"")</f>
        <v/>
      </c>
      <c r="Y52" s="58">
        <f>IFERROR(IF(OR(V52="",H52=""),"",V52/H52),"")</f>
        <v/>
      </c>
      <c r="Z52" s="57">
        <f>IFERROR(IF(OR(S52="",X52=""),"",S52-X52),"")</f>
        <v/>
      </c>
      <c r="AA52" s="58">
        <f>IFERROR(IF(OR(Z52="",X52=""),"",Z52/X52),"")</f>
        <v/>
      </c>
      <c r="AB52" s="25" t="n"/>
      <c r="AC52" s="56" t="n"/>
      <c r="AD52" s="57">
        <f>IFERROR(IF(OR(AB52="",AC52=""),"",AB52*AC52),"")</f>
        <v/>
      </c>
      <c r="AE52" s="57">
        <f>IFERROR(IF(OR(S52="",AD52=""),"",S52-AD52),"")</f>
        <v/>
      </c>
      <c r="AF52" s="58">
        <f>IFERROR(IF(OR(AE52="",AD52=""),"",AE52/AD52),"")</f>
        <v/>
      </c>
      <c r="AG52" s="56" t="n"/>
      <c r="AH52" s="59">
        <f>IFERROR(IF(OR(R52="",AG52=""),"",R52/AG52*100),"")</f>
        <v/>
      </c>
      <c r="AI52" s="56" t="n"/>
      <c r="AJ52" s="57">
        <f>IFERROR(IF(OR(T52="",AI52=""),"",IF(T52&gt;='Assumptions'!$B$10,AI52*(1+'Assumptions'!$B$13),IF(T52&lt;'Assumptions'!$B$8,AI52*(1-'Assumptions'!$B$14),AI52))),"")</f>
        <v/>
      </c>
      <c r="AK52" s="31">
        <f>IFERROR(IF(COUNTA(G52,I52:J52,M52:P52,R52,V52:W52,AB52:AC52,AG52,AI52,AL52:AN52)=0,"",IF(H52=0,"Closed / Sold Out",IF(I52&gt;H52,"Review Inventory",IF(T52&gt;='Assumptions'!$B$10,"Increase Rate",IF(T52&lt;'Assumptions'!$B$8,"Reduce Rate","Hold Rate"))))),"Review")</f>
        <v/>
      </c>
      <c r="AL52" s="25" t="n"/>
      <c r="AM52" s="25" t="n"/>
      <c r="AN52" s="26" t="n"/>
      <c r="AO52" s="24">
        <f>IFERROR(IF(A52="","",IF(A52&lt;TODAY(),"Past",IF(A52=TODAY(),"Today","Future"))),"")</f>
        <v/>
      </c>
      <c r="AP52" s="58">
        <f>IFERROR(IF(COUNTA(G52,I52:J52,M52:P52,R52,V52:W52,AB52:AC52,AG52,AI52,AL52:AN52)=0,"",'Assumptions'!$B$9),"")</f>
        <v/>
      </c>
      <c r="AQ52" s="31">
        <f>IFERROR(IF(COUNTA(G52,I52:J52,M52:P52,R52,V52:W52,AB52:AC52,AG52,AI52,AL52:AN52)=0,"",IF(G52&gt;F52,"Out-of-order rooms exceed inventory",IF(I52&gt;H52,"On-the-books rooms exceed sellable rooms",IF(Q52&gt;H52,"Forecast exceeds sellable rooms",IF(AND(Q52&gt;0,R52=0),"Missing forecast ADR",IF(AND(I52&gt;0,J52=0),"Missing on-the-books ADR","Ready")))))),"Check inputs")</f>
        <v/>
      </c>
    </row>
    <row r="53">
      <c r="A53" s="55" t="n">
        <v>46074</v>
      </c>
      <c r="B53" s="24">
        <f>IFERROR(IF(A53="","",INDEX('Assumptions'!$E$3:$E$9,MOD(A53-'Assumptions'!$B$18,7)+1)),"")</f>
        <v/>
      </c>
      <c r="C53" s="24">
        <f>IFERROR(IF(A53="","",INDEX('Assumptions'!$H$3:$H$14,MONTH(A53))),"")</f>
        <v/>
      </c>
      <c r="D53" s="25" t="inlineStr">
        <is>
          <t>Weekend</t>
        </is>
      </c>
      <c r="E53" s="26" t="n"/>
      <c r="F53" s="24">
        <f>IFERROR(IF(A53="","",'Assumptions'!$B$5),"")</f>
        <v/>
      </c>
      <c r="G53" s="25" t="n"/>
      <c r="H53" s="24">
        <f>IFERROR(IF(G53="","",MAX(0,F53-G53)),"")</f>
        <v/>
      </c>
      <c r="I53" s="25" t="n"/>
      <c r="J53" s="56" t="n"/>
      <c r="K53" s="57">
        <f>IFERROR(IF(OR(I53="",J53=""),"",I53*J53),"")</f>
        <v/>
      </c>
      <c r="L53" s="58">
        <f>IFERROR(IF(OR(I53="",H53=""),"",I53/H53),"")</f>
        <v/>
      </c>
      <c r="M53" s="25" t="n"/>
      <c r="N53" s="25" t="n"/>
      <c r="O53" s="25" t="n"/>
      <c r="P53" s="25" t="n"/>
      <c r="Q53" s="24">
        <f>IFERROR(IF(OR(H53="",I53="",P53=""),"",MIN(H53,MAX(0,I53+P53))),"")</f>
        <v/>
      </c>
      <c r="R53" s="56" t="n"/>
      <c r="S53" s="57">
        <f>IFERROR(IF(OR(Q53="",R53=""),"",Q53*R53),"")</f>
        <v/>
      </c>
      <c r="T53" s="58">
        <f>IFERROR(IF(OR(Q53="",H53=""),"",Q53/H53),"")</f>
        <v/>
      </c>
      <c r="U53" s="57">
        <f>IFERROR(IF(OR(S53="",H53=""),"",S53/H53),"")</f>
        <v/>
      </c>
      <c r="V53" s="25" t="n"/>
      <c r="W53" s="56" t="n"/>
      <c r="X53" s="57">
        <f>IFERROR(IF(OR(V53="",W53=""),"",V53*W53),"")</f>
        <v/>
      </c>
      <c r="Y53" s="58">
        <f>IFERROR(IF(OR(V53="",H53=""),"",V53/H53),"")</f>
        <v/>
      </c>
      <c r="Z53" s="57">
        <f>IFERROR(IF(OR(S53="",X53=""),"",S53-X53),"")</f>
        <v/>
      </c>
      <c r="AA53" s="58">
        <f>IFERROR(IF(OR(Z53="",X53=""),"",Z53/X53),"")</f>
        <v/>
      </c>
      <c r="AB53" s="25" t="n"/>
      <c r="AC53" s="56" t="n"/>
      <c r="AD53" s="57">
        <f>IFERROR(IF(OR(AB53="",AC53=""),"",AB53*AC53),"")</f>
        <v/>
      </c>
      <c r="AE53" s="57">
        <f>IFERROR(IF(OR(S53="",AD53=""),"",S53-AD53),"")</f>
        <v/>
      </c>
      <c r="AF53" s="58">
        <f>IFERROR(IF(OR(AE53="",AD53=""),"",AE53/AD53),"")</f>
        <v/>
      </c>
      <c r="AG53" s="56" t="n"/>
      <c r="AH53" s="59">
        <f>IFERROR(IF(OR(R53="",AG53=""),"",R53/AG53*100),"")</f>
        <v/>
      </c>
      <c r="AI53" s="56" t="n"/>
      <c r="AJ53" s="57">
        <f>IFERROR(IF(OR(T53="",AI53=""),"",IF(T53&gt;='Assumptions'!$B$10,AI53*(1+'Assumptions'!$B$13),IF(T53&lt;'Assumptions'!$B$8,AI53*(1-'Assumptions'!$B$14),AI53))),"")</f>
        <v/>
      </c>
      <c r="AK53" s="31">
        <f>IFERROR(IF(COUNTA(G53,I53:J53,M53:P53,R53,V53:W53,AB53:AC53,AG53,AI53,AL53:AN53)=0,"",IF(H53=0,"Closed / Sold Out",IF(I53&gt;H53,"Review Inventory",IF(T53&gt;='Assumptions'!$B$10,"Increase Rate",IF(T53&lt;'Assumptions'!$B$8,"Reduce Rate","Hold Rate"))))),"Review")</f>
        <v/>
      </c>
      <c r="AL53" s="25" t="n"/>
      <c r="AM53" s="25" t="n"/>
      <c r="AN53" s="26" t="n"/>
      <c r="AO53" s="24">
        <f>IFERROR(IF(A53="","",IF(A53&lt;TODAY(),"Past",IF(A53=TODAY(),"Today","Future"))),"")</f>
        <v/>
      </c>
      <c r="AP53" s="58">
        <f>IFERROR(IF(COUNTA(G53,I53:J53,M53:P53,R53,V53:W53,AB53:AC53,AG53,AI53,AL53:AN53)=0,"",'Assumptions'!$B$9),"")</f>
        <v/>
      </c>
      <c r="AQ53" s="31">
        <f>IFERROR(IF(COUNTA(G53,I53:J53,M53:P53,R53,V53:W53,AB53:AC53,AG53,AI53,AL53:AN53)=0,"",IF(G53&gt;F53,"Out-of-order rooms exceed inventory",IF(I53&gt;H53,"On-the-books rooms exceed sellable rooms",IF(Q53&gt;H53,"Forecast exceeds sellable rooms",IF(AND(Q53&gt;0,R53=0),"Missing forecast ADR",IF(AND(I53&gt;0,J53=0),"Missing on-the-books ADR","Ready")))))),"Check inputs")</f>
        <v/>
      </c>
    </row>
    <row r="54">
      <c r="A54" s="55" t="n">
        <v>46075</v>
      </c>
      <c r="B54" s="24">
        <f>IFERROR(IF(A54="","",INDEX('Assumptions'!$E$3:$E$9,MOD(A54-'Assumptions'!$B$18,7)+1)),"")</f>
        <v/>
      </c>
      <c r="C54" s="24">
        <f>IFERROR(IF(A54="","",INDEX('Assumptions'!$H$3:$H$14,MONTH(A54))),"")</f>
        <v/>
      </c>
      <c r="D54" s="25" t="inlineStr">
        <is>
          <t>Weekend</t>
        </is>
      </c>
      <c r="E54" s="26" t="n"/>
      <c r="F54" s="24">
        <f>IFERROR(IF(A54="","",'Assumptions'!$B$5),"")</f>
        <v/>
      </c>
      <c r="G54" s="25" t="n"/>
      <c r="H54" s="24">
        <f>IFERROR(IF(G54="","",MAX(0,F54-G54)),"")</f>
        <v/>
      </c>
      <c r="I54" s="25" t="n"/>
      <c r="J54" s="56" t="n"/>
      <c r="K54" s="57">
        <f>IFERROR(IF(OR(I54="",J54=""),"",I54*J54),"")</f>
        <v/>
      </c>
      <c r="L54" s="58">
        <f>IFERROR(IF(OR(I54="",H54=""),"",I54/H54),"")</f>
        <v/>
      </c>
      <c r="M54" s="25" t="n"/>
      <c r="N54" s="25" t="n"/>
      <c r="O54" s="25" t="n"/>
      <c r="P54" s="25" t="n"/>
      <c r="Q54" s="24">
        <f>IFERROR(IF(OR(H54="",I54="",P54=""),"",MIN(H54,MAX(0,I54+P54))),"")</f>
        <v/>
      </c>
      <c r="R54" s="56" t="n"/>
      <c r="S54" s="57">
        <f>IFERROR(IF(OR(Q54="",R54=""),"",Q54*R54),"")</f>
        <v/>
      </c>
      <c r="T54" s="58">
        <f>IFERROR(IF(OR(Q54="",H54=""),"",Q54/H54),"")</f>
        <v/>
      </c>
      <c r="U54" s="57">
        <f>IFERROR(IF(OR(S54="",H54=""),"",S54/H54),"")</f>
        <v/>
      </c>
      <c r="V54" s="25" t="n"/>
      <c r="W54" s="56" t="n"/>
      <c r="X54" s="57">
        <f>IFERROR(IF(OR(V54="",W54=""),"",V54*W54),"")</f>
        <v/>
      </c>
      <c r="Y54" s="58">
        <f>IFERROR(IF(OR(V54="",H54=""),"",V54/H54),"")</f>
        <v/>
      </c>
      <c r="Z54" s="57">
        <f>IFERROR(IF(OR(S54="",X54=""),"",S54-X54),"")</f>
        <v/>
      </c>
      <c r="AA54" s="58">
        <f>IFERROR(IF(OR(Z54="",X54=""),"",Z54/X54),"")</f>
        <v/>
      </c>
      <c r="AB54" s="25" t="n"/>
      <c r="AC54" s="56" t="n"/>
      <c r="AD54" s="57">
        <f>IFERROR(IF(OR(AB54="",AC54=""),"",AB54*AC54),"")</f>
        <v/>
      </c>
      <c r="AE54" s="57">
        <f>IFERROR(IF(OR(S54="",AD54=""),"",S54-AD54),"")</f>
        <v/>
      </c>
      <c r="AF54" s="58">
        <f>IFERROR(IF(OR(AE54="",AD54=""),"",AE54/AD54),"")</f>
        <v/>
      </c>
      <c r="AG54" s="56" t="n"/>
      <c r="AH54" s="59">
        <f>IFERROR(IF(OR(R54="",AG54=""),"",R54/AG54*100),"")</f>
        <v/>
      </c>
      <c r="AI54" s="56" t="n"/>
      <c r="AJ54" s="57">
        <f>IFERROR(IF(OR(T54="",AI54=""),"",IF(T54&gt;='Assumptions'!$B$10,AI54*(1+'Assumptions'!$B$13),IF(T54&lt;'Assumptions'!$B$8,AI54*(1-'Assumptions'!$B$14),AI54))),"")</f>
        <v/>
      </c>
      <c r="AK54" s="31">
        <f>IFERROR(IF(COUNTA(G54,I54:J54,M54:P54,R54,V54:W54,AB54:AC54,AG54,AI54,AL54:AN54)=0,"",IF(H54=0,"Closed / Sold Out",IF(I54&gt;H54,"Review Inventory",IF(T54&gt;='Assumptions'!$B$10,"Increase Rate",IF(T54&lt;'Assumptions'!$B$8,"Reduce Rate","Hold Rate"))))),"Review")</f>
        <v/>
      </c>
      <c r="AL54" s="25" t="n"/>
      <c r="AM54" s="25" t="n"/>
      <c r="AN54" s="26" t="n"/>
      <c r="AO54" s="24">
        <f>IFERROR(IF(A54="","",IF(A54&lt;TODAY(),"Past",IF(A54=TODAY(),"Today","Future"))),"")</f>
        <v/>
      </c>
      <c r="AP54" s="58">
        <f>IFERROR(IF(COUNTA(G54,I54:J54,M54:P54,R54,V54:W54,AB54:AC54,AG54,AI54,AL54:AN54)=0,"",'Assumptions'!$B$9),"")</f>
        <v/>
      </c>
      <c r="AQ54" s="31">
        <f>IFERROR(IF(COUNTA(G54,I54:J54,M54:P54,R54,V54:W54,AB54:AC54,AG54,AI54,AL54:AN54)=0,"",IF(G54&gt;F54,"Out-of-order rooms exceed inventory",IF(I54&gt;H54,"On-the-books rooms exceed sellable rooms",IF(Q54&gt;H54,"Forecast exceeds sellable rooms",IF(AND(Q54&gt;0,R54=0),"Missing forecast ADR",IF(AND(I54&gt;0,J54=0),"Missing on-the-books ADR","Ready")))))),"Check inputs")</f>
        <v/>
      </c>
    </row>
    <row r="55">
      <c r="A55" s="55" t="n">
        <v>46076</v>
      </c>
      <c r="B55" s="24">
        <f>IFERROR(IF(A55="","",INDEX('Assumptions'!$E$3:$E$9,MOD(A55-'Assumptions'!$B$18,7)+1)),"")</f>
        <v/>
      </c>
      <c r="C55" s="24">
        <f>IFERROR(IF(A55="","",INDEX('Assumptions'!$H$3:$H$14,MONTH(A55))),"")</f>
        <v/>
      </c>
      <c r="D55" s="25" t="inlineStr">
        <is>
          <t>Weekday</t>
        </is>
      </c>
      <c r="E55" s="26" t="n"/>
      <c r="F55" s="24">
        <f>IFERROR(IF(A55="","",'Assumptions'!$B$5),"")</f>
        <v/>
      </c>
      <c r="G55" s="25" t="n"/>
      <c r="H55" s="24">
        <f>IFERROR(IF(G55="","",MAX(0,F55-G55)),"")</f>
        <v/>
      </c>
      <c r="I55" s="25" t="n"/>
      <c r="J55" s="56" t="n"/>
      <c r="K55" s="57">
        <f>IFERROR(IF(OR(I55="",J55=""),"",I55*J55),"")</f>
        <v/>
      </c>
      <c r="L55" s="58">
        <f>IFERROR(IF(OR(I55="",H55=""),"",I55/H55),"")</f>
        <v/>
      </c>
      <c r="M55" s="25" t="n"/>
      <c r="N55" s="25" t="n"/>
      <c r="O55" s="25" t="n"/>
      <c r="P55" s="25" t="n"/>
      <c r="Q55" s="24">
        <f>IFERROR(IF(OR(H55="",I55="",P55=""),"",MIN(H55,MAX(0,I55+P55))),"")</f>
        <v/>
      </c>
      <c r="R55" s="56" t="n"/>
      <c r="S55" s="57">
        <f>IFERROR(IF(OR(Q55="",R55=""),"",Q55*R55),"")</f>
        <v/>
      </c>
      <c r="T55" s="58">
        <f>IFERROR(IF(OR(Q55="",H55=""),"",Q55/H55),"")</f>
        <v/>
      </c>
      <c r="U55" s="57">
        <f>IFERROR(IF(OR(S55="",H55=""),"",S55/H55),"")</f>
        <v/>
      </c>
      <c r="V55" s="25" t="n"/>
      <c r="W55" s="56" t="n"/>
      <c r="X55" s="57">
        <f>IFERROR(IF(OR(V55="",W55=""),"",V55*W55),"")</f>
        <v/>
      </c>
      <c r="Y55" s="58">
        <f>IFERROR(IF(OR(V55="",H55=""),"",V55/H55),"")</f>
        <v/>
      </c>
      <c r="Z55" s="57">
        <f>IFERROR(IF(OR(S55="",X55=""),"",S55-X55),"")</f>
        <v/>
      </c>
      <c r="AA55" s="58">
        <f>IFERROR(IF(OR(Z55="",X55=""),"",Z55/X55),"")</f>
        <v/>
      </c>
      <c r="AB55" s="25" t="n"/>
      <c r="AC55" s="56" t="n"/>
      <c r="AD55" s="57">
        <f>IFERROR(IF(OR(AB55="",AC55=""),"",AB55*AC55),"")</f>
        <v/>
      </c>
      <c r="AE55" s="57">
        <f>IFERROR(IF(OR(S55="",AD55=""),"",S55-AD55),"")</f>
        <v/>
      </c>
      <c r="AF55" s="58">
        <f>IFERROR(IF(OR(AE55="",AD55=""),"",AE55/AD55),"")</f>
        <v/>
      </c>
      <c r="AG55" s="56" t="n"/>
      <c r="AH55" s="59">
        <f>IFERROR(IF(OR(R55="",AG55=""),"",R55/AG55*100),"")</f>
        <v/>
      </c>
      <c r="AI55" s="56" t="n"/>
      <c r="AJ55" s="57">
        <f>IFERROR(IF(OR(T55="",AI55=""),"",IF(T55&gt;='Assumptions'!$B$10,AI55*(1+'Assumptions'!$B$13),IF(T55&lt;'Assumptions'!$B$8,AI55*(1-'Assumptions'!$B$14),AI55))),"")</f>
        <v/>
      </c>
      <c r="AK55" s="31">
        <f>IFERROR(IF(COUNTA(G55,I55:J55,M55:P55,R55,V55:W55,AB55:AC55,AG55,AI55,AL55:AN55)=0,"",IF(H55=0,"Closed / Sold Out",IF(I55&gt;H55,"Review Inventory",IF(T55&gt;='Assumptions'!$B$10,"Increase Rate",IF(T55&lt;'Assumptions'!$B$8,"Reduce Rate","Hold Rate"))))),"Review")</f>
        <v/>
      </c>
      <c r="AL55" s="25" t="n"/>
      <c r="AM55" s="25" t="n"/>
      <c r="AN55" s="26" t="n"/>
      <c r="AO55" s="24">
        <f>IFERROR(IF(A55="","",IF(A55&lt;TODAY(),"Past",IF(A55=TODAY(),"Today","Future"))),"")</f>
        <v/>
      </c>
      <c r="AP55" s="58">
        <f>IFERROR(IF(COUNTA(G55,I55:J55,M55:P55,R55,V55:W55,AB55:AC55,AG55,AI55,AL55:AN55)=0,"",'Assumptions'!$B$9),"")</f>
        <v/>
      </c>
      <c r="AQ55" s="31">
        <f>IFERROR(IF(COUNTA(G55,I55:J55,M55:P55,R55,V55:W55,AB55:AC55,AG55,AI55,AL55:AN55)=0,"",IF(G55&gt;F55,"Out-of-order rooms exceed inventory",IF(I55&gt;H55,"On-the-books rooms exceed sellable rooms",IF(Q55&gt;H55,"Forecast exceeds sellable rooms",IF(AND(Q55&gt;0,R55=0),"Missing forecast ADR",IF(AND(I55&gt;0,J55=0),"Missing on-the-books ADR","Ready")))))),"Check inputs")</f>
        <v/>
      </c>
    </row>
    <row r="56">
      <c r="A56" s="55" t="n">
        <v>46077</v>
      </c>
      <c r="B56" s="24">
        <f>IFERROR(IF(A56="","",INDEX('Assumptions'!$E$3:$E$9,MOD(A56-'Assumptions'!$B$18,7)+1)),"")</f>
        <v/>
      </c>
      <c r="C56" s="24">
        <f>IFERROR(IF(A56="","",INDEX('Assumptions'!$H$3:$H$14,MONTH(A56))),"")</f>
        <v/>
      </c>
      <c r="D56" s="25" t="inlineStr">
        <is>
          <t>Weekday</t>
        </is>
      </c>
      <c r="E56" s="26" t="n"/>
      <c r="F56" s="24">
        <f>IFERROR(IF(A56="","",'Assumptions'!$B$5),"")</f>
        <v/>
      </c>
      <c r="G56" s="25" t="n"/>
      <c r="H56" s="24">
        <f>IFERROR(IF(G56="","",MAX(0,F56-G56)),"")</f>
        <v/>
      </c>
      <c r="I56" s="25" t="n"/>
      <c r="J56" s="56" t="n"/>
      <c r="K56" s="57">
        <f>IFERROR(IF(OR(I56="",J56=""),"",I56*J56),"")</f>
        <v/>
      </c>
      <c r="L56" s="58">
        <f>IFERROR(IF(OR(I56="",H56=""),"",I56/H56),"")</f>
        <v/>
      </c>
      <c r="M56" s="25" t="n"/>
      <c r="N56" s="25" t="n"/>
      <c r="O56" s="25" t="n"/>
      <c r="P56" s="25" t="n"/>
      <c r="Q56" s="24">
        <f>IFERROR(IF(OR(H56="",I56="",P56=""),"",MIN(H56,MAX(0,I56+P56))),"")</f>
        <v/>
      </c>
      <c r="R56" s="56" t="n"/>
      <c r="S56" s="57">
        <f>IFERROR(IF(OR(Q56="",R56=""),"",Q56*R56),"")</f>
        <v/>
      </c>
      <c r="T56" s="58">
        <f>IFERROR(IF(OR(Q56="",H56=""),"",Q56/H56),"")</f>
        <v/>
      </c>
      <c r="U56" s="57">
        <f>IFERROR(IF(OR(S56="",H56=""),"",S56/H56),"")</f>
        <v/>
      </c>
      <c r="V56" s="25" t="n"/>
      <c r="W56" s="56" t="n"/>
      <c r="X56" s="57">
        <f>IFERROR(IF(OR(V56="",W56=""),"",V56*W56),"")</f>
        <v/>
      </c>
      <c r="Y56" s="58">
        <f>IFERROR(IF(OR(V56="",H56=""),"",V56/H56),"")</f>
        <v/>
      </c>
      <c r="Z56" s="57">
        <f>IFERROR(IF(OR(S56="",X56=""),"",S56-X56),"")</f>
        <v/>
      </c>
      <c r="AA56" s="58">
        <f>IFERROR(IF(OR(Z56="",X56=""),"",Z56/X56),"")</f>
        <v/>
      </c>
      <c r="AB56" s="25" t="n"/>
      <c r="AC56" s="56" t="n"/>
      <c r="AD56" s="57">
        <f>IFERROR(IF(OR(AB56="",AC56=""),"",AB56*AC56),"")</f>
        <v/>
      </c>
      <c r="AE56" s="57">
        <f>IFERROR(IF(OR(S56="",AD56=""),"",S56-AD56),"")</f>
        <v/>
      </c>
      <c r="AF56" s="58">
        <f>IFERROR(IF(OR(AE56="",AD56=""),"",AE56/AD56),"")</f>
        <v/>
      </c>
      <c r="AG56" s="56" t="n"/>
      <c r="AH56" s="59">
        <f>IFERROR(IF(OR(R56="",AG56=""),"",R56/AG56*100),"")</f>
        <v/>
      </c>
      <c r="AI56" s="56" t="n"/>
      <c r="AJ56" s="57">
        <f>IFERROR(IF(OR(T56="",AI56=""),"",IF(T56&gt;='Assumptions'!$B$10,AI56*(1+'Assumptions'!$B$13),IF(T56&lt;'Assumptions'!$B$8,AI56*(1-'Assumptions'!$B$14),AI56))),"")</f>
        <v/>
      </c>
      <c r="AK56" s="31">
        <f>IFERROR(IF(COUNTA(G56,I56:J56,M56:P56,R56,V56:W56,AB56:AC56,AG56,AI56,AL56:AN56)=0,"",IF(H56=0,"Closed / Sold Out",IF(I56&gt;H56,"Review Inventory",IF(T56&gt;='Assumptions'!$B$10,"Increase Rate",IF(T56&lt;'Assumptions'!$B$8,"Reduce Rate","Hold Rate"))))),"Review")</f>
        <v/>
      </c>
      <c r="AL56" s="25" t="n"/>
      <c r="AM56" s="25" t="n"/>
      <c r="AN56" s="26" t="n"/>
      <c r="AO56" s="24">
        <f>IFERROR(IF(A56="","",IF(A56&lt;TODAY(),"Past",IF(A56=TODAY(),"Today","Future"))),"")</f>
        <v/>
      </c>
      <c r="AP56" s="58">
        <f>IFERROR(IF(COUNTA(G56,I56:J56,M56:P56,R56,V56:W56,AB56:AC56,AG56,AI56,AL56:AN56)=0,"",'Assumptions'!$B$9),"")</f>
        <v/>
      </c>
      <c r="AQ56" s="31">
        <f>IFERROR(IF(COUNTA(G56,I56:J56,M56:P56,R56,V56:W56,AB56:AC56,AG56,AI56,AL56:AN56)=0,"",IF(G56&gt;F56,"Out-of-order rooms exceed inventory",IF(I56&gt;H56,"On-the-books rooms exceed sellable rooms",IF(Q56&gt;H56,"Forecast exceeds sellable rooms",IF(AND(Q56&gt;0,R56=0),"Missing forecast ADR",IF(AND(I56&gt;0,J56=0),"Missing on-the-books ADR","Ready")))))),"Check inputs")</f>
        <v/>
      </c>
    </row>
    <row r="57">
      <c r="A57" s="55" t="n">
        <v>46078</v>
      </c>
      <c r="B57" s="24">
        <f>IFERROR(IF(A57="","",INDEX('Assumptions'!$E$3:$E$9,MOD(A57-'Assumptions'!$B$18,7)+1)),"")</f>
        <v/>
      </c>
      <c r="C57" s="24">
        <f>IFERROR(IF(A57="","",INDEX('Assumptions'!$H$3:$H$14,MONTH(A57))),"")</f>
        <v/>
      </c>
      <c r="D57" s="25" t="inlineStr">
        <is>
          <t>Weekday</t>
        </is>
      </c>
      <c r="E57" s="26" t="n"/>
      <c r="F57" s="24">
        <f>IFERROR(IF(A57="","",'Assumptions'!$B$5),"")</f>
        <v/>
      </c>
      <c r="G57" s="25" t="n"/>
      <c r="H57" s="24">
        <f>IFERROR(IF(G57="","",MAX(0,F57-G57)),"")</f>
        <v/>
      </c>
      <c r="I57" s="25" t="n"/>
      <c r="J57" s="56" t="n"/>
      <c r="K57" s="57">
        <f>IFERROR(IF(OR(I57="",J57=""),"",I57*J57),"")</f>
        <v/>
      </c>
      <c r="L57" s="58">
        <f>IFERROR(IF(OR(I57="",H57=""),"",I57/H57),"")</f>
        <v/>
      </c>
      <c r="M57" s="25" t="n"/>
      <c r="N57" s="25" t="n"/>
      <c r="O57" s="25" t="n"/>
      <c r="P57" s="25" t="n"/>
      <c r="Q57" s="24">
        <f>IFERROR(IF(OR(H57="",I57="",P57=""),"",MIN(H57,MAX(0,I57+P57))),"")</f>
        <v/>
      </c>
      <c r="R57" s="56" t="n"/>
      <c r="S57" s="57">
        <f>IFERROR(IF(OR(Q57="",R57=""),"",Q57*R57),"")</f>
        <v/>
      </c>
      <c r="T57" s="58">
        <f>IFERROR(IF(OR(Q57="",H57=""),"",Q57/H57),"")</f>
        <v/>
      </c>
      <c r="U57" s="57">
        <f>IFERROR(IF(OR(S57="",H57=""),"",S57/H57),"")</f>
        <v/>
      </c>
      <c r="V57" s="25" t="n"/>
      <c r="W57" s="56" t="n"/>
      <c r="X57" s="57">
        <f>IFERROR(IF(OR(V57="",W57=""),"",V57*W57),"")</f>
        <v/>
      </c>
      <c r="Y57" s="58">
        <f>IFERROR(IF(OR(V57="",H57=""),"",V57/H57),"")</f>
        <v/>
      </c>
      <c r="Z57" s="57">
        <f>IFERROR(IF(OR(S57="",X57=""),"",S57-X57),"")</f>
        <v/>
      </c>
      <c r="AA57" s="58">
        <f>IFERROR(IF(OR(Z57="",X57=""),"",Z57/X57),"")</f>
        <v/>
      </c>
      <c r="AB57" s="25" t="n"/>
      <c r="AC57" s="56" t="n"/>
      <c r="AD57" s="57">
        <f>IFERROR(IF(OR(AB57="",AC57=""),"",AB57*AC57),"")</f>
        <v/>
      </c>
      <c r="AE57" s="57">
        <f>IFERROR(IF(OR(S57="",AD57=""),"",S57-AD57),"")</f>
        <v/>
      </c>
      <c r="AF57" s="58">
        <f>IFERROR(IF(OR(AE57="",AD57=""),"",AE57/AD57),"")</f>
        <v/>
      </c>
      <c r="AG57" s="56" t="n"/>
      <c r="AH57" s="59">
        <f>IFERROR(IF(OR(R57="",AG57=""),"",R57/AG57*100),"")</f>
        <v/>
      </c>
      <c r="AI57" s="56" t="n"/>
      <c r="AJ57" s="57">
        <f>IFERROR(IF(OR(T57="",AI57=""),"",IF(T57&gt;='Assumptions'!$B$10,AI57*(1+'Assumptions'!$B$13),IF(T57&lt;'Assumptions'!$B$8,AI57*(1-'Assumptions'!$B$14),AI57))),"")</f>
        <v/>
      </c>
      <c r="AK57" s="31">
        <f>IFERROR(IF(COUNTA(G57,I57:J57,M57:P57,R57,V57:W57,AB57:AC57,AG57,AI57,AL57:AN57)=0,"",IF(H57=0,"Closed / Sold Out",IF(I57&gt;H57,"Review Inventory",IF(T57&gt;='Assumptions'!$B$10,"Increase Rate",IF(T57&lt;'Assumptions'!$B$8,"Reduce Rate","Hold Rate"))))),"Review")</f>
        <v/>
      </c>
      <c r="AL57" s="25" t="n"/>
      <c r="AM57" s="25" t="n"/>
      <c r="AN57" s="26" t="n"/>
      <c r="AO57" s="24">
        <f>IFERROR(IF(A57="","",IF(A57&lt;TODAY(),"Past",IF(A57=TODAY(),"Today","Future"))),"")</f>
        <v/>
      </c>
      <c r="AP57" s="58">
        <f>IFERROR(IF(COUNTA(G57,I57:J57,M57:P57,R57,V57:W57,AB57:AC57,AG57,AI57,AL57:AN57)=0,"",'Assumptions'!$B$9),"")</f>
        <v/>
      </c>
      <c r="AQ57" s="31">
        <f>IFERROR(IF(COUNTA(G57,I57:J57,M57:P57,R57,V57:W57,AB57:AC57,AG57,AI57,AL57:AN57)=0,"",IF(G57&gt;F57,"Out-of-order rooms exceed inventory",IF(I57&gt;H57,"On-the-books rooms exceed sellable rooms",IF(Q57&gt;H57,"Forecast exceeds sellable rooms",IF(AND(Q57&gt;0,R57=0),"Missing forecast ADR",IF(AND(I57&gt;0,J57=0),"Missing on-the-books ADR","Ready")))))),"Check inputs")</f>
        <v/>
      </c>
    </row>
    <row r="58">
      <c r="A58" s="55" t="n">
        <v>46079</v>
      </c>
      <c r="B58" s="24">
        <f>IFERROR(IF(A58="","",INDEX('Assumptions'!$E$3:$E$9,MOD(A58-'Assumptions'!$B$18,7)+1)),"")</f>
        <v/>
      </c>
      <c r="C58" s="24">
        <f>IFERROR(IF(A58="","",INDEX('Assumptions'!$H$3:$H$14,MONTH(A58))),"")</f>
        <v/>
      </c>
      <c r="D58" s="25" t="inlineStr">
        <is>
          <t>Weekday</t>
        </is>
      </c>
      <c r="E58" s="26" t="n"/>
      <c r="F58" s="24">
        <f>IFERROR(IF(A58="","",'Assumptions'!$B$5),"")</f>
        <v/>
      </c>
      <c r="G58" s="25" t="n"/>
      <c r="H58" s="24">
        <f>IFERROR(IF(G58="","",MAX(0,F58-G58)),"")</f>
        <v/>
      </c>
      <c r="I58" s="25" t="n"/>
      <c r="J58" s="56" t="n"/>
      <c r="K58" s="57">
        <f>IFERROR(IF(OR(I58="",J58=""),"",I58*J58),"")</f>
        <v/>
      </c>
      <c r="L58" s="58">
        <f>IFERROR(IF(OR(I58="",H58=""),"",I58/H58),"")</f>
        <v/>
      </c>
      <c r="M58" s="25" t="n"/>
      <c r="N58" s="25" t="n"/>
      <c r="O58" s="25" t="n"/>
      <c r="P58" s="25" t="n"/>
      <c r="Q58" s="24">
        <f>IFERROR(IF(OR(H58="",I58="",P58=""),"",MIN(H58,MAX(0,I58+P58))),"")</f>
        <v/>
      </c>
      <c r="R58" s="56" t="n"/>
      <c r="S58" s="57">
        <f>IFERROR(IF(OR(Q58="",R58=""),"",Q58*R58),"")</f>
        <v/>
      </c>
      <c r="T58" s="58">
        <f>IFERROR(IF(OR(Q58="",H58=""),"",Q58/H58),"")</f>
        <v/>
      </c>
      <c r="U58" s="57">
        <f>IFERROR(IF(OR(S58="",H58=""),"",S58/H58),"")</f>
        <v/>
      </c>
      <c r="V58" s="25" t="n"/>
      <c r="W58" s="56" t="n"/>
      <c r="X58" s="57">
        <f>IFERROR(IF(OR(V58="",W58=""),"",V58*W58),"")</f>
        <v/>
      </c>
      <c r="Y58" s="58">
        <f>IFERROR(IF(OR(V58="",H58=""),"",V58/H58),"")</f>
        <v/>
      </c>
      <c r="Z58" s="57">
        <f>IFERROR(IF(OR(S58="",X58=""),"",S58-X58),"")</f>
        <v/>
      </c>
      <c r="AA58" s="58">
        <f>IFERROR(IF(OR(Z58="",X58=""),"",Z58/X58),"")</f>
        <v/>
      </c>
      <c r="AB58" s="25" t="n"/>
      <c r="AC58" s="56" t="n"/>
      <c r="AD58" s="57">
        <f>IFERROR(IF(OR(AB58="",AC58=""),"",AB58*AC58),"")</f>
        <v/>
      </c>
      <c r="AE58" s="57">
        <f>IFERROR(IF(OR(S58="",AD58=""),"",S58-AD58),"")</f>
        <v/>
      </c>
      <c r="AF58" s="58">
        <f>IFERROR(IF(OR(AE58="",AD58=""),"",AE58/AD58),"")</f>
        <v/>
      </c>
      <c r="AG58" s="56" t="n"/>
      <c r="AH58" s="59">
        <f>IFERROR(IF(OR(R58="",AG58=""),"",R58/AG58*100),"")</f>
        <v/>
      </c>
      <c r="AI58" s="56" t="n"/>
      <c r="AJ58" s="57">
        <f>IFERROR(IF(OR(T58="",AI58=""),"",IF(T58&gt;='Assumptions'!$B$10,AI58*(1+'Assumptions'!$B$13),IF(T58&lt;'Assumptions'!$B$8,AI58*(1-'Assumptions'!$B$14),AI58))),"")</f>
        <v/>
      </c>
      <c r="AK58" s="31">
        <f>IFERROR(IF(COUNTA(G58,I58:J58,M58:P58,R58,V58:W58,AB58:AC58,AG58,AI58,AL58:AN58)=0,"",IF(H58=0,"Closed / Sold Out",IF(I58&gt;H58,"Review Inventory",IF(T58&gt;='Assumptions'!$B$10,"Increase Rate",IF(T58&lt;'Assumptions'!$B$8,"Reduce Rate","Hold Rate"))))),"Review")</f>
        <v/>
      </c>
      <c r="AL58" s="25" t="n"/>
      <c r="AM58" s="25" t="n"/>
      <c r="AN58" s="26" t="n"/>
      <c r="AO58" s="24">
        <f>IFERROR(IF(A58="","",IF(A58&lt;TODAY(),"Past",IF(A58=TODAY(),"Today","Future"))),"")</f>
        <v/>
      </c>
      <c r="AP58" s="58">
        <f>IFERROR(IF(COUNTA(G58,I58:J58,M58:P58,R58,V58:W58,AB58:AC58,AG58,AI58,AL58:AN58)=0,"",'Assumptions'!$B$9),"")</f>
        <v/>
      </c>
      <c r="AQ58" s="31">
        <f>IFERROR(IF(COUNTA(G58,I58:J58,M58:P58,R58,V58:W58,AB58:AC58,AG58,AI58,AL58:AN58)=0,"",IF(G58&gt;F58,"Out-of-order rooms exceed inventory",IF(I58&gt;H58,"On-the-books rooms exceed sellable rooms",IF(Q58&gt;H58,"Forecast exceeds sellable rooms",IF(AND(Q58&gt;0,R58=0),"Missing forecast ADR",IF(AND(I58&gt;0,J58=0),"Missing on-the-books ADR","Ready")))))),"Check inputs")</f>
        <v/>
      </c>
    </row>
    <row r="59">
      <c r="A59" s="55" t="n">
        <v>46080</v>
      </c>
      <c r="B59" s="24">
        <f>IFERROR(IF(A59="","",INDEX('Assumptions'!$E$3:$E$9,MOD(A59-'Assumptions'!$B$18,7)+1)),"")</f>
        <v/>
      </c>
      <c r="C59" s="24">
        <f>IFERROR(IF(A59="","",INDEX('Assumptions'!$H$3:$H$14,MONTH(A59))),"")</f>
        <v/>
      </c>
      <c r="D59" s="25" t="inlineStr">
        <is>
          <t>Weekday</t>
        </is>
      </c>
      <c r="E59" s="26" t="n"/>
      <c r="F59" s="24">
        <f>IFERROR(IF(A59="","",'Assumptions'!$B$5),"")</f>
        <v/>
      </c>
      <c r="G59" s="25" t="n"/>
      <c r="H59" s="24">
        <f>IFERROR(IF(G59="","",MAX(0,F59-G59)),"")</f>
        <v/>
      </c>
      <c r="I59" s="25" t="n"/>
      <c r="J59" s="56" t="n"/>
      <c r="K59" s="57">
        <f>IFERROR(IF(OR(I59="",J59=""),"",I59*J59),"")</f>
        <v/>
      </c>
      <c r="L59" s="58">
        <f>IFERROR(IF(OR(I59="",H59=""),"",I59/H59),"")</f>
        <v/>
      </c>
      <c r="M59" s="25" t="n"/>
      <c r="N59" s="25" t="n"/>
      <c r="O59" s="25" t="n"/>
      <c r="P59" s="25" t="n"/>
      <c r="Q59" s="24">
        <f>IFERROR(IF(OR(H59="",I59="",P59=""),"",MIN(H59,MAX(0,I59+P59))),"")</f>
        <v/>
      </c>
      <c r="R59" s="56" t="n"/>
      <c r="S59" s="57">
        <f>IFERROR(IF(OR(Q59="",R59=""),"",Q59*R59),"")</f>
        <v/>
      </c>
      <c r="T59" s="58">
        <f>IFERROR(IF(OR(Q59="",H59=""),"",Q59/H59),"")</f>
        <v/>
      </c>
      <c r="U59" s="57">
        <f>IFERROR(IF(OR(S59="",H59=""),"",S59/H59),"")</f>
        <v/>
      </c>
      <c r="V59" s="25" t="n"/>
      <c r="W59" s="56" t="n"/>
      <c r="X59" s="57">
        <f>IFERROR(IF(OR(V59="",W59=""),"",V59*W59),"")</f>
        <v/>
      </c>
      <c r="Y59" s="58">
        <f>IFERROR(IF(OR(V59="",H59=""),"",V59/H59),"")</f>
        <v/>
      </c>
      <c r="Z59" s="57">
        <f>IFERROR(IF(OR(S59="",X59=""),"",S59-X59),"")</f>
        <v/>
      </c>
      <c r="AA59" s="58">
        <f>IFERROR(IF(OR(Z59="",X59=""),"",Z59/X59),"")</f>
        <v/>
      </c>
      <c r="AB59" s="25" t="n"/>
      <c r="AC59" s="56" t="n"/>
      <c r="AD59" s="57">
        <f>IFERROR(IF(OR(AB59="",AC59=""),"",AB59*AC59),"")</f>
        <v/>
      </c>
      <c r="AE59" s="57">
        <f>IFERROR(IF(OR(S59="",AD59=""),"",S59-AD59),"")</f>
        <v/>
      </c>
      <c r="AF59" s="58">
        <f>IFERROR(IF(OR(AE59="",AD59=""),"",AE59/AD59),"")</f>
        <v/>
      </c>
      <c r="AG59" s="56" t="n"/>
      <c r="AH59" s="59">
        <f>IFERROR(IF(OR(R59="",AG59=""),"",R59/AG59*100),"")</f>
        <v/>
      </c>
      <c r="AI59" s="56" t="n"/>
      <c r="AJ59" s="57">
        <f>IFERROR(IF(OR(T59="",AI59=""),"",IF(T59&gt;='Assumptions'!$B$10,AI59*(1+'Assumptions'!$B$13),IF(T59&lt;'Assumptions'!$B$8,AI59*(1-'Assumptions'!$B$14),AI59))),"")</f>
        <v/>
      </c>
      <c r="AK59" s="31">
        <f>IFERROR(IF(COUNTA(G59,I59:J59,M59:P59,R59,V59:W59,AB59:AC59,AG59,AI59,AL59:AN59)=0,"",IF(H59=0,"Closed / Sold Out",IF(I59&gt;H59,"Review Inventory",IF(T59&gt;='Assumptions'!$B$10,"Increase Rate",IF(T59&lt;'Assumptions'!$B$8,"Reduce Rate","Hold Rate"))))),"Review")</f>
        <v/>
      </c>
      <c r="AL59" s="25" t="n"/>
      <c r="AM59" s="25" t="n"/>
      <c r="AN59" s="26" t="n"/>
      <c r="AO59" s="24">
        <f>IFERROR(IF(A59="","",IF(A59&lt;TODAY(),"Past",IF(A59=TODAY(),"Today","Future"))),"")</f>
        <v/>
      </c>
      <c r="AP59" s="58">
        <f>IFERROR(IF(COUNTA(G59,I59:J59,M59:P59,R59,V59:W59,AB59:AC59,AG59,AI59,AL59:AN59)=0,"",'Assumptions'!$B$9),"")</f>
        <v/>
      </c>
      <c r="AQ59" s="31">
        <f>IFERROR(IF(COUNTA(G59,I59:J59,M59:P59,R59,V59:W59,AB59:AC59,AG59,AI59,AL59:AN59)=0,"",IF(G59&gt;F59,"Out-of-order rooms exceed inventory",IF(I59&gt;H59,"On-the-books rooms exceed sellable rooms",IF(Q59&gt;H59,"Forecast exceeds sellable rooms",IF(AND(Q59&gt;0,R59=0),"Missing forecast ADR",IF(AND(I59&gt;0,J59=0),"Missing on-the-books ADR","Ready")))))),"Check inputs")</f>
        <v/>
      </c>
    </row>
    <row r="60">
      <c r="A60" s="55" t="n">
        <v>46081</v>
      </c>
      <c r="B60" s="24">
        <f>IFERROR(IF(A60="","",INDEX('Assumptions'!$E$3:$E$9,MOD(A60-'Assumptions'!$B$18,7)+1)),"")</f>
        <v/>
      </c>
      <c r="C60" s="24">
        <f>IFERROR(IF(A60="","",INDEX('Assumptions'!$H$3:$H$14,MONTH(A60))),"")</f>
        <v/>
      </c>
      <c r="D60" s="25" t="inlineStr">
        <is>
          <t>Weekend</t>
        </is>
      </c>
      <c r="E60" s="26" t="n"/>
      <c r="F60" s="24">
        <f>IFERROR(IF(A60="","",'Assumptions'!$B$5),"")</f>
        <v/>
      </c>
      <c r="G60" s="25" t="n"/>
      <c r="H60" s="24">
        <f>IFERROR(IF(G60="","",MAX(0,F60-G60)),"")</f>
        <v/>
      </c>
      <c r="I60" s="25" t="n"/>
      <c r="J60" s="56" t="n"/>
      <c r="K60" s="57">
        <f>IFERROR(IF(OR(I60="",J60=""),"",I60*J60),"")</f>
        <v/>
      </c>
      <c r="L60" s="58">
        <f>IFERROR(IF(OR(I60="",H60=""),"",I60/H60),"")</f>
        <v/>
      </c>
      <c r="M60" s="25" t="n"/>
      <c r="N60" s="25" t="n"/>
      <c r="O60" s="25" t="n"/>
      <c r="P60" s="25" t="n"/>
      <c r="Q60" s="24">
        <f>IFERROR(IF(OR(H60="",I60="",P60=""),"",MIN(H60,MAX(0,I60+P60))),"")</f>
        <v/>
      </c>
      <c r="R60" s="56" t="n"/>
      <c r="S60" s="57">
        <f>IFERROR(IF(OR(Q60="",R60=""),"",Q60*R60),"")</f>
        <v/>
      </c>
      <c r="T60" s="58">
        <f>IFERROR(IF(OR(Q60="",H60=""),"",Q60/H60),"")</f>
        <v/>
      </c>
      <c r="U60" s="57">
        <f>IFERROR(IF(OR(S60="",H60=""),"",S60/H60),"")</f>
        <v/>
      </c>
      <c r="V60" s="25" t="n"/>
      <c r="W60" s="56" t="n"/>
      <c r="X60" s="57">
        <f>IFERROR(IF(OR(V60="",W60=""),"",V60*W60),"")</f>
        <v/>
      </c>
      <c r="Y60" s="58">
        <f>IFERROR(IF(OR(V60="",H60=""),"",V60/H60),"")</f>
        <v/>
      </c>
      <c r="Z60" s="57">
        <f>IFERROR(IF(OR(S60="",X60=""),"",S60-X60),"")</f>
        <v/>
      </c>
      <c r="AA60" s="58">
        <f>IFERROR(IF(OR(Z60="",X60=""),"",Z60/X60),"")</f>
        <v/>
      </c>
      <c r="AB60" s="25" t="n"/>
      <c r="AC60" s="56" t="n"/>
      <c r="AD60" s="57">
        <f>IFERROR(IF(OR(AB60="",AC60=""),"",AB60*AC60),"")</f>
        <v/>
      </c>
      <c r="AE60" s="57">
        <f>IFERROR(IF(OR(S60="",AD60=""),"",S60-AD60),"")</f>
        <v/>
      </c>
      <c r="AF60" s="58">
        <f>IFERROR(IF(OR(AE60="",AD60=""),"",AE60/AD60),"")</f>
        <v/>
      </c>
      <c r="AG60" s="56" t="n"/>
      <c r="AH60" s="59">
        <f>IFERROR(IF(OR(R60="",AG60=""),"",R60/AG60*100),"")</f>
        <v/>
      </c>
      <c r="AI60" s="56" t="n"/>
      <c r="AJ60" s="57">
        <f>IFERROR(IF(OR(T60="",AI60=""),"",IF(T60&gt;='Assumptions'!$B$10,AI60*(1+'Assumptions'!$B$13),IF(T60&lt;'Assumptions'!$B$8,AI60*(1-'Assumptions'!$B$14),AI60))),"")</f>
        <v/>
      </c>
      <c r="AK60" s="31">
        <f>IFERROR(IF(COUNTA(G60,I60:J60,M60:P60,R60,V60:W60,AB60:AC60,AG60,AI60,AL60:AN60)=0,"",IF(H60=0,"Closed / Sold Out",IF(I60&gt;H60,"Review Inventory",IF(T60&gt;='Assumptions'!$B$10,"Increase Rate",IF(T60&lt;'Assumptions'!$B$8,"Reduce Rate","Hold Rate"))))),"Review")</f>
        <v/>
      </c>
      <c r="AL60" s="25" t="n"/>
      <c r="AM60" s="25" t="n"/>
      <c r="AN60" s="26" t="n"/>
      <c r="AO60" s="24">
        <f>IFERROR(IF(A60="","",IF(A60&lt;TODAY(),"Past",IF(A60=TODAY(),"Today","Future"))),"")</f>
        <v/>
      </c>
      <c r="AP60" s="58">
        <f>IFERROR(IF(COUNTA(G60,I60:J60,M60:P60,R60,V60:W60,AB60:AC60,AG60,AI60,AL60:AN60)=0,"",'Assumptions'!$B$9),"")</f>
        <v/>
      </c>
      <c r="AQ60" s="31">
        <f>IFERROR(IF(COUNTA(G60,I60:J60,M60:P60,R60,V60:W60,AB60:AC60,AG60,AI60,AL60:AN60)=0,"",IF(G60&gt;F60,"Out-of-order rooms exceed inventory",IF(I60&gt;H60,"On-the-books rooms exceed sellable rooms",IF(Q60&gt;H60,"Forecast exceeds sellable rooms",IF(AND(Q60&gt;0,R60=0),"Missing forecast ADR",IF(AND(I60&gt;0,J60=0),"Missing on-the-books ADR","Ready")))))),"Check inputs")</f>
        <v/>
      </c>
    </row>
    <row r="61">
      <c r="A61" s="55" t="n">
        <v>46082</v>
      </c>
      <c r="B61" s="24">
        <f>IFERROR(IF(A61="","",INDEX('Assumptions'!$E$3:$E$9,MOD(A61-'Assumptions'!$B$18,7)+1)),"")</f>
        <v/>
      </c>
      <c r="C61" s="24">
        <f>IFERROR(IF(A61="","",INDEX('Assumptions'!$H$3:$H$14,MONTH(A61))),"")</f>
        <v/>
      </c>
      <c r="D61" s="25" t="inlineStr">
        <is>
          <t>Weekend</t>
        </is>
      </c>
      <c r="E61" s="26" t="n"/>
      <c r="F61" s="24">
        <f>IFERROR(IF(A61="","",'Assumptions'!$B$5),"")</f>
        <v/>
      </c>
      <c r="G61" s="25" t="n"/>
      <c r="H61" s="24">
        <f>IFERROR(IF(G61="","",MAX(0,F61-G61)),"")</f>
        <v/>
      </c>
      <c r="I61" s="25" t="n"/>
      <c r="J61" s="56" t="n"/>
      <c r="K61" s="57">
        <f>IFERROR(IF(OR(I61="",J61=""),"",I61*J61),"")</f>
        <v/>
      </c>
      <c r="L61" s="58">
        <f>IFERROR(IF(OR(I61="",H61=""),"",I61/H61),"")</f>
        <v/>
      </c>
      <c r="M61" s="25" t="n"/>
      <c r="N61" s="25" t="n"/>
      <c r="O61" s="25" t="n"/>
      <c r="P61" s="25" t="n"/>
      <c r="Q61" s="24">
        <f>IFERROR(IF(OR(H61="",I61="",P61=""),"",MIN(H61,MAX(0,I61+P61))),"")</f>
        <v/>
      </c>
      <c r="R61" s="56" t="n"/>
      <c r="S61" s="57">
        <f>IFERROR(IF(OR(Q61="",R61=""),"",Q61*R61),"")</f>
        <v/>
      </c>
      <c r="T61" s="58">
        <f>IFERROR(IF(OR(Q61="",H61=""),"",Q61/H61),"")</f>
        <v/>
      </c>
      <c r="U61" s="57">
        <f>IFERROR(IF(OR(S61="",H61=""),"",S61/H61),"")</f>
        <v/>
      </c>
      <c r="V61" s="25" t="n"/>
      <c r="W61" s="56" t="n"/>
      <c r="X61" s="57">
        <f>IFERROR(IF(OR(V61="",W61=""),"",V61*W61),"")</f>
        <v/>
      </c>
      <c r="Y61" s="58">
        <f>IFERROR(IF(OR(V61="",H61=""),"",V61/H61),"")</f>
        <v/>
      </c>
      <c r="Z61" s="57">
        <f>IFERROR(IF(OR(S61="",X61=""),"",S61-X61),"")</f>
        <v/>
      </c>
      <c r="AA61" s="58">
        <f>IFERROR(IF(OR(Z61="",X61=""),"",Z61/X61),"")</f>
        <v/>
      </c>
      <c r="AB61" s="25" t="n"/>
      <c r="AC61" s="56" t="n"/>
      <c r="AD61" s="57">
        <f>IFERROR(IF(OR(AB61="",AC61=""),"",AB61*AC61),"")</f>
        <v/>
      </c>
      <c r="AE61" s="57">
        <f>IFERROR(IF(OR(S61="",AD61=""),"",S61-AD61),"")</f>
        <v/>
      </c>
      <c r="AF61" s="58">
        <f>IFERROR(IF(OR(AE61="",AD61=""),"",AE61/AD61),"")</f>
        <v/>
      </c>
      <c r="AG61" s="56" t="n"/>
      <c r="AH61" s="59">
        <f>IFERROR(IF(OR(R61="",AG61=""),"",R61/AG61*100),"")</f>
        <v/>
      </c>
      <c r="AI61" s="56" t="n"/>
      <c r="AJ61" s="57">
        <f>IFERROR(IF(OR(T61="",AI61=""),"",IF(T61&gt;='Assumptions'!$B$10,AI61*(1+'Assumptions'!$B$13),IF(T61&lt;'Assumptions'!$B$8,AI61*(1-'Assumptions'!$B$14),AI61))),"")</f>
        <v/>
      </c>
      <c r="AK61" s="31">
        <f>IFERROR(IF(COUNTA(G61,I61:J61,M61:P61,R61,V61:W61,AB61:AC61,AG61,AI61,AL61:AN61)=0,"",IF(H61=0,"Closed / Sold Out",IF(I61&gt;H61,"Review Inventory",IF(T61&gt;='Assumptions'!$B$10,"Increase Rate",IF(T61&lt;'Assumptions'!$B$8,"Reduce Rate","Hold Rate"))))),"Review")</f>
        <v/>
      </c>
      <c r="AL61" s="25" t="n"/>
      <c r="AM61" s="25" t="n"/>
      <c r="AN61" s="26" t="n"/>
      <c r="AO61" s="24">
        <f>IFERROR(IF(A61="","",IF(A61&lt;TODAY(),"Past",IF(A61=TODAY(),"Today","Future"))),"")</f>
        <v/>
      </c>
      <c r="AP61" s="58">
        <f>IFERROR(IF(COUNTA(G61,I61:J61,M61:P61,R61,V61:W61,AB61:AC61,AG61,AI61,AL61:AN61)=0,"",'Assumptions'!$B$9),"")</f>
        <v/>
      </c>
      <c r="AQ61" s="31">
        <f>IFERROR(IF(COUNTA(G61,I61:J61,M61:P61,R61,V61:W61,AB61:AC61,AG61,AI61,AL61:AN61)=0,"",IF(G61&gt;F61,"Out-of-order rooms exceed inventory",IF(I61&gt;H61,"On-the-books rooms exceed sellable rooms",IF(Q61&gt;H61,"Forecast exceeds sellable rooms",IF(AND(Q61&gt;0,R61=0),"Missing forecast ADR",IF(AND(I61&gt;0,J61=0),"Missing on-the-books ADR","Ready")))))),"Check inputs")</f>
        <v/>
      </c>
    </row>
    <row r="62">
      <c r="A62" s="55" t="n">
        <v>46083</v>
      </c>
      <c r="B62" s="24">
        <f>IFERROR(IF(A62="","",INDEX('Assumptions'!$E$3:$E$9,MOD(A62-'Assumptions'!$B$18,7)+1)),"")</f>
        <v/>
      </c>
      <c r="C62" s="24">
        <f>IFERROR(IF(A62="","",INDEX('Assumptions'!$H$3:$H$14,MONTH(A62))),"")</f>
        <v/>
      </c>
      <c r="D62" s="25" t="inlineStr">
        <is>
          <t>Weekday</t>
        </is>
      </c>
      <c r="E62" s="26" t="n"/>
      <c r="F62" s="24">
        <f>IFERROR(IF(A62="","",'Assumptions'!$B$5),"")</f>
        <v/>
      </c>
      <c r="G62" s="25" t="n"/>
      <c r="H62" s="24">
        <f>IFERROR(IF(G62="","",MAX(0,F62-G62)),"")</f>
        <v/>
      </c>
      <c r="I62" s="25" t="n"/>
      <c r="J62" s="56" t="n"/>
      <c r="K62" s="57">
        <f>IFERROR(IF(OR(I62="",J62=""),"",I62*J62),"")</f>
        <v/>
      </c>
      <c r="L62" s="58">
        <f>IFERROR(IF(OR(I62="",H62=""),"",I62/H62),"")</f>
        <v/>
      </c>
      <c r="M62" s="25" t="n"/>
      <c r="N62" s="25" t="n"/>
      <c r="O62" s="25" t="n"/>
      <c r="P62" s="25" t="n"/>
      <c r="Q62" s="24">
        <f>IFERROR(IF(OR(H62="",I62="",P62=""),"",MIN(H62,MAX(0,I62+P62))),"")</f>
        <v/>
      </c>
      <c r="R62" s="56" t="n"/>
      <c r="S62" s="57">
        <f>IFERROR(IF(OR(Q62="",R62=""),"",Q62*R62),"")</f>
        <v/>
      </c>
      <c r="T62" s="58">
        <f>IFERROR(IF(OR(Q62="",H62=""),"",Q62/H62),"")</f>
        <v/>
      </c>
      <c r="U62" s="57">
        <f>IFERROR(IF(OR(S62="",H62=""),"",S62/H62),"")</f>
        <v/>
      </c>
      <c r="V62" s="25" t="n"/>
      <c r="W62" s="56" t="n"/>
      <c r="X62" s="57">
        <f>IFERROR(IF(OR(V62="",W62=""),"",V62*W62),"")</f>
        <v/>
      </c>
      <c r="Y62" s="58">
        <f>IFERROR(IF(OR(V62="",H62=""),"",V62/H62),"")</f>
        <v/>
      </c>
      <c r="Z62" s="57">
        <f>IFERROR(IF(OR(S62="",X62=""),"",S62-X62),"")</f>
        <v/>
      </c>
      <c r="AA62" s="58">
        <f>IFERROR(IF(OR(Z62="",X62=""),"",Z62/X62),"")</f>
        <v/>
      </c>
      <c r="AB62" s="25" t="n"/>
      <c r="AC62" s="56" t="n"/>
      <c r="AD62" s="57">
        <f>IFERROR(IF(OR(AB62="",AC62=""),"",AB62*AC62),"")</f>
        <v/>
      </c>
      <c r="AE62" s="57">
        <f>IFERROR(IF(OR(S62="",AD62=""),"",S62-AD62),"")</f>
        <v/>
      </c>
      <c r="AF62" s="58">
        <f>IFERROR(IF(OR(AE62="",AD62=""),"",AE62/AD62),"")</f>
        <v/>
      </c>
      <c r="AG62" s="56" t="n"/>
      <c r="AH62" s="59">
        <f>IFERROR(IF(OR(R62="",AG62=""),"",R62/AG62*100),"")</f>
        <v/>
      </c>
      <c r="AI62" s="56" t="n"/>
      <c r="AJ62" s="57">
        <f>IFERROR(IF(OR(T62="",AI62=""),"",IF(T62&gt;='Assumptions'!$B$10,AI62*(1+'Assumptions'!$B$13),IF(T62&lt;'Assumptions'!$B$8,AI62*(1-'Assumptions'!$B$14),AI62))),"")</f>
        <v/>
      </c>
      <c r="AK62" s="31">
        <f>IFERROR(IF(COUNTA(G62,I62:J62,M62:P62,R62,V62:W62,AB62:AC62,AG62,AI62,AL62:AN62)=0,"",IF(H62=0,"Closed / Sold Out",IF(I62&gt;H62,"Review Inventory",IF(T62&gt;='Assumptions'!$B$10,"Increase Rate",IF(T62&lt;'Assumptions'!$B$8,"Reduce Rate","Hold Rate"))))),"Review")</f>
        <v/>
      </c>
      <c r="AL62" s="25" t="n"/>
      <c r="AM62" s="25" t="n"/>
      <c r="AN62" s="26" t="n"/>
      <c r="AO62" s="24">
        <f>IFERROR(IF(A62="","",IF(A62&lt;TODAY(),"Past",IF(A62=TODAY(),"Today","Future"))),"")</f>
        <v/>
      </c>
      <c r="AP62" s="58">
        <f>IFERROR(IF(COUNTA(G62,I62:J62,M62:P62,R62,V62:W62,AB62:AC62,AG62,AI62,AL62:AN62)=0,"",'Assumptions'!$B$9),"")</f>
        <v/>
      </c>
      <c r="AQ62" s="31">
        <f>IFERROR(IF(COUNTA(G62,I62:J62,M62:P62,R62,V62:W62,AB62:AC62,AG62,AI62,AL62:AN62)=0,"",IF(G62&gt;F62,"Out-of-order rooms exceed inventory",IF(I62&gt;H62,"On-the-books rooms exceed sellable rooms",IF(Q62&gt;H62,"Forecast exceeds sellable rooms",IF(AND(Q62&gt;0,R62=0),"Missing forecast ADR",IF(AND(I62&gt;0,J62=0),"Missing on-the-books ADR","Ready")))))),"Check inputs")</f>
        <v/>
      </c>
    </row>
    <row r="63">
      <c r="A63" s="55" t="n">
        <v>46084</v>
      </c>
      <c r="B63" s="24">
        <f>IFERROR(IF(A63="","",INDEX('Assumptions'!$E$3:$E$9,MOD(A63-'Assumptions'!$B$18,7)+1)),"")</f>
        <v/>
      </c>
      <c r="C63" s="24">
        <f>IFERROR(IF(A63="","",INDEX('Assumptions'!$H$3:$H$14,MONTH(A63))),"")</f>
        <v/>
      </c>
      <c r="D63" s="25" t="inlineStr">
        <is>
          <t>Weekday</t>
        </is>
      </c>
      <c r="E63" s="26" t="n"/>
      <c r="F63" s="24">
        <f>IFERROR(IF(A63="","",'Assumptions'!$B$5),"")</f>
        <v/>
      </c>
      <c r="G63" s="25" t="n"/>
      <c r="H63" s="24">
        <f>IFERROR(IF(G63="","",MAX(0,F63-G63)),"")</f>
        <v/>
      </c>
      <c r="I63" s="25" t="n"/>
      <c r="J63" s="56" t="n"/>
      <c r="K63" s="57">
        <f>IFERROR(IF(OR(I63="",J63=""),"",I63*J63),"")</f>
        <v/>
      </c>
      <c r="L63" s="58">
        <f>IFERROR(IF(OR(I63="",H63=""),"",I63/H63),"")</f>
        <v/>
      </c>
      <c r="M63" s="25" t="n"/>
      <c r="N63" s="25" t="n"/>
      <c r="O63" s="25" t="n"/>
      <c r="P63" s="25" t="n"/>
      <c r="Q63" s="24">
        <f>IFERROR(IF(OR(H63="",I63="",P63=""),"",MIN(H63,MAX(0,I63+P63))),"")</f>
        <v/>
      </c>
      <c r="R63" s="56" t="n"/>
      <c r="S63" s="57">
        <f>IFERROR(IF(OR(Q63="",R63=""),"",Q63*R63),"")</f>
        <v/>
      </c>
      <c r="T63" s="58">
        <f>IFERROR(IF(OR(Q63="",H63=""),"",Q63/H63),"")</f>
        <v/>
      </c>
      <c r="U63" s="57">
        <f>IFERROR(IF(OR(S63="",H63=""),"",S63/H63),"")</f>
        <v/>
      </c>
      <c r="V63" s="25" t="n"/>
      <c r="W63" s="56" t="n"/>
      <c r="X63" s="57">
        <f>IFERROR(IF(OR(V63="",W63=""),"",V63*W63),"")</f>
        <v/>
      </c>
      <c r="Y63" s="58">
        <f>IFERROR(IF(OR(V63="",H63=""),"",V63/H63),"")</f>
        <v/>
      </c>
      <c r="Z63" s="57">
        <f>IFERROR(IF(OR(S63="",X63=""),"",S63-X63),"")</f>
        <v/>
      </c>
      <c r="AA63" s="58">
        <f>IFERROR(IF(OR(Z63="",X63=""),"",Z63/X63),"")</f>
        <v/>
      </c>
      <c r="AB63" s="25" t="n"/>
      <c r="AC63" s="56" t="n"/>
      <c r="AD63" s="57">
        <f>IFERROR(IF(OR(AB63="",AC63=""),"",AB63*AC63),"")</f>
        <v/>
      </c>
      <c r="AE63" s="57">
        <f>IFERROR(IF(OR(S63="",AD63=""),"",S63-AD63),"")</f>
        <v/>
      </c>
      <c r="AF63" s="58">
        <f>IFERROR(IF(OR(AE63="",AD63=""),"",AE63/AD63),"")</f>
        <v/>
      </c>
      <c r="AG63" s="56" t="n"/>
      <c r="AH63" s="59">
        <f>IFERROR(IF(OR(R63="",AG63=""),"",R63/AG63*100),"")</f>
        <v/>
      </c>
      <c r="AI63" s="56" t="n"/>
      <c r="AJ63" s="57">
        <f>IFERROR(IF(OR(T63="",AI63=""),"",IF(T63&gt;='Assumptions'!$B$10,AI63*(1+'Assumptions'!$B$13),IF(T63&lt;'Assumptions'!$B$8,AI63*(1-'Assumptions'!$B$14),AI63))),"")</f>
        <v/>
      </c>
      <c r="AK63" s="31">
        <f>IFERROR(IF(COUNTA(G63,I63:J63,M63:P63,R63,V63:W63,AB63:AC63,AG63,AI63,AL63:AN63)=0,"",IF(H63=0,"Closed / Sold Out",IF(I63&gt;H63,"Review Inventory",IF(T63&gt;='Assumptions'!$B$10,"Increase Rate",IF(T63&lt;'Assumptions'!$B$8,"Reduce Rate","Hold Rate"))))),"Review")</f>
        <v/>
      </c>
      <c r="AL63" s="25" t="n"/>
      <c r="AM63" s="25" t="n"/>
      <c r="AN63" s="26" t="n"/>
      <c r="AO63" s="24">
        <f>IFERROR(IF(A63="","",IF(A63&lt;TODAY(),"Past",IF(A63=TODAY(),"Today","Future"))),"")</f>
        <v/>
      </c>
      <c r="AP63" s="58">
        <f>IFERROR(IF(COUNTA(G63,I63:J63,M63:P63,R63,V63:W63,AB63:AC63,AG63,AI63,AL63:AN63)=0,"",'Assumptions'!$B$9),"")</f>
        <v/>
      </c>
      <c r="AQ63" s="31">
        <f>IFERROR(IF(COUNTA(G63,I63:J63,M63:P63,R63,V63:W63,AB63:AC63,AG63,AI63,AL63:AN63)=0,"",IF(G63&gt;F63,"Out-of-order rooms exceed inventory",IF(I63&gt;H63,"On-the-books rooms exceed sellable rooms",IF(Q63&gt;H63,"Forecast exceeds sellable rooms",IF(AND(Q63&gt;0,R63=0),"Missing forecast ADR",IF(AND(I63&gt;0,J63=0),"Missing on-the-books ADR","Ready")))))),"Check inputs")</f>
        <v/>
      </c>
    </row>
    <row r="64">
      <c r="A64" s="55" t="n">
        <v>46085</v>
      </c>
      <c r="B64" s="24">
        <f>IFERROR(IF(A64="","",INDEX('Assumptions'!$E$3:$E$9,MOD(A64-'Assumptions'!$B$18,7)+1)),"")</f>
        <v/>
      </c>
      <c r="C64" s="24">
        <f>IFERROR(IF(A64="","",INDEX('Assumptions'!$H$3:$H$14,MONTH(A64))),"")</f>
        <v/>
      </c>
      <c r="D64" s="25" t="inlineStr">
        <is>
          <t>Weekday</t>
        </is>
      </c>
      <c r="E64" s="26" t="n"/>
      <c r="F64" s="24">
        <f>IFERROR(IF(A64="","",'Assumptions'!$B$5),"")</f>
        <v/>
      </c>
      <c r="G64" s="25" t="n"/>
      <c r="H64" s="24">
        <f>IFERROR(IF(G64="","",MAX(0,F64-G64)),"")</f>
        <v/>
      </c>
      <c r="I64" s="25" t="n"/>
      <c r="J64" s="56" t="n"/>
      <c r="K64" s="57">
        <f>IFERROR(IF(OR(I64="",J64=""),"",I64*J64),"")</f>
        <v/>
      </c>
      <c r="L64" s="58">
        <f>IFERROR(IF(OR(I64="",H64=""),"",I64/H64),"")</f>
        <v/>
      </c>
      <c r="M64" s="25" t="n"/>
      <c r="N64" s="25" t="n"/>
      <c r="O64" s="25" t="n"/>
      <c r="P64" s="25" t="n"/>
      <c r="Q64" s="24">
        <f>IFERROR(IF(OR(H64="",I64="",P64=""),"",MIN(H64,MAX(0,I64+P64))),"")</f>
        <v/>
      </c>
      <c r="R64" s="56" t="n"/>
      <c r="S64" s="57">
        <f>IFERROR(IF(OR(Q64="",R64=""),"",Q64*R64),"")</f>
        <v/>
      </c>
      <c r="T64" s="58">
        <f>IFERROR(IF(OR(Q64="",H64=""),"",Q64/H64),"")</f>
        <v/>
      </c>
      <c r="U64" s="57">
        <f>IFERROR(IF(OR(S64="",H64=""),"",S64/H64),"")</f>
        <v/>
      </c>
      <c r="V64" s="25" t="n"/>
      <c r="W64" s="56" t="n"/>
      <c r="X64" s="57">
        <f>IFERROR(IF(OR(V64="",W64=""),"",V64*W64),"")</f>
        <v/>
      </c>
      <c r="Y64" s="58">
        <f>IFERROR(IF(OR(V64="",H64=""),"",V64/H64),"")</f>
        <v/>
      </c>
      <c r="Z64" s="57">
        <f>IFERROR(IF(OR(S64="",X64=""),"",S64-X64),"")</f>
        <v/>
      </c>
      <c r="AA64" s="58">
        <f>IFERROR(IF(OR(Z64="",X64=""),"",Z64/X64),"")</f>
        <v/>
      </c>
      <c r="AB64" s="25" t="n"/>
      <c r="AC64" s="56" t="n"/>
      <c r="AD64" s="57">
        <f>IFERROR(IF(OR(AB64="",AC64=""),"",AB64*AC64),"")</f>
        <v/>
      </c>
      <c r="AE64" s="57">
        <f>IFERROR(IF(OR(S64="",AD64=""),"",S64-AD64),"")</f>
        <v/>
      </c>
      <c r="AF64" s="58">
        <f>IFERROR(IF(OR(AE64="",AD64=""),"",AE64/AD64),"")</f>
        <v/>
      </c>
      <c r="AG64" s="56" t="n"/>
      <c r="AH64" s="59">
        <f>IFERROR(IF(OR(R64="",AG64=""),"",R64/AG64*100),"")</f>
        <v/>
      </c>
      <c r="AI64" s="56" t="n"/>
      <c r="AJ64" s="57">
        <f>IFERROR(IF(OR(T64="",AI64=""),"",IF(T64&gt;='Assumptions'!$B$10,AI64*(1+'Assumptions'!$B$13),IF(T64&lt;'Assumptions'!$B$8,AI64*(1-'Assumptions'!$B$14),AI64))),"")</f>
        <v/>
      </c>
      <c r="AK64" s="31">
        <f>IFERROR(IF(COUNTA(G64,I64:J64,M64:P64,R64,V64:W64,AB64:AC64,AG64,AI64,AL64:AN64)=0,"",IF(H64=0,"Closed / Sold Out",IF(I64&gt;H64,"Review Inventory",IF(T64&gt;='Assumptions'!$B$10,"Increase Rate",IF(T64&lt;'Assumptions'!$B$8,"Reduce Rate","Hold Rate"))))),"Review")</f>
        <v/>
      </c>
      <c r="AL64" s="25" t="n"/>
      <c r="AM64" s="25" t="n"/>
      <c r="AN64" s="26" t="n"/>
      <c r="AO64" s="24">
        <f>IFERROR(IF(A64="","",IF(A64&lt;TODAY(),"Past",IF(A64=TODAY(),"Today","Future"))),"")</f>
        <v/>
      </c>
      <c r="AP64" s="58">
        <f>IFERROR(IF(COUNTA(G64,I64:J64,M64:P64,R64,V64:W64,AB64:AC64,AG64,AI64,AL64:AN64)=0,"",'Assumptions'!$B$9),"")</f>
        <v/>
      </c>
      <c r="AQ64" s="31">
        <f>IFERROR(IF(COUNTA(G64,I64:J64,M64:P64,R64,V64:W64,AB64:AC64,AG64,AI64,AL64:AN64)=0,"",IF(G64&gt;F64,"Out-of-order rooms exceed inventory",IF(I64&gt;H64,"On-the-books rooms exceed sellable rooms",IF(Q64&gt;H64,"Forecast exceeds sellable rooms",IF(AND(Q64&gt;0,R64=0),"Missing forecast ADR",IF(AND(I64&gt;0,J64=0),"Missing on-the-books ADR","Ready")))))),"Check inputs")</f>
        <v/>
      </c>
    </row>
    <row r="65">
      <c r="A65" s="55" t="n">
        <v>46086</v>
      </c>
      <c r="B65" s="24">
        <f>IFERROR(IF(A65="","",INDEX('Assumptions'!$E$3:$E$9,MOD(A65-'Assumptions'!$B$18,7)+1)),"")</f>
        <v/>
      </c>
      <c r="C65" s="24">
        <f>IFERROR(IF(A65="","",INDEX('Assumptions'!$H$3:$H$14,MONTH(A65))),"")</f>
        <v/>
      </c>
      <c r="D65" s="25" t="inlineStr">
        <is>
          <t>Weekday</t>
        </is>
      </c>
      <c r="E65" s="26" t="n"/>
      <c r="F65" s="24">
        <f>IFERROR(IF(A65="","",'Assumptions'!$B$5),"")</f>
        <v/>
      </c>
      <c r="G65" s="25" t="n"/>
      <c r="H65" s="24">
        <f>IFERROR(IF(G65="","",MAX(0,F65-G65)),"")</f>
        <v/>
      </c>
      <c r="I65" s="25" t="n"/>
      <c r="J65" s="56" t="n"/>
      <c r="K65" s="57">
        <f>IFERROR(IF(OR(I65="",J65=""),"",I65*J65),"")</f>
        <v/>
      </c>
      <c r="L65" s="58">
        <f>IFERROR(IF(OR(I65="",H65=""),"",I65/H65),"")</f>
        <v/>
      </c>
      <c r="M65" s="25" t="n"/>
      <c r="N65" s="25" t="n"/>
      <c r="O65" s="25" t="n"/>
      <c r="P65" s="25" t="n"/>
      <c r="Q65" s="24">
        <f>IFERROR(IF(OR(H65="",I65="",P65=""),"",MIN(H65,MAX(0,I65+P65))),"")</f>
        <v/>
      </c>
      <c r="R65" s="56" t="n"/>
      <c r="S65" s="57">
        <f>IFERROR(IF(OR(Q65="",R65=""),"",Q65*R65),"")</f>
        <v/>
      </c>
      <c r="T65" s="58">
        <f>IFERROR(IF(OR(Q65="",H65=""),"",Q65/H65),"")</f>
        <v/>
      </c>
      <c r="U65" s="57">
        <f>IFERROR(IF(OR(S65="",H65=""),"",S65/H65),"")</f>
        <v/>
      </c>
      <c r="V65" s="25" t="n"/>
      <c r="W65" s="56" t="n"/>
      <c r="X65" s="57">
        <f>IFERROR(IF(OR(V65="",W65=""),"",V65*W65),"")</f>
        <v/>
      </c>
      <c r="Y65" s="58">
        <f>IFERROR(IF(OR(V65="",H65=""),"",V65/H65),"")</f>
        <v/>
      </c>
      <c r="Z65" s="57">
        <f>IFERROR(IF(OR(S65="",X65=""),"",S65-X65),"")</f>
        <v/>
      </c>
      <c r="AA65" s="58">
        <f>IFERROR(IF(OR(Z65="",X65=""),"",Z65/X65),"")</f>
        <v/>
      </c>
      <c r="AB65" s="25" t="n"/>
      <c r="AC65" s="56" t="n"/>
      <c r="AD65" s="57">
        <f>IFERROR(IF(OR(AB65="",AC65=""),"",AB65*AC65),"")</f>
        <v/>
      </c>
      <c r="AE65" s="57">
        <f>IFERROR(IF(OR(S65="",AD65=""),"",S65-AD65),"")</f>
        <v/>
      </c>
      <c r="AF65" s="58">
        <f>IFERROR(IF(OR(AE65="",AD65=""),"",AE65/AD65),"")</f>
        <v/>
      </c>
      <c r="AG65" s="56" t="n"/>
      <c r="AH65" s="59">
        <f>IFERROR(IF(OR(R65="",AG65=""),"",R65/AG65*100),"")</f>
        <v/>
      </c>
      <c r="AI65" s="56" t="n"/>
      <c r="AJ65" s="57">
        <f>IFERROR(IF(OR(T65="",AI65=""),"",IF(T65&gt;='Assumptions'!$B$10,AI65*(1+'Assumptions'!$B$13),IF(T65&lt;'Assumptions'!$B$8,AI65*(1-'Assumptions'!$B$14),AI65))),"")</f>
        <v/>
      </c>
      <c r="AK65" s="31">
        <f>IFERROR(IF(COUNTA(G65,I65:J65,M65:P65,R65,V65:W65,AB65:AC65,AG65,AI65,AL65:AN65)=0,"",IF(H65=0,"Closed / Sold Out",IF(I65&gt;H65,"Review Inventory",IF(T65&gt;='Assumptions'!$B$10,"Increase Rate",IF(T65&lt;'Assumptions'!$B$8,"Reduce Rate","Hold Rate"))))),"Review")</f>
        <v/>
      </c>
      <c r="AL65" s="25" t="n"/>
      <c r="AM65" s="25" t="n"/>
      <c r="AN65" s="26" t="n"/>
      <c r="AO65" s="24">
        <f>IFERROR(IF(A65="","",IF(A65&lt;TODAY(),"Past",IF(A65=TODAY(),"Today","Future"))),"")</f>
        <v/>
      </c>
      <c r="AP65" s="58">
        <f>IFERROR(IF(COUNTA(G65,I65:J65,M65:P65,R65,V65:W65,AB65:AC65,AG65,AI65,AL65:AN65)=0,"",'Assumptions'!$B$9),"")</f>
        <v/>
      </c>
      <c r="AQ65" s="31">
        <f>IFERROR(IF(COUNTA(G65,I65:J65,M65:P65,R65,V65:W65,AB65:AC65,AG65,AI65,AL65:AN65)=0,"",IF(G65&gt;F65,"Out-of-order rooms exceed inventory",IF(I65&gt;H65,"On-the-books rooms exceed sellable rooms",IF(Q65&gt;H65,"Forecast exceeds sellable rooms",IF(AND(Q65&gt;0,R65=0),"Missing forecast ADR",IF(AND(I65&gt;0,J65=0),"Missing on-the-books ADR","Ready")))))),"Check inputs")</f>
        <v/>
      </c>
    </row>
    <row r="66">
      <c r="A66" s="55" t="n">
        <v>46087</v>
      </c>
      <c r="B66" s="24">
        <f>IFERROR(IF(A66="","",INDEX('Assumptions'!$E$3:$E$9,MOD(A66-'Assumptions'!$B$18,7)+1)),"")</f>
        <v/>
      </c>
      <c r="C66" s="24">
        <f>IFERROR(IF(A66="","",INDEX('Assumptions'!$H$3:$H$14,MONTH(A66))),"")</f>
        <v/>
      </c>
      <c r="D66" s="25" t="inlineStr">
        <is>
          <t>Weekday</t>
        </is>
      </c>
      <c r="E66" s="26" t="n"/>
      <c r="F66" s="24">
        <f>IFERROR(IF(A66="","",'Assumptions'!$B$5),"")</f>
        <v/>
      </c>
      <c r="G66" s="25" t="n"/>
      <c r="H66" s="24">
        <f>IFERROR(IF(G66="","",MAX(0,F66-G66)),"")</f>
        <v/>
      </c>
      <c r="I66" s="25" t="n"/>
      <c r="J66" s="56" t="n"/>
      <c r="K66" s="57">
        <f>IFERROR(IF(OR(I66="",J66=""),"",I66*J66),"")</f>
        <v/>
      </c>
      <c r="L66" s="58">
        <f>IFERROR(IF(OR(I66="",H66=""),"",I66/H66),"")</f>
        <v/>
      </c>
      <c r="M66" s="25" t="n"/>
      <c r="N66" s="25" t="n"/>
      <c r="O66" s="25" t="n"/>
      <c r="P66" s="25" t="n"/>
      <c r="Q66" s="24">
        <f>IFERROR(IF(OR(H66="",I66="",P66=""),"",MIN(H66,MAX(0,I66+P66))),"")</f>
        <v/>
      </c>
      <c r="R66" s="56" t="n"/>
      <c r="S66" s="57">
        <f>IFERROR(IF(OR(Q66="",R66=""),"",Q66*R66),"")</f>
        <v/>
      </c>
      <c r="T66" s="58">
        <f>IFERROR(IF(OR(Q66="",H66=""),"",Q66/H66),"")</f>
        <v/>
      </c>
      <c r="U66" s="57">
        <f>IFERROR(IF(OR(S66="",H66=""),"",S66/H66),"")</f>
        <v/>
      </c>
      <c r="V66" s="25" t="n"/>
      <c r="W66" s="56" t="n"/>
      <c r="X66" s="57">
        <f>IFERROR(IF(OR(V66="",W66=""),"",V66*W66),"")</f>
        <v/>
      </c>
      <c r="Y66" s="58">
        <f>IFERROR(IF(OR(V66="",H66=""),"",V66/H66),"")</f>
        <v/>
      </c>
      <c r="Z66" s="57">
        <f>IFERROR(IF(OR(S66="",X66=""),"",S66-X66),"")</f>
        <v/>
      </c>
      <c r="AA66" s="58">
        <f>IFERROR(IF(OR(Z66="",X66=""),"",Z66/X66),"")</f>
        <v/>
      </c>
      <c r="AB66" s="25" t="n"/>
      <c r="AC66" s="56" t="n"/>
      <c r="AD66" s="57">
        <f>IFERROR(IF(OR(AB66="",AC66=""),"",AB66*AC66),"")</f>
        <v/>
      </c>
      <c r="AE66" s="57">
        <f>IFERROR(IF(OR(S66="",AD66=""),"",S66-AD66),"")</f>
        <v/>
      </c>
      <c r="AF66" s="58">
        <f>IFERROR(IF(OR(AE66="",AD66=""),"",AE66/AD66),"")</f>
        <v/>
      </c>
      <c r="AG66" s="56" t="n"/>
      <c r="AH66" s="59">
        <f>IFERROR(IF(OR(R66="",AG66=""),"",R66/AG66*100),"")</f>
        <v/>
      </c>
      <c r="AI66" s="56" t="n"/>
      <c r="AJ66" s="57">
        <f>IFERROR(IF(OR(T66="",AI66=""),"",IF(T66&gt;='Assumptions'!$B$10,AI66*(1+'Assumptions'!$B$13),IF(T66&lt;'Assumptions'!$B$8,AI66*(1-'Assumptions'!$B$14),AI66))),"")</f>
        <v/>
      </c>
      <c r="AK66" s="31">
        <f>IFERROR(IF(COUNTA(G66,I66:J66,M66:P66,R66,V66:W66,AB66:AC66,AG66,AI66,AL66:AN66)=0,"",IF(H66=0,"Closed / Sold Out",IF(I66&gt;H66,"Review Inventory",IF(T66&gt;='Assumptions'!$B$10,"Increase Rate",IF(T66&lt;'Assumptions'!$B$8,"Reduce Rate","Hold Rate"))))),"Review")</f>
        <v/>
      </c>
      <c r="AL66" s="25" t="n"/>
      <c r="AM66" s="25" t="n"/>
      <c r="AN66" s="26" t="n"/>
      <c r="AO66" s="24">
        <f>IFERROR(IF(A66="","",IF(A66&lt;TODAY(),"Past",IF(A66=TODAY(),"Today","Future"))),"")</f>
        <v/>
      </c>
      <c r="AP66" s="58">
        <f>IFERROR(IF(COUNTA(G66,I66:J66,M66:P66,R66,V66:W66,AB66:AC66,AG66,AI66,AL66:AN66)=0,"",'Assumptions'!$B$9),"")</f>
        <v/>
      </c>
      <c r="AQ66" s="31">
        <f>IFERROR(IF(COUNTA(G66,I66:J66,M66:P66,R66,V66:W66,AB66:AC66,AG66,AI66,AL66:AN66)=0,"",IF(G66&gt;F66,"Out-of-order rooms exceed inventory",IF(I66&gt;H66,"On-the-books rooms exceed sellable rooms",IF(Q66&gt;H66,"Forecast exceeds sellable rooms",IF(AND(Q66&gt;0,R66=0),"Missing forecast ADR",IF(AND(I66&gt;0,J66=0),"Missing on-the-books ADR","Ready")))))),"Check inputs")</f>
        <v/>
      </c>
    </row>
    <row r="67">
      <c r="A67" s="55" t="n">
        <v>46088</v>
      </c>
      <c r="B67" s="24">
        <f>IFERROR(IF(A67="","",INDEX('Assumptions'!$E$3:$E$9,MOD(A67-'Assumptions'!$B$18,7)+1)),"")</f>
        <v/>
      </c>
      <c r="C67" s="24">
        <f>IFERROR(IF(A67="","",INDEX('Assumptions'!$H$3:$H$14,MONTH(A67))),"")</f>
        <v/>
      </c>
      <c r="D67" s="25" t="inlineStr">
        <is>
          <t>Weekend</t>
        </is>
      </c>
      <c r="E67" s="26" t="n"/>
      <c r="F67" s="24">
        <f>IFERROR(IF(A67="","",'Assumptions'!$B$5),"")</f>
        <v/>
      </c>
      <c r="G67" s="25" t="n"/>
      <c r="H67" s="24">
        <f>IFERROR(IF(G67="","",MAX(0,F67-G67)),"")</f>
        <v/>
      </c>
      <c r="I67" s="25" t="n"/>
      <c r="J67" s="56" t="n"/>
      <c r="K67" s="57">
        <f>IFERROR(IF(OR(I67="",J67=""),"",I67*J67),"")</f>
        <v/>
      </c>
      <c r="L67" s="58">
        <f>IFERROR(IF(OR(I67="",H67=""),"",I67/H67),"")</f>
        <v/>
      </c>
      <c r="M67" s="25" t="n"/>
      <c r="N67" s="25" t="n"/>
      <c r="O67" s="25" t="n"/>
      <c r="P67" s="25" t="n"/>
      <c r="Q67" s="24">
        <f>IFERROR(IF(OR(H67="",I67="",P67=""),"",MIN(H67,MAX(0,I67+P67))),"")</f>
        <v/>
      </c>
      <c r="R67" s="56" t="n"/>
      <c r="S67" s="57">
        <f>IFERROR(IF(OR(Q67="",R67=""),"",Q67*R67),"")</f>
        <v/>
      </c>
      <c r="T67" s="58">
        <f>IFERROR(IF(OR(Q67="",H67=""),"",Q67/H67),"")</f>
        <v/>
      </c>
      <c r="U67" s="57">
        <f>IFERROR(IF(OR(S67="",H67=""),"",S67/H67),"")</f>
        <v/>
      </c>
      <c r="V67" s="25" t="n"/>
      <c r="W67" s="56" t="n"/>
      <c r="X67" s="57">
        <f>IFERROR(IF(OR(V67="",W67=""),"",V67*W67),"")</f>
        <v/>
      </c>
      <c r="Y67" s="58">
        <f>IFERROR(IF(OR(V67="",H67=""),"",V67/H67),"")</f>
        <v/>
      </c>
      <c r="Z67" s="57">
        <f>IFERROR(IF(OR(S67="",X67=""),"",S67-X67),"")</f>
        <v/>
      </c>
      <c r="AA67" s="58">
        <f>IFERROR(IF(OR(Z67="",X67=""),"",Z67/X67),"")</f>
        <v/>
      </c>
      <c r="AB67" s="25" t="n"/>
      <c r="AC67" s="56" t="n"/>
      <c r="AD67" s="57">
        <f>IFERROR(IF(OR(AB67="",AC67=""),"",AB67*AC67),"")</f>
        <v/>
      </c>
      <c r="AE67" s="57">
        <f>IFERROR(IF(OR(S67="",AD67=""),"",S67-AD67),"")</f>
        <v/>
      </c>
      <c r="AF67" s="58">
        <f>IFERROR(IF(OR(AE67="",AD67=""),"",AE67/AD67),"")</f>
        <v/>
      </c>
      <c r="AG67" s="56" t="n"/>
      <c r="AH67" s="59">
        <f>IFERROR(IF(OR(R67="",AG67=""),"",R67/AG67*100),"")</f>
        <v/>
      </c>
      <c r="AI67" s="56" t="n"/>
      <c r="AJ67" s="57">
        <f>IFERROR(IF(OR(T67="",AI67=""),"",IF(T67&gt;='Assumptions'!$B$10,AI67*(1+'Assumptions'!$B$13),IF(T67&lt;'Assumptions'!$B$8,AI67*(1-'Assumptions'!$B$14),AI67))),"")</f>
        <v/>
      </c>
      <c r="AK67" s="31">
        <f>IFERROR(IF(COUNTA(G67,I67:J67,M67:P67,R67,V67:W67,AB67:AC67,AG67,AI67,AL67:AN67)=0,"",IF(H67=0,"Closed / Sold Out",IF(I67&gt;H67,"Review Inventory",IF(T67&gt;='Assumptions'!$B$10,"Increase Rate",IF(T67&lt;'Assumptions'!$B$8,"Reduce Rate","Hold Rate"))))),"Review")</f>
        <v/>
      </c>
      <c r="AL67" s="25" t="n"/>
      <c r="AM67" s="25" t="n"/>
      <c r="AN67" s="26" t="n"/>
      <c r="AO67" s="24">
        <f>IFERROR(IF(A67="","",IF(A67&lt;TODAY(),"Past",IF(A67=TODAY(),"Today","Future"))),"")</f>
        <v/>
      </c>
      <c r="AP67" s="58">
        <f>IFERROR(IF(COUNTA(G67,I67:J67,M67:P67,R67,V67:W67,AB67:AC67,AG67,AI67,AL67:AN67)=0,"",'Assumptions'!$B$9),"")</f>
        <v/>
      </c>
      <c r="AQ67" s="31">
        <f>IFERROR(IF(COUNTA(G67,I67:J67,M67:P67,R67,V67:W67,AB67:AC67,AG67,AI67,AL67:AN67)=0,"",IF(G67&gt;F67,"Out-of-order rooms exceed inventory",IF(I67&gt;H67,"On-the-books rooms exceed sellable rooms",IF(Q67&gt;H67,"Forecast exceeds sellable rooms",IF(AND(Q67&gt;0,R67=0),"Missing forecast ADR",IF(AND(I67&gt;0,J67=0),"Missing on-the-books ADR","Ready")))))),"Check inputs")</f>
        <v/>
      </c>
    </row>
    <row r="68">
      <c r="A68" s="55" t="n">
        <v>46089</v>
      </c>
      <c r="B68" s="24">
        <f>IFERROR(IF(A68="","",INDEX('Assumptions'!$E$3:$E$9,MOD(A68-'Assumptions'!$B$18,7)+1)),"")</f>
        <v/>
      </c>
      <c r="C68" s="24">
        <f>IFERROR(IF(A68="","",INDEX('Assumptions'!$H$3:$H$14,MONTH(A68))),"")</f>
        <v/>
      </c>
      <c r="D68" s="25" t="inlineStr">
        <is>
          <t>Weekend</t>
        </is>
      </c>
      <c r="E68" s="26" t="n"/>
      <c r="F68" s="24">
        <f>IFERROR(IF(A68="","",'Assumptions'!$B$5),"")</f>
        <v/>
      </c>
      <c r="G68" s="25" t="n"/>
      <c r="H68" s="24">
        <f>IFERROR(IF(G68="","",MAX(0,F68-G68)),"")</f>
        <v/>
      </c>
      <c r="I68" s="25" t="n"/>
      <c r="J68" s="56" t="n"/>
      <c r="K68" s="57">
        <f>IFERROR(IF(OR(I68="",J68=""),"",I68*J68),"")</f>
        <v/>
      </c>
      <c r="L68" s="58">
        <f>IFERROR(IF(OR(I68="",H68=""),"",I68/H68),"")</f>
        <v/>
      </c>
      <c r="M68" s="25" t="n"/>
      <c r="N68" s="25" t="n"/>
      <c r="O68" s="25" t="n"/>
      <c r="P68" s="25" t="n"/>
      <c r="Q68" s="24">
        <f>IFERROR(IF(OR(H68="",I68="",P68=""),"",MIN(H68,MAX(0,I68+P68))),"")</f>
        <v/>
      </c>
      <c r="R68" s="56" t="n"/>
      <c r="S68" s="57">
        <f>IFERROR(IF(OR(Q68="",R68=""),"",Q68*R68),"")</f>
        <v/>
      </c>
      <c r="T68" s="58">
        <f>IFERROR(IF(OR(Q68="",H68=""),"",Q68/H68),"")</f>
        <v/>
      </c>
      <c r="U68" s="57">
        <f>IFERROR(IF(OR(S68="",H68=""),"",S68/H68),"")</f>
        <v/>
      </c>
      <c r="V68" s="25" t="n"/>
      <c r="W68" s="56" t="n"/>
      <c r="X68" s="57">
        <f>IFERROR(IF(OR(V68="",W68=""),"",V68*W68),"")</f>
        <v/>
      </c>
      <c r="Y68" s="58">
        <f>IFERROR(IF(OR(V68="",H68=""),"",V68/H68),"")</f>
        <v/>
      </c>
      <c r="Z68" s="57">
        <f>IFERROR(IF(OR(S68="",X68=""),"",S68-X68),"")</f>
        <v/>
      </c>
      <c r="AA68" s="58">
        <f>IFERROR(IF(OR(Z68="",X68=""),"",Z68/X68),"")</f>
        <v/>
      </c>
      <c r="AB68" s="25" t="n"/>
      <c r="AC68" s="56" t="n"/>
      <c r="AD68" s="57">
        <f>IFERROR(IF(OR(AB68="",AC68=""),"",AB68*AC68),"")</f>
        <v/>
      </c>
      <c r="AE68" s="57">
        <f>IFERROR(IF(OR(S68="",AD68=""),"",S68-AD68),"")</f>
        <v/>
      </c>
      <c r="AF68" s="58">
        <f>IFERROR(IF(OR(AE68="",AD68=""),"",AE68/AD68),"")</f>
        <v/>
      </c>
      <c r="AG68" s="56" t="n"/>
      <c r="AH68" s="59">
        <f>IFERROR(IF(OR(R68="",AG68=""),"",R68/AG68*100),"")</f>
        <v/>
      </c>
      <c r="AI68" s="56" t="n"/>
      <c r="AJ68" s="57">
        <f>IFERROR(IF(OR(T68="",AI68=""),"",IF(T68&gt;='Assumptions'!$B$10,AI68*(1+'Assumptions'!$B$13),IF(T68&lt;'Assumptions'!$B$8,AI68*(1-'Assumptions'!$B$14),AI68))),"")</f>
        <v/>
      </c>
      <c r="AK68" s="31">
        <f>IFERROR(IF(COUNTA(G68,I68:J68,M68:P68,R68,V68:W68,AB68:AC68,AG68,AI68,AL68:AN68)=0,"",IF(H68=0,"Closed / Sold Out",IF(I68&gt;H68,"Review Inventory",IF(T68&gt;='Assumptions'!$B$10,"Increase Rate",IF(T68&lt;'Assumptions'!$B$8,"Reduce Rate","Hold Rate"))))),"Review")</f>
        <v/>
      </c>
      <c r="AL68" s="25" t="n"/>
      <c r="AM68" s="25" t="n"/>
      <c r="AN68" s="26" t="n"/>
      <c r="AO68" s="24">
        <f>IFERROR(IF(A68="","",IF(A68&lt;TODAY(),"Past",IF(A68=TODAY(),"Today","Future"))),"")</f>
        <v/>
      </c>
      <c r="AP68" s="58">
        <f>IFERROR(IF(COUNTA(G68,I68:J68,M68:P68,R68,V68:W68,AB68:AC68,AG68,AI68,AL68:AN68)=0,"",'Assumptions'!$B$9),"")</f>
        <v/>
      </c>
      <c r="AQ68" s="31">
        <f>IFERROR(IF(COUNTA(G68,I68:J68,M68:P68,R68,V68:W68,AB68:AC68,AG68,AI68,AL68:AN68)=0,"",IF(G68&gt;F68,"Out-of-order rooms exceed inventory",IF(I68&gt;H68,"On-the-books rooms exceed sellable rooms",IF(Q68&gt;H68,"Forecast exceeds sellable rooms",IF(AND(Q68&gt;0,R68=0),"Missing forecast ADR",IF(AND(I68&gt;0,J68=0),"Missing on-the-books ADR","Ready")))))),"Check inputs")</f>
        <v/>
      </c>
    </row>
    <row r="69">
      <c r="A69" s="55" t="n">
        <v>46090</v>
      </c>
      <c r="B69" s="24">
        <f>IFERROR(IF(A69="","",INDEX('Assumptions'!$E$3:$E$9,MOD(A69-'Assumptions'!$B$18,7)+1)),"")</f>
        <v/>
      </c>
      <c r="C69" s="24">
        <f>IFERROR(IF(A69="","",INDEX('Assumptions'!$H$3:$H$14,MONTH(A69))),"")</f>
        <v/>
      </c>
      <c r="D69" s="25" t="inlineStr">
        <is>
          <t>Weekday</t>
        </is>
      </c>
      <c r="E69" s="26" t="n"/>
      <c r="F69" s="24">
        <f>IFERROR(IF(A69="","",'Assumptions'!$B$5),"")</f>
        <v/>
      </c>
      <c r="G69" s="25" t="n"/>
      <c r="H69" s="24">
        <f>IFERROR(IF(G69="","",MAX(0,F69-G69)),"")</f>
        <v/>
      </c>
      <c r="I69" s="25" t="n"/>
      <c r="J69" s="56" t="n"/>
      <c r="K69" s="57">
        <f>IFERROR(IF(OR(I69="",J69=""),"",I69*J69),"")</f>
        <v/>
      </c>
      <c r="L69" s="58">
        <f>IFERROR(IF(OR(I69="",H69=""),"",I69/H69),"")</f>
        <v/>
      </c>
      <c r="M69" s="25" t="n"/>
      <c r="N69" s="25" t="n"/>
      <c r="O69" s="25" t="n"/>
      <c r="P69" s="25" t="n"/>
      <c r="Q69" s="24">
        <f>IFERROR(IF(OR(H69="",I69="",P69=""),"",MIN(H69,MAX(0,I69+P69))),"")</f>
        <v/>
      </c>
      <c r="R69" s="56" t="n"/>
      <c r="S69" s="57">
        <f>IFERROR(IF(OR(Q69="",R69=""),"",Q69*R69),"")</f>
        <v/>
      </c>
      <c r="T69" s="58">
        <f>IFERROR(IF(OR(Q69="",H69=""),"",Q69/H69),"")</f>
        <v/>
      </c>
      <c r="U69" s="57">
        <f>IFERROR(IF(OR(S69="",H69=""),"",S69/H69),"")</f>
        <v/>
      </c>
      <c r="V69" s="25" t="n"/>
      <c r="W69" s="56" t="n"/>
      <c r="X69" s="57">
        <f>IFERROR(IF(OR(V69="",W69=""),"",V69*W69),"")</f>
        <v/>
      </c>
      <c r="Y69" s="58">
        <f>IFERROR(IF(OR(V69="",H69=""),"",V69/H69),"")</f>
        <v/>
      </c>
      <c r="Z69" s="57">
        <f>IFERROR(IF(OR(S69="",X69=""),"",S69-X69),"")</f>
        <v/>
      </c>
      <c r="AA69" s="58">
        <f>IFERROR(IF(OR(Z69="",X69=""),"",Z69/X69),"")</f>
        <v/>
      </c>
      <c r="AB69" s="25" t="n"/>
      <c r="AC69" s="56" t="n"/>
      <c r="AD69" s="57">
        <f>IFERROR(IF(OR(AB69="",AC69=""),"",AB69*AC69),"")</f>
        <v/>
      </c>
      <c r="AE69" s="57">
        <f>IFERROR(IF(OR(S69="",AD69=""),"",S69-AD69),"")</f>
        <v/>
      </c>
      <c r="AF69" s="58">
        <f>IFERROR(IF(OR(AE69="",AD69=""),"",AE69/AD69),"")</f>
        <v/>
      </c>
      <c r="AG69" s="56" t="n"/>
      <c r="AH69" s="59">
        <f>IFERROR(IF(OR(R69="",AG69=""),"",R69/AG69*100),"")</f>
        <v/>
      </c>
      <c r="AI69" s="56" t="n"/>
      <c r="AJ69" s="57">
        <f>IFERROR(IF(OR(T69="",AI69=""),"",IF(T69&gt;='Assumptions'!$B$10,AI69*(1+'Assumptions'!$B$13),IF(T69&lt;'Assumptions'!$B$8,AI69*(1-'Assumptions'!$B$14),AI69))),"")</f>
        <v/>
      </c>
      <c r="AK69" s="31">
        <f>IFERROR(IF(COUNTA(G69,I69:J69,M69:P69,R69,V69:W69,AB69:AC69,AG69,AI69,AL69:AN69)=0,"",IF(H69=0,"Closed / Sold Out",IF(I69&gt;H69,"Review Inventory",IF(T69&gt;='Assumptions'!$B$10,"Increase Rate",IF(T69&lt;'Assumptions'!$B$8,"Reduce Rate","Hold Rate"))))),"Review")</f>
        <v/>
      </c>
      <c r="AL69" s="25" t="n"/>
      <c r="AM69" s="25" t="n"/>
      <c r="AN69" s="26" t="n"/>
      <c r="AO69" s="24">
        <f>IFERROR(IF(A69="","",IF(A69&lt;TODAY(),"Past",IF(A69=TODAY(),"Today","Future"))),"")</f>
        <v/>
      </c>
      <c r="AP69" s="58">
        <f>IFERROR(IF(COUNTA(G69,I69:J69,M69:P69,R69,V69:W69,AB69:AC69,AG69,AI69,AL69:AN69)=0,"",'Assumptions'!$B$9),"")</f>
        <v/>
      </c>
      <c r="AQ69" s="31">
        <f>IFERROR(IF(COUNTA(G69,I69:J69,M69:P69,R69,V69:W69,AB69:AC69,AG69,AI69,AL69:AN69)=0,"",IF(G69&gt;F69,"Out-of-order rooms exceed inventory",IF(I69&gt;H69,"On-the-books rooms exceed sellable rooms",IF(Q69&gt;H69,"Forecast exceeds sellable rooms",IF(AND(Q69&gt;0,R69=0),"Missing forecast ADR",IF(AND(I69&gt;0,J69=0),"Missing on-the-books ADR","Ready")))))),"Check inputs")</f>
        <v/>
      </c>
    </row>
    <row r="70">
      <c r="A70" s="55" t="n">
        <v>46091</v>
      </c>
      <c r="B70" s="24">
        <f>IFERROR(IF(A70="","",INDEX('Assumptions'!$E$3:$E$9,MOD(A70-'Assumptions'!$B$18,7)+1)),"")</f>
        <v/>
      </c>
      <c r="C70" s="24">
        <f>IFERROR(IF(A70="","",INDEX('Assumptions'!$H$3:$H$14,MONTH(A70))),"")</f>
        <v/>
      </c>
      <c r="D70" s="25" t="inlineStr">
        <is>
          <t>Weekday</t>
        </is>
      </c>
      <c r="E70" s="26" t="n"/>
      <c r="F70" s="24">
        <f>IFERROR(IF(A70="","",'Assumptions'!$B$5),"")</f>
        <v/>
      </c>
      <c r="G70" s="25" t="n"/>
      <c r="H70" s="24">
        <f>IFERROR(IF(G70="","",MAX(0,F70-G70)),"")</f>
        <v/>
      </c>
      <c r="I70" s="25" t="n"/>
      <c r="J70" s="56" t="n"/>
      <c r="K70" s="57">
        <f>IFERROR(IF(OR(I70="",J70=""),"",I70*J70),"")</f>
        <v/>
      </c>
      <c r="L70" s="58">
        <f>IFERROR(IF(OR(I70="",H70=""),"",I70/H70),"")</f>
        <v/>
      </c>
      <c r="M70" s="25" t="n"/>
      <c r="N70" s="25" t="n"/>
      <c r="O70" s="25" t="n"/>
      <c r="P70" s="25" t="n"/>
      <c r="Q70" s="24">
        <f>IFERROR(IF(OR(H70="",I70="",P70=""),"",MIN(H70,MAX(0,I70+P70))),"")</f>
        <v/>
      </c>
      <c r="R70" s="56" t="n"/>
      <c r="S70" s="57">
        <f>IFERROR(IF(OR(Q70="",R70=""),"",Q70*R70),"")</f>
        <v/>
      </c>
      <c r="T70" s="58">
        <f>IFERROR(IF(OR(Q70="",H70=""),"",Q70/H70),"")</f>
        <v/>
      </c>
      <c r="U70" s="57">
        <f>IFERROR(IF(OR(S70="",H70=""),"",S70/H70),"")</f>
        <v/>
      </c>
      <c r="V70" s="25" t="n"/>
      <c r="W70" s="56" t="n"/>
      <c r="X70" s="57">
        <f>IFERROR(IF(OR(V70="",W70=""),"",V70*W70),"")</f>
        <v/>
      </c>
      <c r="Y70" s="58">
        <f>IFERROR(IF(OR(V70="",H70=""),"",V70/H70),"")</f>
        <v/>
      </c>
      <c r="Z70" s="57">
        <f>IFERROR(IF(OR(S70="",X70=""),"",S70-X70),"")</f>
        <v/>
      </c>
      <c r="AA70" s="58">
        <f>IFERROR(IF(OR(Z70="",X70=""),"",Z70/X70),"")</f>
        <v/>
      </c>
      <c r="AB70" s="25" t="n"/>
      <c r="AC70" s="56" t="n"/>
      <c r="AD70" s="57">
        <f>IFERROR(IF(OR(AB70="",AC70=""),"",AB70*AC70),"")</f>
        <v/>
      </c>
      <c r="AE70" s="57">
        <f>IFERROR(IF(OR(S70="",AD70=""),"",S70-AD70),"")</f>
        <v/>
      </c>
      <c r="AF70" s="58">
        <f>IFERROR(IF(OR(AE70="",AD70=""),"",AE70/AD70),"")</f>
        <v/>
      </c>
      <c r="AG70" s="56" t="n"/>
      <c r="AH70" s="59">
        <f>IFERROR(IF(OR(R70="",AG70=""),"",R70/AG70*100),"")</f>
        <v/>
      </c>
      <c r="AI70" s="56" t="n"/>
      <c r="AJ70" s="57">
        <f>IFERROR(IF(OR(T70="",AI70=""),"",IF(T70&gt;='Assumptions'!$B$10,AI70*(1+'Assumptions'!$B$13),IF(T70&lt;'Assumptions'!$B$8,AI70*(1-'Assumptions'!$B$14),AI70))),"")</f>
        <v/>
      </c>
      <c r="AK70" s="31">
        <f>IFERROR(IF(COUNTA(G70,I70:J70,M70:P70,R70,V70:W70,AB70:AC70,AG70,AI70,AL70:AN70)=0,"",IF(H70=0,"Closed / Sold Out",IF(I70&gt;H70,"Review Inventory",IF(T70&gt;='Assumptions'!$B$10,"Increase Rate",IF(T70&lt;'Assumptions'!$B$8,"Reduce Rate","Hold Rate"))))),"Review")</f>
        <v/>
      </c>
      <c r="AL70" s="25" t="n"/>
      <c r="AM70" s="25" t="n"/>
      <c r="AN70" s="26" t="n"/>
      <c r="AO70" s="24">
        <f>IFERROR(IF(A70="","",IF(A70&lt;TODAY(),"Past",IF(A70=TODAY(),"Today","Future"))),"")</f>
        <v/>
      </c>
      <c r="AP70" s="58">
        <f>IFERROR(IF(COUNTA(G70,I70:J70,M70:P70,R70,V70:W70,AB70:AC70,AG70,AI70,AL70:AN70)=0,"",'Assumptions'!$B$9),"")</f>
        <v/>
      </c>
      <c r="AQ70" s="31">
        <f>IFERROR(IF(COUNTA(G70,I70:J70,M70:P70,R70,V70:W70,AB70:AC70,AG70,AI70,AL70:AN70)=0,"",IF(G70&gt;F70,"Out-of-order rooms exceed inventory",IF(I70&gt;H70,"On-the-books rooms exceed sellable rooms",IF(Q70&gt;H70,"Forecast exceeds sellable rooms",IF(AND(Q70&gt;0,R70=0),"Missing forecast ADR",IF(AND(I70&gt;0,J70=0),"Missing on-the-books ADR","Ready")))))),"Check inputs")</f>
        <v/>
      </c>
    </row>
    <row r="71">
      <c r="A71" s="55" t="n">
        <v>46092</v>
      </c>
      <c r="B71" s="24">
        <f>IFERROR(IF(A71="","",INDEX('Assumptions'!$E$3:$E$9,MOD(A71-'Assumptions'!$B$18,7)+1)),"")</f>
        <v/>
      </c>
      <c r="C71" s="24">
        <f>IFERROR(IF(A71="","",INDEX('Assumptions'!$H$3:$H$14,MONTH(A71))),"")</f>
        <v/>
      </c>
      <c r="D71" s="25" t="inlineStr">
        <is>
          <t>Weekday</t>
        </is>
      </c>
      <c r="E71" s="26" t="n"/>
      <c r="F71" s="24">
        <f>IFERROR(IF(A71="","",'Assumptions'!$B$5),"")</f>
        <v/>
      </c>
      <c r="G71" s="25" t="n"/>
      <c r="H71" s="24">
        <f>IFERROR(IF(G71="","",MAX(0,F71-G71)),"")</f>
        <v/>
      </c>
      <c r="I71" s="25" t="n"/>
      <c r="J71" s="56" t="n"/>
      <c r="K71" s="57">
        <f>IFERROR(IF(OR(I71="",J71=""),"",I71*J71),"")</f>
        <v/>
      </c>
      <c r="L71" s="58">
        <f>IFERROR(IF(OR(I71="",H71=""),"",I71/H71),"")</f>
        <v/>
      </c>
      <c r="M71" s="25" t="n"/>
      <c r="N71" s="25" t="n"/>
      <c r="O71" s="25" t="n"/>
      <c r="P71" s="25" t="n"/>
      <c r="Q71" s="24">
        <f>IFERROR(IF(OR(H71="",I71="",P71=""),"",MIN(H71,MAX(0,I71+P71))),"")</f>
        <v/>
      </c>
      <c r="R71" s="56" t="n"/>
      <c r="S71" s="57">
        <f>IFERROR(IF(OR(Q71="",R71=""),"",Q71*R71),"")</f>
        <v/>
      </c>
      <c r="T71" s="58">
        <f>IFERROR(IF(OR(Q71="",H71=""),"",Q71/H71),"")</f>
        <v/>
      </c>
      <c r="U71" s="57">
        <f>IFERROR(IF(OR(S71="",H71=""),"",S71/H71),"")</f>
        <v/>
      </c>
      <c r="V71" s="25" t="n"/>
      <c r="W71" s="56" t="n"/>
      <c r="X71" s="57">
        <f>IFERROR(IF(OR(V71="",W71=""),"",V71*W71),"")</f>
        <v/>
      </c>
      <c r="Y71" s="58">
        <f>IFERROR(IF(OR(V71="",H71=""),"",V71/H71),"")</f>
        <v/>
      </c>
      <c r="Z71" s="57">
        <f>IFERROR(IF(OR(S71="",X71=""),"",S71-X71),"")</f>
        <v/>
      </c>
      <c r="AA71" s="58">
        <f>IFERROR(IF(OR(Z71="",X71=""),"",Z71/X71),"")</f>
        <v/>
      </c>
      <c r="AB71" s="25" t="n"/>
      <c r="AC71" s="56" t="n"/>
      <c r="AD71" s="57">
        <f>IFERROR(IF(OR(AB71="",AC71=""),"",AB71*AC71),"")</f>
        <v/>
      </c>
      <c r="AE71" s="57">
        <f>IFERROR(IF(OR(S71="",AD71=""),"",S71-AD71),"")</f>
        <v/>
      </c>
      <c r="AF71" s="58">
        <f>IFERROR(IF(OR(AE71="",AD71=""),"",AE71/AD71),"")</f>
        <v/>
      </c>
      <c r="AG71" s="56" t="n"/>
      <c r="AH71" s="59">
        <f>IFERROR(IF(OR(R71="",AG71=""),"",R71/AG71*100),"")</f>
        <v/>
      </c>
      <c r="AI71" s="56" t="n"/>
      <c r="AJ71" s="57">
        <f>IFERROR(IF(OR(T71="",AI71=""),"",IF(T71&gt;='Assumptions'!$B$10,AI71*(1+'Assumptions'!$B$13),IF(T71&lt;'Assumptions'!$B$8,AI71*(1-'Assumptions'!$B$14),AI71))),"")</f>
        <v/>
      </c>
      <c r="AK71" s="31">
        <f>IFERROR(IF(COUNTA(G71,I71:J71,M71:P71,R71,V71:W71,AB71:AC71,AG71,AI71,AL71:AN71)=0,"",IF(H71=0,"Closed / Sold Out",IF(I71&gt;H71,"Review Inventory",IF(T71&gt;='Assumptions'!$B$10,"Increase Rate",IF(T71&lt;'Assumptions'!$B$8,"Reduce Rate","Hold Rate"))))),"Review")</f>
        <v/>
      </c>
      <c r="AL71" s="25" t="n"/>
      <c r="AM71" s="25" t="n"/>
      <c r="AN71" s="26" t="n"/>
      <c r="AO71" s="24">
        <f>IFERROR(IF(A71="","",IF(A71&lt;TODAY(),"Past",IF(A71=TODAY(),"Today","Future"))),"")</f>
        <v/>
      </c>
      <c r="AP71" s="58">
        <f>IFERROR(IF(COUNTA(G71,I71:J71,M71:P71,R71,V71:W71,AB71:AC71,AG71,AI71,AL71:AN71)=0,"",'Assumptions'!$B$9),"")</f>
        <v/>
      </c>
      <c r="AQ71" s="31">
        <f>IFERROR(IF(COUNTA(G71,I71:J71,M71:P71,R71,V71:W71,AB71:AC71,AG71,AI71,AL71:AN71)=0,"",IF(G71&gt;F71,"Out-of-order rooms exceed inventory",IF(I71&gt;H71,"On-the-books rooms exceed sellable rooms",IF(Q71&gt;H71,"Forecast exceeds sellable rooms",IF(AND(Q71&gt;0,R71=0),"Missing forecast ADR",IF(AND(I71&gt;0,J71=0),"Missing on-the-books ADR","Ready")))))),"Check inputs")</f>
        <v/>
      </c>
    </row>
    <row r="72">
      <c r="A72" s="55" t="n">
        <v>46093</v>
      </c>
      <c r="B72" s="24">
        <f>IFERROR(IF(A72="","",INDEX('Assumptions'!$E$3:$E$9,MOD(A72-'Assumptions'!$B$18,7)+1)),"")</f>
        <v/>
      </c>
      <c r="C72" s="24">
        <f>IFERROR(IF(A72="","",INDEX('Assumptions'!$H$3:$H$14,MONTH(A72))),"")</f>
        <v/>
      </c>
      <c r="D72" s="25" t="inlineStr">
        <is>
          <t>Weekday</t>
        </is>
      </c>
      <c r="E72" s="26" t="n"/>
      <c r="F72" s="24">
        <f>IFERROR(IF(A72="","",'Assumptions'!$B$5),"")</f>
        <v/>
      </c>
      <c r="G72" s="25" t="n"/>
      <c r="H72" s="24">
        <f>IFERROR(IF(G72="","",MAX(0,F72-G72)),"")</f>
        <v/>
      </c>
      <c r="I72" s="25" t="n"/>
      <c r="J72" s="56" t="n"/>
      <c r="K72" s="57">
        <f>IFERROR(IF(OR(I72="",J72=""),"",I72*J72),"")</f>
        <v/>
      </c>
      <c r="L72" s="58">
        <f>IFERROR(IF(OR(I72="",H72=""),"",I72/H72),"")</f>
        <v/>
      </c>
      <c r="M72" s="25" t="n"/>
      <c r="N72" s="25" t="n"/>
      <c r="O72" s="25" t="n"/>
      <c r="P72" s="25" t="n"/>
      <c r="Q72" s="24">
        <f>IFERROR(IF(OR(H72="",I72="",P72=""),"",MIN(H72,MAX(0,I72+P72))),"")</f>
        <v/>
      </c>
      <c r="R72" s="56" t="n"/>
      <c r="S72" s="57">
        <f>IFERROR(IF(OR(Q72="",R72=""),"",Q72*R72),"")</f>
        <v/>
      </c>
      <c r="T72" s="58">
        <f>IFERROR(IF(OR(Q72="",H72=""),"",Q72/H72),"")</f>
        <v/>
      </c>
      <c r="U72" s="57">
        <f>IFERROR(IF(OR(S72="",H72=""),"",S72/H72),"")</f>
        <v/>
      </c>
      <c r="V72" s="25" t="n"/>
      <c r="W72" s="56" t="n"/>
      <c r="X72" s="57">
        <f>IFERROR(IF(OR(V72="",W72=""),"",V72*W72),"")</f>
        <v/>
      </c>
      <c r="Y72" s="58">
        <f>IFERROR(IF(OR(V72="",H72=""),"",V72/H72),"")</f>
        <v/>
      </c>
      <c r="Z72" s="57">
        <f>IFERROR(IF(OR(S72="",X72=""),"",S72-X72),"")</f>
        <v/>
      </c>
      <c r="AA72" s="58">
        <f>IFERROR(IF(OR(Z72="",X72=""),"",Z72/X72),"")</f>
        <v/>
      </c>
      <c r="AB72" s="25" t="n"/>
      <c r="AC72" s="56" t="n"/>
      <c r="AD72" s="57">
        <f>IFERROR(IF(OR(AB72="",AC72=""),"",AB72*AC72),"")</f>
        <v/>
      </c>
      <c r="AE72" s="57">
        <f>IFERROR(IF(OR(S72="",AD72=""),"",S72-AD72),"")</f>
        <v/>
      </c>
      <c r="AF72" s="58">
        <f>IFERROR(IF(OR(AE72="",AD72=""),"",AE72/AD72),"")</f>
        <v/>
      </c>
      <c r="AG72" s="56" t="n"/>
      <c r="AH72" s="59">
        <f>IFERROR(IF(OR(R72="",AG72=""),"",R72/AG72*100),"")</f>
        <v/>
      </c>
      <c r="AI72" s="56" t="n"/>
      <c r="AJ72" s="57">
        <f>IFERROR(IF(OR(T72="",AI72=""),"",IF(T72&gt;='Assumptions'!$B$10,AI72*(1+'Assumptions'!$B$13),IF(T72&lt;'Assumptions'!$B$8,AI72*(1-'Assumptions'!$B$14),AI72))),"")</f>
        <v/>
      </c>
      <c r="AK72" s="31">
        <f>IFERROR(IF(COUNTA(G72,I72:J72,M72:P72,R72,V72:W72,AB72:AC72,AG72,AI72,AL72:AN72)=0,"",IF(H72=0,"Closed / Sold Out",IF(I72&gt;H72,"Review Inventory",IF(T72&gt;='Assumptions'!$B$10,"Increase Rate",IF(T72&lt;'Assumptions'!$B$8,"Reduce Rate","Hold Rate"))))),"Review")</f>
        <v/>
      </c>
      <c r="AL72" s="25" t="n"/>
      <c r="AM72" s="25" t="n"/>
      <c r="AN72" s="26" t="n"/>
      <c r="AO72" s="24">
        <f>IFERROR(IF(A72="","",IF(A72&lt;TODAY(),"Past",IF(A72=TODAY(),"Today","Future"))),"")</f>
        <v/>
      </c>
      <c r="AP72" s="58">
        <f>IFERROR(IF(COUNTA(G72,I72:J72,M72:P72,R72,V72:W72,AB72:AC72,AG72,AI72,AL72:AN72)=0,"",'Assumptions'!$B$9),"")</f>
        <v/>
      </c>
      <c r="AQ72" s="31">
        <f>IFERROR(IF(COUNTA(G72,I72:J72,M72:P72,R72,V72:W72,AB72:AC72,AG72,AI72,AL72:AN72)=0,"",IF(G72&gt;F72,"Out-of-order rooms exceed inventory",IF(I72&gt;H72,"On-the-books rooms exceed sellable rooms",IF(Q72&gt;H72,"Forecast exceeds sellable rooms",IF(AND(Q72&gt;0,R72=0),"Missing forecast ADR",IF(AND(I72&gt;0,J72=0),"Missing on-the-books ADR","Ready")))))),"Check inputs")</f>
        <v/>
      </c>
    </row>
    <row r="73">
      <c r="A73" s="55" t="n">
        <v>46094</v>
      </c>
      <c r="B73" s="24">
        <f>IFERROR(IF(A73="","",INDEX('Assumptions'!$E$3:$E$9,MOD(A73-'Assumptions'!$B$18,7)+1)),"")</f>
        <v/>
      </c>
      <c r="C73" s="24">
        <f>IFERROR(IF(A73="","",INDEX('Assumptions'!$H$3:$H$14,MONTH(A73))),"")</f>
        <v/>
      </c>
      <c r="D73" s="25" t="inlineStr">
        <is>
          <t>Weekday</t>
        </is>
      </c>
      <c r="E73" s="26" t="n"/>
      <c r="F73" s="24">
        <f>IFERROR(IF(A73="","",'Assumptions'!$B$5),"")</f>
        <v/>
      </c>
      <c r="G73" s="25" t="n"/>
      <c r="H73" s="24">
        <f>IFERROR(IF(G73="","",MAX(0,F73-G73)),"")</f>
        <v/>
      </c>
      <c r="I73" s="25" t="n"/>
      <c r="J73" s="56" t="n"/>
      <c r="K73" s="57">
        <f>IFERROR(IF(OR(I73="",J73=""),"",I73*J73),"")</f>
        <v/>
      </c>
      <c r="L73" s="58">
        <f>IFERROR(IF(OR(I73="",H73=""),"",I73/H73),"")</f>
        <v/>
      </c>
      <c r="M73" s="25" t="n"/>
      <c r="N73" s="25" t="n"/>
      <c r="O73" s="25" t="n"/>
      <c r="P73" s="25" t="n"/>
      <c r="Q73" s="24">
        <f>IFERROR(IF(OR(H73="",I73="",P73=""),"",MIN(H73,MAX(0,I73+P73))),"")</f>
        <v/>
      </c>
      <c r="R73" s="56" t="n"/>
      <c r="S73" s="57">
        <f>IFERROR(IF(OR(Q73="",R73=""),"",Q73*R73),"")</f>
        <v/>
      </c>
      <c r="T73" s="58">
        <f>IFERROR(IF(OR(Q73="",H73=""),"",Q73/H73),"")</f>
        <v/>
      </c>
      <c r="U73" s="57">
        <f>IFERROR(IF(OR(S73="",H73=""),"",S73/H73),"")</f>
        <v/>
      </c>
      <c r="V73" s="25" t="n"/>
      <c r="W73" s="56" t="n"/>
      <c r="X73" s="57">
        <f>IFERROR(IF(OR(V73="",W73=""),"",V73*W73),"")</f>
        <v/>
      </c>
      <c r="Y73" s="58">
        <f>IFERROR(IF(OR(V73="",H73=""),"",V73/H73),"")</f>
        <v/>
      </c>
      <c r="Z73" s="57">
        <f>IFERROR(IF(OR(S73="",X73=""),"",S73-X73),"")</f>
        <v/>
      </c>
      <c r="AA73" s="58">
        <f>IFERROR(IF(OR(Z73="",X73=""),"",Z73/X73),"")</f>
        <v/>
      </c>
      <c r="AB73" s="25" t="n"/>
      <c r="AC73" s="56" t="n"/>
      <c r="AD73" s="57">
        <f>IFERROR(IF(OR(AB73="",AC73=""),"",AB73*AC73),"")</f>
        <v/>
      </c>
      <c r="AE73" s="57">
        <f>IFERROR(IF(OR(S73="",AD73=""),"",S73-AD73),"")</f>
        <v/>
      </c>
      <c r="AF73" s="58">
        <f>IFERROR(IF(OR(AE73="",AD73=""),"",AE73/AD73),"")</f>
        <v/>
      </c>
      <c r="AG73" s="56" t="n"/>
      <c r="AH73" s="59">
        <f>IFERROR(IF(OR(R73="",AG73=""),"",R73/AG73*100),"")</f>
        <v/>
      </c>
      <c r="AI73" s="56" t="n"/>
      <c r="AJ73" s="57">
        <f>IFERROR(IF(OR(T73="",AI73=""),"",IF(T73&gt;='Assumptions'!$B$10,AI73*(1+'Assumptions'!$B$13),IF(T73&lt;'Assumptions'!$B$8,AI73*(1-'Assumptions'!$B$14),AI73))),"")</f>
        <v/>
      </c>
      <c r="AK73" s="31">
        <f>IFERROR(IF(COUNTA(G73,I73:J73,M73:P73,R73,V73:W73,AB73:AC73,AG73,AI73,AL73:AN73)=0,"",IF(H73=0,"Closed / Sold Out",IF(I73&gt;H73,"Review Inventory",IF(T73&gt;='Assumptions'!$B$10,"Increase Rate",IF(T73&lt;'Assumptions'!$B$8,"Reduce Rate","Hold Rate"))))),"Review")</f>
        <v/>
      </c>
      <c r="AL73" s="25" t="n"/>
      <c r="AM73" s="25" t="n"/>
      <c r="AN73" s="26" t="n"/>
      <c r="AO73" s="24">
        <f>IFERROR(IF(A73="","",IF(A73&lt;TODAY(),"Past",IF(A73=TODAY(),"Today","Future"))),"")</f>
        <v/>
      </c>
      <c r="AP73" s="58">
        <f>IFERROR(IF(COUNTA(G73,I73:J73,M73:P73,R73,V73:W73,AB73:AC73,AG73,AI73,AL73:AN73)=0,"",'Assumptions'!$B$9),"")</f>
        <v/>
      </c>
      <c r="AQ73" s="31">
        <f>IFERROR(IF(COUNTA(G73,I73:J73,M73:P73,R73,V73:W73,AB73:AC73,AG73,AI73,AL73:AN73)=0,"",IF(G73&gt;F73,"Out-of-order rooms exceed inventory",IF(I73&gt;H73,"On-the-books rooms exceed sellable rooms",IF(Q73&gt;H73,"Forecast exceeds sellable rooms",IF(AND(Q73&gt;0,R73=0),"Missing forecast ADR",IF(AND(I73&gt;0,J73=0),"Missing on-the-books ADR","Ready")))))),"Check inputs")</f>
        <v/>
      </c>
    </row>
    <row r="74">
      <c r="A74" s="55" t="n">
        <v>46095</v>
      </c>
      <c r="B74" s="24">
        <f>IFERROR(IF(A74="","",INDEX('Assumptions'!$E$3:$E$9,MOD(A74-'Assumptions'!$B$18,7)+1)),"")</f>
        <v/>
      </c>
      <c r="C74" s="24">
        <f>IFERROR(IF(A74="","",INDEX('Assumptions'!$H$3:$H$14,MONTH(A74))),"")</f>
        <v/>
      </c>
      <c r="D74" s="25" t="inlineStr">
        <is>
          <t>Weekend</t>
        </is>
      </c>
      <c r="E74" s="26" t="n"/>
      <c r="F74" s="24">
        <f>IFERROR(IF(A74="","",'Assumptions'!$B$5),"")</f>
        <v/>
      </c>
      <c r="G74" s="25" t="n"/>
      <c r="H74" s="24">
        <f>IFERROR(IF(G74="","",MAX(0,F74-G74)),"")</f>
        <v/>
      </c>
      <c r="I74" s="25" t="n"/>
      <c r="J74" s="56" t="n"/>
      <c r="K74" s="57">
        <f>IFERROR(IF(OR(I74="",J74=""),"",I74*J74),"")</f>
        <v/>
      </c>
      <c r="L74" s="58">
        <f>IFERROR(IF(OR(I74="",H74=""),"",I74/H74),"")</f>
        <v/>
      </c>
      <c r="M74" s="25" t="n"/>
      <c r="N74" s="25" t="n"/>
      <c r="O74" s="25" t="n"/>
      <c r="P74" s="25" t="n"/>
      <c r="Q74" s="24">
        <f>IFERROR(IF(OR(H74="",I74="",P74=""),"",MIN(H74,MAX(0,I74+P74))),"")</f>
        <v/>
      </c>
      <c r="R74" s="56" t="n"/>
      <c r="S74" s="57">
        <f>IFERROR(IF(OR(Q74="",R74=""),"",Q74*R74),"")</f>
        <v/>
      </c>
      <c r="T74" s="58">
        <f>IFERROR(IF(OR(Q74="",H74=""),"",Q74/H74),"")</f>
        <v/>
      </c>
      <c r="U74" s="57">
        <f>IFERROR(IF(OR(S74="",H74=""),"",S74/H74),"")</f>
        <v/>
      </c>
      <c r="V74" s="25" t="n"/>
      <c r="W74" s="56" t="n"/>
      <c r="X74" s="57">
        <f>IFERROR(IF(OR(V74="",W74=""),"",V74*W74),"")</f>
        <v/>
      </c>
      <c r="Y74" s="58">
        <f>IFERROR(IF(OR(V74="",H74=""),"",V74/H74),"")</f>
        <v/>
      </c>
      <c r="Z74" s="57">
        <f>IFERROR(IF(OR(S74="",X74=""),"",S74-X74),"")</f>
        <v/>
      </c>
      <c r="AA74" s="58">
        <f>IFERROR(IF(OR(Z74="",X74=""),"",Z74/X74),"")</f>
        <v/>
      </c>
      <c r="AB74" s="25" t="n"/>
      <c r="AC74" s="56" t="n"/>
      <c r="AD74" s="57">
        <f>IFERROR(IF(OR(AB74="",AC74=""),"",AB74*AC74),"")</f>
        <v/>
      </c>
      <c r="AE74" s="57">
        <f>IFERROR(IF(OR(S74="",AD74=""),"",S74-AD74),"")</f>
        <v/>
      </c>
      <c r="AF74" s="58">
        <f>IFERROR(IF(OR(AE74="",AD74=""),"",AE74/AD74),"")</f>
        <v/>
      </c>
      <c r="AG74" s="56" t="n"/>
      <c r="AH74" s="59">
        <f>IFERROR(IF(OR(R74="",AG74=""),"",R74/AG74*100),"")</f>
        <v/>
      </c>
      <c r="AI74" s="56" t="n"/>
      <c r="AJ74" s="57">
        <f>IFERROR(IF(OR(T74="",AI74=""),"",IF(T74&gt;='Assumptions'!$B$10,AI74*(1+'Assumptions'!$B$13),IF(T74&lt;'Assumptions'!$B$8,AI74*(1-'Assumptions'!$B$14),AI74))),"")</f>
        <v/>
      </c>
      <c r="AK74" s="31">
        <f>IFERROR(IF(COUNTA(G74,I74:J74,M74:P74,R74,V74:W74,AB74:AC74,AG74,AI74,AL74:AN74)=0,"",IF(H74=0,"Closed / Sold Out",IF(I74&gt;H74,"Review Inventory",IF(T74&gt;='Assumptions'!$B$10,"Increase Rate",IF(T74&lt;'Assumptions'!$B$8,"Reduce Rate","Hold Rate"))))),"Review")</f>
        <v/>
      </c>
      <c r="AL74" s="25" t="n"/>
      <c r="AM74" s="25" t="n"/>
      <c r="AN74" s="26" t="n"/>
      <c r="AO74" s="24">
        <f>IFERROR(IF(A74="","",IF(A74&lt;TODAY(),"Past",IF(A74=TODAY(),"Today","Future"))),"")</f>
        <v/>
      </c>
      <c r="AP74" s="58">
        <f>IFERROR(IF(COUNTA(G74,I74:J74,M74:P74,R74,V74:W74,AB74:AC74,AG74,AI74,AL74:AN74)=0,"",'Assumptions'!$B$9),"")</f>
        <v/>
      </c>
      <c r="AQ74" s="31">
        <f>IFERROR(IF(COUNTA(G74,I74:J74,M74:P74,R74,V74:W74,AB74:AC74,AG74,AI74,AL74:AN74)=0,"",IF(G74&gt;F74,"Out-of-order rooms exceed inventory",IF(I74&gt;H74,"On-the-books rooms exceed sellable rooms",IF(Q74&gt;H74,"Forecast exceeds sellable rooms",IF(AND(Q74&gt;0,R74=0),"Missing forecast ADR",IF(AND(I74&gt;0,J74=0),"Missing on-the-books ADR","Ready")))))),"Check inputs")</f>
        <v/>
      </c>
    </row>
    <row r="75">
      <c r="A75" s="55" t="n">
        <v>46096</v>
      </c>
      <c r="B75" s="24">
        <f>IFERROR(IF(A75="","",INDEX('Assumptions'!$E$3:$E$9,MOD(A75-'Assumptions'!$B$18,7)+1)),"")</f>
        <v/>
      </c>
      <c r="C75" s="24">
        <f>IFERROR(IF(A75="","",INDEX('Assumptions'!$H$3:$H$14,MONTH(A75))),"")</f>
        <v/>
      </c>
      <c r="D75" s="25" t="inlineStr">
        <is>
          <t>Weekend</t>
        </is>
      </c>
      <c r="E75" s="26" t="n"/>
      <c r="F75" s="24">
        <f>IFERROR(IF(A75="","",'Assumptions'!$B$5),"")</f>
        <v/>
      </c>
      <c r="G75" s="25" t="n"/>
      <c r="H75" s="24">
        <f>IFERROR(IF(G75="","",MAX(0,F75-G75)),"")</f>
        <v/>
      </c>
      <c r="I75" s="25" t="n"/>
      <c r="J75" s="56" t="n"/>
      <c r="K75" s="57">
        <f>IFERROR(IF(OR(I75="",J75=""),"",I75*J75),"")</f>
        <v/>
      </c>
      <c r="L75" s="58">
        <f>IFERROR(IF(OR(I75="",H75=""),"",I75/H75),"")</f>
        <v/>
      </c>
      <c r="M75" s="25" t="n"/>
      <c r="N75" s="25" t="n"/>
      <c r="O75" s="25" t="n"/>
      <c r="P75" s="25" t="n"/>
      <c r="Q75" s="24">
        <f>IFERROR(IF(OR(H75="",I75="",P75=""),"",MIN(H75,MAX(0,I75+P75))),"")</f>
        <v/>
      </c>
      <c r="R75" s="56" t="n"/>
      <c r="S75" s="57">
        <f>IFERROR(IF(OR(Q75="",R75=""),"",Q75*R75),"")</f>
        <v/>
      </c>
      <c r="T75" s="58">
        <f>IFERROR(IF(OR(Q75="",H75=""),"",Q75/H75),"")</f>
        <v/>
      </c>
      <c r="U75" s="57">
        <f>IFERROR(IF(OR(S75="",H75=""),"",S75/H75),"")</f>
        <v/>
      </c>
      <c r="V75" s="25" t="n"/>
      <c r="W75" s="56" t="n"/>
      <c r="X75" s="57">
        <f>IFERROR(IF(OR(V75="",W75=""),"",V75*W75),"")</f>
        <v/>
      </c>
      <c r="Y75" s="58">
        <f>IFERROR(IF(OR(V75="",H75=""),"",V75/H75),"")</f>
        <v/>
      </c>
      <c r="Z75" s="57">
        <f>IFERROR(IF(OR(S75="",X75=""),"",S75-X75),"")</f>
        <v/>
      </c>
      <c r="AA75" s="58">
        <f>IFERROR(IF(OR(Z75="",X75=""),"",Z75/X75),"")</f>
        <v/>
      </c>
      <c r="AB75" s="25" t="n"/>
      <c r="AC75" s="56" t="n"/>
      <c r="AD75" s="57">
        <f>IFERROR(IF(OR(AB75="",AC75=""),"",AB75*AC75),"")</f>
        <v/>
      </c>
      <c r="AE75" s="57">
        <f>IFERROR(IF(OR(S75="",AD75=""),"",S75-AD75),"")</f>
        <v/>
      </c>
      <c r="AF75" s="58">
        <f>IFERROR(IF(OR(AE75="",AD75=""),"",AE75/AD75),"")</f>
        <v/>
      </c>
      <c r="AG75" s="56" t="n"/>
      <c r="AH75" s="59">
        <f>IFERROR(IF(OR(R75="",AG75=""),"",R75/AG75*100),"")</f>
        <v/>
      </c>
      <c r="AI75" s="56" t="n"/>
      <c r="AJ75" s="57">
        <f>IFERROR(IF(OR(T75="",AI75=""),"",IF(T75&gt;='Assumptions'!$B$10,AI75*(1+'Assumptions'!$B$13),IF(T75&lt;'Assumptions'!$B$8,AI75*(1-'Assumptions'!$B$14),AI75))),"")</f>
        <v/>
      </c>
      <c r="AK75" s="31">
        <f>IFERROR(IF(COUNTA(G75,I75:J75,M75:P75,R75,V75:W75,AB75:AC75,AG75,AI75,AL75:AN75)=0,"",IF(H75=0,"Closed / Sold Out",IF(I75&gt;H75,"Review Inventory",IF(T75&gt;='Assumptions'!$B$10,"Increase Rate",IF(T75&lt;'Assumptions'!$B$8,"Reduce Rate","Hold Rate"))))),"Review")</f>
        <v/>
      </c>
      <c r="AL75" s="25" t="n"/>
      <c r="AM75" s="25" t="n"/>
      <c r="AN75" s="26" t="n"/>
      <c r="AO75" s="24">
        <f>IFERROR(IF(A75="","",IF(A75&lt;TODAY(),"Past",IF(A75=TODAY(),"Today","Future"))),"")</f>
        <v/>
      </c>
      <c r="AP75" s="58">
        <f>IFERROR(IF(COUNTA(G75,I75:J75,M75:P75,R75,V75:W75,AB75:AC75,AG75,AI75,AL75:AN75)=0,"",'Assumptions'!$B$9),"")</f>
        <v/>
      </c>
      <c r="AQ75" s="31">
        <f>IFERROR(IF(COUNTA(G75,I75:J75,M75:P75,R75,V75:W75,AB75:AC75,AG75,AI75,AL75:AN75)=0,"",IF(G75&gt;F75,"Out-of-order rooms exceed inventory",IF(I75&gt;H75,"On-the-books rooms exceed sellable rooms",IF(Q75&gt;H75,"Forecast exceeds sellable rooms",IF(AND(Q75&gt;0,R75=0),"Missing forecast ADR",IF(AND(I75&gt;0,J75=0),"Missing on-the-books ADR","Ready")))))),"Check inputs")</f>
        <v/>
      </c>
    </row>
    <row r="76">
      <c r="A76" s="55" t="n">
        <v>46097</v>
      </c>
      <c r="B76" s="24">
        <f>IFERROR(IF(A76="","",INDEX('Assumptions'!$E$3:$E$9,MOD(A76-'Assumptions'!$B$18,7)+1)),"")</f>
        <v/>
      </c>
      <c r="C76" s="24">
        <f>IFERROR(IF(A76="","",INDEX('Assumptions'!$H$3:$H$14,MONTH(A76))),"")</f>
        <v/>
      </c>
      <c r="D76" s="25" t="inlineStr">
        <is>
          <t>Weekday</t>
        </is>
      </c>
      <c r="E76" s="26" t="n"/>
      <c r="F76" s="24">
        <f>IFERROR(IF(A76="","",'Assumptions'!$B$5),"")</f>
        <v/>
      </c>
      <c r="G76" s="25" t="n"/>
      <c r="H76" s="24">
        <f>IFERROR(IF(G76="","",MAX(0,F76-G76)),"")</f>
        <v/>
      </c>
      <c r="I76" s="25" t="n"/>
      <c r="J76" s="56" t="n"/>
      <c r="K76" s="57">
        <f>IFERROR(IF(OR(I76="",J76=""),"",I76*J76),"")</f>
        <v/>
      </c>
      <c r="L76" s="58">
        <f>IFERROR(IF(OR(I76="",H76=""),"",I76/H76),"")</f>
        <v/>
      </c>
      <c r="M76" s="25" t="n"/>
      <c r="N76" s="25" t="n"/>
      <c r="O76" s="25" t="n"/>
      <c r="P76" s="25" t="n"/>
      <c r="Q76" s="24">
        <f>IFERROR(IF(OR(H76="",I76="",P76=""),"",MIN(H76,MAX(0,I76+P76))),"")</f>
        <v/>
      </c>
      <c r="R76" s="56" t="n"/>
      <c r="S76" s="57">
        <f>IFERROR(IF(OR(Q76="",R76=""),"",Q76*R76),"")</f>
        <v/>
      </c>
      <c r="T76" s="58">
        <f>IFERROR(IF(OR(Q76="",H76=""),"",Q76/H76),"")</f>
        <v/>
      </c>
      <c r="U76" s="57">
        <f>IFERROR(IF(OR(S76="",H76=""),"",S76/H76),"")</f>
        <v/>
      </c>
      <c r="V76" s="25" t="n"/>
      <c r="W76" s="56" t="n"/>
      <c r="X76" s="57">
        <f>IFERROR(IF(OR(V76="",W76=""),"",V76*W76),"")</f>
        <v/>
      </c>
      <c r="Y76" s="58">
        <f>IFERROR(IF(OR(V76="",H76=""),"",V76/H76),"")</f>
        <v/>
      </c>
      <c r="Z76" s="57">
        <f>IFERROR(IF(OR(S76="",X76=""),"",S76-X76),"")</f>
        <v/>
      </c>
      <c r="AA76" s="58">
        <f>IFERROR(IF(OR(Z76="",X76=""),"",Z76/X76),"")</f>
        <v/>
      </c>
      <c r="AB76" s="25" t="n"/>
      <c r="AC76" s="56" t="n"/>
      <c r="AD76" s="57">
        <f>IFERROR(IF(OR(AB76="",AC76=""),"",AB76*AC76),"")</f>
        <v/>
      </c>
      <c r="AE76" s="57">
        <f>IFERROR(IF(OR(S76="",AD76=""),"",S76-AD76),"")</f>
        <v/>
      </c>
      <c r="AF76" s="58">
        <f>IFERROR(IF(OR(AE76="",AD76=""),"",AE76/AD76),"")</f>
        <v/>
      </c>
      <c r="AG76" s="56" t="n"/>
      <c r="AH76" s="59">
        <f>IFERROR(IF(OR(R76="",AG76=""),"",R76/AG76*100),"")</f>
        <v/>
      </c>
      <c r="AI76" s="56" t="n"/>
      <c r="AJ76" s="57">
        <f>IFERROR(IF(OR(T76="",AI76=""),"",IF(T76&gt;='Assumptions'!$B$10,AI76*(1+'Assumptions'!$B$13),IF(T76&lt;'Assumptions'!$B$8,AI76*(1-'Assumptions'!$B$14),AI76))),"")</f>
        <v/>
      </c>
      <c r="AK76" s="31">
        <f>IFERROR(IF(COUNTA(G76,I76:J76,M76:P76,R76,V76:W76,AB76:AC76,AG76,AI76,AL76:AN76)=0,"",IF(H76=0,"Closed / Sold Out",IF(I76&gt;H76,"Review Inventory",IF(T76&gt;='Assumptions'!$B$10,"Increase Rate",IF(T76&lt;'Assumptions'!$B$8,"Reduce Rate","Hold Rate"))))),"Review")</f>
        <v/>
      </c>
      <c r="AL76" s="25" t="n"/>
      <c r="AM76" s="25" t="n"/>
      <c r="AN76" s="26" t="n"/>
      <c r="AO76" s="24">
        <f>IFERROR(IF(A76="","",IF(A76&lt;TODAY(),"Past",IF(A76=TODAY(),"Today","Future"))),"")</f>
        <v/>
      </c>
      <c r="AP76" s="58">
        <f>IFERROR(IF(COUNTA(G76,I76:J76,M76:P76,R76,V76:W76,AB76:AC76,AG76,AI76,AL76:AN76)=0,"",'Assumptions'!$B$9),"")</f>
        <v/>
      </c>
      <c r="AQ76" s="31">
        <f>IFERROR(IF(COUNTA(G76,I76:J76,M76:P76,R76,V76:W76,AB76:AC76,AG76,AI76,AL76:AN76)=0,"",IF(G76&gt;F76,"Out-of-order rooms exceed inventory",IF(I76&gt;H76,"On-the-books rooms exceed sellable rooms",IF(Q76&gt;H76,"Forecast exceeds sellable rooms",IF(AND(Q76&gt;0,R76=0),"Missing forecast ADR",IF(AND(I76&gt;0,J76=0),"Missing on-the-books ADR","Ready")))))),"Check inputs")</f>
        <v/>
      </c>
    </row>
    <row r="77">
      <c r="A77" s="55" t="n">
        <v>46098</v>
      </c>
      <c r="B77" s="24">
        <f>IFERROR(IF(A77="","",INDEX('Assumptions'!$E$3:$E$9,MOD(A77-'Assumptions'!$B$18,7)+1)),"")</f>
        <v/>
      </c>
      <c r="C77" s="24">
        <f>IFERROR(IF(A77="","",INDEX('Assumptions'!$H$3:$H$14,MONTH(A77))),"")</f>
        <v/>
      </c>
      <c r="D77" s="25" t="inlineStr">
        <is>
          <t>Weekday</t>
        </is>
      </c>
      <c r="E77" s="26" t="n"/>
      <c r="F77" s="24">
        <f>IFERROR(IF(A77="","",'Assumptions'!$B$5),"")</f>
        <v/>
      </c>
      <c r="G77" s="25" t="n"/>
      <c r="H77" s="24">
        <f>IFERROR(IF(G77="","",MAX(0,F77-G77)),"")</f>
        <v/>
      </c>
      <c r="I77" s="25" t="n"/>
      <c r="J77" s="56" t="n"/>
      <c r="K77" s="57">
        <f>IFERROR(IF(OR(I77="",J77=""),"",I77*J77),"")</f>
        <v/>
      </c>
      <c r="L77" s="58">
        <f>IFERROR(IF(OR(I77="",H77=""),"",I77/H77),"")</f>
        <v/>
      </c>
      <c r="M77" s="25" t="n"/>
      <c r="N77" s="25" t="n"/>
      <c r="O77" s="25" t="n"/>
      <c r="P77" s="25" t="n"/>
      <c r="Q77" s="24">
        <f>IFERROR(IF(OR(H77="",I77="",P77=""),"",MIN(H77,MAX(0,I77+P77))),"")</f>
        <v/>
      </c>
      <c r="R77" s="56" t="n"/>
      <c r="S77" s="57">
        <f>IFERROR(IF(OR(Q77="",R77=""),"",Q77*R77),"")</f>
        <v/>
      </c>
      <c r="T77" s="58">
        <f>IFERROR(IF(OR(Q77="",H77=""),"",Q77/H77),"")</f>
        <v/>
      </c>
      <c r="U77" s="57">
        <f>IFERROR(IF(OR(S77="",H77=""),"",S77/H77),"")</f>
        <v/>
      </c>
      <c r="V77" s="25" t="n"/>
      <c r="W77" s="56" t="n"/>
      <c r="X77" s="57">
        <f>IFERROR(IF(OR(V77="",W77=""),"",V77*W77),"")</f>
        <v/>
      </c>
      <c r="Y77" s="58">
        <f>IFERROR(IF(OR(V77="",H77=""),"",V77/H77),"")</f>
        <v/>
      </c>
      <c r="Z77" s="57">
        <f>IFERROR(IF(OR(S77="",X77=""),"",S77-X77),"")</f>
        <v/>
      </c>
      <c r="AA77" s="58">
        <f>IFERROR(IF(OR(Z77="",X77=""),"",Z77/X77),"")</f>
        <v/>
      </c>
      <c r="AB77" s="25" t="n"/>
      <c r="AC77" s="56" t="n"/>
      <c r="AD77" s="57">
        <f>IFERROR(IF(OR(AB77="",AC77=""),"",AB77*AC77),"")</f>
        <v/>
      </c>
      <c r="AE77" s="57">
        <f>IFERROR(IF(OR(S77="",AD77=""),"",S77-AD77),"")</f>
        <v/>
      </c>
      <c r="AF77" s="58">
        <f>IFERROR(IF(OR(AE77="",AD77=""),"",AE77/AD77),"")</f>
        <v/>
      </c>
      <c r="AG77" s="56" t="n"/>
      <c r="AH77" s="59">
        <f>IFERROR(IF(OR(R77="",AG77=""),"",R77/AG77*100),"")</f>
        <v/>
      </c>
      <c r="AI77" s="56" t="n"/>
      <c r="AJ77" s="57">
        <f>IFERROR(IF(OR(T77="",AI77=""),"",IF(T77&gt;='Assumptions'!$B$10,AI77*(1+'Assumptions'!$B$13),IF(T77&lt;'Assumptions'!$B$8,AI77*(1-'Assumptions'!$B$14),AI77))),"")</f>
        <v/>
      </c>
      <c r="AK77" s="31">
        <f>IFERROR(IF(COUNTA(G77,I77:J77,M77:P77,R77,V77:W77,AB77:AC77,AG77,AI77,AL77:AN77)=0,"",IF(H77=0,"Closed / Sold Out",IF(I77&gt;H77,"Review Inventory",IF(T77&gt;='Assumptions'!$B$10,"Increase Rate",IF(T77&lt;'Assumptions'!$B$8,"Reduce Rate","Hold Rate"))))),"Review")</f>
        <v/>
      </c>
      <c r="AL77" s="25" t="n"/>
      <c r="AM77" s="25" t="n"/>
      <c r="AN77" s="26" t="n"/>
      <c r="AO77" s="24">
        <f>IFERROR(IF(A77="","",IF(A77&lt;TODAY(),"Past",IF(A77=TODAY(),"Today","Future"))),"")</f>
        <v/>
      </c>
      <c r="AP77" s="58">
        <f>IFERROR(IF(COUNTA(G77,I77:J77,M77:P77,R77,V77:W77,AB77:AC77,AG77,AI77,AL77:AN77)=0,"",'Assumptions'!$B$9),"")</f>
        <v/>
      </c>
      <c r="AQ77" s="31">
        <f>IFERROR(IF(COUNTA(G77,I77:J77,M77:P77,R77,V77:W77,AB77:AC77,AG77,AI77,AL77:AN77)=0,"",IF(G77&gt;F77,"Out-of-order rooms exceed inventory",IF(I77&gt;H77,"On-the-books rooms exceed sellable rooms",IF(Q77&gt;H77,"Forecast exceeds sellable rooms",IF(AND(Q77&gt;0,R77=0),"Missing forecast ADR",IF(AND(I77&gt;0,J77=0),"Missing on-the-books ADR","Ready")))))),"Check inputs")</f>
        <v/>
      </c>
    </row>
    <row r="78">
      <c r="A78" s="55" t="n">
        <v>46099</v>
      </c>
      <c r="B78" s="24">
        <f>IFERROR(IF(A78="","",INDEX('Assumptions'!$E$3:$E$9,MOD(A78-'Assumptions'!$B$18,7)+1)),"")</f>
        <v/>
      </c>
      <c r="C78" s="24">
        <f>IFERROR(IF(A78="","",INDEX('Assumptions'!$H$3:$H$14,MONTH(A78))),"")</f>
        <v/>
      </c>
      <c r="D78" s="25" t="inlineStr">
        <is>
          <t>Weekday</t>
        </is>
      </c>
      <c r="E78" s="26" t="n"/>
      <c r="F78" s="24">
        <f>IFERROR(IF(A78="","",'Assumptions'!$B$5),"")</f>
        <v/>
      </c>
      <c r="G78" s="25" t="n"/>
      <c r="H78" s="24">
        <f>IFERROR(IF(G78="","",MAX(0,F78-G78)),"")</f>
        <v/>
      </c>
      <c r="I78" s="25" t="n"/>
      <c r="J78" s="56" t="n"/>
      <c r="K78" s="57">
        <f>IFERROR(IF(OR(I78="",J78=""),"",I78*J78),"")</f>
        <v/>
      </c>
      <c r="L78" s="58">
        <f>IFERROR(IF(OR(I78="",H78=""),"",I78/H78),"")</f>
        <v/>
      </c>
      <c r="M78" s="25" t="n"/>
      <c r="N78" s="25" t="n"/>
      <c r="O78" s="25" t="n"/>
      <c r="P78" s="25" t="n"/>
      <c r="Q78" s="24">
        <f>IFERROR(IF(OR(H78="",I78="",P78=""),"",MIN(H78,MAX(0,I78+P78))),"")</f>
        <v/>
      </c>
      <c r="R78" s="56" t="n"/>
      <c r="S78" s="57">
        <f>IFERROR(IF(OR(Q78="",R78=""),"",Q78*R78),"")</f>
        <v/>
      </c>
      <c r="T78" s="58">
        <f>IFERROR(IF(OR(Q78="",H78=""),"",Q78/H78),"")</f>
        <v/>
      </c>
      <c r="U78" s="57">
        <f>IFERROR(IF(OR(S78="",H78=""),"",S78/H78),"")</f>
        <v/>
      </c>
      <c r="V78" s="25" t="n"/>
      <c r="W78" s="56" t="n"/>
      <c r="X78" s="57">
        <f>IFERROR(IF(OR(V78="",W78=""),"",V78*W78),"")</f>
        <v/>
      </c>
      <c r="Y78" s="58">
        <f>IFERROR(IF(OR(V78="",H78=""),"",V78/H78),"")</f>
        <v/>
      </c>
      <c r="Z78" s="57">
        <f>IFERROR(IF(OR(S78="",X78=""),"",S78-X78),"")</f>
        <v/>
      </c>
      <c r="AA78" s="58">
        <f>IFERROR(IF(OR(Z78="",X78=""),"",Z78/X78),"")</f>
        <v/>
      </c>
      <c r="AB78" s="25" t="n"/>
      <c r="AC78" s="56" t="n"/>
      <c r="AD78" s="57">
        <f>IFERROR(IF(OR(AB78="",AC78=""),"",AB78*AC78),"")</f>
        <v/>
      </c>
      <c r="AE78" s="57">
        <f>IFERROR(IF(OR(S78="",AD78=""),"",S78-AD78),"")</f>
        <v/>
      </c>
      <c r="AF78" s="58">
        <f>IFERROR(IF(OR(AE78="",AD78=""),"",AE78/AD78),"")</f>
        <v/>
      </c>
      <c r="AG78" s="56" t="n"/>
      <c r="AH78" s="59">
        <f>IFERROR(IF(OR(R78="",AG78=""),"",R78/AG78*100),"")</f>
        <v/>
      </c>
      <c r="AI78" s="56" t="n"/>
      <c r="AJ78" s="57">
        <f>IFERROR(IF(OR(T78="",AI78=""),"",IF(T78&gt;='Assumptions'!$B$10,AI78*(1+'Assumptions'!$B$13),IF(T78&lt;'Assumptions'!$B$8,AI78*(1-'Assumptions'!$B$14),AI78))),"")</f>
        <v/>
      </c>
      <c r="AK78" s="31">
        <f>IFERROR(IF(COUNTA(G78,I78:J78,M78:P78,R78,V78:W78,AB78:AC78,AG78,AI78,AL78:AN78)=0,"",IF(H78=0,"Closed / Sold Out",IF(I78&gt;H78,"Review Inventory",IF(T78&gt;='Assumptions'!$B$10,"Increase Rate",IF(T78&lt;'Assumptions'!$B$8,"Reduce Rate","Hold Rate"))))),"Review")</f>
        <v/>
      </c>
      <c r="AL78" s="25" t="n"/>
      <c r="AM78" s="25" t="n"/>
      <c r="AN78" s="26" t="n"/>
      <c r="AO78" s="24">
        <f>IFERROR(IF(A78="","",IF(A78&lt;TODAY(),"Past",IF(A78=TODAY(),"Today","Future"))),"")</f>
        <v/>
      </c>
      <c r="AP78" s="58">
        <f>IFERROR(IF(COUNTA(G78,I78:J78,M78:P78,R78,V78:W78,AB78:AC78,AG78,AI78,AL78:AN78)=0,"",'Assumptions'!$B$9),"")</f>
        <v/>
      </c>
      <c r="AQ78" s="31">
        <f>IFERROR(IF(COUNTA(G78,I78:J78,M78:P78,R78,V78:W78,AB78:AC78,AG78,AI78,AL78:AN78)=0,"",IF(G78&gt;F78,"Out-of-order rooms exceed inventory",IF(I78&gt;H78,"On-the-books rooms exceed sellable rooms",IF(Q78&gt;H78,"Forecast exceeds sellable rooms",IF(AND(Q78&gt;0,R78=0),"Missing forecast ADR",IF(AND(I78&gt;0,J78=0),"Missing on-the-books ADR","Ready")))))),"Check inputs")</f>
        <v/>
      </c>
    </row>
    <row r="79">
      <c r="A79" s="55" t="n">
        <v>46100</v>
      </c>
      <c r="B79" s="24">
        <f>IFERROR(IF(A79="","",INDEX('Assumptions'!$E$3:$E$9,MOD(A79-'Assumptions'!$B$18,7)+1)),"")</f>
        <v/>
      </c>
      <c r="C79" s="24">
        <f>IFERROR(IF(A79="","",INDEX('Assumptions'!$H$3:$H$14,MONTH(A79))),"")</f>
        <v/>
      </c>
      <c r="D79" s="25" t="inlineStr">
        <is>
          <t>Weekday</t>
        </is>
      </c>
      <c r="E79" s="26" t="n"/>
      <c r="F79" s="24">
        <f>IFERROR(IF(A79="","",'Assumptions'!$B$5),"")</f>
        <v/>
      </c>
      <c r="G79" s="25" t="n"/>
      <c r="H79" s="24">
        <f>IFERROR(IF(G79="","",MAX(0,F79-G79)),"")</f>
        <v/>
      </c>
      <c r="I79" s="25" t="n"/>
      <c r="J79" s="56" t="n"/>
      <c r="K79" s="57">
        <f>IFERROR(IF(OR(I79="",J79=""),"",I79*J79),"")</f>
        <v/>
      </c>
      <c r="L79" s="58">
        <f>IFERROR(IF(OR(I79="",H79=""),"",I79/H79),"")</f>
        <v/>
      </c>
      <c r="M79" s="25" t="n"/>
      <c r="N79" s="25" t="n"/>
      <c r="O79" s="25" t="n"/>
      <c r="P79" s="25" t="n"/>
      <c r="Q79" s="24">
        <f>IFERROR(IF(OR(H79="",I79="",P79=""),"",MIN(H79,MAX(0,I79+P79))),"")</f>
        <v/>
      </c>
      <c r="R79" s="56" t="n"/>
      <c r="S79" s="57">
        <f>IFERROR(IF(OR(Q79="",R79=""),"",Q79*R79),"")</f>
        <v/>
      </c>
      <c r="T79" s="58">
        <f>IFERROR(IF(OR(Q79="",H79=""),"",Q79/H79),"")</f>
        <v/>
      </c>
      <c r="U79" s="57">
        <f>IFERROR(IF(OR(S79="",H79=""),"",S79/H79),"")</f>
        <v/>
      </c>
      <c r="V79" s="25" t="n"/>
      <c r="W79" s="56" t="n"/>
      <c r="X79" s="57">
        <f>IFERROR(IF(OR(V79="",W79=""),"",V79*W79),"")</f>
        <v/>
      </c>
      <c r="Y79" s="58">
        <f>IFERROR(IF(OR(V79="",H79=""),"",V79/H79),"")</f>
        <v/>
      </c>
      <c r="Z79" s="57">
        <f>IFERROR(IF(OR(S79="",X79=""),"",S79-X79),"")</f>
        <v/>
      </c>
      <c r="AA79" s="58">
        <f>IFERROR(IF(OR(Z79="",X79=""),"",Z79/X79),"")</f>
        <v/>
      </c>
      <c r="AB79" s="25" t="n"/>
      <c r="AC79" s="56" t="n"/>
      <c r="AD79" s="57">
        <f>IFERROR(IF(OR(AB79="",AC79=""),"",AB79*AC79),"")</f>
        <v/>
      </c>
      <c r="AE79" s="57">
        <f>IFERROR(IF(OR(S79="",AD79=""),"",S79-AD79),"")</f>
        <v/>
      </c>
      <c r="AF79" s="58">
        <f>IFERROR(IF(OR(AE79="",AD79=""),"",AE79/AD79),"")</f>
        <v/>
      </c>
      <c r="AG79" s="56" t="n"/>
      <c r="AH79" s="59">
        <f>IFERROR(IF(OR(R79="",AG79=""),"",R79/AG79*100),"")</f>
        <v/>
      </c>
      <c r="AI79" s="56" t="n"/>
      <c r="AJ79" s="57">
        <f>IFERROR(IF(OR(T79="",AI79=""),"",IF(T79&gt;='Assumptions'!$B$10,AI79*(1+'Assumptions'!$B$13),IF(T79&lt;'Assumptions'!$B$8,AI79*(1-'Assumptions'!$B$14),AI79))),"")</f>
        <v/>
      </c>
      <c r="AK79" s="31">
        <f>IFERROR(IF(COUNTA(G79,I79:J79,M79:P79,R79,V79:W79,AB79:AC79,AG79,AI79,AL79:AN79)=0,"",IF(H79=0,"Closed / Sold Out",IF(I79&gt;H79,"Review Inventory",IF(T79&gt;='Assumptions'!$B$10,"Increase Rate",IF(T79&lt;'Assumptions'!$B$8,"Reduce Rate","Hold Rate"))))),"Review")</f>
        <v/>
      </c>
      <c r="AL79" s="25" t="n"/>
      <c r="AM79" s="25" t="n"/>
      <c r="AN79" s="26" t="n"/>
      <c r="AO79" s="24">
        <f>IFERROR(IF(A79="","",IF(A79&lt;TODAY(),"Past",IF(A79=TODAY(),"Today","Future"))),"")</f>
        <v/>
      </c>
      <c r="AP79" s="58">
        <f>IFERROR(IF(COUNTA(G79,I79:J79,M79:P79,R79,V79:W79,AB79:AC79,AG79,AI79,AL79:AN79)=0,"",'Assumptions'!$B$9),"")</f>
        <v/>
      </c>
      <c r="AQ79" s="31">
        <f>IFERROR(IF(COUNTA(G79,I79:J79,M79:P79,R79,V79:W79,AB79:AC79,AG79,AI79,AL79:AN79)=0,"",IF(G79&gt;F79,"Out-of-order rooms exceed inventory",IF(I79&gt;H79,"On-the-books rooms exceed sellable rooms",IF(Q79&gt;H79,"Forecast exceeds sellable rooms",IF(AND(Q79&gt;0,R79=0),"Missing forecast ADR",IF(AND(I79&gt;0,J79=0),"Missing on-the-books ADR","Ready")))))),"Check inputs")</f>
        <v/>
      </c>
    </row>
    <row r="80">
      <c r="A80" s="55" t="n">
        <v>46101</v>
      </c>
      <c r="B80" s="24">
        <f>IFERROR(IF(A80="","",INDEX('Assumptions'!$E$3:$E$9,MOD(A80-'Assumptions'!$B$18,7)+1)),"")</f>
        <v/>
      </c>
      <c r="C80" s="24">
        <f>IFERROR(IF(A80="","",INDEX('Assumptions'!$H$3:$H$14,MONTH(A80))),"")</f>
        <v/>
      </c>
      <c r="D80" s="25" t="inlineStr">
        <is>
          <t>Weekday</t>
        </is>
      </c>
      <c r="E80" s="26" t="n"/>
      <c r="F80" s="24">
        <f>IFERROR(IF(A80="","",'Assumptions'!$B$5),"")</f>
        <v/>
      </c>
      <c r="G80" s="25" t="n"/>
      <c r="H80" s="24">
        <f>IFERROR(IF(G80="","",MAX(0,F80-G80)),"")</f>
        <v/>
      </c>
      <c r="I80" s="25" t="n"/>
      <c r="J80" s="56" t="n"/>
      <c r="K80" s="57">
        <f>IFERROR(IF(OR(I80="",J80=""),"",I80*J80),"")</f>
        <v/>
      </c>
      <c r="L80" s="58">
        <f>IFERROR(IF(OR(I80="",H80=""),"",I80/H80),"")</f>
        <v/>
      </c>
      <c r="M80" s="25" t="n"/>
      <c r="N80" s="25" t="n"/>
      <c r="O80" s="25" t="n"/>
      <c r="P80" s="25" t="n"/>
      <c r="Q80" s="24">
        <f>IFERROR(IF(OR(H80="",I80="",P80=""),"",MIN(H80,MAX(0,I80+P80))),"")</f>
        <v/>
      </c>
      <c r="R80" s="56" t="n"/>
      <c r="S80" s="57">
        <f>IFERROR(IF(OR(Q80="",R80=""),"",Q80*R80),"")</f>
        <v/>
      </c>
      <c r="T80" s="58">
        <f>IFERROR(IF(OR(Q80="",H80=""),"",Q80/H80),"")</f>
        <v/>
      </c>
      <c r="U80" s="57">
        <f>IFERROR(IF(OR(S80="",H80=""),"",S80/H80),"")</f>
        <v/>
      </c>
      <c r="V80" s="25" t="n"/>
      <c r="W80" s="56" t="n"/>
      <c r="X80" s="57">
        <f>IFERROR(IF(OR(V80="",W80=""),"",V80*W80),"")</f>
        <v/>
      </c>
      <c r="Y80" s="58">
        <f>IFERROR(IF(OR(V80="",H80=""),"",V80/H80),"")</f>
        <v/>
      </c>
      <c r="Z80" s="57">
        <f>IFERROR(IF(OR(S80="",X80=""),"",S80-X80),"")</f>
        <v/>
      </c>
      <c r="AA80" s="58">
        <f>IFERROR(IF(OR(Z80="",X80=""),"",Z80/X80),"")</f>
        <v/>
      </c>
      <c r="AB80" s="25" t="n"/>
      <c r="AC80" s="56" t="n"/>
      <c r="AD80" s="57">
        <f>IFERROR(IF(OR(AB80="",AC80=""),"",AB80*AC80),"")</f>
        <v/>
      </c>
      <c r="AE80" s="57">
        <f>IFERROR(IF(OR(S80="",AD80=""),"",S80-AD80),"")</f>
        <v/>
      </c>
      <c r="AF80" s="58">
        <f>IFERROR(IF(OR(AE80="",AD80=""),"",AE80/AD80),"")</f>
        <v/>
      </c>
      <c r="AG80" s="56" t="n"/>
      <c r="AH80" s="59">
        <f>IFERROR(IF(OR(R80="",AG80=""),"",R80/AG80*100),"")</f>
        <v/>
      </c>
      <c r="AI80" s="56" t="n"/>
      <c r="AJ80" s="57">
        <f>IFERROR(IF(OR(T80="",AI80=""),"",IF(T80&gt;='Assumptions'!$B$10,AI80*(1+'Assumptions'!$B$13),IF(T80&lt;'Assumptions'!$B$8,AI80*(1-'Assumptions'!$B$14),AI80))),"")</f>
        <v/>
      </c>
      <c r="AK80" s="31">
        <f>IFERROR(IF(COUNTA(G80,I80:J80,M80:P80,R80,V80:W80,AB80:AC80,AG80,AI80,AL80:AN80)=0,"",IF(H80=0,"Closed / Sold Out",IF(I80&gt;H80,"Review Inventory",IF(T80&gt;='Assumptions'!$B$10,"Increase Rate",IF(T80&lt;'Assumptions'!$B$8,"Reduce Rate","Hold Rate"))))),"Review")</f>
        <v/>
      </c>
      <c r="AL80" s="25" t="n"/>
      <c r="AM80" s="25" t="n"/>
      <c r="AN80" s="26" t="n"/>
      <c r="AO80" s="24">
        <f>IFERROR(IF(A80="","",IF(A80&lt;TODAY(),"Past",IF(A80=TODAY(),"Today","Future"))),"")</f>
        <v/>
      </c>
      <c r="AP80" s="58">
        <f>IFERROR(IF(COUNTA(G80,I80:J80,M80:P80,R80,V80:W80,AB80:AC80,AG80,AI80,AL80:AN80)=0,"",'Assumptions'!$B$9),"")</f>
        <v/>
      </c>
      <c r="AQ80" s="31">
        <f>IFERROR(IF(COUNTA(G80,I80:J80,M80:P80,R80,V80:W80,AB80:AC80,AG80,AI80,AL80:AN80)=0,"",IF(G80&gt;F80,"Out-of-order rooms exceed inventory",IF(I80&gt;H80,"On-the-books rooms exceed sellable rooms",IF(Q80&gt;H80,"Forecast exceeds sellable rooms",IF(AND(Q80&gt;0,R80=0),"Missing forecast ADR",IF(AND(I80&gt;0,J80=0),"Missing on-the-books ADR","Ready")))))),"Check inputs")</f>
        <v/>
      </c>
    </row>
    <row r="81">
      <c r="A81" s="55" t="n">
        <v>46102</v>
      </c>
      <c r="B81" s="24">
        <f>IFERROR(IF(A81="","",INDEX('Assumptions'!$E$3:$E$9,MOD(A81-'Assumptions'!$B$18,7)+1)),"")</f>
        <v/>
      </c>
      <c r="C81" s="24">
        <f>IFERROR(IF(A81="","",INDEX('Assumptions'!$H$3:$H$14,MONTH(A81))),"")</f>
        <v/>
      </c>
      <c r="D81" s="25" t="inlineStr">
        <is>
          <t>Special Event</t>
        </is>
      </c>
      <c r="E81" s="26" t="inlineStr">
        <is>
          <t>Youth sports tournament</t>
        </is>
      </c>
      <c r="F81" s="24">
        <f>IFERROR(IF(A81="","",'Assumptions'!$B$5),"")</f>
        <v/>
      </c>
      <c r="G81" s="25" t="n">
        <v>4</v>
      </c>
      <c r="H81" s="24">
        <f>IFERROR(IF(G81="","",MAX(0,F81-G81)),"")</f>
        <v/>
      </c>
      <c r="I81" s="25" t="n">
        <v>101</v>
      </c>
      <c r="J81" s="56" t="n">
        <v>204</v>
      </c>
      <c r="K81" s="57">
        <f>IFERROR(IF(OR(I81="",J81=""),"",I81*J81),"")</f>
        <v/>
      </c>
      <c r="L81" s="58">
        <f>IFERROR(IF(OR(I81="",H81=""),"",I81/H81),"")</f>
        <v/>
      </c>
      <c r="M81" s="25" t="n">
        <v>8</v>
      </c>
      <c r="N81" s="25" t="n">
        <v>24</v>
      </c>
      <c r="O81" s="25" t="n">
        <v>53</v>
      </c>
      <c r="P81" s="25" t="n">
        <v>15</v>
      </c>
      <c r="Q81" s="24">
        <f>IFERROR(IF(OR(H81="",I81="",P81=""),"",MIN(H81,MAX(0,I81+P81))),"")</f>
        <v/>
      </c>
      <c r="R81" s="56" t="n">
        <v>214</v>
      </c>
      <c r="S81" s="57">
        <f>IFERROR(IF(OR(Q81="",R81=""),"",Q81*R81),"")</f>
        <v/>
      </c>
      <c r="T81" s="58">
        <f>IFERROR(IF(OR(Q81="",H81=""),"",Q81/H81),"")</f>
        <v/>
      </c>
      <c r="U81" s="57">
        <f>IFERROR(IF(OR(S81="",H81=""),"",S81/H81),"")</f>
        <v/>
      </c>
      <c r="V81" s="25" t="n">
        <v>102</v>
      </c>
      <c r="W81" s="56" t="n">
        <v>198</v>
      </c>
      <c r="X81" s="57">
        <f>IFERROR(IF(OR(V81="",W81=""),"",V81*W81),"")</f>
        <v/>
      </c>
      <c r="Y81" s="58">
        <f>IFERROR(IF(OR(V81="",H81=""),"",V81/H81),"")</f>
        <v/>
      </c>
      <c r="Z81" s="57">
        <f>IFERROR(IF(OR(S81="",X81=""),"",S81-X81),"")</f>
        <v/>
      </c>
      <c r="AA81" s="58">
        <f>IFERROR(IF(OR(Z81="",X81=""),"",Z81/X81),"")</f>
        <v/>
      </c>
      <c r="AB81" s="25" t="n">
        <v>97</v>
      </c>
      <c r="AC81" s="56" t="n">
        <v>191</v>
      </c>
      <c r="AD81" s="57">
        <f>IFERROR(IF(OR(AB81="",AC81=""),"",AB81*AC81),"")</f>
        <v/>
      </c>
      <c r="AE81" s="57">
        <f>IFERROR(IF(OR(S81="",AD81=""),"",S81-AD81),"")</f>
        <v/>
      </c>
      <c r="AF81" s="58">
        <f>IFERROR(IF(OR(AE81="",AD81=""),"",AE81/AD81),"")</f>
        <v/>
      </c>
      <c r="AG81" s="56" t="n">
        <v>208</v>
      </c>
      <c r="AH81" s="59">
        <f>IFERROR(IF(OR(R81="",AG81=""),"",R81/AG81*100),"")</f>
        <v/>
      </c>
      <c r="AI81" s="56" t="n">
        <v>229</v>
      </c>
      <c r="AJ81" s="57">
        <f>IFERROR(IF(OR(T81="",AI81=""),"",IF(T81&gt;='Assumptions'!$B$10,AI81*(1+'Assumptions'!$B$13),IF(T81&lt;'Assumptions'!$B$8,AI81*(1-'Assumptions'!$B$14),AI81))),"")</f>
        <v/>
      </c>
      <c r="AK81" s="31">
        <f>IFERROR(IF(COUNTA(G81,I81:J81,M81:P81,R81,V81:W81,AB81:AC81,AG81,AI81,AL81:AN81)=0,"",IF(H81=0,"Closed / Sold Out",IF(I81&gt;H81,"Review Inventory",IF(T81&gt;='Assumptions'!$B$10,"Increase Rate",IF(T81&lt;'Assumptions'!$B$8,"Reduce Rate","Hold Rate"))))),"Review")</f>
        <v/>
      </c>
      <c r="AL81" s="25" t="n">
        <v>2</v>
      </c>
      <c r="AM81" s="25" t="inlineStr">
        <is>
          <t>Limited</t>
        </is>
      </c>
      <c r="AN81" s="26" t="inlineStr">
        <is>
          <t>Verify group rooming-list wash before closing inventory.</t>
        </is>
      </c>
      <c r="AO81" s="24">
        <f>IFERROR(IF(A81="","",IF(A81&lt;TODAY(),"Past",IF(A81=TODAY(),"Today","Future"))),"")</f>
        <v/>
      </c>
      <c r="AP81" s="58">
        <f>IFERROR(IF(COUNTA(G81,I81:J81,M81:P81,R81,V81:W81,AB81:AC81,AG81,AI81,AL81:AN81)=0,"",'Assumptions'!$B$9),"")</f>
        <v/>
      </c>
      <c r="AQ81" s="31">
        <f>IFERROR(IF(COUNTA(G81,I81:J81,M81:P81,R81,V81:W81,AB81:AC81,AG81,AI81,AL81:AN81)=0,"",IF(G81&gt;F81,"Out-of-order rooms exceed inventory",IF(I81&gt;H81,"On-the-books rooms exceed sellable rooms",IF(Q81&gt;H81,"Forecast exceeds sellable rooms",IF(AND(Q81&gt;0,R81=0),"Missing forecast ADR",IF(AND(I81&gt;0,J81=0),"Missing on-the-books ADR","Ready")))))),"Check inputs")</f>
        <v/>
      </c>
    </row>
    <row r="82">
      <c r="A82" s="55" t="n">
        <v>46103</v>
      </c>
      <c r="B82" s="24">
        <f>IFERROR(IF(A82="","",INDEX('Assumptions'!$E$3:$E$9,MOD(A82-'Assumptions'!$B$18,7)+1)),"")</f>
        <v/>
      </c>
      <c r="C82" s="24">
        <f>IFERROR(IF(A82="","",INDEX('Assumptions'!$H$3:$H$14,MONTH(A82))),"")</f>
        <v/>
      </c>
      <c r="D82" s="25" t="inlineStr">
        <is>
          <t>Weekend</t>
        </is>
      </c>
      <c r="E82" s="26" t="n"/>
      <c r="F82" s="24">
        <f>IFERROR(IF(A82="","",'Assumptions'!$B$5),"")</f>
        <v/>
      </c>
      <c r="G82" s="25" t="n"/>
      <c r="H82" s="24">
        <f>IFERROR(IF(G82="","",MAX(0,F82-G82)),"")</f>
        <v/>
      </c>
      <c r="I82" s="25" t="n"/>
      <c r="J82" s="56" t="n"/>
      <c r="K82" s="57">
        <f>IFERROR(IF(OR(I82="",J82=""),"",I82*J82),"")</f>
        <v/>
      </c>
      <c r="L82" s="58">
        <f>IFERROR(IF(OR(I82="",H82=""),"",I82/H82),"")</f>
        <v/>
      </c>
      <c r="M82" s="25" t="n"/>
      <c r="N82" s="25" t="n"/>
      <c r="O82" s="25" t="n"/>
      <c r="P82" s="25" t="n"/>
      <c r="Q82" s="24">
        <f>IFERROR(IF(OR(H82="",I82="",P82=""),"",MIN(H82,MAX(0,I82+P82))),"")</f>
        <v/>
      </c>
      <c r="R82" s="56" t="n"/>
      <c r="S82" s="57">
        <f>IFERROR(IF(OR(Q82="",R82=""),"",Q82*R82),"")</f>
        <v/>
      </c>
      <c r="T82" s="58">
        <f>IFERROR(IF(OR(Q82="",H82=""),"",Q82/H82),"")</f>
        <v/>
      </c>
      <c r="U82" s="57">
        <f>IFERROR(IF(OR(S82="",H82=""),"",S82/H82),"")</f>
        <v/>
      </c>
      <c r="V82" s="25" t="n"/>
      <c r="W82" s="56" t="n"/>
      <c r="X82" s="57">
        <f>IFERROR(IF(OR(V82="",W82=""),"",V82*W82),"")</f>
        <v/>
      </c>
      <c r="Y82" s="58">
        <f>IFERROR(IF(OR(V82="",H82=""),"",V82/H82),"")</f>
        <v/>
      </c>
      <c r="Z82" s="57">
        <f>IFERROR(IF(OR(S82="",X82=""),"",S82-X82),"")</f>
        <v/>
      </c>
      <c r="AA82" s="58">
        <f>IFERROR(IF(OR(Z82="",X82=""),"",Z82/X82),"")</f>
        <v/>
      </c>
      <c r="AB82" s="25" t="n"/>
      <c r="AC82" s="56" t="n"/>
      <c r="AD82" s="57">
        <f>IFERROR(IF(OR(AB82="",AC82=""),"",AB82*AC82),"")</f>
        <v/>
      </c>
      <c r="AE82" s="57">
        <f>IFERROR(IF(OR(S82="",AD82=""),"",S82-AD82),"")</f>
        <v/>
      </c>
      <c r="AF82" s="58">
        <f>IFERROR(IF(OR(AE82="",AD82=""),"",AE82/AD82),"")</f>
        <v/>
      </c>
      <c r="AG82" s="56" t="n"/>
      <c r="AH82" s="59">
        <f>IFERROR(IF(OR(R82="",AG82=""),"",R82/AG82*100),"")</f>
        <v/>
      </c>
      <c r="AI82" s="56" t="n"/>
      <c r="AJ82" s="57">
        <f>IFERROR(IF(OR(T82="",AI82=""),"",IF(T82&gt;='Assumptions'!$B$10,AI82*(1+'Assumptions'!$B$13),IF(T82&lt;'Assumptions'!$B$8,AI82*(1-'Assumptions'!$B$14),AI82))),"")</f>
        <v/>
      </c>
      <c r="AK82" s="31">
        <f>IFERROR(IF(COUNTA(G82,I82:J82,M82:P82,R82,V82:W82,AB82:AC82,AG82,AI82,AL82:AN82)=0,"",IF(H82=0,"Closed / Sold Out",IF(I82&gt;H82,"Review Inventory",IF(T82&gt;='Assumptions'!$B$10,"Increase Rate",IF(T82&lt;'Assumptions'!$B$8,"Reduce Rate","Hold Rate"))))),"Review")</f>
        <v/>
      </c>
      <c r="AL82" s="25" t="n"/>
      <c r="AM82" s="25" t="n"/>
      <c r="AN82" s="26" t="n"/>
      <c r="AO82" s="24">
        <f>IFERROR(IF(A82="","",IF(A82&lt;TODAY(),"Past",IF(A82=TODAY(),"Today","Future"))),"")</f>
        <v/>
      </c>
      <c r="AP82" s="58">
        <f>IFERROR(IF(COUNTA(G82,I82:J82,M82:P82,R82,V82:W82,AB82:AC82,AG82,AI82,AL82:AN82)=0,"",'Assumptions'!$B$9),"")</f>
        <v/>
      </c>
      <c r="AQ82" s="31">
        <f>IFERROR(IF(COUNTA(G82,I82:J82,M82:P82,R82,V82:W82,AB82:AC82,AG82,AI82,AL82:AN82)=0,"",IF(G82&gt;F82,"Out-of-order rooms exceed inventory",IF(I82&gt;H82,"On-the-books rooms exceed sellable rooms",IF(Q82&gt;H82,"Forecast exceeds sellable rooms",IF(AND(Q82&gt;0,R82=0),"Missing forecast ADR",IF(AND(I82&gt;0,J82=0),"Missing on-the-books ADR","Ready")))))),"Check inputs")</f>
        <v/>
      </c>
    </row>
    <row r="83">
      <c r="A83" s="55" t="n">
        <v>46104</v>
      </c>
      <c r="B83" s="24">
        <f>IFERROR(IF(A83="","",INDEX('Assumptions'!$E$3:$E$9,MOD(A83-'Assumptions'!$B$18,7)+1)),"")</f>
        <v/>
      </c>
      <c r="C83" s="24">
        <f>IFERROR(IF(A83="","",INDEX('Assumptions'!$H$3:$H$14,MONTH(A83))),"")</f>
        <v/>
      </c>
      <c r="D83" s="25" t="inlineStr">
        <is>
          <t>Weekday</t>
        </is>
      </c>
      <c r="E83" s="26" t="n"/>
      <c r="F83" s="24">
        <f>IFERROR(IF(A83="","",'Assumptions'!$B$5),"")</f>
        <v/>
      </c>
      <c r="G83" s="25" t="n"/>
      <c r="H83" s="24">
        <f>IFERROR(IF(G83="","",MAX(0,F83-G83)),"")</f>
        <v/>
      </c>
      <c r="I83" s="25" t="n"/>
      <c r="J83" s="56" t="n"/>
      <c r="K83" s="57">
        <f>IFERROR(IF(OR(I83="",J83=""),"",I83*J83),"")</f>
        <v/>
      </c>
      <c r="L83" s="58">
        <f>IFERROR(IF(OR(I83="",H83=""),"",I83/H83),"")</f>
        <v/>
      </c>
      <c r="M83" s="25" t="n"/>
      <c r="N83" s="25" t="n"/>
      <c r="O83" s="25" t="n"/>
      <c r="P83" s="25" t="n"/>
      <c r="Q83" s="24">
        <f>IFERROR(IF(OR(H83="",I83="",P83=""),"",MIN(H83,MAX(0,I83+P83))),"")</f>
        <v/>
      </c>
      <c r="R83" s="56" t="n"/>
      <c r="S83" s="57">
        <f>IFERROR(IF(OR(Q83="",R83=""),"",Q83*R83),"")</f>
        <v/>
      </c>
      <c r="T83" s="58">
        <f>IFERROR(IF(OR(Q83="",H83=""),"",Q83/H83),"")</f>
        <v/>
      </c>
      <c r="U83" s="57">
        <f>IFERROR(IF(OR(S83="",H83=""),"",S83/H83),"")</f>
        <v/>
      </c>
      <c r="V83" s="25" t="n"/>
      <c r="W83" s="56" t="n"/>
      <c r="X83" s="57">
        <f>IFERROR(IF(OR(V83="",W83=""),"",V83*W83),"")</f>
        <v/>
      </c>
      <c r="Y83" s="58">
        <f>IFERROR(IF(OR(V83="",H83=""),"",V83/H83),"")</f>
        <v/>
      </c>
      <c r="Z83" s="57">
        <f>IFERROR(IF(OR(S83="",X83=""),"",S83-X83),"")</f>
        <v/>
      </c>
      <c r="AA83" s="58">
        <f>IFERROR(IF(OR(Z83="",X83=""),"",Z83/X83),"")</f>
        <v/>
      </c>
      <c r="AB83" s="25" t="n"/>
      <c r="AC83" s="56" t="n"/>
      <c r="AD83" s="57">
        <f>IFERROR(IF(OR(AB83="",AC83=""),"",AB83*AC83),"")</f>
        <v/>
      </c>
      <c r="AE83" s="57">
        <f>IFERROR(IF(OR(S83="",AD83=""),"",S83-AD83),"")</f>
        <v/>
      </c>
      <c r="AF83" s="58">
        <f>IFERROR(IF(OR(AE83="",AD83=""),"",AE83/AD83),"")</f>
        <v/>
      </c>
      <c r="AG83" s="56" t="n"/>
      <c r="AH83" s="59">
        <f>IFERROR(IF(OR(R83="",AG83=""),"",R83/AG83*100),"")</f>
        <v/>
      </c>
      <c r="AI83" s="56" t="n"/>
      <c r="AJ83" s="57">
        <f>IFERROR(IF(OR(T83="",AI83=""),"",IF(T83&gt;='Assumptions'!$B$10,AI83*(1+'Assumptions'!$B$13),IF(T83&lt;'Assumptions'!$B$8,AI83*(1-'Assumptions'!$B$14),AI83))),"")</f>
        <v/>
      </c>
      <c r="AK83" s="31">
        <f>IFERROR(IF(COUNTA(G83,I83:J83,M83:P83,R83,V83:W83,AB83:AC83,AG83,AI83,AL83:AN83)=0,"",IF(H83=0,"Closed / Sold Out",IF(I83&gt;H83,"Review Inventory",IF(T83&gt;='Assumptions'!$B$10,"Increase Rate",IF(T83&lt;'Assumptions'!$B$8,"Reduce Rate","Hold Rate"))))),"Review")</f>
        <v/>
      </c>
      <c r="AL83" s="25" t="n"/>
      <c r="AM83" s="25" t="n"/>
      <c r="AN83" s="26" t="n"/>
      <c r="AO83" s="24">
        <f>IFERROR(IF(A83="","",IF(A83&lt;TODAY(),"Past",IF(A83=TODAY(),"Today","Future"))),"")</f>
        <v/>
      </c>
      <c r="AP83" s="58">
        <f>IFERROR(IF(COUNTA(G83,I83:J83,M83:P83,R83,V83:W83,AB83:AC83,AG83,AI83,AL83:AN83)=0,"",'Assumptions'!$B$9),"")</f>
        <v/>
      </c>
      <c r="AQ83" s="31">
        <f>IFERROR(IF(COUNTA(G83,I83:J83,M83:P83,R83,V83:W83,AB83:AC83,AG83,AI83,AL83:AN83)=0,"",IF(G83&gt;F83,"Out-of-order rooms exceed inventory",IF(I83&gt;H83,"On-the-books rooms exceed sellable rooms",IF(Q83&gt;H83,"Forecast exceeds sellable rooms",IF(AND(Q83&gt;0,R83=0),"Missing forecast ADR",IF(AND(I83&gt;0,J83=0),"Missing on-the-books ADR","Ready")))))),"Check inputs")</f>
        <v/>
      </c>
    </row>
    <row r="84">
      <c r="A84" s="55" t="n">
        <v>46105</v>
      </c>
      <c r="B84" s="24">
        <f>IFERROR(IF(A84="","",INDEX('Assumptions'!$E$3:$E$9,MOD(A84-'Assumptions'!$B$18,7)+1)),"")</f>
        <v/>
      </c>
      <c r="C84" s="24">
        <f>IFERROR(IF(A84="","",INDEX('Assumptions'!$H$3:$H$14,MONTH(A84))),"")</f>
        <v/>
      </c>
      <c r="D84" s="25" t="inlineStr">
        <is>
          <t>Weekday</t>
        </is>
      </c>
      <c r="E84" s="26" t="n"/>
      <c r="F84" s="24">
        <f>IFERROR(IF(A84="","",'Assumptions'!$B$5),"")</f>
        <v/>
      </c>
      <c r="G84" s="25" t="n"/>
      <c r="H84" s="24">
        <f>IFERROR(IF(G84="","",MAX(0,F84-G84)),"")</f>
        <v/>
      </c>
      <c r="I84" s="25" t="n"/>
      <c r="J84" s="56" t="n"/>
      <c r="K84" s="57">
        <f>IFERROR(IF(OR(I84="",J84=""),"",I84*J84),"")</f>
        <v/>
      </c>
      <c r="L84" s="58">
        <f>IFERROR(IF(OR(I84="",H84=""),"",I84/H84),"")</f>
        <v/>
      </c>
      <c r="M84" s="25" t="n"/>
      <c r="N84" s="25" t="n"/>
      <c r="O84" s="25" t="n"/>
      <c r="P84" s="25" t="n"/>
      <c r="Q84" s="24">
        <f>IFERROR(IF(OR(H84="",I84="",P84=""),"",MIN(H84,MAX(0,I84+P84))),"")</f>
        <v/>
      </c>
      <c r="R84" s="56" t="n"/>
      <c r="S84" s="57">
        <f>IFERROR(IF(OR(Q84="",R84=""),"",Q84*R84),"")</f>
        <v/>
      </c>
      <c r="T84" s="58">
        <f>IFERROR(IF(OR(Q84="",H84=""),"",Q84/H84),"")</f>
        <v/>
      </c>
      <c r="U84" s="57">
        <f>IFERROR(IF(OR(S84="",H84=""),"",S84/H84),"")</f>
        <v/>
      </c>
      <c r="V84" s="25" t="n"/>
      <c r="W84" s="56" t="n"/>
      <c r="X84" s="57">
        <f>IFERROR(IF(OR(V84="",W84=""),"",V84*W84),"")</f>
        <v/>
      </c>
      <c r="Y84" s="58">
        <f>IFERROR(IF(OR(V84="",H84=""),"",V84/H84),"")</f>
        <v/>
      </c>
      <c r="Z84" s="57">
        <f>IFERROR(IF(OR(S84="",X84=""),"",S84-X84),"")</f>
        <v/>
      </c>
      <c r="AA84" s="58">
        <f>IFERROR(IF(OR(Z84="",X84=""),"",Z84/X84),"")</f>
        <v/>
      </c>
      <c r="AB84" s="25" t="n"/>
      <c r="AC84" s="56" t="n"/>
      <c r="AD84" s="57">
        <f>IFERROR(IF(OR(AB84="",AC84=""),"",AB84*AC84),"")</f>
        <v/>
      </c>
      <c r="AE84" s="57">
        <f>IFERROR(IF(OR(S84="",AD84=""),"",S84-AD84),"")</f>
        <v/>
      </c>
      <c r="AF84" s="58">
        <f>IFERROR(IF(OR(AE84="",AD84=""),"",AE84/AD84),"")</f>
        <v/>
      </c>
      <c r="AG84" s="56" t="n"/>
      <c r="AH84" s="59">
        <f>IFERROR(IF(OR(R84="",AG84=""),"",R84/AG84*100),"")</f>
        <v/>
      </c>
      <c r="AI84" s="56" t="n"/>
      <c r="AJ84" s="57">
        <f>IFERROR(IF(OR(T84="",AI84=""),"",IF(T84&gt;='Assumptions'!$B$10,AI84*(1+'Assumptions'!$B$13),IF(T84&lt;'Assumptions'!$B$8,AI84*(1-'Assumptions'!$B$14),AI84))),"")</f>
        <v/>
      </c>
      <c r="AK84" s="31">
        <f>IFERROR(IF(COUNTA(G84,I84:J84,M84:P84,R84,V84:W84,AB84:AC84,AG84,AI84,AL84:AN84)=0,"",IF(H84=0,"Closed / Sold Out",IF(I84&gt;H84,"Review Inventory",IF(T84&gt;='Assumptions'!$B$10,"Increase Rate",IF(T84&lt;'Assumptions'!$B$8,"Reduce Rate","Hold Rate"))))),"Review")</f>
        <v/>
      </c>
      <c r="AL84" s="25" t="n"/>
      <c r="AM84" s="25" t="n"/>
      <c r="AN84" s="26" t="n"/>
      <c r="AO84" s="24">
        <f>IFERROR(IF(A84="","",IF(A84&lt;TODAY(),"Past",IF(A84=TODAY(),"Today","Future"))),"")</f>
        <v/>
      </c>
      <c r="AP84" s="58">
        <f>IFERROR(IF(COUNTA(G84,I84:J84,M84:P84,R84,V84:W84,AB84:AC84,AG84,AI84,AL84:AN84)=0,"",'Assumptions'!$B$9),"")</f>
        <v/>
      </c>
      <c r="AQ84" s="31">
        <f>IFERROR(IF(COUNTA(G84,I84:J84,M84:P84,R84,V84:W84,AB84:AC84,AG84,AI84,AL84:AN84)=0,"",IF(G84&gt;F84,"Out-of-order rooms exceed inventory",IF(I84&gt;H84,"On-the-books rooms exceed sellable rooms",IF(Q84&gt;H84,"Forecast exceeds sellable rooms",IF(AND(Q84&gt;0,R84=0),"Missing forecast ADR",IF(AND(I84&gt;0,J84=0),"Missing on-the-books ADR","Ready")))))),"Check inputs")</f>
        <v/>
      </c>
    </row>
    <row r="85">
      <c r="A85" s="55" t="n">
        <v>46106</v>
      </c>
      <c r="B85" s="24">
        <f>IFERROR(IF(A85="","",INDEX('Assumptions'!$E$3:$E$9,MOD(A85-'Assumptions'!$B$18,7)+1)),"")</f>
        <v/>
      </c>
      <c r="C85" s="24">
        <f>IFERROR(IF(A85="","",INDEX('Assumptions'!$H$3:$H$14,MONTH(A85))),"")</f>
        <v/>
      </c>
      <c r="D85" s="25" t="inlineStr">
        <is>
          <t>Weekday</t>
        </is>
      </c>
      <c r="E85" s="26" t="n"/>
      <c r="F85" s="24">
        <f>IFERROR(IF(A85="","",'Assumptions'!$B$5),"")</f>
        <v/>
      </c>
      <c r="G85" s="25" t="n"/>
      <c r="H85" s="24">
        <f>IFERROR(IF(G85="","",MAX(0,F85-G85)),"")</f>
        <v/>
      </c>
      <c r="I85" s="25" t="n"/>
      <c r="J85" s="56" t="n"/>
      <c r="K85" s="57">
        <f>IFERROR(IF(OR(I85="",J85=""),"",I85*J85),"")</f>
        <v/>
      </c>
      <c r="L85" s="58">
        <f>IFERROR(IF(OR(I85="",H85=""),"",I85/H85),"")</f>
        <v/>
      </c>
      <c r="M85" s="25" t="n"/>
      <c r="N85" s="25" t="n"/>
      <c r="O85" s="25" t="n"/>
      <c r="P85" s="25" t="n"/>
      <c r="Q85" s="24">
        <f>IFERROR(IF(OR(H85="",I85="",P85=""),"",MIN(H85,MAX(0,I85+P85))),"")</f>
        <v/>
      </c>
      <c r="R85" s="56" t="n"/>
      <c r="S85" s="57">
        <f>IFERROR(IF(OR(Q85="",R85=""),"",Q85*R85),"")</f>
        <v/>
      </c>
      <c r="T85" s="58">
        <f>IFERROR(IF(OR(Q85="",H85=""),"",Q85/H85),"")</f>
        <v/>
      </c>
      <c r="U85" s="57">
        <f>IFERROR(IF(OR(S85="",H85=""),"",S85/H85),"")</f>
        <v/>
      </c>
      <c r="V85" s="25" t="n"/>
      <c r="W85" s="56" t="n"/>
      <c r="X85" s="57">
        <f>IFERROR(IF(OR(V85="",W85=""),"",V85*W85),"")</f>
        <v/>
      </c>
      <c r="Y85" s="58">
        <f>IFERROR(IF(OR(V85="",H85=""),"",V85/H85),"")</f>
        <v/>
      </c>
      <c r="Z85" s="57">
        <f>IFERROR(IF(OR(S85="",X85=""),"",S85-X85),"")</f>
        <v/>
      </c>
      <c r="AA85" s="58">
        <f>IFERROR(IF(OR(Z85="",X85=""),"",Z85/X85),"")</f>
        <v/>
      </c>
      <c r="AB85" s="25" t="n"/>
      <c r="AC85" s="56" t="n"/>
      <c r="AD85" s="57">
        <f>IFERROR(IF(OR(AB85="",AC85=""),"",AB85*AC85),"")</f>
        <v/>
      </c>
      <c r="AE85" s="57">
        <f>IFERROR(IF(OR(S85="",AD85=""),"",S85-AD85),"")</f>
        <v/>
      </c>
      <c r="AF85" s="58">
        <f>IFERROR(IF(OR(AE85="",AD85=""),"",AE85/AD85),"")</f>
        <v/>
      </c>
      <c r="AG85" s="56" t="n"/>
      <c r="AH85" s="59">
        <f>IFERROR(IF(OR(R85="",AG85=""),"",R85/AG85*100),"")</f>
        <v/>
      </c>
      <c r="AI85" s="56" t="n"/>
      <c r="AJ85" s="57">
        <f>IFERROR(IF(OR(T85="",AI85=""),"",IF(T85&gt;='Assumptions'!$B$10,AI85*(1+'Assumptions'!$B$13),IF(T85&lt;'Assumptions'!$B$8,AI85*(1-'Assumptions'!$B$14),AI85))),"")</f>
        <v/>
      </c>
      <c r="AK85" s="31">
        <f>IFERROR(IF(COUNTA(G85,I85:J85,M85:P85,R85,V85:W85,AB85:AC85,AG85,AI85,AL85:AN85)=0,"",IF(H85=0,"Closed / Sold Out",IF(I85&gt;H85,"Review Inventory",IF(T85&gt;='Assumptions'!$B$10,"Increase Rate",IF(T85&lt;'Assumptions'!$B$8,"Reduce Rate","Hold Rate"))))),"Review")</f>
        <v/>
      </c>
      <c r="AL85" s="25" t="n"/>
      <c r="AM85" s="25" t="n"/>
      <c r="AN85" s="26" t="n"/>
      <c r="AO85" s="24">
        <f>IFERROR(IF(A85="","",IF(A85&lt;TODAY(),"Past",IF(A85=TODAY(),"Today","Future"))),"")</f>
        <v/>
      </c>
      <c r="AP85" s="58">
        <f>IFERROR(IF(COUNTA(G85,I85:J85,M85:P85,R85,V85:W85,AB85:AC85,AG85,AI85,AL85:AN85)=0,"",'Assumptions'!$B$9),"")</f>
        <v/>
      </c>
      <c r="AQ85" s="31">
        <f>IFERROR(IF(COUNTA(G85,I85:J85,M85:P85,R85,V85:W85,AB85:AC85,AG85,AI85,AL85:AN85)=0,"",IF(G85&gt;F85,"Out-of-order rooms exceed inventory",IF(I85&gt;H85,"On-the-books rooms exceed sellable rooms",IF(Q85&gt;H85,"Forecast exceeds sellable rooms",IF(AND(Q85&gt;0,R85=0),"Missing forecast ADR",IF(AND(I85&gt;0,J85=0),"Missing on-the-books ADR","Ready")))))),"Check inputs")</f>
        <v/>
      </c>
    </row>
    <row r="86">
      <c r="A86" s="55" t="n">
        <v>46107</v>
      </c>
      <c r="B86" s="24">
        <f>IFERROR(IF(A86="","",INDEX('Assumptions'!$E$3:$E$9,MOD(A86-'Assumptions'!$B$18,7)+1)),"")</f>
        <v/>
      </c>
      <c r="C86" s="24">
        <f>IFERROR(IF(A86="","",INDEX('Assumptions'!$H$3:$H$14,MONTH(A86))),"")</f>
        <v/>
      </c>
      <c r="D86" s="25" t="inlineStr">
        <is>
          <t>Weekday</t>
        </is>
      </c>
      <c r="E86" s="26" t="n"/>
      <c r="F86" s="24">
        <f>IFERROR(IF(A86="","",'Assumptions'!$B$5),"")</f>
        <v/>
      </c>
      <c r="G86" s="25" t="n"/>
      <c r="H86" s="24">
        <f>IFERROR(IF(G86="","",MAX(0,F86-G86)),"")</f>
        <v/>
      </c>
      <c r="I86" s="25" t="n"/>
      <c r="J86" s="56" t="n"/>
      <c r="K86" s="57">
        <f>IFERROR(IF(OR(I86="",J86=""),"",I86*J86),"")</f>
        <v/>
      </c>
      <c r="L86" s="58">
        <f>IFERROR(IF(OR(I86="",H86=""),"",I86/H86),"")</f>
        <v/>
      </c>
      <c r="M86" s="25" t="n"/>
      <c r="N86" s="25" t="n"/>
      <c r="O86" s="25" t="n"/>
      <c r="P86" s="25" t="n"/>
      <c r="Q86" s="24">
        <f>IFERROR(IF(OR(H86="",I86="",P86=""),"",MIN(H86,MAX(0,I86+P86))),"")</f>
        <v/>
      </c>
      <c r="R86" s="56" t="n"/>
      <c r="S86" s="57">
        <f>IFERROR(IF(OR(Q86="",R86=""),"",Q86*R86),"")</f>
        <v/>
      </c>
      <c r="T86" s="58">
        <f>IFERROR(IF(OR(Q86="",H86=""),"",Q86/H86),"")</f>
        <v/>
      </c>
      <c r="U86" s="57">
        <f>IFERROR(IF(OR(S86="",H86=""),"",S86/H86),"")</f>
        <v/>
      </c>
      <c r="V86" s="25" t="n"/>
      <c r="W86" s="56" t="n"/>
      <c r="X86" s="57">
        <f>IFERROR(IF(OR(V86="",W86=""),"",V86*W86),"")</f>
        <v/>
      </c>
      <c r="Y86" s="58">
        <f>IFERROR(IF(OR(V86="",H86=""),"",V86/H86),"")</f>
        <v/>
      </c>
      <c r="Z86" s="57">
        <f>IFERROR(IF(OR(S86="",X86=""),"",S86-X86),"")</f>
        <v/>
      </c>
      <c r="AA86" s="58">
        <f>IFERROR(IF(OR(Z86="",X86=""),"",Z86/X86),"")</f>
        <v/>
      </c>
      <c r="AB86" s="25" t="n"/>
      <c r="AC86" s="56" t="n"/>
      <c r="AD86" s="57">
        <f>IFERROR(IF(OR(AB86="",AC86=""),"",AB86*AC86),"")</f>
        <v/>
      </c>
      <c r="AE86" s="57">
        <f>IFERROR(IF(OR(S86="",AD86=""),"",S86-AD86),"")</f>
        <v/>
      </c>
      <c r="AF86" s="58">
        <f>IFERROR(IF(OR(AE86="",AD86=""),"",AE86/AD86),"")</f>
        <v/>
      </c>
      <c r="AG86" s="56" t="n"/>
      <c r="AH86" s="59">
        <f>IFERROR(IF(OR(R86="",AG86=""),"",R86/AG86*100),"")</f>
        <v/>
      </c>
      <c r="AI86" s="56" t="n"/>
      <c r="AJ86" s="57">
        <f>IFERROR(IF(OR(T86="",AI86=""),"",IF(T86&gt;='Assumptions'!$B$10,AI86*(1+'Assumptions'!$B$13),IF(T86&lt;'Assumptions'!$B$8,AI86*(1-'Assumptions'!$B$14),AI86))),"")</f>
        <v/>
      </c>
      <c r="AK86" s="31">
        <f>IFERROR(IF(COUNTA(G86,I86:J86,M86:P86,R86,V86:W86,AB86:AC86,AG86,AI86,AL86:AN86)=0,"",IF(H86=0,"Closed / Sold Out",IF(I86&gt;H86,"Review Inventory",IF(T86&gt;='Assumptions'!$B$10,"Increase Rate",IF(T86&lt;'Assumptions'!$B$8,"Reduce Rate","Hold Rate"))))),"Review")</f>
        <v/>
      </c>
      <c r="AL86" s="25" t="n"/>
      <c r="AM86" s="25" t="n"/>
      <c r="AN86" s="26" t="n"/>
      <c r="AO86" s="24">
        <f>IFERROR(IF(A86="","",IF(A86&lt;TODAY(),"Past",IF(A86=TODAY(),"Today","Future"))),"")</f>
        <v/>
      </c>
      <c r="AP86" s="58">
        <f>IFERROR(IF(COUNTA(G86,I86:J86,M86:P86,R86,V86:W86,AB86:AC86,AG86,AI86,AL86:AN86)=0,"",'Assumptions'!$B$9),"")</f>
        <v/>
      </c>
      <c r="AQ86" s="31">
        <f>IFERROR(IF(COUNTA(G86,I86:J86,M86:P86,R86,V86:W86,AB86:AC86,AG86,AI86,AL86:AN86)=0,"",IF(G86&gt;F86,"Out-of-order rooms exceed inventory",IF(I86&gt;H86,"On-the-books rooms exceed sellable rooms",IF(Q86&gt;H86,"Forecast exceeds sellable rooms",IF(AND(Q86&gt;0,R86=0),"Missing forecast ADR",IF(AND(I86&gt;0,J86=0),"Missing on-the-books ADR","Ready")))))),"Check inputs")</f>
        <v/>
      </c>
    </row>
    <row r="87">
      <c r="A87" s="55" t="n">
        <v>46108</v>
      </c>
      <c r="B87" s="24">
        <f>IFERROR(IF(A87="","",INDEX('Assumptions'!$E$3:$E$9,MOD(A87-'Assumptions'!$B$18,7)+1)),"")</f>
        <v/>
      </c>
      <c r="C87" s="24">
        <f>IFERROR(IF(A87="","",INDEX('Assumptions'!$H$3:$H$14,MONTH(A87))),"")</f>
        <v/>
      </c>
      <c r="D87" s="25" t="inlineStr">
        <is>
          <t>Weekday</t>
        </is>
      </c>
      <c r="E87" s="26" t="n"/>
      <c r="F87" s="24">
        <f>IFERROR(IF(A87="","",'Assumptions'!$B$5),"")</f>
        <v/>
      </c>
      <c r="G87" s="25" t="n"/>
      <c r="H87" s="24">
        <f>IFERROR(IF(G87="","",MAX(0,F87-G87)),"")</f>
        <v/>
      </c>
      <c r="I87" s="25" t="n"/>
      <c r="J87" s="56" t="n"/>
      <c r="K87" s="57">
        <f>IFERROR(IF(OR(I87="",J87=""),"",I87*J87),"")</f>
        <v/>
      </c>
      <c r="L87" s="58">
        <f>IFERROR(IF(OR(I87="",H87=""),"",I87/H87),"")</f>
        <v/>
      </c>
      <c r="M87" s="25" t="n"/>
      <c r="N87" s="25" t="n"/>
      <c r="O87" s="25" t="n"/>
      <c r="P87" s="25" t="n"/>
      <c r="Q87" s="24">
        <f>IFERROR(IF(OR(H87="",I87="",P87=""),"",MIN(H87,MAX(0,I87+P87))),"")</f>
        <v/>
      </c>
      <c r="R87" s="56" t="n"/>
      <c r="S87" s="57">
        <f>IFERROR(IF(OR(Q87="",R87=""),"",Q87*R87),"")</f>
        <v/>
      </c>
      <c r="T87" s="58">
        <f>IFERROR(IF(OR(Q87="",H87=""),"",Q87/H87),"")</f>
        <v/>
      </c>
      <c r="U87" s="57">
        <f>IFERROR(IF(OR(S87="",H87=""),"",S87/H87),"")</f>
        <v/>
      </c>
      <c r="V87" s="25" t="n"/>
      <c r="W87" s="56" t="n"/>
      <c r="X87" s="57">
        <f>IFERROR(IF(OR(V87="",W87=""),"",V87*W87),"")</f>
        <v/>
      </c>
      <c r="Y87" s="58">
        <f>IFERROR(IF(OR(V87="",H87=""),"",V87/H87),"")</f>
        <v/>
      </c>
      <c r="Z87" s="57">
        <f>IFERROR(IF(OR(S87="",X87=""),"",S87-X87),"")</f>
        <v/>
      </c>
      <c r="AA87" s="58">
        <f>IFERROR(IF(OR(Z87="",X87=""),"",Z87/X87),"")</f>
        <v/>
      </c>
      <c r="AB87" s="25" t="n"/>
      <c r="AC87" s="56" t="n"/>
      <c r="AD87" s="57">
        <f>IFERROR(IF(OR(AB87="",AC87=""),"",AB87*AC87),"")</f>
        <v/>
      </c>
      <c r="AE87" s="57">
        <f>IFERROR(IF(OR(S87="",AD87=""),"",S87-AD87),"")</f>
        <v/>
      </c>
      <c r="AF87" s="58">
        <f>IFERROR(IF(OR(AE87="",AD87=""),"",AE87/AD87),"")</f>
        <v/>
      </c>
      <c r="AG87" s="56" t="n"/>
      <c r="AH87" s="59">
        <f>IFERROR(IF(OR(R87="",AG87=""),"",R87/AG87*100),"")</f>
        <v/>
      </c>
      <c r="AI87" s="56" t="n"/>
      <c r="AJ87" s="57">
        <f>IFERROR(IF(OR(T87="",AI87=""),"",IF(T87&gt;='Assumptions'!$B$10,AI87*(1+'Assumptions'!$B$13),IF(T87&lt;'Assumptions'!$B$8,AI87*(1-'Assumptions'!$B$14),AI87))),"")</f>
        <v/>
      </c>
      <c r="AK87" s="31">
        <f>IFERROR(IF(COUNTA(G87,I87:J87,M87:P87,R87,V87:W87,AB87:AC87,AG87,AI87,AL87:AN87)=0,"",IF(H87=0,"Closed / Sold Out",IF(I87&gt;H87,"Review Inventory",IF(T87&gt;='Assumptions'!$B$10,"Increase Rate",IF(T87&lt;'Assumptions'!$B$8,"Reduce Rate","Hold Rate"))))),"Review")</f>
        <v/>
      </c>
      <c r="AL87" s="25" t="n"/>
      <c r="AM87" s="25" t="n"/>
      <c r="AN87" s="26" t="n"/>
      <c r="AO87" s="24">
        <f>IFERROR(IF(A87="","",IF(A87&lt;TODAY(),"Past",IF(A87=TODAY(),"Today","Future"))),"")</f>
        <v/>
      </c>
      <c r="AP87" s="58">
        <f>IFERROR(IF(COUNTA(G87,I87:J87,M87:P87,R87,V87:W87,AB87:AC87,AG87,AI87,AL87:AN87)=0,"",'Assumptions'!$B$9),"")</f>
        <v/>
      </c>
      <c r="AQ87" s="31">
        <f>IFERROR(IF(COUNTA(G87,I87:J87,M87:P87,R87,V87:W87,AB87:AC87,AG87,AI87,AL87:AN87)=0,"",IF(G87&gt;F87,"Out-of-order rooms exceed inventory",IF(I87&gt;H87,"On-the-books rooms exceed sellable rooms",IF(Q87&gt;H87,"Forecast exceeds sellable rooms",IF(AND(Q87&gt;0,R87=0),"Missing forecast ADR",IF(AND(I87&gt;0,J87=0),"Missing on-the-books ADR","Ready")))))),"Check inputs")</f>
        <v/>
      </c>
    </row>
    <row r="88">
      <c r="A88" s="55" t="n">
        <v>46109</v>
      </c>
      <c r="B88" s="24">
        <f>IFERROR(IF(A88="","",INDEX('Assumptions'!$E$3:$E$9,MOD(A88-'Assumptions'!$B$18,7)+1)),"")</f>
        <v/>
      </c>
      <c r="C88" s="24">
        <f>IFERROR(IF(A88="","",INDEX('Assumptions'!$H$3:$H$14,MONTH(A88))),"")</f>
        <v/>
      </c>
      <c r="D88" s="25" t="inlineStr">
        <is>
          <t>Weekend</t>
        </is>
      </c>
      <c r="E88" s="26" t="n"/>
      <c r="F88" s="24">
        <f>IFERROR(IF(A88="","",'Assumptions'!$B$5),"")</f>
        <v/>
      </c>
      <c r="G88" s="25" t="n"/>
      <c r="H88" s="24">
        <f>IFERROR(IF(G88="","",MAX(0,F88-G88)),"")</f>
        <v/>
      </c>
      <c r="I88" s="25" t="n"/>
      <c r="J88" s="56" t="n"/>
      <c r="K88" s="57">
        <f>IFERROR(IF(OR(I88="",J88=""),"",I88*J88),"")</f>
        <v/>
      </c>
      <c r="L88" s="58">
        <f>IFERROR(IF(OR(I88="",H88=""),"",I88/H88),"")</f>
        <v/>
      </c>
      <c r="M88" s="25" t="n"/>
      <c r="N88" s="25" t="n"/>
      <c r="O88" s="25" t="n"/>
      <c r="P88" s="25" t="n"/>
      <c r="Q88" s="24">
        <f>IFERROR(IF(OR(H88="",I88="",P88=""),"",MIN(H88,MAX(0,I88+P88))),"")</f>
        <v/>
      </c>
      <c r="R88" s="56" t="n"/>
      <c r="S88" s="57">
        <f>IFERROR(IF(OR(Q88="",R88=""),"",Q88*R88),"")</f>
        <v/>
      </c>
      <c r="T88" s="58">
        <f>IFERROR(IF(OR(Q88="",H88=""),"",Q88/H88),"")</f>
        <v/>
      </c>
      <c r="U88" s="57">
        <f>IFERROR(IF(OR(S88="",H88=""),"",S88/H88),"")</f>
        <v/>
      </c>
      <c r="V88" s="25" t="n"/>
      <c r="W88" s="56" t="n"/>
      <c r="X88" s="57">
        <f>IFERROR(IF(OR(V88="",W88=""),"",V88*W88),"")</f>
        <v/>
      </c>
      <c r="Y88" s="58">
        <f>IFERROR(IF(OR(V88="",H88=""),"",V88/H88),"")</f>
        <v/>
      </c>
      <c r="Z88" s="57">
        <f>IFERROR(IF(OR(S88="",X88=""),"",S88-X88),"")</f>
        <v/>
      </c>
      <c r="AA88" s="58">
        <f>IFERROR(IF(OR(Z88="",X88=""),"",Z88/X88),"")</f>
        <v/>
      </c>
      <c r="AB88" s="25" t="n"/>
      <c r="AC88" s="56" t="n"/>
      <c r="AD88" s="57">
        <f>IFERROR(IF(OR(AB88="",AC88=""),"",AB88*AC88),"")</f>
        <v/>
      </c>
      <c r="AE88" s="57">
        <f>IFERROR(IF(OR(S88="",AD88=""),"",S88-AD88),"")</f>
        <v/>
      </c>
      <c r="AF88" s="58">
        <f>IFERROR(IF(OR(AE88="",AD88=""),"",AE88/AD88),"")</f>
        <v/>
      </c>
      <c r="AG88" s="56" t="n"/>
      <c r="AH88" s="59">
        <f>IFERROR(IF(OR(R88="",AG88=""),"",R88/AG88*100),"")</f>
        <v/>
      </c>
      <c r="AI88" s="56" t="n"/>
      <c r="AJ88" s="57">
        <f>IFERROR(IF(OR(T88="",AI88=""),"",IF(T88&gt;='Assumptions'!$B$10,AI88*(1+'Assumptions'!$B$13),IF(T88&lt;'Assumptions'!$B$8,AI88*(1-'Assumptions'!$B$14),AI88))),"")</f>
        <v/>
      </c>
      <c r="AK88" s="31">
        <f>IFERROR(IF(COUNTA(G88,I88:J88,M88:P88,R88,V88:W88,AB88:AC88,AG88,AI88,AL88:AN88)=0,"",IF(H88=0,"Closed / Sold Out",IF(I88&gt;H88,"Review Inventory",IF(T88&gt;='Assumptions'!$B$10,"Increase Rate",IF(T88&lt;'Assumptions'!$B$8,"Reduce Rate","Hold Rate"))))),"Review")</f>
        <v/>
      </c>
      <c r="AL88" s="25" t="n"/>
      <c r="AM88" s="25" t="n"/>
      <c r="AN88" s="26" t="n"/>
      <c r="AO88" s="24">
        <f>IFERROR(IF(A88="","",IF(A88&lt;TODAY(),"Past",IF(A88=TODAY(),"Today","Future"))),"")</f>
        <v/>
      </c>
      <c r="AP88" s="58">
        <f>IFERROR(IF(COUNTA(G88,I88:J88,M88:P88,R88,V88:W88,AB88:AC88,AG88,AI88,AL88:AN88)=0,"",'Assumptions'!$B$9),"")</f>
        <v/>
      </c>
      <c r="AQ88" s="31">
        <f>IFERROR(IF(COUNTA(G88,I88:J88,M88:P88,R88,V88:W88,AB88:AC88,AG88,AI88,AL88:AN88)=0,"",IF(G88&gt;F88,"Out-of-order rooms exceed inventory",IF(I88&gt;H88,"On-the-books rooms exceed sellable rooms",IF(Q88&gt;H88,"Forecast exceeds sellable rooms",IF(AND(Q88&gt;0,R88=0),"Missing forecast ADR",IF(AND(I88&gt;0,J88=0),"Missing on-the-books ADR","Ready")))))),"Check inputs")</f>
        <v/>
      </c>
    </row>
    <row r="89">
      <c r="A89" s="55" t="n">
        <v>46110</v>
      </c>
      <c r="B89" s="24">
        <f>IFERROR(IF(A89="","",INDEX('Assumptions'!$E$3:$E$9,MOD(A89-'Assumptions'!$B$18,7)+1)),"")</f>
        <v/>
      </c>
      <c r="C89" s="24">
        <f>IFERROR(IF(A89="","",INDEX('Assumptions'!$H$3:$H$14,MONTH(A89))),"")</f>
        <v/>
      </c>
      <c r="D89" s="25" t="inlineStr">
        <is>
          <t>Weekend</t>
        </is>
      </c>
      <c r="E89" s="26" t="n"/>
      <c r="F89" s="24">
        <f>IFERROR(IF(A89="","",'Assumptions'!$B$5),"")</f>
        <v/>
      </c>
      <c r="G89" s="25" t="n"/>
      <c r="H89" s="24">
        <f>IFERROR(IF(G89="","",MAX(0,F89-G89)),"")</f>
        <v/>
      </c>
      <c r="I89" s="25" t="n"/>
      <c r="J89" s="56" t="n"/>
      <c r="K89" s="57">
        <f>IFERROR(IF(OR(I89="",J89=""),"",I89*J89),"")</f>
        <v/>
      </c>
      <c r="L89" s="58">
        <f>IFERROR(IF(OR(I89="",H89=""),"",I89/H89),"")</f>
        <v/>
      </c>
      <c r="M89" s="25" t="n"/>
      <c r="N89" s="25" t="n"/>
      <c r="O89" s="25" t="n"/>
      <c r="P89" s="25" t="n"/>
      <c r="Q89" s="24">
        <f>IFERROR(IF(OR(H89="",I89="",P89=""),"",MIN(H89,MAX(0,I89+P89))),"")</f>
        <v/>
      </c>
      <c r="R89" s="56" t="n"/>
      <c r="S89" s="57">
        <f>IFERROR(IF(OR(Q89="",R89=""),"",Q89*R89),"")</f>
        <v/>
      </c>
      <c r="T89" s="58">
        <f>IFERROR(IF(OR(Q89="",H89=""),"",Q89/H89),"")</f>
        <v/>
      </c>
      <c r="U89" s="57">
        <f>IFERROR(IF(OR(S89="",H89=""),"",S89/H89),"")</f>
        <v/>
      </c>
      <c r="V89" s="25" t="n"/>
      <c r="W89" s="56" t="n"/>
      <c r="X89" s="57">
        <f>IFERROR(IF(OR(V89="",W89=""),"",V89*W89),"")</f>
        <v/>
      </c>
      <c r="Y89" s="58">
        <f>IFERROR(IF(OR(V89="",H89=""),"",V89/H89),"")</f>
        <v/>
      </c>
      <c r="Z89" s="57">
        <f>IFERROR(IF(OR(S89="",X89=""),"",S89-X89),"")</f>
        <v/>
      </c>
      <c r="AA89" s="58">
        <f>IFERROR(IF(OR(Z89="",X89=""),"",Z89/X89),"")</f>
        <v/>
      </c>
      <c r="AB89" s="25" t="n"/>
      <c r="AC89" s="56" t="n"/>
      <c r="AD89" s="57">
        <f>IFERROR(IF(OR(AB89="",AC89=""),"",AB89*AC89),"")</f>
        <v/>
      </c>
      <c r="AE89" s="57">
        <f>IFERROR(IF(OR(S89="",AD89=""),"",S89-AD89),"")</f>
        <v/>
      </c>
      <c r="AF89" s="58">
        <f>IFERROR(IF(OR(AE89="",AD89=""),"",AE89/AD89),"")</f>
        <v/>
      </c>
      <c r="AG89" s="56" t="n"/>
      <c r="AH89" s="59">
        <f>IFERROR(IF(OR(R89="",AG89=""),"",R89/AG89*100),"")</f>
        <v/>
      </c>
      <c r="AI89" s="56" t="n"/>
      <c r="AJ89" s="57">
        <f>IFERROR(IF(OR(T89="",AI89=""),"",IF(T89&gt;='Assumptions'!$B$10,AI89*(1+'Assumptions'!$B$13),IF(T89&lt;'Assumptions'!$B$8,AI89*(1-'Assumptions'!$B$14),AI89))),"")</f>
        <v/>
      </c>
      <c r="AK89" s="31">
        <f>IFERROR(IF(COUNTA(G89,I89:J89,M89:P89,R89,V89:W89,AB89:AC89,AG89,AI89,AL89:AN89)=0,"",IF(H89=0,"Closed / Sold Out",IF(I89&gt;H89,"Review Inventory",IF(T89&gt;='Assumptions'!$B$10,"Increase Rate",IF(T89&lt;'Assumptions'!$B$8,"Reduce Rate","Hold Rate"))))),"Review")</f>
        <v/>
      </c>
      <c r="AL89" s="25" t="n"/>
      <c r="AM89" s="25" t="n"/>
      <c r="AN89" s="26" t="n"/>
      <c r="AO89" s="24">
        <f>IFERROR(IF(A89="","",IF(A89&lt;TODAY(),"Past",IF(A89=TODAY(),"Today","Future"))),"")</f>
        <v/>
      </c>
      <c r="AP89" s="58">
        <f>IFERROR(IF(COUNTA(G89,I89:J89,M89:P89,R89,V89:W89,AB89:AC89,AG89,AI89,AL89:AN89)=0,"",'Assumptions'!$B$9),"")</f>
        <v/>
      </c>
      <c r="AQ89" s="31">
        <f>IFERROR(IF(COUNTA(G89,I89:J89,M89:P89,R89,V89:W89,AB89:AC89,AG89,AI89,AL89:AN89)=0,"",IF(G89&gt;F89,"Out-of-order rooms exceed inventory",IF(I89&gt;H89,"On-the-books rooms exceed sellable rooms",IF(Q89&gt;H89,"Forecast exceeds sellable rooms",IF(AND(Q89&gt;0,R89=0),"Missing forecast ADR",IF(AND(I89&gt;0,J89=0),"Missing on-the-books ADR","Ready")))))),"Check inputs")</f>
        <v/>
      </c>
    </row>
    <row r="90">
      <c r="A90" s="55" t="n">
        <v>46111</v>
      </c>
      <c r="B90" s="24">
        <f>IFERROR(IF(A90="","",INDEX('Assumptions'!$E$3:$E$9,MOD(A90-'Assumptions'!$B$18,7)+1)),"")</f>
        <v/>
      </c>
      <c r="C90" s="24">
        <f>IFERROR(IF(A90="","",INDEX('Assumptions'!$H$3:$H$14,MONTH(A90))),"")</f>
        <v/>
      </c>
      <c r="D90" s="25" t="inlineStr">
        <is>
          <t>Weekday</t>
        </is>
      </c>
      <c r="E90" s="26" t="n"/>
      <c r="F90" s="24">
        <f>IFERROR(IF(A90="","",'Assumptions'!$B$5),"")</f>
        <v/>
      </c>
      <c r="G90" s="25" t="n"/>
      <c r="H90" s="24">
        <f>IFERROR(IF(G90="","",MAX(0,F90-G90)),"")</f>
        <v/>
      </c>
      <c r="I90" s="25" t="n"/>
      <c r="J90" s="56" t="n"/>
      <c r="K90" s="57">
        <f>IFERROR(IF(OR(I90="",J90=""),"",I90*J90),"")</f>
        <v/>
      </c>
      <c r="L90" s="58">
        <f>IFERROR(IF(OR(I90="",H90=""),"",I90/H90),"")</f>
        <v/>
      </c>
      <c r="M90" s="25" t="n"/>
      <c r="N90" s="25" t="n"/>
      <c r="O90" s="25" t="n"/>
      <c r="P90" s="25" t="n"/>
      <c r="Q90" s="24">
        <f>IFERROR(IF(OR(H90="",I90="",P90=""),"",MIN(H90,MAX(0,I90+P90))),"")</f>
        <v/>
      </c>
      <c r="R90" s="56" t="n"/>
      <c r="S90" s="57">
        <f>IFERROR(IF(OR(Q90="",R90=""),"",Q90*R90),"")</f>
        <v/>
      </c>
      <c r="T90" s="58">
        <f>IFERROR(IF(OR(Q90="",H90=""),"",Q90/H90),"")</f>
        <v/>
      </c>
      <c r="U90" s="57">
        <f>IFERROR(IF(OR(S90="",H90=""),"",S90/H90),"")</f>
        <v/>
      </c>
      <c r="V90" s="25" t="n"/>
      <c r="W90" s="56" t="n"/>
      <c r="X90" s="57">
        <f>IFERROR(IF(OR(V90="",W90=""),"",V90*W90),"")</f>
        <v/>
      </c>
      <c r="Y90" s="58">
        <f>IFERROR(IF(OR(V90="",H90=""),"",V90/H90),"")</f>
        <v/>
      </c>
      <c r="Z90" s="57">
        <f>IFERROR(IF(OR(S90="",X90=""),"",S90-X90),"")</f>
        <v/>
      </c>
      <c r="AA90" s="58">
        <f>IFERROR(IF(OR(Z90="",X90=""),"",Z90/X90),"")</f>
        <v/>
      </c>
      <c r="AB90" s="25" t="n"/>
      <c r="AC90" s="56" t="n"/>
      <c r="AD90" s="57">
        <f>IFERROR(IF(OR(AB90="",AC90=""),"",AB90*AC90),"")</f>
        <v/>
      </c>
      <c r="AE90" s="57">
        <f>IFERROR(IF(OR(S90="",AD90=""),"",S90-AD90),"")</f>
        <v/>
      </c>
      <c r="AF90" s="58">
        <f>IFERROR(IF(OR(AE90="",AD90=""),"",AE90/AD90),"")</f>
        <v/>
      </c>
      <c r="AG90" s="56" t="n"/>
      <c r="AH90" s="59">
        <f>IFERROR(IF(OR(R90="",AG90=""),"",R90/AG90*100),"")</f>
        <v/>
      </c>
      <c r="AI90" s="56" t="n"/>
      <c r="AJ90" s="57">
        <f>IFERROR(IF(OR(T90="",AI90=""),"",IF(T90&gt;='Assumptions'!$B$10,AI90*(1+'Assumptions'!$B$13),IF(T90&lt;'Assumptions'!$B$8,AI90*(1-'Assumptions'!$B$14),AI90))),"")</f>
        <v/>
      </c>
      <c r="AK90" s="31">
        <f>IFERROR(IF(COUNTA(G90,I90:J90,M90:P90,R90,V90:W90,AB90:AC90,AG90,AI90,AL90:AN90)=0,"",IF(H90=0,"Closed / Sold Out",IF(I90&gt;H90,"Review Inventory",IF(T90&gt;='Assumptions'!$B$10,"Increase Rate",IF(T90&lt;'Assumptions'!$B$8,"Reduce Rate","Hold Rate"))))),"Review")</f>
        <v/>
      </c>
      <c r="AL90" s="25" t="n"/>
      <c r="AM90" s="25" t="n"/>
      <c r="AN90" s="26" t="n"/>
      <c r="AO90" s="24">
        <f>IFERROR(IF(A90="","",IF(A90&lt;TODAY(),"Past",IF(A90=TODAY(),"Today","Future"))),"")</f>
        <v/>
      </c>
      <c r="AP90" s="58">
        <f>IFERROR(IF(COUNTA(G90,I90:J90,M90:P90,R90,V90:W90,AB90:AC90,AG90,AI90,AL90:AN90)=0,"",'Assumptions'!$B$9),"")</f>
        <v/>
      </c>
      <c r="AQ90" s="31">
        <f>IFERROR(IF(COUNTA(G90,I90:J90,M90:P90,R90,V90:W90,AB90:AC90,AG90,AI90,AL90:AN90)=0,"",IF(G90&gt;F90,"Out-of-order rooms exceed inventory",IF(I90&gt;H90,"On-the-books rooms exceed sellable rooms",IF(Q90&gt;H90,"Forecast exceeds sellable rooms",IF(AND(Q90&gt;0,R90=0),"Missing forecast ADR",IF(AND(I90&gt;0,J90=0),"Missing on-the-books ADR","Ready")))))),"Check inputs")</f>
        <v/>
      </c>
    </row>
    <row r="91">
      <c r="A91" s="55" t="n">
        <v>46112</v>
      </c>
      <c r="B91" s="24">
        <f>IFERROR(IF(A91="","",INDEX('Assumptions'!$E$3:$E$9,MOD(A91-'Assumptions'!$B$18,7)+1)),"")</f>
        <v/>
      </c>
      <c r="C91" s="24">
        <f>IFERROR(IF(A91="","",INDEX('Assumptions'!$H$3:$H$14,MONTH(A91))),"")</f>
        <v/>
      </c>
      <c r="D91" s="25" t="inlineStr">
        <is>
          <t>Weekday</t>
        </is>
      </c>
      <c r="E91" s="26" t="n"/>
      <c r="F91" s="24">
        <f>IFERROR(IF(A91="","",'Assumptions'!$B$5),"")</f>
        <v/>
      </c>
      <c r="G91" s="25" t="n"/>
      <c r="H91" s="24">
        <f>IFERROR(IF(G91="","",MAX(0,F91-G91)),"")</f>
        <v/>
      </c>
      <c r="I91" s="25" t="n"/>
      <c r="J91" s="56" t="n"/>
      <c r="K91" s="57">
        <f>IFERROR(IF(OR(I91="",J91=""),"",I91*J91),"")</f>
        <v/>
      </c>
      <c r="L91" s="58">
        <f>IFERROR(IF(OR(I91="",H91=""),"",I91/H91),"")</f>
        <v/>
      </c>
      <c r="M91" s="25" t="n"/>
      <c r="N91" s="25" t="n"/>
      <c r="O91" s="25" t="n"/>
      <c r="P91" s="25" t="n"/>
      <c r="Q91" s="24">
        <f>IFERROR(IF(OR(H91="",I91="",P91=""),"",MIN(H91,MAX(0,I91+P91))),"")</f>
        <v/>
      </c>
      <c r="R91" s="56" t="n"/>
      <c r="S91" s="57">
        <f>IFERROR(IF(OR(Q91="",R91=""),"",Q91*R91),"")</f>
        <v/>
      </c>
      <c r="T91" s="58">
        <f>IFERROR(IF(OR(Q91="",H91=""),"",Q91/H91),"")</f>
        <v/>
      </c>
      <c r="U91" s="57">
        <f>IFERROR(IF(OR(S91="",H91=""),"",S91/H91),"")</f>
        <v/>
      </c>
      <c r="V91" s="25" t="n"/>
      <c r="W91" s="56" t="n"/>
      <c r="X91" s="57">
        <f>IFERROR(IF(OR(V91="",W91=""),"",V91*W91),"")</f>
        <v/>
      </c>
      <c r="Y91" s="58">
        <f>IFERROR(IF(OR(V91="",H91=""),"",V91/H91),"")</f>
        <v/>
      </c>
      <c r="Z91" s="57">
        <f>IFERROR(IF(OR(S91="",X91=""),"",S91-X91),"")</f>
        <v/>
      </c>
      <c r="AA91" s="58">
        <f>IFERROR(IF(OR(Z91="",X91=""),"",Z91/X91),"")</f>
        <v/>
      </c>
      <c r="AB91" s="25" t="n"/>
      <c r="AC91" s="56" t="n"/>
      <c r="AD91" s="57">
        <f>IFERROR(IF(OR(AB91="",AC91=""),"",AB91*AC91),"")</f>
        <v/>
      </c>
      <c r="AE91" s="57">
        <f>IFERROR(IF(OR(S91="",AD91=""),"",S91-AD91),"")</f>
        <v/>
      </c>
      <c r="AF91" s="58">
        <f>IFERROR(IF(OR(AE91="",AD91=""),"",AE91/AD91),"")</f>
        <v/>
      </c>
      <c r="AG91" s="56" t="n"/>
      <c r="AH91" s="59">
        <f>IFERROR(IF(OR(R91="",AG91=""),"",R91/AG91*100),"")</f>
        <v/>
      </c>
      <c r="AI91" s="56" t="n"/>
      <c r="AJ91" s="57">
        <f>IFERROR(IF(OR(T91="",AI91=""),"",IF(T91&gt;='Assumptions'!$B$10,AI91*(1+'Assumptions'!$B$13),IF(T91&lt;'Assumptions'!$B$8,AI91*(1-'Assumptions'!$B$14),AI91))),"")</f>
        <v/>
      </c>
      <c r="AK91" s="31">
        <f>IFERROR(IF(COUNTA(G91,I91:J91,M91:P91,R91,V91:W91,AB91:AC91,AG91,AI91,AL91:AN91)=0,"",IF(H91=0,"Closed / Sold Out",IF(I91&gt;H91,"Review Inventory",IF(T91&gt;='Assumptions'!$B$10,"Increase Rate",IF(T91&lt;'Assumptions'!$B$8,"Reduce Rate","Hold Rate"))))),"Review")</f>
        <v/>
      </c>
      <c r="AL91" s="25" t="n"/>
      <c r="AM91" s="25" t="n"/>
      <c r="AN91" s="26" t="n"/>
      <c r="AO91" s="24">
        <f>IFERROR(IF(A91="","",IF(A91&lt;TODAY(),"Past",IF(A91=TODAY(),"Today","Future"))),"")</f>
        <v/>
      </c>
      <c r="AP91" s="58">
        <f>IFERROR(IF(COUNTA(G91,I91:J91,M91:P91,R91,V91:W91,AB91:AC91,AG91,AI91,AL91:AN91)=0,"",'Assumptions'!$B$9),"")</f>
        <v/>
      </c>
      <c r="AQ91" s="31">
        <f>IFERROR(IF(COUNTA(G91,I91:J91,M91:P91,R91,V91:W91,AB91:AC91,AG91,AI91,AL91:AN91)=0,"",IF(G91&gt;F91,"Out-of-order rooms exceed inventory",IF(I91&gt;H91,"On-the-books rooms exceed sellable rooms",IF(Q91&gt;H91,"Forecast exceeds sellable rooms",IF(AND(Q91&gt;0,R91=0),"Missing forecast ADR",IF(AND(I91&gt;0,J91=0),"Missing on-the-books ADR","Ready")))))),"Check inputs")</f>
        <v/>
      </c>
    </row>
    <row r="92">
      <c r="A92" s="55" t="n">
        <v>46113</v>
      </c>
      <c r="B92" s="24">
        <f>IFERROR(IF(A92="","",INDEX('Assumptions'!$E$3:$E$9,MOD(A92-'Assumptions'!$B$18,7)+1)),"")</f>
        <v/>
      </c>
      <c r="C92" s="24">
        <f>IFERROR(IF(A92="","",INDEX('Assumptions'!$H$3:$H$14,MONTH(A92))),"")</f>
        <v/>
      </c>
      <c r="D92" s="25" t="inlineStr">
        <is>
          <t>Weekday</t>
        </is>
      </c>
      <c r="E92" s="26" t="n"/>
      <c r="F92" s="24">
        <f>IFERROR(IF(A92="","",'Assumptions'!$B$5),"")</f>
        <v/>
      </c>
      <c r="G92" s="25" t="n"/>
      <c r="H92" s="24">
        <f>IFERROR(IF(G92="","",MAX(0,F92-G92)),"")</f>
        <v/>
      </c>
      <c r="I92" s="25" t="n"/>
      <c r="J92" s="56" t="n"/>
      <c r="K92" s="57">
        <f>IFERROR(IF(OR(I92="",J92=""),"",I92*J92),"")</f>
        <v/>
      </c>
      <c r="L92" s="58">
        <f>IFERROR(IF(OR(I92="",H92=""),"",I92/H92),"")</f>
        <v/>
      </c>
      <c r="M92" s="25" t="n"/>
      <c r="N92" s="25" t="n"/>
      <c r="O92" s="25" t="n"/>
      <c r="P92" s="25" t="n"/>
      <c r="Q92" s="24">
        <f>IFERROR(IF(OR(H92="",I92="",P92=""),"",MIN(H92,MAX(0,I92+P92))),"")</f>
        <v/>
      </c>
      <c r="R92" s="56" t="n"/>
      <c r="S92" s="57">
        <f>IFERROR(IF(OR(Q92="",R92=""),"",Q92*R92),"")</f>
        <v/>
      </c>
      <c r="T92" s="58">
        <f>IFERROR(IF(OR(Q92="",H92=""),"",Q92/H92),"")</f>
        <v/>
      </c>
      <c r="U92" s="57">
        <f>IFERROR(IF(OR(S92="",H92=""),"",S92/H92),"")</f>
        <v/>
      </c>
      <c r="V92" s="25" t="n"/>
      <c r="W92" s="56" t="n"/>
      <c r="X92" s="57">
        <f>IFERROR(IF(OR(V92="",W92=""),"",V92*W92),"")</f>
        <v/>
      </c>
      <c r="Y92" s="58">
        <f>IFERROR(IF(OR(V92="",H92=""),"",V92/H92),"")</f>
        <v/>
      </c>
      <c r="Z92" s="57">
        <f>IFERROR(IF(OR(S92="",X92=""),"",S92-X92),"")</f>
        <v/>
      </c>
      <c r="AA92" s="58">
        <f>IFERROR(IF(OR(Z92="",X92=""),"",Z92/X92),"")</f>
        <v/>
      </c>
      <c r="AB92" s="25" t="n"/>
      <c r="AC92" s="56" t="n"/>
      <c r="AD92" s="57">
        <f>IFERROR(IF(OR(AB92="",AC92=""),"",AB92*AC92),"")</f>
        <v/>
      </c>
      <c r="AE92" s="57">
        <f>IFERROR(IF(OR(S92="",AD92=""),"",S92-AD92),"")</f>
        <v/>
      </c>
      <c r="AF92" s="58">
        <f>IFERROR(IF(OR(AE92="",AD92=""),"",AE92/AD92),"")</f>
        <v/>
      </c>
      <c r="AG92" s="56" t="n"/>
      <c r="AH92" s="59">
        <f>IFERROR(IF(OR(R92="",AG92=""),"",R92/AG92*100),"")</f>
        <v/>
      </c>
      <c r="AI92" s="56" t="n"/>
      <c r="AJ92" s="57">
        <f>IFERROR(IF(OR(T92="",AI92=""),"",IF(T92&gt;='Assumptions'!$B$10,AI92*(1+'Assumptions'!$B$13),IF(T92&lt;'Assumptions'!$B$8,AI92*(1-'Assumptions'!$B$14),AI92))),"")</f>
        <v/>
      </c>
      <c r="AK92" s="31">
        <f>IFERROR(IF(COUNTA(G92,I92:J92,M92:P92,R92,V92:W92,AB92:AC92,AG92,AI92,AL92:AN92)=0,"",IF(H92=0,"Closed / Sold Out",IF(I92&gt;H92,"Review Inventory",IF(T92&gt;='Assumptions'!$B$10,"Increase Rate",IF(T92&lt;'Assumptions'!$B$8,"Reduce Rate","Hold Rate"))))),"Review")</f>
        <v/>
      </c>
      <c r="AL92" s="25" t="n"/>
      <c r="AM92" s="25" t="n"/>
      <c r="AN92" s="26" t="n"/>
      <c r="AO92" s="24">
        <f>IFERROR(IF(A92="","",IF(A92&lt;TODAY(),"Past",IF(A92=TODAY(),"Today","Future"))),"")</f>
        <v/>
      </c>
      <c r="AP92" s="58">
        <f>IFERROR(IF(COUNTA(G92,I92:J92,M92:P92,R92,V92:W92,AB92:AC92,AG92,AI92,AL92:AN92)=0,"",'Assumptions'!$B$9),"")</f>
        <v/>
      </c>
      <c r="AQ92" s="31">
        <f>IFERROR(IF(COUNTA(G92,I92:J92,M92:P92,R92,V92:W92,AB92:AC92,AG92,AI92,AL92:AN92)=0,"",IF(G92&gt;F92,"Out-of-order rooms exceed inventory",IF(I92&gt;H92,"On-the-books rooms exceed sellable rooms",IF(Q92&gt;H92,"Forecast exceeds sellable rooms",IF(AND(Q92&gt;0,R92=0),"Missing forecast ADR",IF(AND(I92&gt;0,J92=0),"Missing on-the-books ADR","Ready")))))),"Check inputs")</f>
        <v/>
      </c>
    </row>
    <row r="93">
      <c r="A93" s="55" t="n">
        <v>46114</v>
      </c>
      <c r="B93" s="24">
        <f>IFERROR(IF(A93="","",INDEX('Assumptions'!$E$3:$E$9,MOD(A93-'Assumptions'!$B$18,7)+1)),"")</f>
        <v/>
      </c>
      <c r="C93" s="24">
        <f>IFERROR(IF(A93="","",INDEX('Assumptions'!$H$3:$H$14,MONTH(A93))),"")</f>
        <v/>
      </c>
      <c r="D93" s="25" t="inlineStr">
        <is>
          <t>Weekday</t>
        </is>
      </c>
      <c r="E93" s="26" t="n"/>
      <c r="F93" s="24">
        <f>IFERROR(IF(A93="","",'Assumptions'!$B$5),"")</f>
        <v/>
      </c>
      <c r="G93" s="25" t="n"/>
      <c r="H93" s="24">
        <f>IFERROR(IF(G93="","",MAX(0,F93-G93)),"")</f>
        <v/>
      </c>
      <c r="I93" s="25" t="n"/>
      <c r="J93" s="56" t="n"/>
      <c r="K93" s="57">
        <f>IFERROR(IF(OR(I93="",J93=""),"",I93*J93),"")</f>
        <v/>
      </c>
      <c r="L93" s="58">
        <f>IFERROR(IF(OR(I93="",H93=""),"",I93/H93),"")</f>
        <v/>
      </c>
      <c r="M93" s="25" t="n"/>
      <c r="N93" s="25" t="n"/>
      <c r="O93" s="25" t="n"/>
      <c r="P93" s="25" t="n"/>
      <c r="Q93" s="24">
        <f>IFERROR(IF(OR(H93="",I93="",P93=""),"",MIN(H93,MAX(0,I93+P93))),"")</f>
        <v/>
      </c>
      <c r="R93" s="56" t="n"/>
      <c r="S93" s="57">
        <f>IFERROR(IF(OR(Q93="",R93=""),"",Q93*R93),"")</f>
        <v/>
      </c>
      <c r="T93" s="58">
        <f>IFERROR(IF(OR(Q93="",H93=""),"",Q93/H93),"")</f>
        <v/>
      </c>
      <c r="U93" s="57">
        <f>IFERROR(IF(OR(S93="",H93=""),"",S93/H93),"")</f>
        <v/>
      </c>
      <c r="V93" s="25" t="n"/>
      <c r="W93" s="56" t="n"/>
      <c r="X93" s="57">
        <f>IFERROR(IF(OR(V93="",W93=""),"",V93*W93),"")</f>
        <v/>
      </c>
      <c r="Y93" s="58">
        <f>IFERROR(IF(OR(V93="",H93=""),"",V93/H93),"")</f>
        <v/>
      </c>
      <c r="Z93" s="57">
        <f>IFERROR(IF(OR(S93="",X93=""),"",S93-X93),"")</f>
        <v/>
      </c>
      <c r="AA93" s="58">
        <f>IFERROR(IF(OR(Z93="",X93=""),"",Z93/X93),"")</f>
        <v/>
      </c>
      <c r="AB93" s="25" t="n"/>
      <c r="AC93" s="56" t="n"/>
      <c r="AD93" s="57">
        <f>IFERROR(IF(OR(AB93="",AC93=""),"",AB93*AC93),"")</f>
        <v/>
      </c>
      <c r="AE93" s="57">
        <f>IFERROR(IF(OR(S93="",AD93=""),"",S93-AD93),"")</f>
        <v/>
      </c>
      <c r="AF93" s="58">
        <f>IFERROR(IF(OR(AE93="",AD93=""),"",AE93/AD93),"")</f>
        <v/>
      </c>
      <c r="AG93" s="56" t="n"/>
      <c r="AH93" s="59">
        <f>IFERROR(IF(OR(R93="",AG93=""),"",R93/AG93*100),"")</f>
        <v/>
      </c>
      <c r="AI93" s="56" t="n"/>
      <c r="AJ93" s="57">
        <f>IFERROR(IF(OR(T93="",AI93=""),"",IF(T93&gt;='Assumptions'!$B$10,AI93*(1+'Assumptions'!$B$13),IF(T93&lt;'Assumptions'!$B$8,AI93*(1-'Assumptions'!$B$14),AI93))),"")</f>
        <v/>
      </c>
      <c r="AK93" s="31">
        <f>IFERROR(IF(COUNTA(G93,I93:J93,M93:P93,R93,V93:W93,AB93:AC93,AG93,AI93,AL93:AN93)=0,"",IF(H93=0,"Closed / Sold Out",IF(I93&gt;H93,"Review Inventory",IF(T93&gt;='Assumptions'!$B$10,"Increase Rate",IF(T93&lt;'Assumptions'!$B$8,"Reduce Rate","Hold Rate"))))),"Review")</f>
        <v/>
      </c>
      <c r="AL93" s="25" t="n"/>
      <c r="AM93" s="25" t="n"/>
      <c r="AN93" s="26" t="n"/>
      <c r="AO93" s="24">
        <f>IFERROR(IF(A93="","",IF(A93&lt;TODAY(),"Past",IF(A93=TODAY(),"Today","Future"))),"")</f>
        <v/>
      </c>
      <c r="AP93" s="58">
        <f>IFERROR(IF(COUNTA(G93,I93:J93,M93:P93,R93,V93:W93,AB93:AC93,AG93,AI93,AL93:AN93)=0,"",'Assumptions'!$B$9),"")</f>
        <v/>
      </c>
      <c r="AQ93" s="31">
        <f>IFERROR(IF(COUNTA(G93,I93:J93,M93:P93,R93,V93:W93,AB93:AC93,AG93,AI93,AL93:AN93)=0,"",IF(G93&gt;F93,"Out-of-order rooms exceed inventory",IF(I93&gt;H93,"On-the-books rooms exceed sellable rooms",IF(Q93&gt;H93,"Forecast exceeds sellable rooms",IF(AND(Q93&gt;0,R93=0),"Missing forecast ADR",IF(AND(I93&gt;0,J93=0),"Missing on-the-books ADR","Ready")))))),"Check inputs")</f>
        <v/>
      </c>
    </row>
    <row r="94">
      <c r="A94" s="55" t="n">
        <v>46115</v>
      </c>
      <c r="B94" s="24">
        <f>IFERROR(IF(A94="","",INDEX('Assumptions'!$E$3:$E$9,MOD(A94-'Assumptions'!$B$18,7)+1)),"")</f>
        <v/>
      </c>
      <c r="C94" s="24">
        <f>IFERROR(IF(A94="","",INDEX('Assumptions'!$H$3:$H$14,MONTH(A94))),"")</f>
        <v/>
      </c>
      <c r="D94" s="25" t="inlineStr">
        <is>
          <t>Weekday</t>
        </is>
      </c>
      <c r="E94" s="26" t="n"/>
      <c r="F94" s="24">
        <f>IFERROR(IF(A94="","",'Assumptions'!$B$5),"")</f>
        <v/>
      </c>
      <c r="G94" s="25" t="n"/>
      <c r="H94" s="24">
        <f>IFERROR(IF(G94="","",MAX(0,F94-G94)),"")</f>
        <v/>
      </c>
      <c r="I94" s="25" t="n"/>
      <c r="J94" s="56" t="n"/>
      <c r="K94" s="57">
        <f>IFERROR(IF(OR(I94="",J94=""),"",I94*J94),"")</f>
        <v/>
      </c>
      <c r="L94" s="58">
        <f>IFERROR(IF(OR(I94="",H94=""),"",I94/H94),"")</f>
        <v/>
      </c>
      <c r="M94" s="25" t="n"/>
      <c r="N94" s="25" t="n"/>
      <c r="O94" s="25" t="n"/>
      <c r="P94" s="25" t="n"/>
      <c r="Q94" s="24">
        <f>IFERROR(IF(OR(H94="",I94="",P94=""),"",MIN(H94,MAX(0,I94+P94))),"")</f>
        <v/>
      </c>
      <c r="R94" s="56" t="n"/>
      <c r="S94" s="57">
        <f>IFERROR(IF(OR(Q94="",R94=""),"",Q94*R94),"")</f>
        <v/>
      </c>
      <c r="T94" s="58">
        <f>IFERROR(IF(OR(Q94="",H94=""),"",Q94/H94),"")</f>
        <v/>
      </c>
      <c r="U94" s="57">
        <f>IFERROR(IF(OR(S94="",H94=""),"",S94/H94),"")</f>
        <v/>
      </c>
      <c r="V94" s="25" t="n"/>
      <c r="W94" s="56" t="n"/>
      <c r="X94" s="57">
        <f>IFERROR(IF(OR(V94="",W94=""),"",V94*W94),"")</f>
        <v/>
      </c>
      <c r="Y94" s="58">
        <f>IFERROR(IF(OR(V94="",H94=""),"",V94/H94),"")</f>
        <v/>
      </c>
      <c r="Z94" s="57">
        <f>IFERROR(IF(OR(S94="",X94=""),"",S94-X94),"")</f>
        <v/>
      </c>
      <c r="AA94" s="58">
        <f>IFERROR(IF(OR(Z94="",X94=""),"",Z94/X94),"")</f>
        <v/>
      </c>
      <c r="AB94" s="25" t="n"/>
      <c r="AC94" s="56" t="n"/>
      <c r="AD94" s="57">
        <f>IFERROR(IF(OR(AB94="",AC94=""),"",AB94*AC94),"")</f>
        <v/>
      </c>
      <c r="AE94" s="57">
        <f>IFERROR(IF(OR(S94="",AD94=""),"",S94-AD94),"")</f>
        <v/>
      </c>
      <c r="AF94" s="58">
        <f>IFERROR(IF(OR(AE94="",AD94=""),"",AE94/AD94),"")</f>
        <v/>
      </c>
      <c r="AG94" s="56" t="n"/>
      <c r="AH94" s="59">
        <f>IFERROR(IF(OR(R94="",AG94=""),"",R94/AG94*100),"")</f>
        <v/>
      </c>
      <c r="AI94" s="56" t="n"/>
      <c r="AJ94" s="57">
        <f>IFERROR(IF(OR(T94="",AI94=""),"",IF(T94&gt;='Assumptions'!$B$10,AI94*(1+'Assumptions'!$B$13),IF(T94&lt;'Assumptions'!$B$8,AI94*(1-'Assumptions'!$B$14),AI94))),"")</f>
        <v/>
      </c>
      <c r="AK94" s="31">
        <f>IFERROR(IF(COUNTA(G94,I94:J94,M94:P94,R94,V94:W94,AB94:AC94,AG94,AI94,AL94:AN94)=0,"",IF(H94=0,"Closed / Sold Out",IF(I94&gt;H94,"Review Inventory",IF(T94&gt;='Assumptions'!$B$10,"Increase Rate",IF(T94&lt;'Assumptions'!$B$8,"Reduce Rate","Hold Rate"))))),"Review")</f>
        <v/>
      </c>
      <c r="AL94" s="25" t="n"/>
      <c r="AM94" s="25" t="n"/>
      <c r="AN94" s="26" t="n"/>
      <c r="AO94" s="24">
        <f>IFERROR(IF(A94="","",IF(A94&lt;TODAY(),"Past",IF(A94=TODAY(),"Today","Future"))),"")</f>
        <v/>
      </c>
      <c r="AP94" s="58">
        <f>IFERROR(IF(COUNTA(G94,I94:J94,M94:P94,R94,V94:W94,AB94:AC94,AG94,AI94,AL94:AN94)=0,"",'Assumptions'!$B$9),"")</f>
        <v/>
      </c>
      <c r="AQ94" s="31">
        <f>IFERROR(IF(COUNTA(G94,I94:J94,M94:P94,R94,V94:W94,AB94:AC94,AG94,AI94,AL94:AN94)=0,"",IF(G94&gt;F94,"Out-of-order rooms exceed inventory",IF(I94&gt;H94,"On-the-books rooms exceed sellable rooms",IF(Q94&gt;H94,"Forecast exceeds sellable rooms",IF(AND(Q94&gt;0,R94=0),"Missing forecast ADR",IF(AND(I94&gt;0,J94=0),"Missing on-the-books ADR","Ready")))))),"Check inputs")</f>
        <v/>
      </c>
    </row>
    <row r="95">
      <c r="A95" s="55" t="n">
        <v>46116</v>
      </c>
      <c r="B95" s="24">
        <f>IFERROR(IF(A95="","",INDEX('Assumptions'!$E$3:$E$9,MOD(A95-'Assumptions'!$B$18,7)+1)),"")</f>
        <v/>
      </c>
      <c r="C95" s="24">
        <f>IFERROR(IF(A95="","",INDEX('Assumptions'!$H$3:$H$14,MONTH(A95))),"")</f>
        <v/>
      </c>
      <c r="D95" s="25" t="inlineStr">
        <is>
          <t>Weekend</t>
        </is>
      </c>
      <c r="E95" s="26" t="n"/>
      <c r="F95" s="24">
        <f>IFERROR(IF(A95="","",'Assumptions'!$B$5),"")</f>
        <v/>
      </c>
      <c r="G95" s="25" t="n"/>
      <c r="H95" s="24">
        <f>IFERROR(IF(G95="","",MAX(0,F95-G95)),"")</f>
        <v/>
      </c>
      <c r="I95" s="25" t="n"/>
      <c r="J95" s="56" t="n"/>
      <c r="K95" s="57">
        <f>IFERROR(IF(OR(I95="",J95=""),"",I95*J95),"")</f>
        <v/>
      </c>
      <c r="L95" s="58">
        <f>IFERROR(IF(OR(I95="",H95=""),"",I95/H95),"")</f>
        <v/>
      </c>
      <c r="M95" s="25" t="n"/>
      <c r="N95" s="25" t="n"/>
      <c r="O95" s="25" t="n"/>
      <c r="P95" s="25" t="n"/>
      <c r="Q95" s="24">
        <f>IFERROR(IF(OR(H95="",I95="",P95=""),"",MIN(H95,MAX(0,I95+P95))),"")</f>
        <v/>
      </c>
      <c r="R95" s="56" t="n"/>
      <c r="S95" s="57">
        <f>IFERROR(IF(OR(Q95="",R95=""),"",Q95*R95),"")</f>
        <v/>
      </c>
      <c r="T95" s="58">
        <f>IFERROR(IF(OR(Q95="",H95=""),"",Q95/H95),"")</f>
        <v/>
      </c>
      <c r="U95" s="57">
        <f>IFERROR(IF(OR(S95="",H95=""),"",S95/H95),"")</f>
        <v/>
      </c>
      <c r="V95" s="25" t="n"/>
      <c r="W95" s="56" t="n"/>
      <c r="X95" s="57">
        <f>IFERROR(IF(OR(V95="",W95=""),"",V95*W95),"")</f>
        <v/>
      </c>
      <c r="Y95" s="58">
        <f>IFERROR(IF(OR(V95="",H95=""),"",V95/H95),"")</f>
        <v/>
      </c>
      <c r="Z95" s="57">
        <f>IFERROR(IF(OR(S95="",X95=""),"",S95-X95),"")</f>
        <v/>
      </c>
      <c r="AA95" s="58">
        <f>IFERROR(IF(OR(Z95="",X95=""),"",Z95/X95),"")</f>
        <v/>
      </c>
      <c r="AB95" s="25" t="n"/>
      <c r="AC95" s="56" t="n"/>
      <c r="AD95" s="57">
        <f>IFERROR(IF(OR(AB95="",AC95=""),"",AB95*AC95),"")</f>
        <v/>
      </c>
      <c r="AE95" s="57">
        <f>IFERROR(IF(OR(S95="",AD95=""),"",S95-AD95),"")</f>
        <v/>
      </c>
      <c r="AF95" s="58">
        <f>IFERROR(IF(OR(AE95="",AD95=""),"",AE95/AD95),"")</f>
        <v/>
      </c>
      <c r="AG95" s="56" t="n"/>
      <c r="AH95" s="59">
        <f>IFERROR(IF(OR(R95="",AG95=""),"",R95/AG95*100),"")</f>
        <v/>
      </c>
      <c r="AI95" s="56" t="n"/>
      <c r="AJ95" s="57">
        <f>IFERROR(IF(OR(T95="",AI95=""),"",IF(T95&gt;='Assumptions'!$B$10,AI95*(1+'Assumptions'!$B$13),IF(T95&lt;'Assumptions'!$B$8,AI95*(1-'Assumptions'!$B$14),AI95))),"")</f>
        <v/>
      </c>
      <c r="AK95" s="31">
        <f>IFERROR(IF(COUNTA(G95,I95:J95,M95:P95,R95,V95:W95,AB95:AC95,AG95,AI95,AL95:AN95)=0,"",IF(H95=0,"Closed / Sold Out",IF(I95&gt;H95,"Review Inventory",IF(T95&gt;='Assumptions'!$B$10,"Increase Rate",IF(T95&lt;'Assumptions'!$B$8,"Reduce Rate","Hold Rate"))))),"Review")</f>
        <v/>
      </c>
      <c r="AL95" s="25" t="n"/>
      <c r="AM95" s="25" t="n"/>
      <c r="AN95" s="26" t="n"/>
      <c r="AO95" s="24">
        <f>IFERROR(IF(A95="","",IF(A95&lt;TODAY(),"Past",IF(A95=TODAY(),"Today","Future"))),"")</f>
        <v/>
      </c>
      <c r="AP95" s="58">
        <f>IFERROR(IF(COUNTA(G95,I95:J95,M95:P95,R95,V95:W95,AB95:AC95,AG95,AI95,AL95:AN95)=0,"",'Assumptions'!$B$9),"")</f>
        <v/>
      </c>
      <c r="AQ95" s="31">
        <f>IFERROR(IF(COUNTA(G95,I95:J95,M95:P95,R95,V95:W95,AB95:AC95,AG95,AI95,AL95:AN95)=0,"",IF(G95&gt;F95,"Out-of-order rooms exceed inventory",IF(I95&gt;H95,"On-the-books rooms exceed sellable rooms",IF(Q95&gt;H95,"Forecast exceeds sellable rooms",IF(AND(Q95&gt;0,R95=0),"Missing forecast ADR",IF(AND(I95&gt;0,J95=0),"Missing on-the-books ADR","Ready")))))),"Check inputs")</f>
        <v/>
      </c>
    </row>
    <row r="96">
      <c r="A96" s="55" t="n">
        <v>46117</v>
      </c>
      <c r="B96" s="24">
        <f>IFERROR(IF(A96="","",INDEX('Assumptions'!$E$3:$E$9,MOD(A96-'Assumptions'!$B$18,7)+1)),"")</f>
        <v/>
      </c>
      <c r="C96" s="24">
        <f>IFERROR(IF(A96="","",INDEX('Assumptions'!$H$3:$H$14,MONTH(A96))),"")</f>
        <v/>
      </c>
      <c r="D96" s="25" t="inlineStr">
        <is>
          <t>Weekend</t>
        </is>
      </c>
      <c r="E96" s="26" t="n"/>
      <c r="F96" s="24">
        <f>IFERROR(IF(A96="","",'Assumptions'!$B$5),"")</f>
        <v/>
      </c>
      <c r="G96" s="25" t="n"/>
      <c r="H96" s="24">
        <f>IFERROR(IF(G96="","",MAX(0,F96-G96)),"")</f>
        <v/>
      </c>
      <c r="I96" s="25" t="n"/>
      <c r="J96" s="56" t="n"/>
      <c r="K96" s="57">
        <f>IFERROR(IF(OR(I96="",J96=""),"",I96*J96),"")</f>
        <v/>
      </c>
      <c r="L96" s="58">
        <f>IFERROR(IF(OR(I96="",H96=""),"",I96/H96),"")</f>
        <v/>
      </c>
      <c r="M96" s="25" t="n"/>
      <c r="N96" s="25" t="n"/>
      <c r="O96" s="25" t="n"/>
      <c r="P96" s="25" t="n"/>
      <c r="Q96" s="24">
        <f>IFERROR(IF(OR(H96="",I96="",P96=""),"",MIN(H96,MAX(0,I96+P96))),"")</f>
        <v/>
      </c>
      <c r="R96" s="56" t="n"/>
      <c r="S96" s="57">
        <f>IFERROR(IF(OR(Q96="",R96=""),"",Q96*R96),"")</f>
        <v/>
      </c>
      <c r="T96" s="58">
        <f>IFERROR(IF(OR(Q96="",H96=""),"",Q96/H96),"")</f>
        <v/>
      </c>
      <c r="U96" s="57">
        <f>IFERROR(IF(OR(S96="",H96=""),"",S96/H96),"")</f>
        <v/>
      </c>
      <c r="V96" s="25" t="n"/>
      <c r="W96" s="56" t="n"/>
      <c r="X96" s="57">
        <f>IFERROR(IF(OR(V96="",W96=""),"",V96*W96),"")</f>
        <v/>
      </c>
      <c r="Y96" s="58">
        <f>IFERROR(IF(OR(V96="",H96=""),"",V96/H96),"")</f>
        <v/>
      </c>
      <c r="Z96" s="57">
        <f>IFERROR(IF(OR(S96="",X96=""),"",S96-X96),"")</f>
        <v/>
      </c>
      <c r="AA96" s="58">
        <f>IFERROR(IF(OR(Z96="",X96=""),"",Z96/X96),"")</f>
        <v/>
      </c>
      <c r="AB96" s="25" t="n"/>
      <c r="AC96" s="56" t="n"/>
      <c r="AD96" s="57">
        <f>IFERROR(IF(OR(AB96="",AC96=""),"",AB96*AC96),"")</f>
        <v/>
      </c>
      <c r="AE96" s="57">
        <f>IFERROR(IF(OR(S96="",AD96=""),"",S96-AD96),"")</f>
        <v/>
      </c>
      <c r="AF96" s="58">
        <f>IFERROR(IF(OR(AE96="",AD96=""),"",AE96/AD96),"")</f>
        <v/>
      </c>
      <c r="AG96" s="56" t="n"/>
      <c r="AH96" s="59">
        <f>IFERROR(IF(OR(R96="",AG96=""),"",R96/AG96*100),"")</f>
        <v/>
      </c>
      <c r="AI96" s="56" t="n"/>
      <c r="AJ96" s="57">
        <f>IFERROR(IF(OR(T96="",AI96=""),"",IF(T96&gt;='Assumptions'!$B$10,AI96*(1+'Assumptions'!$B$13),IF(T96&lt;'Assumptions'!$B$8,AI96*(1-'Assumptions'!$B$14),AI96))),"")</f>
        <v/>
      </c>
      <c r="AK96" s="31">
        <f>IFERROR(IF(COUNTA(G96,I96:J96,M96:P96,R96,V96:W96,AB96:AC96,AG96,AI96,AL96:AN96)=0,"",IF(H96=0,"Closed / Sold Out",IF(I96&gt;H96,"Review Inventory",IF(T96&gt;='Assumptions'!$B$10,"Increase Rate",IF(T96&lt;'Assumptions'!$B$8,"Reduce Rate","Hold Rate"))))),"Review")</f>
        <v/>
      </c>
      <c r="AL96" s="25" t="n"/>
      <c r="AM96" s="25" t="n"/>
      <c r="AN96" s="26" t="n"/>
      <c r="AO96" s="24">
        <f>IFERROR(IF(A96="","",IF(A96&lt;TODAY(),"Past",IF(A96=TODAY(),"Today","Future"))),"")</f>
        <v/>
      </c>
      <c r="AP96" s="58">
        <f>IFERROR(IF(COUNTA(G96,I96:J96,M96:P96,R96,V96:W96,AB96:AC96,AG96,AI96,AL96:AN96)=0,"",'Assumptions'!$B$9),"")</f>
        <v/>
      </c>
      <c r="AQ96" s="31">
        <f>IFERROR(IF(COUNTA(G96,I96:J96,M96:P96,R96,V96:W96,AB96:AC96,AG96,AI96,AL96:AN96)=0,"",IF(G96&gt;F96,"Out-of-order rooms exceed inventory",IF(I96&gt;H96,"On-the-books rooms exceed sellable rooms",IF(Q96&gt;H96,"Forecast exceeds sellable rooms",IF(AND(Q96&gt;0,R96=0),"Missing forecast ADR",IF(AND(I96&gt;0,J96=0),"Missing on-the-books ADR","Ready")))))),"Check inputs")</f>
        <v/>
      </c>
    </row>
    <row r="97">
      <c r="A97" s="55" t="n">
        <v>46118</v>
      </c>
      <c r="B97" s="24">
        <f>IFERROR(IF(A97="","",INDEX('Assumptions'!$E$3:$E$9,MOD(A97-'Assumptions'!$B$18,7)+1)),"")</f>
        <v/>
      </c>
      <c r="C97" s="24">
        <f>IFERROR(IF(A97="","",INDEX('Assumptions'!$H$3:$H$14,MONTH(A97))),"")</f>
        <v/>
      </c>
      <c r="D97" s="25" t="inlineStr">
        <is>
          <t>Weekday</t>
        </is>
      </c>
      <c r="E97" s="26" t="n"/>
      <c r="F97" s="24">
        <f>IFERROR(IF(A97="","",'Assumptions'!$B$5),"")</f>
        <v/>
      </c>
      <c r="G97" s="25" t="n"/>
      <c r="H97" s="24">
        <f>IFERROR(IF(G97="","",MAX(0,F97-G97)),"")</f>
        <v/>
      </c>
      <c r="I97" s="25" t="n"/>
      <c r="J97" s="56" t="n"/>
      <c r="K97" s="57">
        <f>IFERROR(IF(OR(I97="",J97=""),"",I97*J97),"")</f>
        <v/>
      </c>
      <c r="L97" s="58">
        <f>IFERROR(IF(OR(I97="",H97=""),"",I97/H97),"")</f>
        <v/>
      </c>
      <c r="M97" s="25" t="n"/>
      <c r="N97" s="25" t="n"/>
      <c r="O97" s="25" t="n"/>
      <c r="P97" s="25" t="n"/>
      <c r="Q97" s="24">
        <f>IFERROR(IF(OR(H97="",I97="",P97=""),"",MIN(H97,MAX(0,I97+P97))),"")</f>
        <v/>
      </c>
      <c r="R97" s="56" t="n"/>
      <c r="S97" s="57">
        <f>IFERROR(IF(OR(Q97="",R97=""),"",Q97*R97),"")</f>
        <v/>
      </c>
      <c r="T97" s="58">
        <f>IFERROR(IF(OR(Q97="",H97=""),"",Q97/H97),"")</f>
        <v/>
      </c>
      <c r="U97" s="57">
        <f>IFERROR(IF(OR(S97="",H97=""),"",S97/H97),"")</f>
        <v/>
      </c>
      <c r="V97" s="25" t="n"/>
      <c r="W97" s="56" t="n"/>
      <c r="X97" s="57">
        <f>IFERROR(IF(OR(V97="",W97=""),"",V97*W97),"")</f>
        <v/>
      </c>
      <c r="Y97" s="58">
        <f>IFERROR(IF(OR(V97="",H97=""),"",V97/H97),"")</f>
        <v/>
      </c>
      <c r="Z97" s="57">
        <f>IFERROR(IF(OR(S97="",X97=""),"",S97-X97),"")</f>
        <v/>
      </c>
      <c r="AA97" s="58">
        <f>IFERROR(IF(OR(Z97="",X97=""),"",Z97/X97),"")</f>
        <v/>
      </c>
      <c r="AB97" s="25" t="n"/>
      <c r="AC97" s="56" t="n"/>
      <c r="AD97" s="57">
        <f>IFERROR(IF(OR(AB97="",AC97=""),"",AB97*AC97),"")</f>
        <v/>
      </c>
      <c r="AE97" s="57">
        <f>IFERROR(IF(OR(S97="",AD97=""),"",S97-AD97),"")</f>
        <v/>
      </c>
      <c r="AF97" s="58">
        <f>IFERROR(IF(OR(AE97="",AD97=""),"",AE97/AD97),"")</f>
        <v/>
      </c>
      <c r="AG97" s="56" t="n"/>
      <c r="AH97" s="59">
        <f>IFERROR(IF(OR(R97="",AG97=""),"",R97/AG97*100),"")</f>
        <v/>
      </c>
      <c r="AI97" s="56" t="n"/>
      <c r="AJ97" s="57">
        <f>IFERROR(IF(OR(T97="",AI97=""),"",IF(T97&gt;='Assumptions'!$B$10,AI97*(1+'Assumptions'!$B$13),IF(T97&lt;'Assumptions'!$B$8,AI97*(1-'Assumptions'!$B$14),AI97))),"")</f>
        <v/>
      </c>
      <c r="AK97" s="31">
        <f>IFERROR(IF(COUNTA(G97,I97:J97,M97:P97,R97,V97:W97,AB97:AC97,AG97,AI97,AL97:AN97)=0,"",IF(H97=0,"Closed / Sold Out",IF(I97&gt;H97,"Review Inventory",IF(T97&gt;='Assumptions'!$B$10,"Increase Rate",IF(T97&lt;'Assumptions'!$B$8,"Reduce Rate","Hold Rate"))))),"Review")</f>
        <v/>
      </c>
      <c r="AL97" s="25" t="n"/>
      <c r="AM97" s="25" t="n"/>
      <c r="AN97" s="26" t="n"/>
      <c r="AO97" s="24">
        <f>IFERROR(IF(A97="","",IF(A97&lt;TODAY(),"Past",IF(A97=TODAY(),"Today","Future"))),"")</f>
        <v/>
      </c>
      <c r="AP97" s="58">
        <f>IFERROR(IF(COUNTA(G97,I97:J97,M97:P97,R97,V97:W97,AB97:AC97,AG97,AI97,AL97:AN97)=0,"",'Assumptions'!$B$9),"")</f>
        <v/>
      </c>
      <c r="AQ97" s="31">
        <f>IFERROR(IF(COUNTA(G97,I97:J97,M97:P97,R97,V97:W97,AB97:AC97,AG97,AI97,AL97:AN97)=0,"",IF(G97&gt;F97,"Out-of-order rooms exceed inventory",IF(I97&gt;H97,"On-the-books rooms exceed sellable rooms",IF(Q97&gt;H97,"Forecast exceeds sellable rooms",IF(AND(Q97&gt;0,R97=0),"Missing forecast ADR",IF(AND(I97&gt;0,J97=0),"Missing on-the-books ADR","Ready")))))),"Check inputs")</f>
        <v/>
      </c>
    </row>
    <row r="98">
      <c r="A98" s="55" t="n">
        <v>46119</v>
      </c>
      <c r="B98" s="24">
        <f>IFERROR(IF(A98="","",INDEX('Assumptions'!$E$3:$E$9,MOD(A98-'Assumptions'!$B$18,7)+1)),"")</f>
        <v/>
      </c>
      <c r="C98" s="24">
        <f>IFERROR(IF(A98="","",INDEX('Assumptions'!$H$3:$H$14,MONTH(A98))),"")</f>
        <v/>
      </c>
      <c r="D98" s="25" t="inlineStr">
        <is>
          <t>Weekday</t>
        </is>
      </c>
      <c r="E98" s="26" t="n"/>
      <c r="F98" s="24">
        <f>IFERROR(IF(A98="","",'Assumptions'!$B$5),"")</f>
        <v/>
      </c>
      <c r="G98" s="25" t="n"/>
      <c r="H98" s="24">
        <f>IFERROR(IF(G98="","",MAX(0,F98-G98)),"")</f>
        <v/>
      </c>
      <c r="I98" s="25" t="n"/>
      <c r="J98" s="56" t="n"/>
      <c r="K98" s="57">
        <f>IFERROR(IF(OR(I98="",J98=""),"",I98*J98),"")</f>
        <v/>
      </c>
      <c r="L98" s="58">
        <f>IFERROR(IF(OR(I98="",H98=""),"",I98/H98),"")</f>
        <v/>
      </c>
      <c r="M98" s="25" t="n"/>
      <c r="N98" s="25" t="n"/>
      <c r="O98" s="25" t="n"/>
      <c r="P98" s="25" t="n"/>
      <c r="Q98" s="24">
        <f>IFERROR(IF(OR(H98="",I98="",P98=""),"",MIN(H98,MAX(0,I98+P98))),"")</f>
        <v/>
      </c>
      <c r="R98" s="56" t="n"/>
      <c r="S98" s="57">
        <f>IFERROR(IF(OR(Q98="",R98=""),"",Q98*R98),"")</f>
        <v/>
      </c>
      <c r="T98" s="58">
        <f>IFERROR(IF(OR(Q98="",H98=""),"",Q98/H98),"")</f>
        <v/>
      </c>
      <c r="U98" s="57">
        <f>IFERROR(IF(OR(S98="",H98=""),"",S98/H98),"")</f>
        <v/>
      </c>
      <c r="V98" s="25" t="n"/>
      <c r="W98" s="56" t="n"/>
      <c r="X98" s="57">
        <f>IFERROR(IF(OR(V98="",W98=""),"",V98*W98),"")</f>
        <v/>
      </c>
      <c r="Y98" s="58">
        <f>IFERROR(IF(OR(V98="",H98=""),"",V98/H98),"")</f>
        <v/>
      </c>
      <c r="Z98" s="57">
        <f>IFERROR(IF(OR(S98="",X98=""),"",S98-X98),"")</f>
        <v/>
      </c>
      <c r="AA98" s="58">
        <f>IFERROR(IF(OR(Z98="",X98=""),"",Z98/X98),"")</f>
        <v/>
      </c>
      <c r="AB98" s="25" t="n"/>
      <c r="AC98" s="56" t="n"/>
      <c r="AD98" s="57">
        <f>IFERROR(IF(OR(AB98="",AC98=""),"",AB98*AC98),"")</f>
        <v/>
      </c>
      <c r="AE98" s="57">
        <f>IFERROR(IF(OR(S98="",AD98=""),"",S98-AD98),"")</f>
        <v/>
      </c>
      <c r="AF98" s="58">
        <f>IFERROR(IF(OR(AE98="",AD98=""),"",AE98/AD98),"")</f>
        <v/>
      </c>
      <c r="AG98" s="56" t="n"/>
      <c r="AH98" s="59">
        <f>IFERROR(IF(OR(R98="",AG98=""),"",R98/AG98*100),"")</f>
        <v/>
      </c>
      <c r="AI98" s="56" t="n"/>
      <c r="AJ98" s="57">
        <f>IFERROR(IF(OR(T98="",AI98=""),"",IF(T98&gt;='Assumptions'!$B$10,AI98*(1+'Assumptions'!$B$13),IF(T98&lt;'Assumptions'!$B$8,AI98*(1-'Assumptions'!$B$14),AI98))),"")</f>
        <v/>
      </c>
      <c r="AK98" s="31">
        <f>IFERROR(IF(COUNTA(G98,I98:J98,M98:P98,R98,V98:W98,AB98:AC98,AG98,AI98,AL98:AN98)=0,"",IF(H98=0,"Closed / Sold Out",IF(I98&gt;H98,"Review Inventory",IF(T98&gt;='Assumptions'!$B$10,"Increase Rate",IF(T98&lt;'Assumptions'!$B$8,"Reduce Rate","Hold Rate"))))),"Review")</f>
        <v/>
      </c>
      <c r="AL98" s="25" t="n"/>
      <c r="AM98" s="25" t="n"/>
      <c r="AN98" s="26" t="n"/>
      <c r="AO98" s="24">
        <f>IFERROR(IF(A98="","",IF(A98&lt;TODAY(),"Past",IF(A98=TODAY(),"Today","Future"))),"")</f>
        <v/>
      </c>
      <c r="AP98" s="58">
        <f>IFERROR(IF(COUNTA(G98,I98:J98,M98:P98,R98,V98:W98,AB98:AC98,AG98,AI98,AL98:AN98)=0,"",'Assumptions'!$B$9),"")</f>
        <v/>
      </c>
      <c r="AQ98" s="31">
        <f>IFERROR(IF(COUNTA(G98,I98:J98,M98:P98,R98,V98:W98,AB98:AC98,AG98,AI98,AL98:AN98)=0,"",IF(G98&gt;F98,"Out-of-order rooms exceed inventory",IF(I98&gt;H98,"On-the-books rooms exceed sellable rooms",IF(Q98&gt;H98,"Forecast exceeds sellable rooms",IF(AND(Q98&gt;0,R98=0),"Missing forecast ADR",IF(AND(I98&gt;0,J98=0),"Missing on-the-books ADR","Ready")))))),"Check inputs")</f>
        <v/>
      </c>
    </row>
    <row r="99">
      <c r="A99" s="55" t="n">
        <v>46120</v>
      </c>
      <c r="B99" s="24">
        <f>IFERROR(IF(A99="","",INDEX('Assumptions'!$E$3:$E$9,MOD(A99-'Assumptions'!$B$18,7)+1)),"")</f>
        <v/>
      </c>
      <c r="C99" s="24">
        <f>IFERROR(IF(A99="","",INDEX('Assumptions'!$H$3:$H$14,MONTH(A99))),"")</f>
        <v/>
      </c>
      <c r="D99" s="25" t="inlineStr">
        <is>
          <t>Weekday</t>
        </is>
      </c>
      <c r="E99" s="26" t="n"/>
      <c r="F99" s="24">
        <f>IFERROR(IF(A99="","",'Assumptions'!$B$5),"")</f>
        <v/>
      </c>
      <c r="G99" s="25" t="n"/>
      <c r="H99" s="24">
        <f>IFERROR(IF(G99="","",MAX(0,F99-G99)),"")</f>
        <v/>
      </c>
      <c r="I99" s="25" t="n"/>
      <c r="J99" s="56" t="n"/>
      <c r="K99" s="57">
        <f>IFERROR(IF(OR(I99="",J99=""),"",I99*J99),"")</f>
        <v/>
      </c>
      <c r="L99" s="58">
        <f>IFERROR(IF(OR(I99="",H99=""),"",I99/H99),"")</f>
        <v/>
      </c>
      <c r="M99" s="25" t="n"/>
      <c r="N99" s="25" t="n"/>
      <c r="O99" s="25" t="n"/>
      <c r="P99" s="25" t="n"/>
      <c r="Q99" s="24">
        <f>IFERROR(IF(OR(H99="",I99="",P99=""),"",MIN(H99,MAX(0,I99+P99))),"")</f>
        <v/>
      </c>
      <c r="R99" s="56" t="n"/>
      <c r="S99" s="57">
        <f>IFERROR(IF(OR(Q99="",R99=""),"",Q99*R99),"")</f>
        <v/>
      </c>
      <c r="T99" s="58">
        <f>IFERROR(IF(OR(Q99="",H99=""),"",Q99/H99),"")</f>
        <v/>
      </c>
      <c r="U99" s="57">
        <f>IFERROR(IF(OR(S99="",H99=""),"",S99/H99),"")</f>
        <v/>
      </c>
      <c r="V99" s="25" t="n"/>
      <c r="W99" s="56" t="n"/>
      <c r="X99" s="57">
        <f>IFERROR(IF(OR(V99="",W99=""),"",V99*W99),"")</f>
        <v/>
      </c>
      <c r="Y99" s="58">
        <f>IFERROR(IF(OR(V99="",H99=""),"",V99/H99),"")</f>
        <v/>
      </c>
      <c r="Z99" s="57">
        <f>IFERROR(IF(OR(S99="",X99=""),"",S99-X99),"")</f>
        <v/>
      </c>
      <c r="AA99" s="58">
        <f>IFERROR(IF(OR(Z99="",X99=""),"",Z99/X99),"")</f>
        <v/>
      </c>
      <c r="AB99" s="25" t="n"/>
      <c r="AC99" s="56" t="n"/>
      <c r="AD99" s="57">
        <f>IFERROR(IF(OR(AB99="",AC99=""),"",AB99*AC99),"")</f>
        <v/>
      </c>
      <c r="AE99" s="57">
        <f>IFERROR(IF(OR(S99="",AD99=""),"",S99-AD99),"")</f>
        <v/>
      </c>
      <c r="AF99" s="58">
        <f>IFERROR(IF(OR(AE99="",AD99=""),"",AE99/AD99),"")</f>
        <v/>
      </c>
      <c r="AG99" s="56" t="n"/>
      <c r="AH99" s="59">
        <f>IFERROR(IF(OR(R99="",AG99=""),"",R99/AG99*100),"")</f>
        <v/>
      </c>
      <c r="AI99" s="56" t="n"/>
      <c r="AJ99" s="57">
        <f>IFERROR(IF(OR(T99="",AI99=""),"",IF(T99&gt;='Assumptions'!$B$10,AI99*(1+'Assumptions'!$B$13),IF(T99&lt;'Assumptions'!$B$8,AI99*(1-'Assumptions'!$B$14),AI99))),"")</f>
        <v/>
      </c>
      <c r="AK99" s="31">
        <f>IFERROR(IF(COUNTA(G99,I99:J99,M99:P99,R99,V99:W99,AB99:AC99,AG99,AI99,AL99:AN99)=0,"",IF(H99=0,"Closed / Sold Out",IF(I99&gt;H99,"Review Inventory",IF(T99&gt;='Assumptions'!$B$10,"Increase Rate",IF(T99&lt;'Assumptions'!$B$8,"Reduce Rate","Hold Rate"))))),"Review")</f>
        <v/>
      </c>
      <c r="AL99" s="25" t="n"/>
      <c r="AM99" s="25" t="n"/>
      <c r="AN99" s="26" t="n"/>
      <c r="AO99" s="24">
        <f>IFERROR(IF(A99="","",IF(A99&lt;TODAY(),"Past",IF(A99=TODAY(),"Today","Future"))),"")</f>
        <v/>
      </c>
      <c r="AP99" s="58">
        <f>IFERROR(IF(COUNTA(G99,I99:J99,M99:P99,R99,V99:W99,AB99:AC99,AG99,AI99,AL99:AN99)=0,"",'Assumptions'!$B$9),"")</f>
        <v/>
      </c>
      <c r="AQ99" s="31">
        <f>IFERROR(IF(COUNTA(G99,I99:J99,M99:P99,R99,V99:W99,AB99:AC99,AG99,AI99,AL99:AN99)=0,"",IF(G99&gt;F99,"Out-of-order rooms exceed inventory",IF(I99&gt;H99,"On-the-books rooms exceed sellable rooms",IF(Q99&gt;H99,"Forecast exceeds sellable rooms",IF(AND(Q99&gt;0,R99=0),"Missing forecast ADR",IF(AND(I99&gt;0,J99=0),"Missing on-the-books ADR","Ready")))))),"Check inputs")</f>
        <v/>
      </c>
    </row>
    <row r="100">
      <c r="A100" s="55" t="n">
        <v>46121</v>
      </c>
      <c r="B100" s="24">
        <f>IFERROR(IF(A100="","",INDEX('Assumptions'!$E$3:$E$9,MOD(A100-'Assumptions'!$B$18,7)+1)),"")</f>
        <v/>
      </c>
      <c r="C100" s="24">
        <f>IFERROR(IF(A100="","",INDEX('Assumptions'!$H$3:$H$14,MONTH(A100))),"")</f>
        <v/>
      </c>
      <c r="D100" s="25" t="inlineStr">
        <is>
          <t>Weekday</t>
        </is>
      </c>
      <c r="E100" s="26" t="n"/>
      <c r="F100" s="24">
        <f>IFERROR(IF(A100="","",'Assumptions'!$B$5),"")</f>
        <v/>
      </c>
      <c r="G100" s="25" t="n"/>
      <c r="H100" s="24">
        <f>IFERROR(IF(G100="","",MAX(0,F100-G100)),"")</f>
        <v/>
      </c>
      <c r="I100" s="25" t="n"/>
      <c r="J100" s="56" t="n"/>
      <c r="K100" s="57">
        <f>IFERROR(IF(OR(I100="",J100=""),"",I100*J100),"")</f>
        <v/>
      </c>
      <c r="L100" s="58">
        <f>IFERROR(IF(OR(I100="",H100=""),"",I100/H100),"")</f>
        <v/>
      </c>
      <c r="M100" s="25" t="n"/>
      <c r="N100" s="25" t="n"/>
      <c r="O100" s="25" t="n"/>
      <c r="P100" s="25" t="n"/>
      <c r="Q100" s="24">
        <f>IFERROR(IF(OR(H100="",I100="",P100=""),"",MIN(H100,MAX(0,I100+P100))),"")</f>
        <v/>
      </c>
      <c r="R100" s="56" t="n"/>
      <c r="S100" s="57">
        <f>IFERROR(IF(OR(Q100="",R100=""),"",Q100*R100),"")</f>
        <v/>
      </c>
      <c r="T100" s="58">
        <f>IFERROR(IF(OR(Q100="",H100=""),"",Q100/H100),"")</f>
        <v/>
      </c>
      <c r="U100" s="57">
        <f>IFERROR(IF(OR(S100="",H100=""),"",S100/H100),"")</f>
        <v/>
      </c>
      <c r="V100" s="25" t="n"/>
      <c r="W100" s="56" t="n"/>
      <c r="X100" s="57">
        <f>IFERROR(IF(OR(V100="",W100=""),"",V100*W100),"")</f>
        <v/>
      </c>
      <c r="Y100" s="58">
        <f>IFERROR(IF(OR(V100="",H100=""),"",V100/H100),"")</f>
        <v/>
      </c>
      <c r="Z100" s="57">
        <f>IFERROR(IF(OR(S100="",X100=""),"",S100-X100),"")</f>
        <v/>
      </c>
      <c r="AA100" s="58">
        <f>IFERROR(IF(OR(Z100="",X100=""),"",Z100/X100),"")</f>
        <v/>
      </c>
      <c r="AB100" s="25" t="n"/>
      <c r="AC100" s="56" t="n"/>
      <c r="AD100" s="57">
        <f>IFERROR(IF(OR(AB100="",AC100=""),"",AB100*AC100),"")</f>
        <v/>
      </c>
      <c r="AE100" s="57">
        <f>IFERROR(IF(OR(S100="",AD100=""),"",S100-AD100),"")</f>
        <v/>
      </c>
      <c r="AF100" s="58">
        <f>IFERROR(IF(OR(AE100="",AD100=""),"",AE100/AD100),"")</f>
        <v/>
      </c>
      <c r="AG100" s="56" t="n"/>
      <c r="AH100" s="59">
        <f>IFERROR(IF(OR(R100="",AG100=""),"",R100/AG100*100),"")</f>
        <v/>
      </c>
      <c r="AI100" s="56" t="n"/>
      <c r="AJ100" s="57">
        <f>IFERROR(IF(OR(T100="",AI100=""),"",IF(T100&gt;='Assumptions'!$B$10,AI100*(1+'Assumptions'!$B$13),IF(T100&lt;'Assumptions'!$B$8,AI100*(1-'Assumptions'!$B$14),AI100))),"")</f>
        <v/>
      </c>
      <c r="AK100" s="31">
        <f>IFERROR(IF(COUNTA(G100,I100:J100,M100:P100,R100,V100:W100,AB100:AC100,AG100,AI100,AL100:AN100)=0,"",IF(H100=0,"Closed / Sold Out",IF(I100&gt;H100,"Review Inventory",IF(T100&gt;='Assumptions'!$B$10,"Increase Rate",IF(T100&lt;'Assumptions'!$B$8,"Reduce Rate","Hold Rate"))))),"Review")</f>
        <v/>
      </c>
      <c r="AL100" s="25" t="n"/>
      <c r="AM100" s="25" t="n"/>
      <c r="AN100" s="26" t="n"/>
      <c r="AO100" s="24">
        <f>IFERROR(IF(A100="","",IF(A100&lt;TODAY(),"Past",IF(A100=TODAY(),"Today","Future"))),"")</f>
        <v/>
      </c>
      <c r="AP100" s="58">
        <f>IFERROR(IF(COUNTA(G100,I100:J100,M100:P100,R100,V100:W100,AB100:AC100,AG100,AI100,AL100:AN100)=0,"",'Assumptions'!$B$9),"")</f>
        <v/>
      </c>
      <c r="AQ100" s="31">
        <f>IFERROR(IF(COUNTA(G100,I100:J100,M100:P100,R100,V100:W100,AB100:AC100,AG100,AI100,AL100:AN100)=0,"",IF(G100&gt;F100,"Out-of-order rooms exceed inventory",IF(I100&gt;H100,"On-the-books rooms exceed sellable rooms",IF(Q100&gt;H100,"Forecast exceeds sellable rooms",IF(AND(Q100&gt;0,R100=0),"Missing forecast ADR",IF(AND(I100&gt;0,J100=0),"Missing on-the-books ADR","Ready")))))),"Check inputs")</f>
        <v/>
      </c>
    </row>
    <row r="101">
      <c r="A101" s="55" t="n">
        <v>46122</v>
      </c>
      <c r="B101" s="24">
        <f>IFERROR(IF(A101="","",INDEX('Assumptions'!$E$3:$E$9,MOD(A101-'Assumptions'!$B$18,7)+1)),"")</f>
        <v/>
      </c>
      <c r="C101" s="24">
        <f>IFERROR(IF(A101="","",INDEX('Assumptions'!$H$3:$H$14,MONTH(A101))),"")</f>
        <v/>
      </c>
      <c r="D101" s="25" t="inlineStr">
        <is>
          <t>Weekday</t>
        </is>
      </c>
      <c r="E101" s="26" t="n"/>
      <c r="F101" s="24">
        <f>IFERROR(IF(A101="","",'Assumptions'!$B$5),"")</f>
        <v/>
      </c>
      <c r="G101" s="25" t="n"/>
      <c r="H101" s="24">
        <f>IFERROR(IF(G101="","",MAX(0,F101-G101)),"")</f>
        <v/>
      </c>
      <c r="I101" s="25" t="n"/>
      <c r="J101" s="56" t="n"/>
      <c r="K101" s="57">
        <f>IFERROR(IF(OR(I101="",J101=""),"",I101*J101),"")</f>
        <v/>
      </c>
      <c r="L101" s="58">
        <f>IFERROR(IF(OR(I101="",H101=""),"",I101/H101),"")</f>
        <v/>
      </c>
      <c r="M101" s="25" t="n"/>
      <c r="N101" s="25" t="n"/>
      <c r="O101" s="25" t="n"/>
      <c r="P101" s="25" t="n"/>
      <c r="Q101" s="24">
        <f>IFERROR(IF(OR(H101="",I101="",P101=""),"",MIN(H101,MAX(0,I101+P101))),"")</f>
        <v/>
      </c>
      <c r="R101" s="56" t="n"/>
      <c r="S101" s="57">
        <f>IFERROR(IF(OR(Q101="",R101=""),"",Q101*R101),"")</f>
        <v/>
      </c>
      <c r="T101" s="58">
        <f>IFERROR(IF(OR(Q101="",H101=""),"",Q101/H101),"")</f>
        <v/>
      </c>
      <c r="U101" s="57">
        <f>IFERROR(IF(OR(S101="",H101=""),"",S101/H101),"")</f>
        <v/>
      </c>
      <c r="V101" s="25" t="n"/>
      <c r="W101" s="56" t="n"/>
      <c r="X101" s="57">
        <f>IFERROR(IF(OR(V101="",W101=""),"",V101*W101),"")</f>
        <v/>
      </c>
      <c r="Y101" s="58">
        <f>IFERROR(IF(OR(V101="",H101=""),"",V101/H101),"")</f>
        <v/>
      </c>
      <c r="Z101" s="57">
        <f>IFERROR(IF(OR(S101="",X101=""),"",S101-X101),"")</f>
        <v/>
      </c>
      <c r="AA101" s="58">
        <f>IFERROR(IF(OR(Z101="",X101=""),"",Z101/X101),"")</f>
        <v/>
      </c>
      <c r="AB101" s="25" t="n"/>
      <c r="AC101" s="56" t="n"/>
      <c r="AD101" s="57">
        <f>IFERROR(IF(OR(AB101="",AC101=""),"",AB101*AC101),"")</f>
        <v/>
      </c>
      <c r="AE101" s="57">
        <f>IFERROR(IF(OR(S101="",AD101=""),"",S101-AD101),"")</f>
        <v/>
      </c>
      <c r="AF101" s="58">
        <f>IFERROR(IF(OR(AE101="",AD101=""),"",AE101/AD101),"")</f>
        <v/>
      </c>
      <c r="AG101" s="56" t="n"/>
      <c r="AH101" s="59">
        <f>IFERROR(IF(OR(R101="",AG101=""),"",R101/AG101*100),"")</f>
        <v/>
      </c>
      <c r="AI101" s="56" t="n"/>
      <c r="AJ101" s="57">
        <f>IFERROR(IF(OR(T101="",AI101=""),"",IF(T101&gt;='Assumptions'!$B$10,AI101*(1+'Assumptions'!$B$13),IF(T101&lt;'Assumptions'!$B$8,AI101*(1-'Assumptions'!$B$14),AI101))),"")</f>
        <v/>
      </c>
      <c r="AK101" s="31">
        <f>IFERROR(IF(COUNTA(G101,I101:J101,M101:P101,R101,V101:W101,AB101:AC101,AG101,AI101,AL101:AN101)=0,"",IF(H101=0,"Closed / Sold Out",IF(I101&gt;H101,"Review Inventory",IF(T101&gt;='Assumptions'!$B$10,"Increase Rate",IF(T101&lt;'Assumptions'!$B$8,"Reduce Rate","Hold Rate"))))),"Review")</f>
        <v/>
      </c>
      <c r="AL101" s="25" t="n"/>
      <c r="AM101" s="25" t="n"/>
      <c r="AN101" s="26" t="n"/>
      <c r="AO101" s="24">
        <f>IFERROR(IF(A101="","",IF(A101&lt;TODAY(),"Past",IF(A101=TODAY(),"Today","Future"))),"")</f>
        <v/>
      </c>
      <c r="AP101" s="58">
        <f>IFERROR(IF(COUNTA(G101,I101:J101,M101:P101,R101,V101:W101,AB101:AC101,AG101,AI101,AL101:AN101)=0,"",'Assumptions'!$B$9),"")</f>
        <v/>
      </c>
      <c r="AQ101" s="31">
        <f>IFERROR(IF(COUNTA(G101,I101:J101,M101:P101,R101,V101:W101,AB101:AC101,AG101,AI101,AL101:AN101)=0,"",IF(G101&gt;F101,"Out-of-order rooms exceed inventory",IF(I101&gt;H101,"On-the-books rooms exceed sellable rooms",IF(Q101&gt;H101,"Forecast exceeds sellable rooms",IF(AND(Q101&gt;0,R101=0),"Missing forecast ADR",IF(AND(I101&gt;0,J101=0),"Missing on-the-books ADR","Ready")))))),"Check inputs")</f>
        <v/>
      </c>
    </row>
    <row r="102">
      <c r="A102" s="55" t="n">
        <v>46123</v>
      </c>
      <c r="B102" s="24">
        <f>IFERROR(IF(A102="","",INDEX('Assumptions'!$E$3:$E$9,MOD(A102-'Assumptions'!$B$18,7)+1)),"")</f>
        <v/>
      </c>
      <c r="C102" s="24">
        <f>IFERROR(IF(A102="","",INDEX('Assumptions'!$H$3:$H$14,MONTH(A102))),"")</f>
        <v/>
      </c>
      <c r="D102" s="25" t="inlineStr">
        <is>
          <t>Weekend</t>
        </is>
      </c>
      <c r="E102" s="26" t="n"/>
      <c r="F102" s="24">
        <f>IFERROR(IF(A102="","",'Assumptions'!$B$5),"")</f>
        <v/>
      </c>
      <c r="G102" s="25" t="n"/>
      <c r="H102" s="24">
        <f>IFERROR(IF(G102="","",MAX(0,F102-G102)),"")</f>
        <v/>
      </c>
      <c r="I102" s="25" t="n"/>
      <c r="J102" s="56" t="n"/>
      <c r="K102" s="57">
        <f>IFERROR(IF(OR(I102="",J102=""),"",I102*J102),"")</f>
        <v/>
      </c>
      <c r="L102" s="58">
        <f>IFERROR(IF(OR(I102="",H102=""),"",I102/H102),"")</f>
        <v/>
      </c>
      <c r="M102" s="25" t="n"/>
      <c r="N102" s="25" t="n"/>
      <c r="O102" s="25" t="n"/>
      <c r="P102" s="25" t="n"/>
      <c r="Q102" s="24">
        <f>IFERROR(IF(OR(H102="",I102="",P102=""),"",MIN(H102,MAX(0,I102+P102))),"")</f>
        <v/>
      </c>
      <c r="R102" s="56" t="n"/>
      <c r="S102" s="57">
        <f>IFERROR(IF(OR(Q102="",R102=""),"",Q102*R102),"")</f>
        <v/>
      </c>
      <c r="T102" s="58">
        <f>IFERROR(IF(OR(Q102="",H102=""),"",Q102/H102),"")</f>
        <v/>
      </c>
      <c r="U102" s="57">
        <f>IFERROR(IF(OR(S102="",H102=""),"",S102/H102),"")</f>
        <v/>
      </c>
      <c r="V102" s="25" t="n"/>
      <c r="W102" s="56" t="n"/>
      <c r="X102" s="57">
        <f>IFERROR(IF(OR(V102="",W102=""),"",V102*W102),"")</f>
        <v/>
      </c>
      <c r="Y102" s="58">
        <f>IFERROR(IF(OR(V102="",H102=""),"",V102/H102),"")</f>
        <v/>
      </c>
      <c r="Z102" s="57">
        <f>IFERROR(IF(OR(S102="",X102=""),"",S102-X102),"")</f>
        <v/>
      </c>
      <c r="AA102" s="58">
        <f>IFERROR(IF(OR(Z102="",X102=""),"",Z102/X102),"")</f>
        <v/>
      </c>
      <c r="AB102" s="25" t="n"/>
      <c r="AC102" s="56" t="n"/>
      <c r="AD102" s="57">
        <f>IFERROR(IF(OR(AB102="",AC102=""),"",AB102*AC102),"")</f>
        <v/>
      </c>
      <c r="AE102" s="57">
        <f>IFERROR(IF(OR(S102="",AD102=""),"",S102-AD102),"")</f>
        <v/>
      </c>
      <c r="AF102" s="58">
        <f>IFERROR(IF(OR(AE102="",AD102=""),"",AE102/AD102),"")</f>
        <v/>
      </c>
      <c r="AG102" s="56" t="n"/>
      <c r="AH102" s="59">
        <f>IFERROR(IF(OR(R102="",AG102=""),"",R102/AG102*100),"")</f>
        <v/>
      </c>
      <c r="AI102" s="56" t="n"/>
      <c r="AJ102" s="57">
        <f>IFERROR(IF(OR(T102="",AI102=""),"",IF(T102&gt;='Assumptions'!$B$10,AI102*(1+'Assumptions'!$B$13),IF(T102&lt;'Assumptions'!$B$8,AI102*(1-'Assumptions'!$B$14),AI102))),"")</f>
        <v/>
      </c>
      <c r="AK102" s="31">
        <f>IFERROR(IF(COUNTA(G102,I102:J102,M102:P102,R102,V102:W102,AB102:AC102,AG102,AI102,AL102:AN102)=0,"",IF(H102=0,"Closed / Sold Out",IF(I102&gt;H102,"Review Inventory",IF(T102&gt;='Assumptions'!$B$10,"Increase Rate",IF(T102&lt;'Assumptions'!$B$8,"Reduce Rate","Hold Rate"))))),"Review")</f>
        <v/>
      </c>
      <c r="AL102" s="25" t="n"/>
      <c r="AM102" s="25" t="n"/>
      <c r="AN102" s="26" t="n"/>
      <c r="AO102" s="24">
        <f>IFERROR(IF(A102="","",IF(A102&lt;TODAY(),"Past",IF(A102=TODAY(),"Today","Future"))),"")</f>
        <v/>
      </c>
      <c r="AP102" s="58">
        <f>IFERROR(IF(COUNTA(G102,I102:J102,M102:P102,R102,V102:W102,AB102:AC102,AG102,AI102,AL102:AN102)=0,"",'Assumptions'!$B$9),"")</f>
        <v/>
      </c>
      <c r="AQ102" s="31">
        <f>IFERROR(IF(COUNTA(G102,I102:J102,M102:P102,R102,V102:W102,AB102:AC102,AG102,AI102,AL102:AN102)=0,"",IF(G102&gt;F102,"Out-of-order rooms exceed inventory",IF(I102&gt;H102,"On-the-books rooms exceed sellable rooms",IF(Q102&gt;H102,"Forecast exceeds sellable rooms",IF(AND(Q102&gt;0,R102=0),"Missing forecast ADR",IF(AND(I102&gt;0,J102=0),"Missing on-the-books ADR","Ready")))))),"Check inputs")</f>
        <v/>
      </c>
    </row>
    <row r="103">
      <c r="A103" s="55" t="n">
        <v>46124</v>
      </c>
      <c r="B103" s="24">
        <f>IFERROR(IF(A103="","",INDEX('Assumptions'!$E$3:$E$9,MOD(A103-'Assumptions'!$B$18,7)+1)),"")</f>
        <v/>
      </c>
      <c r="C103" s="24">
        <f>IFERROR(IF(A103="","",INDEX('Assumptions'!$H$3:$H$14,MONTH(A103))),"")</f>
        <v/>
      </c>
      <c r="D103" s="25" t="inlineStr">
        <is>
          <t>Weekend</t>
        </is>
      </c>
      <c r="E103" s="26" t="n"/>
      <c r="F103" s="24">
        <f>IFERROR(IF(A103="","",'Assumptions'!$B$5),"")</f>
        <v/>
      </c>
      <c r="G103" s="25" t="n"/>
      <c r="H103" s="24">
        <f>IFERROR(IF(G103="","",MAX(0,F103-G103)),"")</f>
        <v/>
      </c>
      <c r="I103" s="25" t="n"/>
      <c r="J103" s="56" t="n"/>
      <c r="K103" s="57">
        <f>IFERROR(IF(OR(I103="",J103=""),"",I103*J103),"")</f>
        <v/>
      </c>
      <c r="L103" s="58">
        <f>IFERROR(IF(OR(I103="",H103=""),"",I103/H103),"")</f>
        <v/>
      </c>
      <c r="M103" s="25" t="n"/>
      <c r="N103" s="25" t="n"/>
      <c r="O103" s="25" t="n"/>
      <c r="P103" s="25" t="n"/>
      <c r="Q103" s="24">
        <f>IFERROR(IF(OR(H103="",I103="",P103=""),"",MIN(H103,MAX(0,I103+P103))),"")</f>
        <v/>
      </c>
      <c r="R103" s="56" t="n"/>
      <c r="S103" s="57">
        <f>IFERROR(IF(OR(Q103="",R103=""),"",Q103*R103),"")</f>
        <v/>
      </c>
      <c r="T103" s="58">
        <f>IFERROR(IF(OR(Q103="",H103=""),"",Q103/H103),"")</f>
        <v/>
      </c>
      <c r="U103" s="57">
        <f>IFERROR(IF(OR(S103="",H103=""),"",S103/H103),"")</f>
        <v/>
      </c>
      <c r="V103" s="25" t="n"/>
      <c r="W103" s="56" t="n"/>
      <c r="X103" s="57">
        <f>IFERROR(IF(OR(V103="",W103=""),"",V103*W103),"")</f>
        <v/>
      </c>
      <c r="Y103" s="58">
        <f>IFERROR(IF(OR(V103="",H103=""),"",V103/H103),"")</f>
        <v/>
      </c>
      <c r="Z103" s="57">
        <f>IFERROR(IF(OR(S103="",X103=""),"",S103-X103),"")</f>
        <v/>
      </c>
      <c r="AA103" s="58">
        <f>IFERROR(IF(OR(Z103="",X103=""),"",Z103/X103),"")</f>
        <v/>
      </c>
      <c r="AB103" s="25" t="n"/>
      <c r="AC103" s="56" t="n"/>
      <c r="AD103" s="57">
        <f>IFERROR(IF(OR(AB103="",AC103=""),"",AB103*AC103),"")</f>
        <v/>
      </c>
      <c r="AE103" s="57">
        <f>IFERROR(IF(OR(S103="",AD103=""),"",S103-AD103),"")</f>
        <v/>
      </c>
      <c r="AF103" s="58">
        <f>IFERROR(IF(OR(AE103="",AD103=""),"",AE103/AD103),"")</f>
        <v/>
      </c>
      <c r="AG103" s="56" t="n"/>
      <c r="AH103" s="59">
        <f>IFERROR(IF(OR(R103="",AG103=""),"",R103/AG103*100),"")</f>
        <v/>
      </c>
      <c r="AI103" s="56" t="n"/>
      <c r="AJ103" s="57">
        <f>IFERROR(IF(OR(T103="",AI103=""),"",IF(T103&gt;='Assumptions'!$B$10,AI103*(1+'Assumptions'!$B$13),IF(T103&lt;'Assumptions'!$B$8,AI103*(1-'Assumptions'!$B$14),AI103))),"")</f>
        <v/>
      </c>
      <c r="AK103" s="31">
        <f>IFERROR(IF(COUNTA(G103,I103:J103,M103:P103,R103,V103:W103,AB103:AC103,AG103,AI103,AL103:AN103)=0,"",IF(H103=0,"Closed / Sold Out",IF(I103&gt;H103,"Review Inventory",IF(T103&gt;='Assumptions'!$B$10,"Increase Rate",IF(T103&lt;'Assumptions'!$B$8,"Reduce Rate","Hold Rate"))))),"Review")</f>
        <v/>
      </c>
      <c r="AL103" s="25" t="n"/>
      <c r="AM103" s="25" t="n"/>
      <c r="AN103" s="26" t="n"/>
      <c r="AO103" s="24">
        <f>IFERROR(IF(A103="","",IF(A103&lt;TODAY(),"Past",IF(A103=TODAY(),"Today","Future"))),"")</f>
        <v/>
      </c>
      <c r="AP103" s="58">
        <f>IFERROR(IF(COUNTA(G103,I103:J103,M103:P103,R103,V103:W103,AB103:AC103,AG103,AI103,AL103:AN103)=0,"",'Assumptions'!$B$9),"")</f>
        <v/>
      </c>
      <c r="AQ103" s="31">
        <f>IFERROR(IF(COUNTA(G103,I103:J103,M103:P103,R103,V103:W103,AB103:AC103,AG103,AI103,AL103:AN103)=0,"",IF(G103&gt;F103,"Out-of-order rooms exceed inventory",IF(I103&gt;H103,"On-the-books rooms exceed sellable rooms",IF(Q103&gt;H103,"Forecast exceeds sellable rooms",IF(AND(Q103&gt;0,R103=0),"Missing forecast ADR",IF(AND(I103&gt;0,J103=0),"Missing on-the-books ADR","Ready")))))),"Check inputs")</f>
        <v/>
      </c>
    </row>
    <row r="104">
      <c r="A104" s="55" t="n">
        <v>46125</v>
      </c>
      <c r="B104" s="24">
        <f>IFERROR(IF(A104="","",INDEX('Assumptions'!$E$3:$E$9,MOD(A104-'Assumptions'!$B$18,7)+1)),"")</f>
        <v/>
      </c>
      <c r="C104" s="24">
        <f>IFERROR(IF(A104="","",INDEX('Assumptions'!$H$3:$H$14,MONTH(A104))),"")</f>
        <v/>
      </c>
      <c r="D104" s="25" t="inlineStr">
        <is>
          <t>Weekday</t>
        </is>
      </c>
      <c r="E104" s="26" t="n"/>
      <c r="F104" s="24">
        <f>IFERROR(IF(A104="","",'Assumptions'!$B$5),"")</f>
        <v/>
      </c>
      <c r="G104" s="25" t="n"/>
      <c r="H104" s="24">
        <f>IFERROR(IF(G104="","",MAX(0,F104-G104)),"")</f>
        <v/>
      </c>
      <c r="I104" s="25" t="n"/>
      <c r="J104" s="56" t="n"/>
      <c r="K104" s="57">
        <f>IFERROR(IF(OR(I104="",J104=""),"",I104*J104),"")</f>
        <v/>
      </c>
      <c r="L104" s="58">
        <f>IFERROR(IF(OR(I104="",H104=""),"",I104/H104),"")</f>
        <v/>
      </c>
      <c r="M104" s="25" t="n"/>
      <c r="N104" s="25" t="n"/>
      <c r="O104" s="25" t="n"/>
      <c r="P104" s="25" t="n"/>
      <c r="Q104" s="24">
        <f>IFERROR(IF(OR(H104="",I104="",P104=""),"",MIN(H104,MAX(0,I104+P104))),"")</f>
        <v/>
      </c>
      <c r="R104" s="56" t="n"/>
      <c r="S104" s="57">
        <f>IFERROR(IF(OR(Q104="",R104=""),"",Q104*R104),"")</f>
        <v/>
      </c>
      <c r="T104" s="58">
        <f>IFERROR(IF(OR(Q104="",H104=""),"",Q104/H104),"")</f>
        <v/>
      </c>
      <c r="U104" s="57">
        <f>IFERROR(IF(OR(S104="",H104=""),"",S104/H104),"")</f>
        <v/>
      </c>
      <c r="V104" s="25" t="n"/>
      <c r="W104" s="56" t="n"/>
      <c r="X104" s="57">
        <f>IFERROR(IF(OR(V104="",W104=""),"",V104*W104),"")</f>
        <v/>
      </c>
      <c r="Y104" s="58">
        <f>IFERROR(IF(OR(V104="",H104=""),"",V104/H104),"")</f>
        <v/>
      </c>
      <c r="Z104" s="57">
        <f>IFERROR(IF(OR(S104="",X104=""),"",S104-X104),"")</f>
        <v/>
      </c>
      <c r="AA104" s="58">
        <f>IFERROR(IF(OR(Z104="",X104=""),"",Z104/X104),"")</f>
        <v/>
      </c>
      <c r="AB104" s="25" t="n"/>
      <c r="AC104" s="56" t="n"/>
      <c r="AD104" s="57">
        <f>IFERROR(IF(OR(AB104="",AC104=""),"",AB104*AC104),"")</f>
        <v/>
      </c>
      <c r="AE104" s="57">
        <f>IFERROR(IF(OR(S104="",AD104=""),"",S104-AD104),"")</f>
        <v/>
      </c>
      <c r="AF104" s="58">
        <f>IFERROR(IF(OR(AE104="",AD104=""),"",AE104/AD104),"")</f>
        <v/>
      </c>
      <c r="AG104" s="56" t="n"/>
      <c r="AH104" s="59">
        <f>IFERROR(IF(OR(R104="",AG104=""),"",R104/AG104*100),"")</f>
        <v/>
      </c>
      <c r="AI104" s="56" t="n"/>
      <c r="AJ104" s="57">
        <f>IFERROR(IF(OR(T104="",AI104=""),"",IF(T104&gt;='Assumptions'!$B$10,AI104*(1+'Assumptions'!$B$13),IF(T104&lt;'Assumptions'!$B$8,AI104*(1-'Assumptions'!$B$14),AI104))),"")</f>
        <v/>
      </c>
      <c r="AK104" s="31">
        <f>IFERROR(IF(COUNTA(G104,I104:J104,M104:P104,R104,V104:W104,AB104:AC104,AG104,AI104,AL104:AN104)=0,"",IF(H104=0,"Closed / Sold Out",IF(I104&gt;H104,"Review Inventory",IF(T104&gt;='Assumptions'!$B$10,"Increase Rate",IF(T104&lt;'Assumptions'!$B$8,"Reduce Rate","Hold Rate"))))),"Review")</f>
        <v/>
      </c>
      <c r="AL104" s="25" t="n"/>
      <c r="AM104" s="25" t="n"/>
      <c r="AN104" s="26" t="n"/>
      <c r="AO104" s="24">
        <f>IFERROR(IF(A104="","",IF(A104&lt;TODAY(),"Past",IF(A104=TODAY(),"Today","Future"))),"")</f>
        <v/>
      </c>
      <c r="AP104" s="58">
        <f>IFERROR(IF(COUNTA(G104,I104:J104,M104:P104,R104,V104:W104,AB104:AC104,AG104,AI104,AL104:AN104)=0,"",'Assumptions'!$B$9),"")</f>
        <v/>
      </c>
      <c r="AQ104" s="31">
        <f>IFERROR(IF(COUNTA(G104,I104:J104,M104:P104,R104,V104:W104,AB104:AC104,AG104,AI104,AL104:AN104)=0,"",IF(G104&gt;F104,"Out-of-order rooms exceed inventory",IF(I104&gt;H104,"On-the-books rooms exceed sellable rooms",IF(Q104&gt;H104,"Forecast exceeds sellable rooms",IF(AND(Q104&gt;0,R104=0),"Missing forecast ADR",IF(AND(I104&gt;0,J104=0),"Missing on-the-books ADR","Ready")))))),"Check inputs")</f>
        <v/>
      </c>
    </row>
    <row r="105">
      <c r="A105" s="55" t="n">
        <v>46126</v>
      </c>
      <c r="B105" s="24">
        <f>IFERROR(IF(A105="","",INDEX('Assumptions'!$E$3:$E$9,MOD(A105-'Assumptions'!$B$18,7)+1)),"")</f>
        <v/>
      </c>
      <c r="C105" s="24">
        <f>IFERROR(IF(A105="","",INDEX('Assumptions'!$H$3:$H$14,MONTH(A105))),"")</f>
        <v/>
      </c>
      <c r="D105" s="25" t="inlineStr">
        <is>
          <t>Weekday</t>
        </is>
      </c>
      <c r="E105" s="26" t="n"/>
      <c r="F105" s="24">
        <f>IFERROR(IF(A105="","",'Assumptions'!$B$5),"")</f>
        <v/>
      </c>
      <c r="G105" s="25" t="n"/>
      <c r="H105" s="24">
        <f>IFERROR(IF(G105="","",MAX(0,F105-G105)),"")</f>
        <v/>
      </c>
      <c r="I105" s="25" t="n"/>
      <c r="J105" s="56" t="n"/>
      <c r="K105" s="57">
        <f>IFERROR(IF(OR(I105="",J105=""),"",I105*J105),"")</f>
        <v/>
      </c>
      <c r="L105" s="58">
        <f>IFERROR(IF(OR(I105="",H105=""),"",I105/H105),"")</f>
        <v/>
      </c>
      <c r="M105" s="25" t="n"/>
      <c r="N105" s="25" t="n"/>
      <c r="O105" s="25" t="n"/>
      <c r="P105" s="25" t="n"/>
      <c r="Q105" s="24">
        <f>IFERROR(IF(OR(H105="",I105="",P105=""),"",MIN(H105,MAX(0,I105+P105))),"")</f>
        <v/>
      </c>
      <c r="R105" s="56" t="n"/>
      <c r="S105" s="57">
        <f>IFERROR(IF(OR(Q105="",R105=""),"",Q105*R105),"")</f>
        <v/>
      </c>
      <c r="T105" s="58">
        <f>IFERROR(IF(OR(Q105="",H105=""),"",Q105/H105),"")</f>
        <v/>
      </c>
      <c r="U105" s="57">
        <f>IFERROR(IF(OR(S105="",H105=""),"",S105/H105),"")</f>
        <v/>
      </c>
      <c r="V105" s="25" t="n"/>
      <c r="W105" s="56" t="n"/>
      <c r="X105" s="57">
        <f>IFERROR(IF(OR(V105="",W105=""),"",V105*W105),"")</f>
        <v/>
      </c>
      <c r="Y105" s="58">
        <f>IFERROR(IF(OR(V105="",H105=""),"",V105/H105),"")</f>
        <v/>
      </c>
      <c r="Z105" s="57">
        <f>IFERROR(IF(OR(S105="",X105=""),"",S105-X105),"")</f>
        <v/>
      </c>
      <c r="AA105" s="58">
        <f>IFERROR(IF(OR(Z105="",X105=""),"",Z105/X105),"")</f>
        <v/>
      </c>
      <c r="AB105" s="25" t="n"/>
      <c r="AC105" s="56" t="n"/>
      <c r="AD105" s="57">
        <f>IFERROR(IF(OR(AB105="",AC105=""),"",AB105*AC105),"")</f>
        <v/>
      </c>
      <c r="AE105" s="57">
        <f>IFERROR(IF(OR(S105="",AD105=""),"",S105-AD105),"")</f>
        <v/>
      </c>
      <c r="AF105" s="58">
        <f>IFERROR(IF(OR(AE105="",AD105=""),"",AE105/AD105),"")</f>
        <v/>
      </c>
      <c r="AG105" s="56" t="n"/>
      <c r="AH105" s="59">
        <f>IFERROR(IF(OR(R105="",AG105=""),"",R105/AG105*100),"")</f>
        <v/>
      </c>
      <c r="AI105" s="56" t="n"/>
      <c r="AJ105" s="57">
        <f>IFERROR(IF(OR(T105="",AI105=""),"",IF(T105&gt;='Assumptions'!$B$10,AI105*(1+'Assumptions'!$B$13),IF(T105&lt;'Assumptions'!$B$8,AI105*(1-'Assumptions'!$B$14),AI105))),"")</f>
        <v/>
      </c>
      <c r="AK105" s="31">
        <f>IFERROR(IF(COUNTA(G105,I105:J105,M105:P105,R105,V105:W105,AB105:AC105,AG105,AI105,AL105:AN105)=0,"",IF(H105=0,"Closed / Sold Out",IF(I105&gt;H105,"Review Inventory",IF(T105&gt;='Assumptions'!$B$10,"Increase Rate",IF(T105&lt;'Assumptions'!$B$8,"Reduce Rate","Hold Rate"))))),"Review")</f>
        <v/>
      </c>
      <c r="AL105" s="25" t="n"/>
      <c r="AM105" s="25" t="n"/>
      <c r="AN105" s="26" t="n"/>
      <c r="AO105" s="24">
        <f>IFERROR(IF(A105="","",IF(A105&lt;TODAY(),"Past",IF(A105=TODAY(),"Today","Future"))),"")</f>
        <v/>
      </c>
      <c r="AP105" s="58">
        <f>IFERROR(IF(COUNTA(G105,I105:J105,M105:P105,R105,V105:W105,AB105:AC105,AG105,AI105,AL105:AN105)=0,"",'Assumptions'!$B$9),"")</f>
        <v/>
      </c>
      <c r="AQ105" s="31">
        <f>IFERROR(IF(COUNTA(G105,I105:J105,M105:P105,R105,V105:W105,AB105:AC105,AG105,AI105,AL105:AN105)=0,"",IF(G105&gt;F105,"Out-of-order rooms exceed inventory",IF(I105&gt;H105,"On-the-books rooms exceed sellable rooms",IF(Q105&gt;H105,"Forecast exceeds sellable rooms",IF(AND(Q105&gt;0,R105=0),"Missing forecast ADR",IF(AND(I105&gt;0,J105=0),"Missing on-the-books ADR","Ready")))))),"Check inputs")</f>
        <v/>
      </c>
    </row>
    <row r="106">
      <c r="A106" s="55" t="n">
        <v>46127</v>
      </c>
      <c r="B106" s="24">
        <f>IFERROR(IF(A106="","",INDEX('Assumptions'!$E$3:$E$9,MOD(A106-'Assumptions'!$B$18,7)+1)),"")</f>
        <v/>
      </c>
      <c r="C106" s="24">
        <f>IFERROR(IF(A106="","",INDEX('Assumptions'!$H$3:$H$14,MONTH(A106))),"")</f>
        <v/>
      </c>
      <c r="D106" s="25" t="inlineStr">
        <is>
          <t>Weekday</t>
        </is>
      </c>
      <c r="E106" s="26" t="n"/>
      <c r="F106" s="24">
        <f>IFERROR(IF(A106="","",'Assumptions'!$B$5),"")</f>
        <v/>
      </c>
      <c r="G106" s="25" t="n"/>
      <c r="H106" s="24">
        <f>IFERROR(IF(G106="","",MAX(0,F106-G106)),"")</f>
        <v/>
      </c>
      <c r="I106" s="25" t="n"/>
      <c r="J106" s="56" t="n"/>
      <c r="K106" s="57">
        <f>IFERROR(IF(OR(I106="",J106=""),"",I106*J106),"")</f>
        <v/>
      </c>
      <c r="L106" s="58">
        <f>IFERROR(IF(OR(I106="",H106=""),"",I106/H106),"")</f>
        <v/>
      </c>
      <c r="M106" s="25" t="n"/>
      <c r="N106" s="25" t="n"/>
      <c r="O106" s="25" t="n"/>
      <c r="P106" s="25" t="n"/>
      <c r="Q106" s="24">
        <f>IFERROR(IF(OR(H106="",I106="",P106=""),"",MIN(H106,MAX(0,I106+P106))),"")</f>
        <v/>
      </c>
      <c r="R106" s="56" t="n"/>
      <c r="S106" s="57">
        <f>IFERROR(IF(OR(Q106="",R106=""),"",Q106*R106),"")</f>
        <v/>
      </c>
      <c r="T106" s="58">
        <f>IFERROR(IF(OR(Q106="",H106=""),"",Q106/H106),"")</f>
        <v/>
      </c>
      <c r="U106" s="57">
        <f>IFERROR(IF(OR(S106="",H106=""),"",S106/H106),"")</f>
        <v/>
      </c>
      <c r="V106" s="25" t="n"/>
      <c r="W106" s="56" t="n"/>
      <c r="X106" s="57">
        <f>IFERROR(IF(OR(V106="",W106=""),"",V106*W106),"")</f>
        <v/>
      </c>
      <c r="Y106" s="58">
        <f>IFERROR(IF(OR(V106="",H106=""),"",V106/H106),"")</f>
        <v/>
      </c>
      <c r="Z106" s="57">
        <f>IFERROR(IF(OR(S106="",X106=""),"",S106-X106),"")</f>
        <v/>
      </c>
      <c r="AA106" s="58">
        <f>IFERROR(IF(OR(Z106="",X106=""),"",Z106/X106),"")</f>
        <v/>
      </c>
      <c r="AB106" s="25" t="n"/>
      <c r="AC106" s="56" t="n"/>
      <c r="AD106" s="57">
        <f>IFERROR(IF(OR(AB106="",AC106=""),"",AB106*AC106),"")</f>
        <v/>
      </c>
      <c r="AE106" s="57">
        <f>IFERROR(IF(OR(S106="",AD106=""),"",S106-AD106),"")</f>
        <v/>
      </c>
      <c r="AF106" s="58">
        <f>IFERROR(IF(OR(AE106="",AD106=""),"",AE106/AD106),"")</f>
        <v/>
      </c>
      <c r="AG106" s="56" t="n"/>
      <c r="AH106" s="59">
        <f>IFERROR(IF(OR(R106="",AG106=""),"",R106/AG106*100),"")</f>
        <v/>
      </c>
      <c r="AI106" s="56" t="n"/>
      <c r="AJ106" s="57">
        <f>IFERROR(IF(OR(T106="",AI106=""),"",IF(T106&gt;='Assumptions'!$B$10,AI106*(1+'Assumptions'!$B$13),IF(T106&lt;'Assumptions'!$B$8,AI106*(1-'Assumptions'!$B$14),AI106))),"")</f>
        <v/>
      </c>
      <c r="AK106" s="31">
        <f>IFERROR(IF(COUNTA(G106,I106:J106,M106:P106,R106,V106:W106,AB106:AC106,AG106,AI106,AL106:AN106)=0,"",IF(H106=0,"Closed / Sold Out",IF(I106&gt;H106,"Review Inventory",IF(T106&gt;='Assumptions'!$B$10,"Increase Rate",IF(T106&lt;'Assumptions'!$B$8,"Reduce Rate","Hold Rate"))))),"Review")</f>
        <v/>
      </c>
      <c r="AL106" s="25" t="n"/>
      <c r="AM106" s="25" t="n"/>
      <c r="AN106" s="26" t="n"/>
      <c r="AO106" s="24">
        <f>IFERROR(IF(A106="","",IF(A106&lt;TODAY(),"Past",IF(A106=TODAY(),"Today","Future"))),"")</f>
        <v/>
      </c>
      <c r="AP106" s="58">
        <f>IFERROR(IF(COUNTA(G106,I106:J106,M106:P106,R106,V106:W106,AB106:AC106,AG106,AI106,AL106:AN106)=0,"",'Assumptions'!$B$9),"")</f>
        <v/>
      </c>
      <c r="AQ106" s="31">
        <f>IFERROR(IF(COUNTA(G106,I106:J106,M106:P106,R106,V106:W106,AB106:AC106,AG106,AI106,AL106:AN106)=0,"",IF(G106&gt;F106,"Out-of-order rooms exceed inventory",IF(I106&gt;H106,"On-the-books rooms exceed sellable rooms",IF(Q106&gt;H106,"Forecast exceeds sellable rooms",IF(AND(Q106&gt;0,R106=0),"Missing forecast ADR",IF(AND(I106&gt;0,J106=0),"Missing on-the-books ADR","Ready")))))),"Check inputs")</f>
        <v/>
      </c>
    </row>
    <row r="107">
      <c r="A107" s="55" t="n">
        <v>46128</v>
      </c>
      <c r="B107" s="24">
        <f>IFERROR(IF(A107="","",INDEX('Assumptions'!$E$3:$E$9,MOD(A107-'Assumptions'!$B$18,7)+1)),"")</f>
        <v/>
      </c>
      <c r="C107" s="24">
        <f>IFERROR(IF(A107="","",INDEX('Assumptions'!$H$3:$H$14,MONTH(A107))),"")</f>
        <v/>
      </c>
      <c r="D107" s="25" t="inlineStr">
        <is>
          <t>Weekday</t>
        </is>
      </c>
      <c r="E107" s="26" t="n"/>
      <c r="F107" s="24">
        <f>IFERROR(IF(A107="","",'Assumptions'!$B$5),"")</f>
        <v/>
      </c>
      <c r="G107" s="25" t="n"/>
      <c r="H107" s="24">
        <f>IFERROR(IF(G107="","",MAX(0,F107-G107)),"")</f>
        <v/>
      </c>
      <c r="I107" s="25" t="n"/>
      <c r="J107" s="56" t="n"/>
      <c r="K107" s="57">
        <f>IFERROR(IF(OR(I107="",J107=""),"",I107*J107),"")</f>
        <v/>
      </c>
      <c r="L107" s="58">
        <f>IFERROR(IF(OR(I107="",H107=""),"",I107/H107),"")</f>
        <v/>
      </c>
      <c r="M107" s="25" t="n"/>
      <c r="N107" s="25" t="n"/>
      <c r="O107" s="25" t="n"/>
      <c r="P107" s="25" t="n"/>
      <c r="Q107" s="24">
        <f>IFERROR(IF(OR(H107="",I107="",P107=""),"",MIN(H107,MAX(0,I107+P107))),"")</f>
        <v/>
      </c>
      <c r="R107" s="56" t="n"/>
      <c r="S107" s="57">
        <f>IFERROR(IF(OR(Q107="",R107=""),"",Q107*R107),"")</f>
        <v/>
      </c>
      <c r="T107" s="58">
        <f>IFERROR(IF(OR(Q107="",H107=""),"",Q107/H107),"")</f>
        <v/>
      </c>
      <c r="U107" s="57">
        <f>IFERROR(IF(OR(S107="",H107=""),"",S107/H107),"")</f>
        <v/>
      </c>
      <c r="V107" s="25" t="n"/>
      <c r="W107" s="56" t="n"/>
      <c r="X107" s="57">
        <f>IFERROR(IF(OR(V107="",W107=""),"",V107*W107),"")</f>
        <v/>
      </c>
      <c r="Y107" s="58">
        <f>IFERROR(IF(OR(V107="",H107=""),"",V107/H107),"")</f>
        <v/>
      </c>
      <c r="Z107" s="57">
        <f>IFERROR(IF(OR(S107="",X107=""),"",S107-X107),"")</f>
        <v/>
      </c>
      <c r="AA107" s="58">
        <f>IFERROR(IF(OR(Z107="",X107=""),"",Z107/X107),"")</f>
        <v/>
      </c>
      <c r="AB107" s="25" t="n"/>
      <c r="AC107" s="56" t="n"/>
      <c r="AD107" s="57">
        <f>IFERROR(IF(OR(AB107="",AC107=""),"",AB107*AC107),"")</f>
        <v/>
      </c>
      <c r="AE107" s="57">
        <f>IFERROR(IF(OR(S107="",AD107=""),"",S107-AD107),"")</f>
        <v/>
      </c>
      <c r="AF107" s="58">
        <f>IFERROR(IF(OR(AE107="",AD107=""),"",AE107/AD107),"")</f>
        <v/>
      </c>
      <c r="AG107" s="56" t="n"/>
      <c r="AH107" s="59">
        <f>IFERROR(IF(OR(R107="",AG107=""),"",R107/AG107*100),"")</f>
        <v/>
      </c>
      <c r="AI107" s="56" t="n"/>
      <c r="AJ107" s="57">
        <f>IFERROR(IF(OR(T107="",AI107=""),"",IF(T107&gt;='Assumptions'!$B$10,AI107*(1+'Assumptions'!$B$13),IF(T107&lt;'Assumptions'!$B$8,AI107*(1-'Assumptions'!$B$14),AI107))),"")</f>
        <v/>
      </c>
      <c r="AK107" s="31">
        <f>IFERROR(IF(COUNTA(G107,I107:J107,M107:P107,R107,V107:W107,AB107:AC107,AG107,AI107,AL107:AN107)=0,"",IF(H107=0,"Closed / Sold Out",IF(I107&gt;H107,"Review Inventory",IF(T107&gt;='Assumptions'!$B$10,"Increase Rate",IF(T107&lt;'Assumptions'!$B$8,"Reduce Rate","Hold Rate"))))),"Review")</f>
        <v/>
      </c>
      <c r="AL107" s="25" t="n"/>
      <c r="AM107" s="25" t="n"/>
      <c r="AN107" s="26" t="n"/>
      <c r="AO107" s="24">
        <f>IFERROR(IF(A107="","",IF(A107&lt;TODAY(),"Past",IF(A107=TODAY(),"Today","Future"))),"")</f>
        <v/>
      </c>
      <c r="AP107" s="58">
        <f>IFERROR(IF(COUNTA(G107,I107:J107,M107:P107,R107,V107:W107,AB107:AC107,AG107,AI107,AL107:AN107)=0,"",'Assumptions'!$B$9),"")</f>
        <v/>
      </c>
      <c r="AQ107" s="31">
        <f>IFERROR(IF(COUNTA(G107,I107:J107,M107:P107,R107,V107:W107,AB107:AC107,AG107,AI107,AL107:AN107)=0,"",IF(G107&gt;F107,"Out-of-order rooms exceed inventory",IF(I107&gt;H107,"On-the-books rooms exceed sellable rooms",IF(Q107&gt;H107,"Forecast exceeds sellable rooms",IF(AND(Q107&gt;0,R107=0),"Missing forecast ADR",IF(AND(I107&gt;0,J107=0),"Missing on-the-books ADR","Ready")))))),"Check inputs")</f>
        <v/>
      </c>
    </row>
    <row r="108">
      <c r="A108" s="55" t="n">
        <v>46129</v>
      </c>
      <c r="B108" s="24">
        <f>IFERROR(IF(A108="","",INDEX('Assumptions'!$E$3:$E$9,MOD(A108-'Assumptions'!$B$18,7)+1)),"")</f>
        <v/>
      </c>
      <c r="C108" s="24">
        <f>IFERROR(IF(A108="","",INDEX('Assumptions'!$H$3:$H$14,MONTH(A108))),"")</f>
        <v/>
      </c>
      <c r="D108" s="25" t="inlineStr">
        <is>
          <t>Weekday</t>
        </is>
      </c>
      <c r="E108" s="26" t="n"/>
      <c r="F108" s="24">
        <f>IFERROR(IF(A108="","",'Assumptions'!$B$5),"")</f>
        <v/>
      </c>
      <c r="G108" s="25" t="n"/>
      <c r="H108" s="24">
        <f>IFERROR(IF(G108="","",MAX(0,F108-G108)),"")</f>
        <v/>
      </c>
      <c r="I108" s="25" t="n"/>
      <c r="J108" s="56" t="n"/>
      <c r="K108" s="57">
        <f>IFERROR(IF(OR(I108="",J108=""),"",I108*J108),"")</f>
        <v/>
      </c>
      <c r="L108" s="58">
        <f>IFERROR(IF(OR(I108="",H108=""),"",I108/H108),"")</f>
        <v/>
      </c>
      <c r="M108" s="25" t="n"/>
      <c r="N108" s="25" t="n"/>
      <c r="O108" s="25" t="n"/>
      <c r="P108" s="25" t="n"/>
      <c r="Q108" s="24">
        <f>IFERROR(IF(OR(H108="",I108="",P108=""),"",MIN(H108,MAX(0,I108+P108))),"")</f>
        <v/>
      </c>
      <c r="R108" s="56" t="n"/>
      <c r="S108" s="57">
        <f>IFERROR(IF(OR(Q108="",R108=""),"",Q108*R108),"")</f>
        <v/>
      </c>
      <c r="T108" s="58">
        <f>IFERROR(IF(OR(Q108="",H108=""),"",Q108/H108),"")</f>
        <v/>
      </c>
      <c r="U108" s="57">
        <f>IFERROR(IF(OR(S108="",H108=""),"",S108/H108),"")</f>
        <v/>
      </c>
      <c r="V108" s="25" t="n"/>
      <c r="W108" s="56" t="n"/>
      <c r="X108" s="57">
        <f>IFERROR(IF(OR(V108="",W108=""),"",V108*W108),"")</f>
        <v/>
      </c>
      <c r="Y108" s="58">
        <f>IFERROR(IF(OR(V108="",H108=""),"",V108/H108),"")</f>
        <v/>
      </c>
      <c r="Z108" s="57">
        <f>IFERROR(IF(OR(S108="",X108=""),"",S108-X108),"")</f>
        <v/>
      </c>
      <c r="AA108" s="58">
        <f>IFERROR(IF(OR(Z108="",X108=""),"",Z108/X108),"")</f>
        <v/>
      </c>
      <c r="AB108" s="25" t="n"/>
      <c r="AC108" s="56" t="n"/>
      <c r="AD108" s="57">
        <f>IFERROR(IF(OR(AB108="",AC108=""),"",AB108*AC108),"")</f>
        <v/>
      </c>
      <c r="AE108" s="57">
        <f>IFERROR(IF(OR(S108="",AD108=""),"",S108-AD108),"")</f>
        <v/>
      </c>
      <c r="AF108" s="58">
        <f>IFERROR(IF(OR(AE108="",AD108=""),"",AE108/AD108),"")</f>
        <v/>
      </c>
      <c r="AG108" s="56" t="n"/>
      <c r="AH108" s="59">
        <f>IFERROR(IF(OR(R108="",AG108=""),"",R108/AG108*100),"")</f>
        <v/>
      </c>
      <c r="AI108" s="56" t="n"/>
      <c r="AJ108" s="57">
        <f>IFERROR(IF(OR(T108="",AI108=""),"",IF(T108&gt;='Assumptions'!$B$10,AI108*(1+'Assumptions'!$B$13),IF(T108&lt;'Assumptions'!$B$8,AI108*(1-'Assumptions'!$B$14),AI108))),"")</f>
        <v/>
      </c>
      <c r="AK108" s="31">
        <f>IFERROR(IF(COUNTA(G108,I108:J108,M108:P108,R108,V108:W108,AB108:AC108,AG108,AI108,AL108:AN108)=0,"",IF(H108=0,"Closed / Sold Out",IF(I108&gt;H108,"Review Inventory",IF(T108&gt;='Assumptions'!$B$10,"Increase Rate",IF(T108&lt;'Assumptions'!$B$8,"Reduce Rate","Hold Rate"))))),"Review")</f>
        <v/>
      </c>
      <c r="AL108" s="25" t="n"/>
      <c r="AM108" s="25" t="n"/>
      <c r="AN108" s="26" t="n"/>
      <c r="AO108" s="24">
        <f>IFERROR(IF(A108="","",IF(A108&lt;TODAY(),"Past",IF(A108=TODAY(),"Today","Future"))),"")</f>
        <v/>
      </c>
      <c r="AP108" s="58">
        <f>IFERROR(IF(COUNTA(G108,I108:J108,M108:P108,R108,V108:W108,AB108:AC108,AG108,AI108,AL108:AN108)=0,"",'Assumptions'!$B$9),"")</f>
        <v/>
      </c>
      <c r="AQ108" s="31">
        <f>IFERROR(IF(COUNTA(G108,I108:J108,M108:P108,R108,V108:W108,AB108:AC108,AG108,AI108,AL108:AN108)=0,"",IF(G108&gt;F108,"Out-of-order rooms exceed inventory",IF(I108&gt;H108,"On-the-books rooms exceed sellable rooms",IF(Q108&gt;H108,"Forecast exceeds sellable rooms",IF(AND(Q108&gt;0,R108=0),"Missing forecast ADR",IF(AND(I108&gt;0,J108=0),"Missing on-the-books ADR","Ready")))))),"Check inputs")</f>
        <v/>
      </c>
    </row>
    <row r="109">
      <c r="A109" s="55" t="n">
        <v>46130</v>
      </c>
      <c r="B109" s="24">
        <f>IFERROR(IF(A109="","",INDEX('Assumptions'!$E$3:$E$9,MOD(A109-'Assumptions'!$B$18,7)+1)),"")</f>
        <v/>
      </c>
      <c r="C109" s="24">
        <f>IFERROR(IF(A109="","",INDEX('Assumptions'!$H$3:$H$14,MONTH(A109))),"")</f>
        <v/>
      </c>
      <c r="D109" s="25" t="inlineStr">
        <is>
          <t>Weekend</t>
        </is>
      </c>
      <c r="E109" s="26" t="n"/>
      <c r="F109" s="24">
        <f>IFERROR(IF(A109="","",'Assumptions'!$B$5),"")</f>
        <v/>
      </c>
      <c r="G109" s="25" t="n"/>
      <c r="H109" s="24">
        <f>IFERROR(IF(G109="","",MAX(0,F109-G109)),"")</f>
        <v/>
      </c>
      <c r="I109" s="25" t="n"/>
      <c r="J109" s="56" t="n"/>
      <c r="K109" s="57">
        <f>IFERROR(IF(OR(I109="",J109=""),"",I109*J109),"")</f>
        <v/>
      </c>
      <c r="L109" s="58">
        <f>IFERROR(IF(OR(I109="",H109=""),"",I109/H109),"")</f>
        <v/>
      </c>
      <c r="M109" s="25" t="n"/>
      <c r="N109" s="25" t="n"/>
      <c r="O109" s="25" t="n"/>
      <c r="P109" s="25" t="n"/>
      <c r="Q109" s="24">
        <f>IFERROR(IF(OR(H109="",I109="",P109=""),"",MIN(H109,MAX(0,I109+P109))),"")</f>
        <v/>
      </c>
      <c r="R109" s="56" t="n"/>
      <c r="S109" s="57">
        <f>IFERROR(IF(OR(Q109="",R109=""),"",Q109*R109),"")</f>
        <v/>
      </c>
      <c r="T109" s="58">
        <f>IFERROR(IF(OR(Q109="",H109=""),"",Q109/H109),"")</f>
        <v/>
      </c>
      <c r="U109" s="57">
        <f>IFERROR(IF(OR(S109="",H109=""),"",S109/H109),"")</f>
        <v/>
      </c>
      <c r="V109" s="25" t="n"/>
      <c r="W109" s="56" t="n"/>
      <c r="X109" s="57">
        <f>IFERROR(IF(OR(V109="",W109=""),"",V109*W109),"")</f>
        <v/>
      </c>
      <c r="Y109" s="58">
        <f>IFERROR(IF(OR(V109="",H109=""),"",V109/H109),"")</f>
        <v/>
      </c>
      <c r="Z109" s="57">
        <f>IFERROR(IF(OR(S109="",X109=""),"",S109-X109),"")</f>
        <v/>
      </c>
      <c r="AA109" s="58">
        <f>IFERROR(IF(OR(Z109="",X109=""),"",Z109/X109),"")</f>
        <v/>
      </c>
      <c r="AB109" s="25" t="n"/>
      <c r="AC109" s="56" t="n"/>
      <c r="AD109" s="57">
        <f>IFERROR(IF(OR(AB109="",AC109=""),"",AB109*AC109),"")</f>
        <v/>
      </c>
      <c r="AE109" s="57">
        <f>IFERROR(IF(OR(S109="",AD109=""),"",S109-AD109),"")</f>
        <v/>
      </c>
      <c r="AF109" s="58">
        <f>IFERROR(IF(OR(AE109="",AD109=""),"",AE109/AD109),"")</f>
        <v/>
      </c>
      <c r="AG109" s="56" t="n"/>
      <c r="AH109" s="59">
        <f>IFERROR(IF(OR(R109="",AG109=""),"",R109/AG109*100),"")</f>
        <v/>
      </c>
      <c r="AI109" s="56" t="n"/>
      <c r="AJ109" s="57">
        <f>IFERROR(IF(OR(T109="",AI109=""),"",IF(T109&gt;='Assumptions'!$B$10,AI109*(1+'Assumptions'!$B$13),IF(T109&lt;'Assumptions'!$B$8,AI109*(1-'Assumptions'!$B$14),AI109))),"")</f>
        <v/>
      </c>
      <c r="AK109" s="31">
        <f>IFERROR(IF(COUNTA(G109,I109:J109,M109:P109,R109,V109:W109,AB109:AC109,AG109,AI109,AL109:AN109)=0,"",IF(H109=0,"Closed / Sold Out",IF(I109&gt;H109,"Review Inventory",IF(T109&gt;='Assumptions'!$B$10,"Increase Rate",IF(T109&lt;'Assumptions'!$B$8,"Reduce Rate","Hold Rate"))))),"Review")</f>
        <v/>
      </c>
      <c r="AL109" s="25" t="n"/>
      <c r="AM109" s="25" t="n"/>
      <c r="AN109" s="26" t="n"/>
      <c r="AO109" s="24">
        <f>IFERROR(IF(A109="","",IF(A109&lt;TODAY(),"Past",IF(A109=TODAY(),"Today","Future"))),"")</f>
        <v/>
      </c>
      <c r="AP109" s="58">
        <f>IFERROR(IF(COUNTA(G109,I109:J109,M109:P109,R109,V109:W109,AB109:AC109,AG109,AI109,AL109:AN109)=0,"",'Assumptions'!$B$9),"")</f>
        <v/>
      </c>
      <c r="AQ109" s="31">
        <f>IFERROR(IF(COUNTA(G109,I109:J109,M109:P109,R109,V109:W109,AB109:AC109,AG109,AI109,AL109:AN109)=0,"",IF(G109&gt;F109,"Out-of-order rooms exceed inventory",IF(I109&gt;H109,"On-the-books rooms exceed sellable rooms",IF(Q109&gt;H109,"Forecast exceeds sellable rooms",IF(AND(Q109&gt;0,R109=0),"Missing forecast ADR",IF(AND(I109&gt;0,J109=0),"Missing on-the-books ADR","Ready")))))),"Check inputs")</f>
        <v/>
      </c>
    </row>
    <row r="110">
      <c r="A110" s="55" t="n">
        <v>46131</v>
      </c>
      <c r="B110" s="24">
        <f>IFERROR(IF(A110="","",INDEX('Assumptions'!$E$3:$E$9,MOD(A110-'Assumptions'!$B$18,7)+1)),"")</f>
        <v/>
      </c>
      <c r="C110" s="24">
        <f>IFERROR(IF(A110="","",INDEX('Assumptions'!$H$3:$H$14,MONTH(A110))),"")</f>
        <v/>
      </c>
      <c r="D110" s="25" t="inlineStr">
        <is>
          <t>Weekend</t>
        </is>
      </c>
      <c r="E110" s="26" t="n"/>
      <c r="F110" s="24">
        <f>IFERROR(IF(A110="","",'Assumptions'!$B$5),"")</f>
        <v/>
      </c>
      <c r="G110" s="25" t="n"/>
      <c r="H110" s="24">
        <f>IFERROR(IF(G110="","",MAX(0,F110-G110)),"")</f>
        <v/>
      </c>
      <c r="I110" s="25" t="n"/>
      <c r="J110" s="56" t="n"/>
      <c r="K110" s="57">
        <f>IFERROR(IF(OR(I110="",J110=""),"",I110*J110),"")</f>
        <v/>
      </c>
      <c r="L110" s="58">
        <f>IFERROR(IF(OR(I110="",H110=""),"",I110/H110),"")</f>
        <v/>
      </c>
      <c r="M110" s="25" t="n"/>
      <c r="N110" s="25" t="n"/>
      <c r="O110" s="25" t="n"/>
      <c r="P110" s="25" t="n"/>
      <c r="Q110" s="24">
        <f>IFERROR(IF(OR(H110="",I110="",P110=""),"",MIN(H110,MAX(0,I110+P110))),"")</f>
        <v/>
      </c>
      <c r="R110" s="56" t="n"/>
      <c r="S110" s="57">
        <f>IFERROR(IF(OR(Q110="",R110=""),"",Q110*R110),"")</f>
        <v/>
      </c>
      <c r="T110" s="58">
        <f>IFERROR(IF(OR(Q110="",H110=""),"",Q110/H110),"")</f>
        <v/>
      </c>
      <c r="U110" s="57">
        <f>IFERROR(IF(OR(S110="",H110=""),"",S110/H110),"")</f>
        <v/>
      </c>
      <c r="V110" s="25" t="n"/>
      <c r="W110" s="56" t="n"/>
      <c r="X110" s="57">
        <f>IFERROR(IF(OR(V110="",W110=""),"",V110*W110),"")</f>
        <v/>
      </c>
      <c r="Y110" s="58">
        <f>IFERROR(IF(OR(V110="",H110=""),"",V110/H110),"")</f>
        <v/>
      </c>
      <c r="Z110" s="57">
        <f>IFERROR(IF(OR(S110="",X110=""),"",S110-X110),"")</f>
        <v/>
      </c>
      <c r="AA110" s="58">
        <f>IFERROR(IF(OR(Z110="",X110=""),"",Z110/X110),"")</f>
        <v/>
      </c>
      <c r="AB110" s="25" t="n"/>
      <c r="AC110" s="56" t="n"/>
      <c r="AD110" s="57">
        <f>IFERROR(IF(OR(AB110="",AC110=""),"",AB110*AC110),"")</f>
        <v/>
      </c>
      <c r="AE110" s="57">
        <f>IFERROR(IF(OR(S110="",AD110=""),"",S110-AD110),"")</f>
        <v/>
      </c>
      <c r="AF110" s="58">
        <f>IFERROR(IF(OR(AE110="",AD110=""),"",AE110/AD110),"")</f>
        <v/>
      </c>
      <c r="AG110" s="56" t="n"/>
      <c r="AH110" s="59">
        <f>IFERROR(IF(OR(R110="",AG110=""),"",R110/AG110*100),"")</f>
        <v/>
      </c>
      <c r="AI110" s="56" t="n"/>
      <c r="AJ110" s="57">
        <f>IFERROR(IF(OR(T110="",AI110=""),"",IF(T110&gt;='Assumptions'!$B$10,AI110*(1+'Assumptions'!$B$13),IF(T110&lt;'Assumptions'!$B$8,AI110*(1-'Assumptions'!$B$14),AI110))),"")</f>
        <v/>
      </c>
      <c r="AK110" s="31">
        <f>IFERROR(IF(COUNTA(G110,I110:J110,M110:P110,R110,V110:W110,AB110:AC110,AG110,AI110,AL110:AN110)=0,"",IF(H110=0,"Closed / Sold Out",IF(I110&gt;H110,"Review Inventory",IF(T110&gt;='Assumptions'!$B$10,"Increase Rate",IF(T110&lt;'Assumptions'!$B$8,"Reduce Rate","Hold Rate"))))),"Review")</f>
        <v/>
      </c>
      <c r="AL110" s="25" t="n"/>
      <c r="AM110" s="25" t="n"/>
      <c r="AN110" s="26" t="n"/>
      <c r="AO110" s="24">
        <f>IFERROR(IF(A110="","",IF(A110&lt;TODAY(),"Past",IF(A110=TODAY(),"Today","Future"))),"")</f>
        <v/>
      </c>
      <c r="AP110" s="58">
        <f>IFERROR(IF(COUNTA(G110,I110:J110,M110:P110,R110,V110:W110,AB110:AC110,AG110,AI110,AL110:AN110)=0,"",'Assumptions'!$B$9),"")</f>
        <v/>
      </c>
      <c r="AQ110" s="31">
        <f>IFERROR(IF(COUNTA(G110,I110:J110,M110:P110,R110,V110:W110,AB110:AC110,AG110,AI110,AL110:AN110)=0,"",IF(G110&gt;F110,"Out-of-order rooms exceed inventory",IF(I110&gt;H110,"On-the-books rooms exceed sellable rooms",IF(Q110&gt;H110,"Forecast exceeds sellable rooms",IF(AND(Q110&gt;0,R110=0),"Missing forecast ADR",IF(AND(I110&gt;0,J110=0),"Missing on-the-books ADR","Ready")))))),"Check inputs")</f>
        <v/>
      </c>
    </row>
    <row r="111">
      <c r="A111" s="55" t="n">
        <v>46132</v>
      </c>
      <c r="B111" s="24">
        <f>IFERROR(IF(A111="","",INDEX('Assumptions'!$E$3:$E$9,MOD(A111-'Assumptions'!$B$18,7)+1)),"")</f>
        <v/>
      </c>
      <c r="C111" s="24">
        <f>IFERROR(IF(A111="","",INDEX('Assumptions'!$H$3:$H$14,MONTH(A111))),"")</f>
        <v/>
      </c>
      <c r="D111" s="25" t="inlineStr">
        <is>
          <t>Weekday</t>
        </is>
      </c>
      <c r="E111" s="26" t="n"/>
      <c r="F111" s="24">
        <f>IFERROR(IF(A111="","",'Assumptions'!$B$5),"")</f>
        <v/>
      </c>
      <c r="G111" s="25" t="n"/>
      <c r="H111" s="24">
        <f>IFERROR(IF(G111="","",MAX(0,F111-G111)),"")</f>
        <v/>
      </c>
      <c r="I111" s="25" t="n"/>
      <c r="J111" s="56" t="n"/>
      <c r="K111" s="57">
        <f>IFERROR(IF(OR(I111="",J111=""),"",I111*J111),"")</f>
        <v/>
      </c>
      <c r="L111" s="58">
        <f>IFERROR(IF(OR(I111="",H111=""),"",I111/H111),"")</f>
        <v/>
      </c>
      <c r="M111" s="25" t="n"/>
      <c r="N111" s="25" t="n"/>
      <c r="O111" s="25" t="n"/>
      <c r="P111" s="25" t="n"/>
      <c r="Q111" s="24">
        <f>IFERROR(IF(OR(H111="",I111="",P111=""),"",MIN(H111,MAX(0,I111+P111))),"")</f>
        <v/>
      </c>
      <c r="R111" s="56" t="n"/>
      <c r="S111" s="57">
        <f>IFERROR(IF(OR(Q111="",R111=""),"",Q111*R111),"")</f>
        <v/>
      </c>
      <c r="T111" s="58">
        <f>IFERROR(IF(OR(Q111="",H111=""),"",Q111/H111),"")</f>
        <v/>
      </c>
      <c r="U111" s="57">
        <f>IFERROR(IF(OR(S111="",H111=""),"",S111/H111),"")</f>
        <v/>
      </c>
      <c r="V111" s="25" t="n"/>
      <c r="W111" s="56" t="n"/>
      <c r="X111" s="57">
        <f>IFERROR(IF(OR(V111="",W111=""),"",V111*W111),"")</f>
        <v/>
      </c>
      <c r="Y111" s="58">
        <f>IFERROR(IF(OR(V111="",H111=""),"",V111/H111),"")</f>
        <v/>
      </c>
      <c r="Z111" s="57">
        <f>IFERROR(IF(OR(S111="",X111=""),"",S111-X111),"")</f>
        <v/>
      </c>
      <c r="AA111" s="58">
        <f>IFERROR(IF(OR(Z111="",X111=""),"",Z111/X111),"")</f>
        <v/>
      </c>
      <c r="AB111" s="25" t="n"/>
      <c r="AC111" s="56" t="n"/>
      <c r="AD111" s="57">
        <f>IFERROR(IF(OR(AB111="",AC111=""),"",AB111*AC111),"")</f>
        <v/>
      </c>
      <c r="AE111" s="57">
        <f>IFERROR(IF(OR(S111="",AD111=""),"",S111-AD111),"")</f>
        <v/>
      </c>
      <c r="AF111" s="58">
        <f>IFERROR(IF(OR(AE111="",AD111=""),"",AE111/AD111),"")</f>
        <v/>
      </c>
      <c r="AG111" s="56" t="n"/>
      <c r="AH111" s="59">
        <f>IFERROR(IF(OR(R111="",AG111=""),"",R111/AG111*100),"")</f>
        <v/>
      </c>
      <c r="AI111" s="56" t="n"/>
      <c r="AJ111" s="57">
        <f>IFERROR(IF(OR(T111="",AI111=""),"",IF(T111&gt;='Assumptions'!$B$10,AI111*(1+'Assumptions'!$B$13),IF(T111&lt;'Assumptions'!$B$8,AI111*(1-'Assumptions'!$B$14),AI111))),"")</f>
        <v/>
      </c>
      <c r="AK111" s="31">
        <f>IFERROR(IF(COUNTA(G111,I111:J111,M111:P111,R111,V111:W111,AB111:AC111,AG111,AI111,AL111:AN111)=0,"",IF(H111=0,"Closed / Sold Out",IF(I111&gt;H111,"Review Inventory",IF(T111&gt;='Assumptions'!$B$10,"Increase Rate",IF(T111&lt;'Assumptions'!$B$8,"Reduce Rate","Hold Rate"))))),"Review")</f>
        <v/>
      </c>
      <c r="AL111" s="25" t="n"/>
      <c r="AM111" s="25" t="n"/>
      <c r="AN111" s="26" t="n"/>
      <c r="AO111" s="24">
        <f>IFERROR(IF(A111="","",IF(A111&lt;TODAY(),"Past",IF(A111=TODAY(),"Today","Future"))),"")</f>
        <v/>
      </c>
      <c r="AP111" s="58">
        <f>IFERROR(IF(COUNTA(G111,I111:J111,M111:P111,R111,V111:W111,AB111:AC111,AG111,AI111,AL111:AN111)=0,"",'Assumptions'!$B$9),"")</f>
        <v/>
      </c>
      <c r="AQ111" s="31">
        <f>IFERROR(IF(COUNTA(G111,I111:J111,M111:P111,R111,V111:W111,AB111:AC111,AG111,AI111,AL111:AN111)=0,"",IF(G111&gt;F111,"Out-of-order rooms exceed inventory",IF(I111&gt;H111,"On-the-books rooms exceed sellable rooms",IF(Q111&gt;H111,"Forecast exceeds sellable rooms",IF(AND(Q111&gt;0,R111=0),"Missing forecast ADR",IF(AND(I111&gt;0,J111=0),"Missing on-the-books ADR","Ready")))))),"Check inputs")</f>
        <v/>
      </c>
    </row>
    <row r="112">
      <c r="A112" s="55" t="n">
        <v>46133</v>
      </c>
      <c r="B112" s="24">
        <f>IFERROR(IF(A112="","",INDEX('Assumptions'!$E$3:$E$9,MOD(A112-'Assumptions'!$B$18,7)+1)),"")</f>
        <v/>
      </c>
      <c r="C112" s="24">
        <f>IFERROR(IF(A112="","",INDEX('Assumptions'!$H$3:$H$14,MONTH(A112))),"")</f>
        <v/>
      </c>
      <c r="D112" s="25" t="inlineStr">
        <is>
          <t>Weekday</t>
        </is>
      </c>
      <c r="E112" s="26" t="n"/>
      <c r="F112" s="24">
        <f>IFERROR(IF(A112="","",'Assumptions'!$B$5),"")</f>
        <v/>
      </c>
      <c r="G112" s="25" t="n"/>
      <c r="H112" s="24">
        <f>IFERROR(IF(G112="","",MAX(0,F112-G112)),"")</f>
        <v/>
      </c>
      <c r="I112" s="25" t="n"/>
      <c r="J112" s="56" t="n"/>
      <c r="K112" s="57">
        <f>IFERROR(IF(OR(I112="",J112=""),"",I112*J112),"")</f>
        <v/>
      </c>
      <c r="L112" s="58">
        <f>IFERROR(IF(OR(I112="",H112=""),"",I112/H112),"")</f>
        <v/>
      </c>
      <c r="M112" s="25" t="n"/>
      <c r="N112" s="25" t="n"/>
      <c r="O112" s="25" t="n"/>
      <c r="P112" s="25" t="n"/>
      <c r="Q112" s="24">
        <f>IFERROR(IF(OR(H112="",I112="",P112=""),"",MIN(H112,MAX(0,I112+P112))),"")</f>
        <v/>
      </c>
      <c r="R112" s="56" t="n"/>
      <c r="S112" s="57">
        <f>IFERROR(IF(OR(Q112="",R112=""),"",Q112*R112),"")</f>
        <v/>
      </c>
      <c r="T112" s="58">
        <f>IFERROR(IF(OR(Q112="",H112=""),"",Q112/H112),"")</f>
        <v/>
      </c>
      <c r="U112" s="57">
        <f>IFERROR(IF(OR(S112="",H112=""),"",S112/H112),"")</f>
        <v/>
      </c>
      <c r="V112" s="25" t="n"/>
      <c r="W112" s="56" t="n"/>
      <c r="X112" s="57">
        <f>IFERROR(IF(OR(V112="",W112=""),"",V112*W112),"")</f>
        <v/>
      </c>
      <c r="Y112" s="58">
        <f>IFERROR(IF(OR(V112="",H112=""),"",V112/H112),"")</f>
        <v/>
      </c>
      <c r="Z112" s="57">
        <f>IFERROR(IF(OR(S112="",X112=""),"",S112-X112),"")</f>
        <v/>
      </c>
      <c r="AA112" s="58">
        <f>IFERROR(IF(OR(Z112="",X112=""),"",Z112/X112),"")</f>
        <v/>
      </c>
      <c r="AB112" s="25" t="n"/>
      <c r="AC112" s="56" t="n"/>
      <c r="AD112" s="57">
        <f>IFERROR(IF(OR(AB112="",AC112=""),"",AB112*AC112),"")</f>
        <v/>
      </c>
      <c r="AE112" s="57">
        <f>IFERROR(IF(OR(S112="",AD112=""),"",S112-AD112),"")</f>
        <v/>
      </c>
      <c r="AF112" s="58">
        <f>IFERROR(IF(OR(AE112="",AD112=""),"",AE112/AD112),"")</f>
        <v/>
      </c>
      <c r="AG112" s="56" t="n"/>
      <c r="AH112" s="59">
        <f>IFERROR(IF(OR(R112="",AG112=""),"",R112/AG112*100),"")</f>
        <v/>
      </c>
      <c r="AI112" s="56" t="n"/>
      <c r="AJ112" s="57">
        <f>IFERROR(IF(OR(T112="",AI112=""),"",IF(T112&gt;='Assumptions'!$B$10,AI112*(1+'Assumptions'!$B$13),IF(T112&lt;'Assumptions'!$B$8,AI112*(1-'Assumptions'!$B$14),AI112))),"")</f>
        <v/>
      </c>
      <c r="AK112" s="31">
        <f>IFERROR(IF(COUNTA(G112,I112:J112,M112:P112,R112,V112:W112,AB112:AC112,AG112,AI112,AL112:AN112)=0,"",IF(H112=0,"Closed / Sold Out",IF(I112&gt;H112,"Review Inventory",IF(T112&gt;='Assumptions'!$B$10,"Increase Rate",IF(T112&lt;'Assumptions'!$B$8,"Reduce Rate","Hold Rate"))))),"Review")</f>
        <v/>
      </c>
      <c r="AL112" s="25" t="n"/>
      <c r="AM112" s="25" t="n"/>
      <c r="AN112" s="26" t="n"/>
      <c r="AO112" s="24">
        <f>IFERROR(IF(A112="","",IF(A112&lt;TODAY(),"Past",IF(A112=TODAY(),"Today","Future"))),"")</f>
        <v/>
      </c>
      <c r="AP112" s="58">
        <f>IFERROR(IF(COUNTA(G112,I112:J112,M112:P112,R112,V112:W112,AB112:AC112,AG112,AI112,AL112:AN112)=0,"",'Assumptions'!$B$9),"")</f>
        <v/>
      </c>
      <c r="AQ112" s="31">
        <f>IFERROR(IF(COUNTA(G112,I112:J112,M112:P112,R112,V112:W112,AB112:AC112,AG112,AI112,AL112:AN112)=0,"",IF(G112&gt;F112,"Out-of-order rooms exceed inventory",IF(I112&gt;H112,"On-the-books rooms exceed sellable rooms",IF(Q112&gt;H112,"Forecast exceeds sellable rooms",IF(AND(Q112&gt;0,R112=0),"Missing forecast ADR",IF(AND(I112&gt;0,J112=0),"Missing on-the-books ADR","Ready")))))),"Check inputs")</f>
        <v/>
      </c>
    </row>
    <row r="113">
      <c r="A113" s="55" t="n">
        <v>46134</v>
      </c>
      <c r="B113" s="24">
        <f>IFERROR(IF(A113="","",INDEX('Assumptions'!$E$3:$E$9,MOD(A113-'Assumptions'!$B$18,7)+1)),"")</f>
        <v/>
      </c>
      <c r="C113" s="24">
        <f>IFERROR(IF(A113="","",INDEX('Assumptions'!$H$3:$H$14,MONTH(A113))),"")</f>
        <v/>
      </c>
      <c r="D113" s="25" t="inlineStr">
        <is>
          <t>Weekday</t>
        </is>
      </c>
      <c r="E113" s="26" t="n"/>
      <c r="F113" s="24">
        <f>IFERROR(IF(A113="","",'Assumptions'!$B$5),"")</f>
        <v/>
      </c>
      <c r="G113" s="25" t="n"/>
      <c r="H113" s="24">
        <f>IFERROR(IF(G113="","",MAX(0,F113-G113)),"")</f>
        <v/>
      </c>
      <c r="I113" s="25" t="n"/>
      <c r="J113" s="56" t="n"/>
      <c r="K113" s="57">
        <f>IFERROR(IF(OR(I113="",J113=""),"",I113*J113),"")</f>
        <v/>
      </c>
      <c r="L113" s="58">
        <f>IFERROR(IF(OR(I113="",H113=""),"",I113/H113),"")</f>
        <v/>
      </c>
      <c r="M113" s="25" t="n"/>
      <c r="N113" s="25" t="n"/>
      <c r="O113" s="25" t="n"/>
      <c r="P113" s="25" t="n"/>
      <c r="Q113" s="24">
        <f>IFERROR(IF(OR(H113="",I113="",P113=""),"",MIN(H113,MAX(0,I113+P113))),"")</f>
        <v/>
      </c>
      <c r="R113" s="56" t="n"/>
      <c r="S113" s="57">
        <f>IFERROR(IF(OR(Q113="",R113=""),"",Q113*R113),"")</f>
        <v/>
      </c>
      <c r="T113" s="58">
        <f>IFERROR(IF(OR(Q113="",H113=""),"",Q113/H113),"")</f>
        <v/>
      </c>
      <c r="U113" s="57">
        <f>IFERROR(IF(OR(S113="",H113=""),"",S113/H113),"")</f>
        <v/>
      </c>
      <c r="V113" s="25" t="n"/>
      <c r="W113" s="56" t="n"/>
      <c r="X113" s="57">
        <f>IFERROR(IF(OR(V113="",W113=""),"",V113*W113),"")</f>
        <v/>
      </c>
      <c r="Y113" s="58">
        <f>IFERROR(IF(OR(V113="",H113=""),"",V113/H113),"")</f>
        <v/>
      </c>
      <c r="Z113" s="57">
        <f>IFERROR(IF(OR(S113="",X113=""),"",S113-X113),"")</f>
        <v/>
      </c>
      <c r="AA113" s="58">
        <f>IFERROR(IF(OR(Z113="",X113=""),"",Z113/X113),"")</f>
        <v/>
      </c>
      <c r="AB113" s="25" t="n"/>
      <c r="AC113" s="56" t="n"/>
      <c r="AD113" s="57">
        <f>IFERROR(IF(OR(AB113="",AC113=""),"",AB113*AC113),"")</f>
        <v/>
      </c>
      <c r="AE113" s="57">
        <f>IFERROR(IF(OR(S113="",AD113=""),"",S113-AD113),"")</f>
        <v/>
      </c>
      <c r="AF113" s="58">
        <f>IFERROR(IF(OR(AE113="",AD113=""),"",AE113/AD113),"")</f>
        <v/>
      </c>
      <c r="AG113" s="56" t="n"/>
      <c r="AH113" s="59">
        <f>IFERROR(IF(OR(R113="",AG113=""),"",R113/AG113*100),"")</f>
        <v/>
      </c>
      <c r="AI113" s="56" t="n"/>
      <c r="AJ113" s="57">
        <f>IFERROR(IF(OR(T113="",AI113=""),"",IF(T113&gt;='Assumptions'!$B$10,AI113*(1+'Assumptions'!$B$13),IF(T113&lt;'Assumptions'!$B$8,AI113*(1-'Assumptions'!$B$14),AI113))),"")</f>
        <v/>
      </c>
      <c r="AK113" s="31">
        <f>IFERROR(IF(COUNTA(G113,I113:J113,M113:P113,R113,V113:W113,AB113:AC113,AG113,AI113,AL113:AN113)=0,"",IF(H113=0,"Closed / Sold Out",IF(I113&gt;H113,"Review Inventory",IF(T113&gt;='Assumptions'!$B$10,"Increase Rate",IF(T113&lt;'Assumptions'!$B$8,"Reduce Rate","Hold Rate"))))),"Review")</f>
        <v/>
      </c>
      <c r="AL113" s="25" t="n"/>
      <c r="AM113" s="25" t="n"/>
      <c r="AN113" s="26" t="n"/>
      <c r="AO113" s="24">
        <f>IFERROR(IF(A113="","",IF(A113&lt;TODAY(),"Past",IF(A113=TODAY(),"Today","Future"))),"")</f>
        <v/>
      </c>
      <c r="AP113" s="58">
        <f>IFERROR(IF(COUNTA(G113,I113:J113,M113:P113,R113,V113:W113,AB113:AC113,AG113,AI113,AL113:AN113)=0,"",'Assumptions'!$B$9),"")</f>
        <v/>
      </c>
      <c r="AQ113" s="31">
        <f>IFERROR(IF(COUNTA(G113,I113:J113,M113:P113,R113,V113:W113,AB113:AC113,AG113,AI113,AL113:AN113)=0,"",IF(G113&gt;F113,"Out-of-order rooms exceed inventory",IF(I113&gt;H113,"On-the-books rooms exceed sellable rooms",IF(Q113&gt;H113,"Forecast exceeds sellable rooms",IF(AND(Q113&gt;0,R113=0),"Missing forecast ADR",IF(AND(I113&gt;0,J113=0),"Missing on-the-books ADR","Ready")))))),"Check inputs")</f>
        <v/>
      </c>
    </row>
    <row r="114">
      <c r="A114" s="55" t="n">
        <v>46135</v>
      </c>
      <c r="B114" s="24">
        <f>IFERROR(IF(A114="","",INDEX('Assumptions'!$E$3:$E$9,MOD(A114-'Assumptions'!$B$18,7)+1)),"")</f>
        <v/>
      </c>
      <c r="C114" s="24">
        <f>IFERROR(IF(A114="","",INDEX('Assumptions'!$H$3:$H$14,MONTH(A114))),"")</f>
        <v/>
      </c>
      <c r="D114" s="25" t="inlineStr">
        <is>
          <t>Weekday</t>
        </is>
      </c>
      <c r="E114" s="26" t="n"/>
      <c r="F114" s="24">
        <f>IFERROR(IF(A114="","",'Assumptions'!$B$5),"")</f>
        <v/>
      </c>
      <c r="G114" s="25" t="n"/>
      <c r="H114" s="24">
        <f>IFERROR(IF(G114="","",MAX(0,F114-G114)),"")</f>
        <v/>
      </c>
      <c r="I114" s="25" t="n"/>
      <c r="J114" s="56" t="n"/>
      <c r="K114" s="57">
        <f>IFERROR(IF(OR(I114="",J114=""),"",I114*J114),"")</f>
        <v/>
      </c>
      <c r="L114" s="58">
        <f>IFERROR(IF(OR(I114="",H114=""),"",I114/H114),"")</f>
        <v/>
      </c>
      <c r="M114" s="25" t="n"/>
      <c r="N114" s="25" t="n"/>
      <c r="O114" s="25" t="n"/>
      <c r="P114" s="25" t="n"/>
      <c r="Q114" s="24">
        <f>IFERROR(IF(OR(H114="",I114="",P114=""),"",MIN(H114,MAX(0,I114+P114))),"")</f>
        <v/>
      </c>
      <c r="R114" s="56" t="n"/>
      <c r="S114" s="57">
        <f>IFERROR(IF(OR(Q114="",R114=""),"",Q114*R114),"")</f>
        <v/>
      </c>
      <c r="T114" s="58">
        <f>IFERROR(IF(OR(Q114="",H114=""),"",Q114/H114),"")</f>
        <v/>
      </c>
      <c r="U114" s="57">
        <f>IFERROR(IF(OR(S114="",H114=""),"",S114/H114),"")</f>
        <v/>
      </c>
      <c r="V114" s="25" t="n"/>
      <c r="W114" s="56" t="n"/>
      <c r="X114" s="57">
        <f>IFERROR(IF(OR(V114="",W114=""),"",V114*W114),"")</f>
        <v/>
      </c>
      <c r="Y114" s="58">
        <f>IFERROR(IF(OR(V114="",H114=""),"",V114/H114),"")</f>
        <v/>
      </c>
      <c r="Z114" s="57">
        <f>IFERROR(IF(OR(S114="",X114=""),"",S114-X114),"")</f>
        <v/>
      </c>
      <c r="AA114" s="58">
        <f>IFERROR(IF(OR(Z114="",X114=""),"",Z114/X114),"")</f>
        <v/>
      </c>
      <c r="AB114" s="25" t="n"/>
      <c r="AC114" s="56" t="n"/>
      <c r="AD114" s="57">
        <f>IFERROR(IF(OR(AB114="",AC114=""),"",AB114*AC114),"")</f>
        <v/>
      </c>
      <c r="AE114" s="57">
        <f>IFERROR(IF(OR(S114="",AD114=""),"",S114-AD114),"")</f>
        <v/>
      </c>
      <c r="AF114" s="58">
        <f>IFERROR(IF(OR(AE114="",AD114=""),"",AE114/AD114),"")</f>
        <v/>
      </c>
      <c r="AG114" s="56" t="n"/>
      <c r="AH114" s="59">
        <f>IFERROR(IF(OR(R114="",AG114=""),"",R114/AG114*100),"")</f>
        <v/>
      </c>
      <c r="AI114" s="56" t="n"/>
      <c r="AJ114" s="57">
        <f>IFERROR(IF(OR(T114="",AI114=""),"",IF(T114&gt;='Assumptions'!$B$10,AI114*(1+'Assumptions'!$B$13),IF(T114&lt;'Assumptions'!$B$8,AI114*(1-'Assumptions'!$B$14),AI114))),"")</f>
        <v/>
      </c>
      <c r="AK114" s="31">
        <f>IFERROR(IF(COUNTA(G114,I114:J114,M114:P114,R114,V114:W114,AB114:AC114,AG114,AI114,AL114:AN114)=0,"",IF(H114=0,"Closed / Sold Out",IF(I114&gt;H114,"Review Inventory",IF(T114&gt;='Assumptions'!$B$10,"Increase Rate",IF(T114&lt;'Assumptions'!$B$8,"Reduce Rate","Hold Rate"))))),"Review")</f>
        <v/>
      </c>
      <c r="AL114" s="25" t="n"/>
      <c r="AM114" s="25" t="n"/>
      <c r="AN114" s="26" t="n"/>
      <c r="AO114" s="24">
        <f>IFERROR(IF(A114="","",IF(A114&lt;TODAY(),"Past",IF(A114=TODAY(),"Today","Future"))),"")</f>
        <v/>
      </c>
      <c r="AP114" s="58">
        <f>IFERROR(IF(COUNTA(G114,I114:J114,M114:P114,R114,V114:W114,AB114:AC114,AG114,AI114,AL114:AN114)=0,"",'Assumptions'!$B$9),"")</f>
        <v/>
      </c>
      <c r="AQ114" s="31">
        <f>IFERROR(IF(COUNTA(G114,I114:J114,M114:P114,R114,V114:W114,AB114:AC114,AG114,AI114,AL114:AN114)=0,"",IF(G114&gt;F114,"Out-of-order rooms exceed inventory",IF(I114&gt;H114,"On-the-books rooms exceed sellable rooms",IF(Q114&gt;H114,"Forecast exceeds sellable rooms",IF(AND(Q114&gt;0,R114=0),"Missing forecast ADR",IF(AND(I114&gt;0,J114=0),"Missing on-the-books ADR","Ready")))))),"Check inputs")</f>
        <v/>
      </c>
    </row>
    <row r="115">
      <c r="A115" s="55" t="n">
        <v>46136</v>
      </c>
      <c r="B115" s="24">
        <f>IFERROR(IF(A115="","",INDEX('Assumptions'!$E$3:$E$9,MOD(A115-'Assumptions'!$B$18,7)+1)),"")</f>
        <v/>
      </c>
      <c r="C115" s="24">
        <f>IFERROR(IF(A115="","",INDEX('Assumptions'!$H$3:$H$14,MONTH(A115))),"")</f>
        <v/>
      </c>
      <c r="D115" s="25" t="inlineStr">
        <is>
          <t>Weekday</t>
        </is>
      </c>
      <c r="E115" s="26" t="n"/>
      <c r="F115" s="24">
        <f>IFERROR(IF(A115="","",'Assumptions'!$B$5),"")</f>
        <v/>
      </c>
      <c r="G115" s="25" t="n"/>
      <c r="H115" s="24">
        <f>IFERROR(IF(G115="","",MAX(0,F115-G115)),"")</f>
        <v/>
      </c>
      <c r="I115" s="25" t="n"/>
      <c r="J115" s="56" t="n"/>
      <c r="K115" s="57">
        <f>IFERROR(IF(OR(I115="",J115=""),"",I115*J115),"")</f>
        <v/>
      </c>
      <c r="L115" s="58">
        <f>IFERROR(IF(OR(I115="",H115=""),"",I115/H115),"")</f>
        <v/>
      </c>
      <c r="M115" s="25" t="n"/>
      <c r="N115" s="25" t="n"/>
      <c r="O115" s="25" t="n"/>
      <c r="P115" s="25" t="n"/>
      <c r="Q115" s="24">
        <f>IFERROR(IF(OR(H115="",I115="",P115=""),"",MIN(H115,MAX(0,I115+P115))),"")</f>
        <v/>
      </c>
      <c r="R115" s="56" t="n"/>
      <c r="S115" s="57">
        <f>IFERROR(IF(OR(Q115="",R115=""),"",Q115*R115),"")</f>
        <v/>
      </c>
      <c r="T115" s="58">
        <f>IFERROR(IF(OR(Q115="",H115=""),"",Q115/H115),"")</f>
        <v/>
      </c>
      <c r="U115" s="57">
        <f>IFERROR(IF(OR(S115="",H115=""),"",S115/H115),"")</f>
        <v/>
      </c>
      <c r="V115" s="25" t="n"/>
      <c r="W115" s="56" t="n"/>
      <c r="X115" s="57">
        <f>IFERROR(IF(OR(V115="",W115=""),"",V115*W115),"")</f>
        <v/>
      </c>
      <c r="Y115" s="58">
        <f>IFERROR(IF(OR(V115="",H115=""),"",V115/H115),"")</f>
        <v/>
      </c>
      <c r="Z115" s="57">
        <f>IFERROR(IF(OR(S115="",X115=""),"",S115-X115),"")</f>
        <v/>
      </c>
      <c r="AA115" s="58">
        <f>IFERROR(IF(OR(Z115="",X115=""),"",Z115/X115),"")</f>
        <v/>
      </c>
      <c r="AB115" s="25" t="n"/>
      <c r="AC115" s="56" t="n"/>
      <c r="AD115" s="57">
        <f>IFERROR(IF(OR(AB115="",AC115=""),"",AB115*AC115),"")</f>
        <v/>
      </c>
      <c r="AE115" s="57">
        <f>IFERROR(IF(OR(S115="",AD115=""),"",S115-AD115),"")</f>
        <v/>
      </c>
      <c r="AF115" s="58">
        <f>IFERROR(IF(OR(AE115="",AD115=""),"",AE115/AD115),"")</f>
        <v/>
      </c>
      <c r="AG115" s="56" t="n"/>
      <c r="AH115" s="59">
        <f>IFERROR(IF(OR(R115="",AG115=""),"",R115/AG115*100),"")</f>
        <v/>
      </c>
      <c r="AI115" s="56" t="n"/>
      <c r="AJ115" s="57">
        <f>IFERROR(IF(OR(T115="",AI115=""),"",IF(T115&gt;='Assumptions'!$B$10,AI115*(1+'Assumptions'!$B$13),IF(T115&lt;'Assumptions'!$B$8,AI115*(1-'Assumptions'!$B$14),AI115))),"")</f>
        <v/>
      </c>
      <c r="AK115" s="31">
        <f>IFERROR(IF(COUNTA(G115,I115:J115,M115:P115,R115,V115:W115,AB115:AC115,AG115,AI115,AL115:AN115)=0,"",IF(H115=0,"Closed / Sold Out",IF(I115&gt;H115,"Review Inventory",IF(T115&gt;='Assumptions'!$B$10,"Increase Rate",IF(T115&lt;'Assumptions'!$B$8,"Reduce Rate","Hold Rate"))))),"Review")</f>
        <v/>
      </c>
      <c r="AL115" s="25" t="n"/>
      <c r="AM115" s="25" t="n"/>
      <c r="AN115" s="26" t="n"/>
      <c r="AO115" s="24">
        <f>IFERROR(IF(A115="","",IF(A115&lt;TODAY(),"Past",IF(A115=TODAY(),"Today","Future"))),"")</f>
        <v/>
      </c>
      <c r="AP115" s="58">
        <f>IFERROR(IF(COUNTA(G115,I115:J115,M115:P115,R115,V115:W115,AB115:AC115,AG115,AI115,AL115:AN115)=0,"",'Assumptions'!$B$9),"")</f>
        <v/>
      </c>
      <c r="AQ115" s="31">
        <f>IFERROR(IF(COUNTA(G115,I115:J115,M115:P115,R115,V115:W115,AB115:AC115,AG115,AI115,AL115:AN115)=0,"",IF(G115&gt;F115,"Out-of-order rooms exceed inventory",IF(I115&gt;H115,"On-the-books rooms exceed sellable rooms",IF(Q115&gt;H115,"Forecast exceeds sellable rooms",IF(AND(Q115&gt;0,R115=0),"Missing forecast ADR",IF(AND(I115&gt;0,J115=0),"Missing on-the-books ADR","Ready")))))),"Check inputs")</f>
        <v/>
      </c>
    </row>
    <row r="116">
      <c r="A116" s="55" t="n">
        <v>46137</v>
      </c>
      <c r="B116" s="24">
        <f>IFERROR(IF(A116="","",INDEX('Assumptions'!$E$3:$E$9,MOD(A116-'Assumptions'!$B$18,7)+1)),"")</f>
        <v/>
      </c>
      <c r="C116" s="24">
        <f>IFERROR(IF(A116="","",INDEX('Assumptions'!$H$3:$H$14,MONTH(A116))),"")</f>
        <v/>
      </c>
      <c r="D116" s="25" t="inlineStr">
        <is>
          <t>Weekend</t>
        </is>
      </c>
      <c r="E116" s="26" t="n"/>
      <c r="F116" s="24">
        <f>IFERROR(IF(A116="","",'Assumptions'!$B$5),"")</f>
        <v/>
      </c>
      <c r="G116" s="25" t="n"/>
      <c r="H116" s="24">
        <f>IFERROR(IF(G116="","",MAX(0,F116-G116)),"")</f>
        <v/>
      </c>
      <c r="I116" s="25" t="n"/>
      <c r="J116" s="56" t="n"/>
      <c r="K116" s="57">
        <f>IFERROR(IF(OR(I116="",J116=""),"",I116*J116),"")</f>
        <v/>
      </c>
      <c r="L116" s="58">
        <f>IFERROR(IF(OR(I116="",H116=""),"",I116/H116),"")</f>
        <v/>
      </c>
      <c r="M116" s="25" t="n"/>
      <c r="N116" s="25" t="n"/>
      <c r="O116" s="25" t="n"/>
      <c r="P116" s="25" t="n"/>
      <c r="Q116" s="24">
        <f>IFERROR(IF(OR(H116="",I116="",P116=""),"",MIN(H116,MAX(0,I116+P116))),"")</f>
        <v/>
      </c>
      <c r="R116" s="56" t="n"/>
      <c r="S116" s="57">
        <f>IFERROR(IF(OR(Q116="",R116=""),"",Q116*R116),"")</f>
        <v/>
      </c>
      <c r="T116" s="58">
        <f>IFERROR(IF(OR(Q116="",H116=""),"",Q116/H116),"")</f>
        <v/>
      </c>
      <c r="U116" s="57">
        <f>IFERROR(IF(OR(S116="",H116=""),"",S116/H116),"")</f>
        <v/>
      </c>
      <c r="V116" s="25" t="n"/>
      <c r="W116" s="56" t="n"/>
      <c r="X116" s="57">
        <f>IFERROR(IF(OR(V116="",W116=""),"",V116*W116),"")</f>
        <v/>
      </c>
      <c r="Y116" s="58">
        <f>IFERROR(IF(OR(V116="",H116=""),"",V116/H116),"")</f>
        <v/>
      </c>
      <c r="Z116" s="57">
        <f>IFERROR(IF(OR(S116="",X116=""),"",S116-X116),"")</f>
        <v/>
      </c>
      <c r="AA116" s="58">
        <f>IFERROR(IF(OR(Z116="",X116=""),"",Z116/X116),"")</f>
        <v/>
      </c>
      <c r="AB116" s="25" t="n"/>
      <c r="AC116" s="56" t="n"/>
      <c r="AD116" s="57">
        <f>IFERROR(IF(OR(AB116="",AC116=""),"",AB116*AC116),"")</f>
        <v/>
      </c>
      <c r="AE116" s="57">
        <f>IFERROR(IF(OR(S116="",AD116=""),"",S116-AD116),"")</f>
        <v/>
      </c>
      <c r="AF116" s="58">
        <f>IFERROR(IF(OR(AE116="",AD116=""),"",AE116/AD116),"")</f>
        <v/>
      </c>
      <c r="AG116" s="56" t="n"/>
      <c r="AH116" s="59">
        <f>IFERROR(IF(OR(R116="",AG116=""),"",R116/AG116*100),"")</f>
        <v/>
      </c>
      <c r="AI116" s="56" t="n"/>
      <c r="AJ116" s="57">
        <f>IFERROR(IF(OR(T116="",AI116=""),"",IF(T116&gt;='Assumptions'!$B$10,AI116*(1+'Assumptions'!$B$13),IF(T116&lt;'Assumptions'!$B$8,AI116*(1-'Assumptions'!$B$14),AI116))),"")</f>
        <v/>
      </c>
      <c r="AK116" s="31">
        <f>IFERROR(IF(COUNTA(G116,I116:J116,M116:P116,R116,V116:W116,AB116:AC116,AG116,AI116,AL116:AN116)=0,"",IF(H116=0,"Closed / Sold Out",IF(I116&gt;H116,"Review Inventory",IF(T116&gt;='Assumptions'!$B$10,"Increase Rate",IF(T116&lt;'Assumptions'!$B$8,"Reduce Rate","Hold Rate"))))),"Review")</f>
        <v/>
      </c>
      <c r="AL116" s="25" t="n"/>
      <c r="AM116" s="25" t="n"/>
      <c r="AN116" s="26" t="n"/>
      <c r="AO116" s="24">
        <f>IFERROR(IF(A116="","",IF(A116&lt;TODAY(),"Past",IF(A116=TODAY(),"Today","Future"))),"")</f>
        <v/>
      </c>
      <c r="AP116" s="58">
        <f>IFERROR(IF(COUNTA(G116,I116:J116,M116:P116,R116,V116:W116,AB116:AC116,AG116,AI116,AL116:AN116)=0,"",'Assumptions'!$B$9),"")</f>
        <v/>
      </c>
      <c r="AQ116" s="31">
        <f>IFERROR(IF(COUNTA(G116,I116:J116,M116:P116,R116,V116:W116,AB116:AC116,AG116,AI116,AL116:AN116)=0,"",IF(G116&gt;F116,"Out-of-order rooms exceed inventory",IF(I116&gt;H116,"On-the-books rooms exceed sellable rooms",IF(Q116&gt;H116,"Forecast exceeds sellable rooms",IF(AND(Q116&gt;0,R116=0),"Missing forecast ADR",IF(AND(I116&gt;0,J116=0),"Missing on-the-books ADR","Ready")))))),"Check inputs")</f>
        <v/>
      </c>
    </row>
    <row r="117">
      <c r="A117" s="55" t="n">
        <v>46138</v>
      </c>
      <c r="B117" s="24">
        <f>IFERROR(IF(A117="","",INDEX('Assumptions'!$E$3:$E$9,MOD(A117-'Assumptions'!$B$18,7)+1)),"")</f>
        <v/>
      </c>
      <c r="C117" s="24">
        <f>IFERROR(IF(A117="","",INDEX('Assumptions'!$H$3:$H$14,MONTH(A117))),"")</f>
        <v/>
      </c>
      <c r="D117" s="25" t="inlineStr">
        <is>
          <t>Weekend</t>
        </is>
      </c>
      <c r="E117" s="26" t="n"/>
      <c r="F117" s="24">
        <f>IFERROR(IF(A117="","",'Assumptions'!$B$5),"")</f>
        <v/>
      </c>
      <c r="G117" s="25" t="n"/>
      <c r="H117" s="24">
        <f>IFERROR(IF(G117="","",MAX(0,F117-G117)),"")</f>
        <v/>
      </c>
      <c r="I117" s="25" t="n"/>
      <c r="J117" s="56" t="n"/>
      <c r="K117" s="57">
        <f>IFERROR(IF(OR(I117="",J117=""),"",I117*J117),"")</f>
        <v/>
      </c>
      <c r="L117" s="58">
        <f>IFERROR(IF(OR(I117="",H117=""),"",I117/H117),"")</f>
        <v/>
      </c>
      <c r="M117" s="25" t="n"/>
      <c r="N117" s="25" t="n"/>
      <c r="O117" s="25" t="n"/>
      <c r="P117" s="25" t="n"/>
      <c r="Q117" s="24">
        <f>IFERROR(IF(OR(H117="",I117="",P117=""),"",MIN(H117,MAX(0,I117+P117))),"")</f>
        <v/>
      </c>
      <c r="R117" s="56" t="n"/>
      <c r="S117" s="57">
        <f>IFERROR(IF(OR(Q117="",R117=""),"",Q117*R117),"")</f>
        <v/>
      </c>
      <c r="T117" s="58">
        <f>IFERROR(IF(OR(Q117="",H117=""),"",Q117/H117),"")</f>
        <v/>
      </c>
      <c r="U117" s="57">
        <f>IFERROR(IF(OR(S117="",H117=""),"",S117/H117),"")</f>
        <v/>
      </c>
      <c r="V117" s="25" t="n"/>
      <c r="W117" s="56" t="n"/>
      <c r="X117" s="57">
        <f>IFERROR(IF(OR(V117="",W117=""),"",V117*W117),"")</f>
        <v/>
      </c>
      <c r="Y117" s="58">
        <f>IFERROR(IF(OR(V117="",H117=""),"",V117/H117),"")</f>
        <v/>
      </c>
      <c r="Z117" s="57">
        <f>IFERROR(IF(OR(S117="",X117=""),"",S117-X117),"")</f>
        <v/>
      </c>
      <c r="AA117" s="58">
        <f>IFERROR(IF(OR(Z117="",X117=""),"",Z117/X117),"")</f>
        <v/>
      </c>
      <c r="AB117" s="25" t="n"/>
      <c r="AC117" s="56" t="n"/>
      <c r="AD117" s="57">
        <f>IFERROR(IF(OR(AB117="",AC117=""),"",AB117*AC117),"")</f>
        <v/>
      </c>
      <c r="AE117" s="57">
        <f>IFERROR(IF(OR(S117="",AD117=""),"",S117-AD117),"")</f>
        <v/>
      </c>
      <c r="AF117" s="58">
        <f>IFERROR(IF(OR(AE117="",AD117=""),"",AE117/AD117),"")</f>
        <v/>
      </c>
      <c r="AG117" s="56" t="n"/>
      <c r="AH117" s="59">
        <f>IFERROR(IF(OR(R117="",AG117=""),"",R117/AG117*100),"")</f>
        <v/>
      </c>
      <c r="AI117" s="56" t="n"/>
      <c r="AJ117" s="57">
        <f>IFERROR(IF(OR(T117="",AI117=""),"",IF(T117&gt;='Assumptions'!$B$10,AI117*(1+'Assumptions'!$B$13),IF(T117&lt;'Assumptions'!$B$8,AI117*(1-'Assumptions'!$B$14),AI117))),"")</f>
        <v/>
      </c>
      <c r="AK117" s="31">
        <f>IFERROR(IF(COUNTA(G117,I117:J117,M117:P117,R117,V117:W117,AB117:AC117,AG117,AI117,AL117:AN117)=0,"",IF(H117=0,"Closed / Sold Out",IF(I117&gt;H117,"Review Inventory",IF(T117&gt;='Assumptions'!$B$10,"Increase Rate",IF(T117&lt;'Assumptions'!$B$8,"Reduce Rate","Hold Rate"))))),"Review")</f>
        <v/>
      </c>
      <c r="AL117" s="25" t="n"/>
      <c r="AM117" s="25" t="n"/>
      <c r="AN117" s="26" t="n"/>
      <c r="AO117" s="24">
        <f>IFERROR(IF(A117="","",IF(A117&lt;TODAY(),"Past",IF(A117=TODAY(),"Today","Future"))),"")</f>
        <v/>
      </c>
      <c r="AP117" s="58">
        <f>IFERROR(IF(COUNTA(G117,I117:J117,M117:P117,R117,V117:W117,AB117:AC117,AG117,AI117,AL117:AN117)=0,"",'Assumptions'!$B$9),"")</f>
        <v/>
      </c>
      <c r="AQ117" s="31">
        <f>IFERROR(IF(COUNTA(G117,I117:J117,M117:P117,R117,V117:W117,AB117:AC117,AG117,AI117,AL117:AN117)=0,"",IF(G117&gt;F117,"Out-of-order rooms exceed inventory",IF(I117&gt;H117,"On-the-books rooms exceed sellable rooms",IF(Q117&gt;H117,"Forecast exceeds sellable rooms",IF(AND(Q117&gt;0,R117=0),"Missing forecast ADR",IF(AND(I117&gt;0,J117=0),"Missing on-the-books ADR","Ready")))))),"Check inputs")</f>
        <v/>
      </c>
    </row>
    <row r="118">
      <c r="A118" s="55" t="n">
        <v>46139</v>
      </c>
      <c r="B118" s="24">
        <f>IFERROR(IF(A118="","",INDEX('Assumptions'!$E$3:$E$9,MOD(A118-'Assumptions'!$B$18,7)+1)),"")</f>
        <v/>
      </c>
      <c r="C118" s="24">
        <f>IFERROR(IF(A118="","",INDEX('Assumptions'!$H$3:$H$14,MONTH(A118))),"")</f>
        <v/>
      </c>
      <c r="D118" s="25" t="inlineStr">
        <is>
          <t>Weekday</t>
        </is>
      </c>
      <c r="E118" s="26" t="n"/>
      <c r="F118" s="24">
        <f>IFERROR(IF(A118="","",'Assumptions'!$B$5),"")</f>
        <v/>
      </c>
      <c r="G118" s="25" t="n"/>
      <c r="H118" s="24">
        <f>IFERROR(IF(G118="","",MAX(0,F118-G118)),"")</f>
        <v/>
      </c>
      <c r="I118" s="25" t="n"/>
      <c r="J118" s="56" t="n"/>
      <c r="K118" s="57">
        <f>IFERROR(IF(OR(I118="",J118=""),"",I118*J118),"")</f>
        <v/>
      </c>
      <c r="L118" s="58">
        <f>IFERROR(IF(OR(I118="",H118=""),"",I118/H118),"")</f>
        <v/>
      </c>
      <c r="M118" s="25" t="n"/>
      <c r="N118" s="25" t="n"/>
      <c r="O118" s="25" t="n"/>
      <c r="P118" s="25" t="n"/>
      <c r="Q118" s="24">
        <f>IFERROR(IF(OR(H118="",I118="",P118=""),"",MIN(H118,MAX(0,I118+P118))),"")</f>
        <v/>
      </c>
      <c r="R118" s="56" t="n"/>
      <c r="S118" s="57">
        <f>IFERROR(IF(OR(Q118="",R118=""),"",Q118*R118),"")</f>
        <v/>
      </c>
      <c r="T118" s="58">
        <f>IFERROR(IF(OR(Q118="",H118=""),"",Q118/H118),"")</f>
        <v/>
      </c>
      <c r="U118" s="57">
        <f>IFERROR(IF(OR(S118="",H118=""),"",S118/H118),"")</f>
        <v/>
      </c>
      <c r="V118" s="25" t="n"/>
      <c r="W118" s="56" t="n"/>
      <c r="X118" s="57">
        <f>IFERROR(IF(OR(V118="",W118=""),"",V118*W118),"")</f>
        <v/>
      </c>
      <c r="Y118" s="58">
        <f>IFERROR(IF(OR(V118="",H118=""),"",V118/H118),"")</f>
        <v/>
      </c>
      <c r="Z118" s="57">
        <f>IFERROR(IF(OR(S118="",X118=""),"",S118-X118),"")</f>
        <v/>
      </c>
      <c r="AA118" s="58">
        <f>IFERROR(IF(OR(Z118="",X118=""),"",Z118/X118),"")</f>
        <v/>
      </c>
      <c r="AB118" s="25" t="n"/>
      <c r="AC118" s="56" t="n"/>
      <c r="AD118" s="57">
        <f>IFERROR(IF(OR(AB118="",AC118=""),"",AB118*AC118),"")</f>
        <v/>
      </c>
      <c r="AE118" s="57">
        <f>IFERROR(IF(OR(S118="",AD118=""),"",S118-AD118),"")</f>
        <v/>
      </c>
      <c r="AF118" s="58">
        <f>IFERROR(IF(OR(AE118="",AD118=""),"",AE118/AD118),"")</f>
        <v/>
      </c>
      <c r="AG118" s="56" t="n"/>
      <c r="AH118" s="59">
        <f>IFERROR(IF(OR(R118="",AG118=""),"",R118/AG118*100),"")</f>
        <v/>
      </c>
      <c r="AI118" s="56" t="n"/>
      <c r="AJ118" s="57">
        <f>IFERROR(IF(OR(T118="",AI118=""),"",IF(T118&gt;='Assumptions'!$B$10,AI118*(1+'Assumptions'!$B$13),IF(T118&lt;'Assumptions'!$B$8,AI118*(1-'Assumptions'!$B$14),AI118))),"")</f>
        <v/>
      </c>
      <c r="AK118" s="31">
        <f>IFERROR(IF(COUNTA(G118,I118:J118,M118:P118,R118,V118:W118,AB118:AC118,AG118,AI118,AL118:AN118)=0,"",IF(H118=0,"Closed / Sold Out",IF(I118&gt;H118,"Review Inventory",IF(T118&gt;='Assumptions'!$B$10,"Increase Rate",IF(T118&lt;'Assumptions'!$B$8,"Reduce Rate","Hold Rate"))))),"Review")</f>
        <v/>
      </c>
      <c r="AL118" s="25" t="n"/>
      <c r="AM118" s="25" t="n"/>
      <c r="AN118" s="26" t="n"/>
      <c r="AO118" s="24">
        <f>IFERROR(IF(A118="","",IF(A118&lt;TODAY(),"Past",IF(A118=TODAY(),"Today","Future"))),"")</f>
        <v/>
      </c>
      <c r="AP118" s="58">
        <f>IFERROR(IF(COUNTA(G118,I118:J118,M118:P118,R118,V118:W118,AB118:AC118,AG118,AI118,AL118:AN118)=0,"",'Assumptions'!$B$9),"")</f>
        <v/>
      </c>
      <c r="AQ118" s="31">
        <f>IFERROR(IF(COUNTA(G118,I118:J118,M118:P118,R118,V118:W118,AB118:AC118,AG118,AI118,AL118:AN118)=0,"",IF(G118&gt;F118,"Out-of-order rooms exceed inventory",IF(I118&gt;H118,"On-the-books rooms exceed sellable rooms",IF(Q118&gt;H118,"Forecast exceeds sellable rooms",IF(AND(Q118&gt;0,R118=0),"Missing forecast ADR",IF(AND(I118&gt;0,J118=0),"Missing on-the-books ADR","Ready")))))),"Check inputs")</f>
        <v/>
      </c>
    </row>
    <row r="119">
      <c r="A119" s="55" t="n">
        <v>46140</v>
      </c>
      <c r="B119" s="24">
        <f>IFERROR(IF(A119="","",INDEX('Assumptions'!$E$3:$E$9,MOD(A119-'Assumptions'!$B$18,7)+1)),"")</f>
        <v/>
      </c>
      <c r="C119" s="24">
        <f>IFERROR(IF(A119="","",INDEX('Assumptions'!$H$3:$H$14,MONTH(A119))),"")</f>
        <v/>
      </c>
      <c r="D119" s="25" t="inlineStr">
        <is>
          <t>Weekday</t>
        </is>
      </c>
      <c r="E119" s="26" t="n"/>
      <c r="F119" s="24">
        <f>IFERROR(IF(A119="","",'Assumptions'!$B$5),"")</f>
        <v/>
      </c>
      <c r="G119" s="25" t="n"/>
      <c r="H119" s="24">
        <f>IFERROR(IF(G119="","",MAX(0,F119-G119)),"")</f>
        <v/>
      </c>
      <c r="I119" s="25" t="n"/>
      <c r="J119" s="56" t="n"/>
      <c r="K119" s="57">
        <f>IFERROR(IF(OR(I119="",J119=""),"",I119*J119),"")</f>
        <v/>
      </c>
      <c r="L119" s="58">
        <f>IFERROR(IF(OR(I119="",H119=""),"",I119/H119),"")</f>
        <v/>
      </c>
      <c r="M119" s="25" t="n"/>
      <c r="N119" s="25" t="n"/>
      <c r="O119" s="25" t="n"/>
      <c r="P119" s="25" t="n"/>
      <c r="Q119" s="24">
        <f>IFERROR(IF(OR(H119="",I119="",P119=""),"",MIN(H119,MAX(0,I119+P119))),"")</f>
        <v/>
      </c>
      <c r="R119" s="56" t="n"/>
      <c r="S119" s="57">
        <f>IFERROR(IF(OR(Q119="",R119=""),"",Q119*R119),"")</f>
        <v/>
      </c>
      <c r="T119" s="58">
        <f>IFERROR(IF(OR(Q119="",H119=""),"",Q119/H119),"")</f>
        <v/>
      </c>
      <c r="U119" s="57">
        <f>IFERROR(IF(OR(S119="",H119=""),"",S119/H119),"")</f>
        <v/>
      </c>
      <c r="V119" s="25" t="n"/>
      <c r="W119" s="56" t="n"/>
      <c r="X119" s="57">
        <f>IFERROR(IF(OR(V119="",W119=""),"",V119*W119),"")</f>
        <v/>
      </c>
      <c r="Y119" s="58">
        <f>IFERROR(IF(OR(V119="",H119=""),"",V119/H119),"")</f>
        <v/>
      </c>
      <c r="Z119" s="57">
        <f>IFERROR(IF(OR(S119="",X119=""),"",S119-X119),"")</f>
        <v/>
      </c>
      <c r="AA119" s="58">
        <f>IFERROR(IF(OR(Z119="",X119=""),"",Z119/X119),"")</f>
        <v/>
      </c>
      <c r="AB119" s="25" t="n"/>
      <c r="AC119" s="56" t="n"/>
      <c r="AD119" s="57">
        <f>IFERROR(IF(OR(AB119="",AC119=""),"",AB119*AC119),"")</f>
        <v/>
      </c>
      <c r="AE119" s="57">
        <f>IFERROR(IF(OR(S119="",AD119=""),"",S119-AD119),"")</f>
        <v/>
      </c>
      <c r="AF119" s="58">
        <f>IFERROR(IF(OR(AE119="",AD119=""),"",AE119/AD119),"")</f>
        <v/>
      </c>
      <c r="AG119" s="56" t="n"/>
      <c r="AH119" s="59">
        <f>IFERROR(IF(OR(R119="",AG119=""),"",R119/AG119*100),"")</f>
        <v/>
      </c>
      <c r="AI119" s="56" t="n"/>
      <c r="AJ119" s="57">
        <f>IFERROR(IF(OR(T119="",AI119=""),"",IF(T119&gt;='Assumptions'!$B$10,AI119*(1+'Assumptions'!$B$13),IF(T119&lt;'Assumptions'!$B$8,AI119*(1-'Assumptions'!$B$14),AI119))),"")</f>
        <v/>
      </c>
      <c r="AK119" s="31">
        <f>IFERROR(IF(COUNTA(G119,I119:J119,M119:P119,R119,V119:W119,AB119:AC119,AG119,AI119,AL119:AN119)=0,"",IF(H119=0,"Closed / Sold Out",IF(I119&gt;H119,"Review Inventory",IF(T119&gt;='Assumptions'!$B$10,"Increase Rate",IF(T119&lt;'Assumptions'!$B$8,"Reduce Rate","Hold Rate"))))),"Review")</f>
        <v/>
      </c>
      <c r="AL119" s="25" t="n"/>
      <c r="AM119" s="25" t="n"/>
      <c r="AN119" s="26" t="n"/>
      <c r="AO119" s="24">
        <f>IFERROR(IF(A119="","",IF(A119&lt;TODAY(),"Past",IF(A119=TODAY(),"Today","Future"))),"")</f>
        <v/>
      </c>
      <c r="AP119" s="58">
        <f>IFERROR(IF(COUNTA(G119,I119:J119,M119:P119,R119,V119:W119,AB119:AC119,AG119,AI119,AL119:AN119)=0,"",'Assumptions'!$B$9),"")</f>
        <v/>
      </c>
      <c r="AQ119" s="31">
        <f>IFERROR(IF(COUNTA(G119,I119:J119,M119:P119,R119,V119:W119,AB119:AC119,AG119,AI119,AL119:AN119)=0,"",IF(G119&gt;F119,"Out-of-order rooms exceed inventory",IF(I119&gt;H119,"On-the-books rooms exceed sellable rooms",IF(Q119&gt;H119,"Forecast exceeds sellable rooms",IF(AND(Q119&gt;0,R119=0),"Missing forecast ADR",IF(AND(I119&gt;0,J119=0),"Missing on-the-books ADR","Ready")))))),"Check inputs")</f>
        <v/>
      </c>
    </row>
    <row r="120">
      <c r="A120" s="55" t="n">
        <v>46141</v>
      </c>
      <c r="B120" s="24">
        <f>IFERROR(IF(A120="","",INDEX('Assumptions'!$E$3:$E$9,MOD(A120-'Assumptions'!$B$18,7)+1)),"")</f>
        <v/>
      </c>
      <c r="C120" s="24">
        <f>IFERROR(IF(A120="","",INDEX('Assumptions'!$H$3:$H$14,MONTH(A120))),"")</f>
        <v/>
      </c>
      <c r="D120" s="25" t="inlineStr">
        <is>
          <t>Weekday</t>
        </is>
      </c>
      <c r="E120" s="26" t="n"/>
      <c r="F120" s="24">
        <f>IFERROR(IF(A120="","",'Assumptions'!$B$5),"")</f>
        <v/>
      </c>
      <c r="G120" s="25" t="n"/>
      <c r="H120" s="24">
        <f>IFERROR(IF(G120="","",MAX(0,F120-G120)),"")</f>
        <v/>
      </c>
      <c r="I120" s="25" t="n"/>
      <c r="J120" s="56" t="n"/>
      <c r="K120" s="57">
        <f>IFERROR(IF(OR(I120="",J120=""),"",I120*J120),"")</f>
        <v/>
      </c>
      <c r="L120" s="58">
        <f>IFERROR(IF(OR(I120="",H120=""),"",I120/H120),"")</f>
        <v/>
      </c>
      <c r="M120" s="25" t="n"/>
      <c r="N120" s="25" t="n"/>
      <c r="O120" s="25" t="n"/>
      <c r="P120" s="25" t="n"/>
      <c r="Q120" s="24">
        <f>IFERROR(IF(OR(H120="",I120="",P120=""),"",MIN(H120,MAX(0,I120+P120))),"")</f>
        <v/>
      </c>
      <c r="R120" s="56" t="n"/>
      <c r="S120" s="57">
        <f>IFERROR(IF(OR(Q120="",R120=""),"",Q120*R120),"")</f>
        <v/>
      </c>
      <c r="T120" s="58">
        <f>IFERROR(IF(OR(Q120="",H120=""),"",Q120/H120),"")</f>
        <v/>
      </c>
      <c r="U120" s="57">
        <f>IFERROR(IF(OR(S120="",H120=""),"",S120/H120),"")</f>
        <v/>
      </c>
      <c r="V120" s="25" t="n"/>
      <c r="W120" s="56" t="n"/>
      <c r="X120" s="57">
        <f>IFERROR(IF(OR(V120="",W120=""),"",V120*W120),"")</f>
        <v/>
      </c>
      <c r="Y120" s="58">
        <f>IFERROR(IF(OR(V120="",H120=""),"",V120/H120),"")</f>
        <v/>
      </c>
      <c r="Z120" s="57">
        <f>IFERROR(IF(OR(S120="",X120=""),"",S120-X120),"")</f>
        <v/>
      </c>
      <c r="AA120" s="58">
        <f>IFERROR(IF(OR(Z120="",X120=""),"",Z120/X120),"")</f>
        <v/>
      </c>
      <c r="AB120" s="25" t="n"/>
      <c r="AC120" s="56" t="n"/>
      <c r="AD120" s="57">
        <f>IFERROR(IF(OR(AB120="",AC120=""),"",AB120*AC120),"")</f>
        <v/>
      </c>
      <c r="AE120" s="57">
        <f>IFERROR(IF(OR(S120="",AD120=""),"",S120-AD120),"")</f>
        <v/>
      </c>
      <c r="AF120" s="58">
        <f>IFERROR(IF(OR(AE120="",AD120=""),"",AE120/AD120),"")</f>
        <v/>
      </c>
      <c r="AG120" s="56" t="n"/>
      <c r="AH120" s="59">
        <f>IFERROR(IF(OR(R120="",AG120=""),"",R120/AG120*100),"")</f>
        <v/>
      </c>
      <c r="AI120" s="56" t="n"/>
      <c r="AJ120" s="57">
        <f>IFERROR(IF(OR(T120="",AI120=""),"",IF(T120&gt;='Assumptions'!$B$10,AI120*(1+'Assumptions'!$B$13),IF(T120&lt;'Assumptions'!$B$8,AI120*(1-'Assumptions'!$B$14),AI120))),"")</f>
        <v/>
      </c>
      <c r="AK120" s="31">
        <f>IFERROR(IF(COUNTA(G120,I120:J120,M120:P120,R120,V120:W120,AB120:AC120,AG120,AI120,AL120:AN120)=0,"",IF(H120=0,"Closed / Sold Out",IF(I120&gt;H120,"Review Inventory",IF(T120&gt;='Assumptions'!$B$10,"Increase Rate",IF(T120&lt;'Assumptions'!$B$8,"Reduce Rate","Hold Rate"))))),"Review")</f>
        <v/>
      </c>
      <c r="AL120" s="25" t="n"/>
      <c r="AM120" s="25" t="n"/>
      <c r="AN120" s="26" t="n"/>
      <c r="AO120" s="24">
        <f>IFERROR(IF(A120="","",IF(A120&lt;TODAY(),"Past",IF(A120=TODAY(),"Today","Future"))),"")</f>
        <v/>
      </c>
      <c r="AP120" s="58">
        <f>IFERROR(IF(COUNTA(G120,I120:J120,M120:P120,R120,V120:W120,AB120:AC120,AG120,AI120,AL120:AN120)=0,"",'Assumptions'!$B$9),"")</f>
        <v/>
      </c>
      <c r="AQ120" s="31">
        <f>IFERROR(IF(COUNTA(G120,I120:J120,M120:P120,R120,V120:W120,AB120:AC120,AG120,AI120,AL120:AN120)=0,"",IF(G120&gt;F120,"Out-of-order rooms exceed inventory",IF(I120&gt;H120,"On-the-books rooms exceed sellable rooms",IF(Q120&gt;H120,"Forecast exceeds sellable rooms",IF(AND(Q120&gt;0,R120=0),"Missing forecast ADR",IF(AND(I120&gt;0,J120=0),"Missing on-the-books ADR","Ready")))))),"Check inputs")</f>
        <v/>
      </c>
    </row>
    <row r="121">
      <c r="A121" s="55" t="n">
        <v>46142</v>
      </c>
      <c r="B121" s="24">
        <f>IFERROR(IF(A121="","",INDEX('Assumptions'!$E$3:$E$9,MOD(A121-'Assumptions'!$B$18,7)+1)),"")</f>
        <v/>
      </c>
      <c r="C121" s="24">
        <f>IFERROR(IF(A121="","",INDEX('Assumptions'!$H$3:$H$14,MONTH(A121))),"")</f>
        <v/>
      </c>
      <c r="D121" s="25" t="inlineStr">
        <is>
          <t>Weekday</t>
        </is>
      </c>
      <c r="E121" s="26" t="n"/>
      <c r="F121" s="24">
        <f>IFERROR(IF(A121="","",'Assumptions'!$B$5),"")</f>
        <v/>
      </c>
      <c r="G121" s="25" t="n"/>
      <c r="H121" s="24">
        <f>IFERROR(IF(G121="","",MAX(0,F121-G121)),"")</f>
        <v/>
      </c>
      <c r="I121" s="25" t="n"/>
      <c r="J121" s="56" t="n"/>
      <c r="K121" s="57">
        <f>IFERROR(IF(OR(I121="",J121=""),"",I121*J121),"")</f>
        <v/>
      </c>
      <c r="L121" s="58">
        <f>IFERROR(IF(OR(I121="",H121=""),"",I121/H121),"")</f>
        <v/>
      </c>
      <c r="M121" s="25" t="n"/>
      <c r="N121" s="25" t="n"/>
      <c r="O121" s="25" t="n"/>
      <c r="P121" s="25" t="n"/>
      <c r="Q121" s="24">
        <f>IFERROR(IF(OR(H121="",I121="",P121=""),"",MIN(H121,MAX(0,I121+P121))),"")</f>
        <v/>
      </c>
      <c r="R121" s="56" t="n"/>
      <c r="S121" s="57">
        <f>IFERROR(IF(OR(Q121="",R121=""),"",Q121*R121),"")</f>
        <v/>
      </c>
      <c r="T121" s="58">
        <f>IFERROR(IF(OR(Q121="",H121=""),"",Q121/H121),"")</f>
        <v/>
      </c>
      <c r="U121" s="57">
        <f>IFERROR(IF(OR(S121="",H121=""),"",S121/H121),"")</f>
        <v/>
      </c>
      <c r="V121" s="25" t="n"/>
      <c r="W121" s="56" t="n"/>
      <c r="X121" s="57">
        <f>IFERROR(IF(OR(V121="",W121=""),"",V121*W121),"")</f>
        <v/>
      </c>
      <c r="Y121" s="58">
        <f>IFERROR(IF(OR(V121="",H121=""),"",V121/H121),"")</f>
        <v/>
      </c>
      <c r="Z121" s="57">
        <f>IFERROR(IF(OR(S121="",X121=""),"",S121-X121),"")</f>
        <v/>
      </c>
      <c r="AA121" s="58">
        <f>IFERROR(IF(OR(Z121="",X121=""),"",Z121/X121),"")</f>
        <v/>
      </c>
      <c r="AB121" s="25" t="n"/>
      <c r="AC121" s="56" t="n"/>
      <c r="AD121" s="57">
        <f>IFERROR(IF(OR(AB121="",AC121=""),"",AB121*AC121),"")</f>
        <v/>
      </c>
      <c r="AE121" s="57">
        <f>IFERROR(IF(OR(S121="",AD121=""),"",S121-AD121),"")</f>
        <v/>
      </c>
      <c r="AF121" s="58">
        <f>IFERROR(IF(OR(AE121="",AD121=""),"",AE121/AD121),"")</f>
        <v/>
      </c>
      <c r="AG121" s="56" t="n"/>
      <c r="AH121" s="59">
        <f>IFERROR(IF(OR(R121="",AG121=""),"",R121/AG121*100),"")</f>
        <v/>
      </c>
      <c r="AI121" s="56" t="n"/>
      <c r="AJ121" s="57">
        <f>IFERROR(IF(OR(T121="",AI121=""),"",IF(T121&gt;='Assumptions'!$B$10,AI121*(1+'Assumptions'!$B$13),IF(T121&lt;'Assumptions'!$B$8,AI121*(1-'Assumptions'!$B$14),AI121))),"")</f>
        <v/>
      </c>
      <c r="AK121" s="31">
        <f>IFERROR(IF(COUNTA(G121,I121:J121,M121:P121,R121,V121:W121,AB121:AC121,AG121,AI121,AL121:AN121)=0,"",IF(H121=0,"Closed / Sold Out",IF(I121&gt;H121,"Review Inventory",IF(T121&gt;='Assumptions'!$B$10,"Increase Rate",IF(T121&lt;'Assumptions'!$B$8,"Reduce Rate","Hold Rate"))))),"Review")</f>
        <v/>
      </c>
      <c r="AL121" s="25" t="n"/>
      <c r="AM121" s="25" t="n"/>
      <c r="AN121" s="26" t="n"/>
      <c r="AO121" s="24">
        <f>IFERROR(IF(A121="","",IF(A121&lt;TODAY(),"Past",IF(A121=TODAY(),"Today","Future"))),"")</f>
        <v/>
      </c>
      <c r="AP121" s="58">
        <f>IFERROR(IF(COUNTA(G121,I121:J121,M121:P121,R121,V121:W121,AB121:AC121,AG121,AI121,AL121:AN121)=0,"",'Assumptions'!$B$9),"")</f>
        <v/>
      </c>
      <c r="AQ121" s="31">
        <f>IFERROR(IF(COUNTA(G121,I121:J121,M121:P121,R121,V121:W121,AB121:AC121,AG121,AI121,AL121:AN121)=0,"",IF(G121&gt;F121,"Out-of-order rooms exceed inventory",IF(I121&gt;H121,"On-the-books rooms exceed sellable rooms",IF(Q121&gt;H121,"Forecast exceeds sellable rooms",IF(AND(Q121&gt;0,R121=0),"Missing forecast ADR",IF(AND(I121&gt;0,J121=0),"Missing on-the-books ADR","Ready")))))),"Check inputs")</f>
        <v/>
      </c>
    </row>
    <row r="122">
      <c r="A122" s="55" t="n">
        <v>46143</v>
      </c>
      <c r="B122" s="24">
        <f>IFERROR(IF(A122="","",INDEX('Assumptions'!$E$3:$E$9,MOD(A122-'Assumptions'!$B$18,7)+1)),"")</f>
        <v/>
      </c>
      <c r="C122" s="24">
        <f>IFERROR(IF(A122="","",INDEX('Assumptions'!$H$3:$H$14,MONTH(A122))),"")</f>
        <v/>
      </c>
      <c r="D122" s="25" t="inlineStr">
        <is>
          <t>Weekday</t>
        </is>
      </c>
      <c r="E122" s="26" t="n"/>
      <c r="F122" s="24">
        <f>IFERROR(IF(A122="","",'Assumptions'!$B$5),"")</f>
        <v/>
      </c>
      <c r="G122" s="25" t="n"/>
      <c r="H122" s="24">
        <f>IFERROR(IF(G122="","",MAX(0,F122-G122)),"")</f>
        <v/>
      </c>
      <c r="I122" s="25" t="n"/>
      <c r="J122" s="56" t="n"/>
      <c r="K122" s="57">
        <f>IFERROR(IF(OR(I122="",J122=""),"",I122*J122),"")</f>
        <v/>
      </c>
      <c r="L122" s="58">
        <f>IFERROR(IF(OR(I122="",H122=""),"",I122/H122),"")</f>
        <v/>
      </c>
      <c r="M122" s="25" t="n"/>
      <c r="N122" s="25" t="n"/>
      <c r="O122" s="25" t="n"/>
      <c r="P122" s="25" t="n"/>
      <c r="Q122" s="24">
        <f>IFERROR(IF(OR(H122="",I122="",P122=""),"",MIN(H122,MAX(0,I122+P122))),"")</f>
        <v/>
      </c>
      <c r="R122" s="56" t="n"/>
      <c r="S122" s="57">
        <f>IFERROR(IF(OR(Q122="",R122=""),"",Q122*R122),"")</f>
        <v/>
      </c>
      <c r="T122" s="58">
        <f>IFERROR(IF(OR(Q122="",H122=""),"",Q122/H122),"")</f>
        <v/>
      </c>
      <c r="U122" s="57">
        <f>IFERROR(IF(OR(S122="",H122=""),"",S122/H122),"")</f>
        <v/>
      </c>
      <c r="V122" s="25" t="n"/>
      <c r="W122" s="56" t="n"/>
      <c r="X122" s="57">
        <f>IFERROR(IF(OR(V122="",W122=""),"",V122*W122),"")</f>
        <v/>
      </c>
      <c r="Y122" s="58">
        <f>IFERROR(IF(OR(V122="",H122=""),"",V122/H122),"")</f>
        <v/>
      </c>
      <c r="Z122" s="57">
        <f>IFERROR(IF(OR(S122="",X122=""),"",S122-X122),"")</f>
        <v/>
      </c>
      <c r="AA122" s="58">
        <f>IFERROR(IF(OR(Z122="",X122=""),"",Z122/X122),"")</f>
        <v/>
      </c>
      <c r="AB122" s="25" t="n"/>
      <c r="AC122" s="56" t="n"/>
      <c r="AD122" s="57">
        <f>IFERROR(IF(OR(AB122="",AC122=""),"",AB122*AC122),"")</f>
        <v/>
      </c>
      <c r="AE122" s="57">
        <f>IFERROR(IF(OR(S122="",AD122=""),"",S122-AD122),"")</f>
        <v/>
      </c>
      <c r="AF122" s="58">
        <f>IFERROR(IF(OR(AE122="",AD122=""),"",AE122/AD122),"")</f>
        <v/>
      </c>
      <c r="AG122" s="56" t="n"/>
      <c r="AH122" s="59">
        <f>IFERROR(IF(OR(R122="",AG122=""),"",R122/AG122*100),"")</f>
        <v/>
      </c>
      <c r="AI122" s="56" t="n"/>
      <c r="AJ122" s="57">
        <f>IFERROR(IF(OR(T122="",AI122=""),"",IF(T122&gt;='Assumptions'!$B$10,AI122*(1+'Assumptions'!$B$13),IF(T122&lt;'Assumptions'!$B$8,AI122*(1-'Assumptions'!$B$14),AI122))),"")</f>
        <v/>
      </c>
      <c r="AK122" s="31">
        <f>IFERROR(IF(COUNTA(G122,I122:J122,M122:P122,R122,V122:W122,AB122:AC122,AG122,AI122,AL122:AN122)=0,"",IF(H122=0,"Closed / Sold Out",IF(I122&gt;H122,"Review Inventory",IF(T122&gt;='Assumptions'!$B$10,"Increase Rate",IF(T122&lt;'Assumptions'!$B$8,"Reduce Rate","Hold Rate"))))),"Review")</f>
        <v/>
      </c>
      <c r="AL122" s="25" t="n"/>
      <c r="AM122" s="25" t="n"/>
      <c r="AN122" s="26" t="n"/>
      <c r="AO122" s="24">
        <f>IFERROR(IF(A122="","",IF(A122&lt;TODAY(),"Past",IF(A122=TODAY(),"Today","Future"))),"")</f>
        <v/>
      </c>
      <c r="AP122" s="58">
        <f>IFERROR(IF(COUNTA(G122,I122:J122,M122:P122,R122,V122:W122,AB122:AC122,AG122,AI122,AL122:AN122)=0,"",'Assumptions'!$B$9),"")</f>
        <v/>
      </c>
      <c r="AQ122" s="31">
        <f>IFERROR(IF(COUNTA(G122,I122:J122,M122:P122,R122,V122:W122,AB122:AC122,AG122,AI122,AL122:AN122)=0,"",IF(G122&gt;F122,"Out-of-order rooms exceed inventory",IF(I122&gt;H122,"On-the-books rooms exceed sellable rooms",IF(Q122&gt;H122,"Forecast exceeds sellable rooms",IF(AND(Q122&gt;0,R122=0),"Missing forecast ADR",IF(AND(I122&gt;0,J122=0),"Missing on-the-books ADR","Ready")))))),"Check inputs")</f>
        <v/>
      </c>
    </row>
    <row r="123">
      <c r="A123" s="55" t="n">
        <v>46144</v>
      </c>
      <c r="B123" s="24">
        <f>IFERROR(IF(A123="","",INDEX('Assumptions'!$E$3:$E$9,MOD(A123-'Assumptions'!$B$18,7)+1)),"")</f>
        <v/>
      </c>
      <c r="C123" s="24">
        <f>IFERROR(IF(A123="","",INDEX('Assumptions'!$H$3:$H$14,MONTH(A123))),"")</f>
        <v/>
      </c>
      <c r="D123" s="25" t="inlineStr">
        <is>
          <t>Weekend</t>
        </is>
      </c>
      <c r="E123" s="26" t="n"/>
      <c r="F123" s="24">
        <f>IFERROR(IF(A123="","",'Assumptions'!$B$5),"")</f>
        <v/>
      </c>
      <c r="G123" s="25" t="n"/>
      <c r="H123" s="24">
        <f>IFERROR(IF(G123="","",MAX(0,F123-G123)),"")</f>
        <v/>
      </c>
      <c r="I123" s="25" t="n"/>
      <c r="J123" s="56" t="n"/>
      <c r="K123" s="57">
        <f>IFERROR(IF(OR(I123="",J123=""),"",I123*J123),"")</f>
        <v/>
      </c>
      <c r="L123" s="58">
        <f>IFERROR(IF(OR(I123="",H123=""),"",I123/H123),"")</f>
        <v/>
      </c>
      <c r="M123" s="25" t="n"/>
      <c r="N123" s="25" t="n"/>
      <c r="O123" s="25" t="n"/>
      <c r="P123" s="25" t="n"/>
      <c r="Q123" s="24">
        <f>IFERROR(IF(OR(H123="",I123="",P123=""),"",MIN(H123,MAX(0,I123+P123))),"")</f>
        <v/>
      </c>
      <c r="R123" s="56" t="n"/>
      <c r="S123" s="57">
        <f>IFERROR(IF(OR(Q123="",R123=""),"",Q123*R123),"")</f>
        <v/>
      </c>
      <c r="T123" s="58">
        <f>IFERROR(IF(OR(Q123="",H123=""),"",Q123/H123),"")</f>
        <v/>
      </c>
      <c r="U123" s="57">
        <f>IFERROR(IF(OR(S123="",H123=""),"",S123/H123),"")</f>
        <v/>
      </c>
      <c r="V123" s="25" t="n"/>
      <c r="W123" s="56" t="n"/>
      <c r="X123" s="57">
        <f>IFERROR(IF(OR(V123="",W123=""),"",V123*W123),"")</f>
        <v/>
      </c>
      <c r="Y123" s="58">
        <f>IFERROR(IF(OR(V123="",H123=""),"",V123/H123),"")</f>
        <v/>
      </c>
      <c r="Z123" s="57">
        <f>IFERROR(IF(OR(S123="",X123=""),"",S123-X123),"")</f>
        <v/>
      </c>
      <c r="AA123" s="58">
        <f>IFERROR(IF(OR(Z123="",X123=""),"",Z123/X123),"")</f>
        <v/>
      </c>
      <c r="AB123" s="25" t="n"/>
      <c r="AC123" s="56" t="n"/>
      <c r="AD123" s="57">
        <f>IFERROR(IF(OR(AB123="",AC123=""),"",AB123*AC123),"")</f>
        <v/>
      </c>
      <c r="AE123" s="57">
        <f>IFERROR(IF(OR(S123="",AD123=""),"",S123-AD123),"")</f>
        <v/>
      </c>
      <c r="AF123" s="58">
        <f>IFERROR(IF(OR(AE123="",AD123=""),"",AE123/AD123),"")</f>
        <v/>
      </c>
      <c r="AG123" s="56" t="n"/>
      <c r="AH123" s="59">
        <f>IFERROR(IF(OR(R123="",AG123=""),"",R123/AG123*100),"")</f>
        <v/>
      </c>
      <c r="AI123" s="56" t="n"/>
      <c r="AJ123" s="57">
        <f>IFERROR(IF(OR(T123="",AI123=""),"",IF(T123&gt;='Assumptions'!$B$10,AI123*(1+'Assumptions'!$B$13),IF(T123&lt;'Assumptions'!$B$8,AI123*(1-'Assumptions'!$B$14),AI123))),"")</f>
        <v/>
      </c>
      <c r="AK123" s="31">
        <f>IFERROR(IF(COUNTA(G123,I123:J123,M123:P123,R123,V123:W123,AB123:AC123,AG123,AI123,AL123:AN123)=0,"",IF(H123=0,"Closed / Sold Out",IF(I123&gt;H123,"Review Inventory",IF(T123&gt;='Assumptions'!$B$10,"Increase Rate",IF(T123&lt;'Assumptions'!$B$8,"Reduce Rate","Hold Rate"))))),"Review")</f>
        <v/>
      </c>
      <c r="AL123" s="25" t="n"/>
      <c r="AM123" s="25" t="n"/>
      <c r="AN123" s="26" t="n"/>
      <c r="AO123" s="24">
        <f>IFERROR(IF(A123="","",IF(A123&lt;TODAY(),"Past",IF(A123=TODAY(),"Today","Future"))),"")</f>
        <v/>
      </c>
      <c r="AP123" s="58">
        <f>IFERROR(IF(COUNTA(G123,I123:J123,M123:P123,R123,V123:W123,AB123:AC123,AG123,AI123,AL123:AN123)=0,"",'Assumptions'!$B$9),"")</f>
        <v/>
      </c>
      <c r="AQ123" s="31">
        <f>IFERROR(IF(COUNTA(G123,I123:J123,M123:P123,R123,V123:W123,AB123:AC123,AG123,AI123,AL123:AN123)=0,"",IF(G123&gt;F123,"Out-of-order rooms exceed inventory",IF(I123&gt;H123,"On-the-books rooms exceed sellable rooms",IF(Q123&gt;H123,"Forecast exceeds sellable rooms",IF(AND(Q123&gt;0,R123=0),"Missing forecast ADR",IF(AND(I123&gt;0,J123=0),"Missing on-the-books ADR","Ready")))))),"Check inputs")</f>
        <v/>
      </c>
    </row>
    <row r="124">
      <c r="A124" s="55" t="n">
        <v>46145</v>
      </c>
      <c r="B124" s="24">
        <f>IFERROR(IF(A124="","",INDEX('Assumptions'!$E$3:$E$9,MOD(A124-'Assumptions'!$B$18,7)+1)),"")</f>
        <v/>
      </c>
      <c r="C124" s="24">
        <f>IFERROR(IF(A124="","",INDEX('Assumptions'!$H$3:$H$14,MONTH(A124))),"")</f>
        <v/>
      </c>
      <c r="D124" s="25" t="inlineStr">
        <is>
          <t>Weekend</t>
        </is>
      </c>
      <c r="E124" s="26" t="n"/>
      <c r="F124" s="24">
        <f>IFERROR(IF(A124="","",'Assumptions'!$B$5),"")</f>
        <v/>
      </c>
      <c r="G124" s="25" t="n"/>
      <c r="H124" s="24">
        <f>IFERROR(IF(G124="","",MAX(0,F124-G124)),"")</f>
        <v/>
      </c>
      <c r="I124" s="25" t="n"/>
      <c r="J124" s="56" t="n"/>
      <c r="K124" s="57">
        <f>IFERROR(IF(OR(I124="",J124=""),"",I124*J124),"")</f>
        <v/>
      </c>
      <c r="L124" s="58">
        <f>IFERROR(IF(OR(I124="",H124=""),"",I124/H124),"")</f>
        <v/>
      </c>
      <c r="M124" s="25" t="n"/>
      <c r="N124" s="25" t="n"/>
      <c r="O124" s="25" t="n"/>
      <c r="P124" s="25" t="n"/>
      <c r="Q124" s="24">
        <f>IFERROR(IF(OR(H124="",I124="",P124=""),"",MIN(H124,MAX(0,I124+P124))),"")</f>
        <v/>
      </c>
      <c r="R124" s="56" t="n"/>
      <c r="S124" s="57">
        <f>IFERROR(IF(OR(Q124="",R124=""),"",Q124*R124),"")</f>
        <v/>
      </c>
      <c r="T124" s="58">
        <f>IFERROR(IF(OR(Q124="",H124=""),"",Q124/H124),"")</f>
        <v/>
      </c>
      <c r="U124" s="57">
        <f>IFERROR(IF(OR(S124="",H124=""),"",S124/H124),"")</f>
        <v/>
      </c>
      <c r="V124" s="25" t="n"/>
      <c r="W124" s="56" t="n"/>
      <c r="X124" s="57">
        <f>IFERROR(IF(OR(V124="",W124=""),"",V124*W124),"")</f>
        <v/>
      </c>
      <c r="Y124" s="58">
        <f>IFERROR(IF(OR(V124="",H124=""),"",V124/H124),"")</f>
        <v/>
      </c>
      <c r="Z124" s="57">
        <f>IFERROR(IF(OR(S124="",X124=""),"",S124-X124),"")</f>
        <v/>
      </c>
      <c r="AA124" s="58">
        <f>IFERROR(IF(OR(Z124="",X124=""),"",Z124/X124),"")</f>
        <v/>
      </c>
      <c r="AB124" s="25" t="n"/>
      <c r="AC124" s="56" t="n"/>
      <c r="AD124" s="57">
        <f>IFERROR(IF(OR(AB124="",AC124=""),"",AB124*AC124),"")</f>
        <v/>
      </c>
      <c r="AE124" s="57">
        <f>IFERROR(IF(OR(S124="",AD124=""),"",S124-AD124),"")</f>
        <v/>
      </c>
      <c r="AF124" s="58">
        <f>IFERROR(IF(OR(AE124="",AD124=""),"",AE124/AD124),"")</f>
        <v/>
      </c>
      <c r="AG124" s="56" t="n"/>
      <c r="AH124" s="59">
        <f>IFERROR(IF(OR(R124="",AG124=""),"",R124/AG124*100),"")</f>
        <v/>
      </c>
      <c r="AI124" s="56" t="n"/>
      <c r="AJ124" s="57">
        <f>IFERROR(IF(OR(T124="",AI124=""),"",IF(T124&gt;='Assumptions'!$B$10,AI124*(1+'Assumptions'!$B$13),IF(T124&lt;'Assumptions'!$B$8,AI124*(1-'Assumptions'!$B$14),AI124))),"")</f>
        <v/>
      </c>
      <c r="AK124" s="31">
        <f>IFERROR(IF(COUNTA(G124,I124:J124,M124:P124,R124,V124:W124,AB124:AC124,AG124,AI124,AL124:AN124)=0,"",IF(H124=0,"Closed / Sold Out",IF(I124&gt;H124,"Review Inventory",IF(T124&gt;='Assumptions'!$B$10,"Increase Rate",IF(T124&lt;'Assumptions'!$B$8,"Reduce Rate","Hold Rate"))))),"Review")</f>
        <v/>
      </c>
      <c r="AL124" s="25" t="n"/>
      <c r="AM124" s="25" t="n"/>
      <c r="AN124" s="26" t="n"/>
      <c r="AO124" s="24">
        <f>IFERROR(IF(A124="","",IF(A124&lt;TODAY(),"Past",IF(A124=TODAY(),"Today","Future"))),"")</f>
        <v/>
      </c>
      <c r="AP124" s="58">
        <f>IFERROR(IF(COUNTA(G124,I124:J124,M124:P124,R124,V124:W124,AB124:AC124,AG124,AI124,AL124:AN124)=0,"",'Assumptions'!$B$9),"")</f>
        <v/>
      </c>
      <c r="AQ124" s="31">
        <f>IFERROR(IF(COUNTA(G124,I124:J124,M124:P124,R124,V124:W124,AB124:AC124,AG124,AI124,AL124:AN124)=0,"",IF(G124&gt;F124,"Out-of-order rooms exceed inventory",IF(I124&gt;H124,"On-the-books rooms exceed sellable rooms",IF(Q124&gt;H124,"Forecast exceeds sellable rooms",IF(AND(Q124&gt;0,R124=0),"Missing forecast ADR",IF(AND(I124&gt;0,J124=0),"Missing on-the-books ADR","Ready")))))),"Check inputs")</f>
        <v/>
      </c>
    </row>
    <row r="125">
      <c r="A125" s="55" t="n">
        <v>46146</v>
      </c>
      <c r="B125" s="24">
        <f>IFERROR(IF(A125="","",INDEX('Assumptions'!$E$3:$E$9,MOD(A125-'Assumptions'!$B$18,7)+1)),"")</f>
        <v/>
      </c>
      <c r="C125" s="24">
        <f>IFERROR(IF(A125="","",INDEX('Assumptions'!$H$3:$H$14,MONTH(A125))),"")</f>
        <v/>
      </c>
      <c r="D125" s="25" t="inlineStr">
        <is>
          <t>Weekday</t>
        </is>
      </c>
      <c r="E125" s="26" t="n"/>
      <c r="F125" s="24">
        <f>IFERROR(IF(A125="","",'Assumptions'!$B$5),"")</f>
        <v/>
      </c>
      <c r="G125" s="25" t="n"/>
      <c r="H125" s="24">
        <f>IFERROR(IF(G125="","",MAX(0,F125-G125)),"")</f>
        <v/>
      </c>
      <c r="I125" s="25" t="n"/>
      <c r="J125" s="56" t="n"/>
      <c r="K125" s="57">
        <f>IFERROR(IF(OR(I125="",J125=""),"",I125*J125),"")</f>
        <v/>
      </c>
      <c r="L125" s="58">
        <f>IFERROR(IF(OR(I125="",H125=""),"",I125/H125),"")</f>
        <v/>
      </c>
      <c r="M125" s="25" t="n"/>
      <c r="N125" s="25" t="n"/>
      <c r="O125" s="25" t="n"/>
      <c r="P125" s="25" t="n"/>
      <c r="Q125" s="24">
        <f>IFERROR(IF(OR(H125="",I125="",P125=""),"",MIN(H125,MAX(0,I125+P125))),"")</f>
        <v/>
      </c>
      <c r="R125" s="56" t="n"/>
      <c r="S125" s="57">
        <f>IFERROR(IF(OR(Q125="",R125=""),"",Q125*R125),"")</f>
        <v/>
      </c>
      <c r="T125" s="58">
        <f>IFERROR(IF(OR(Q125="",H125=""),"",Q125/H125),"")</f>
        <v/>
      </c>
      <c r="U125" s="57">
        <f>IFERROR(IF(OR(S125="",H125=""),"",S125/H125),"")</f>
        <v/>
      </c>
      <c r="V125" s="25" t="n"/>
      <c r="W125" s="56" t="n"/>
      <c r="X125" s="57">
        <f>IFERROR(IF(OR(V125="",W125=""),"",V125*W125),"")</f>
        <v/>
      </c>
      <c r="Y125" s="58">
        <f>IFERROR(IF(OR(V125="",H125=""),"",V125/H125),"")</f>
        <v/>
      </c>
      <c r="Z125" s="57">
        <f>IFERROR(IF(OR(S125="",X125=""),"",S125-X125),"")</f>
        <v/>
      </c>
      <c r="AA125" s="58">
        <f>IFERROR(IF(OR(Z125="",X125=""),"",Z125/X125),"")</f>
        <v/>
      </c>
      <c r="AB125" s="25" t="n"/>
      <c r="AC125" s="56" t="n"/>
      <c r="AD125" s="57">
        <f>IFERROR(IF(OR(AB125="",AC125=""),"",AB125*AC125),"")</f>
        <v/>
      </c>
      <c r="AE125" s="57">
        <f>IFERROR(IF(OR(S125="",AD125=""),"",S125-AD125),"")</f>
        <v/>
      </c>
      <c r="AF125" s="58">
        <f>IFERROR(IF(OR(AE125="",AD125=""),"",AE125/AD125),"")</f>
        <v/>
      </c>
      <c r="AG125" s="56" t="n"/>
      <c r="AH125" s="59">
        <f>IFERROR(IF(OR(R125="",AG125=""),"",R125/AG125*100),"")</f>
        <v/>
      </c>
      <c r="AI125" s="56" t="n"/>
      <c r="AJ125" s="57">
        <f>IFERROR(IF(OR(T125="",AI125=""),"",IF(T125&gt;='Assumptions'!$B$10,AI125*(1+'Assumptions'!$B$13),IF(T125&lt;'Assumptions'!$B$8,AI125*(1-'Assumptions'!$B$14),AI125))),"")</f>
        <v/>
      </c>
      <c r="AK125" s="31">
        <f>IFERROR(IF(COUNTA(G125,I125:J125,M125:P125,R125,V125:W125,AB125:AC125,AG125,AI125,AL125:AN125)=0,"",IF(H125=0,"Closed / Sold Out",IF(I125&gt;H125,"Review Inventory",IF(T125&gt;='Assumptions'!$B$10,"Increase Rate",IF(T125&lt;'Assumptions'!$B$8,"Reduce Rate","Hold Rate"))))),"Review")</f>
        <v/>
      </c>
      <c r="AL125" s="25" t="n"/>
      <c r="AM125" s="25" t="n"/>
      <c r="AN125" s="26" t="n"/>
      <c r="AO125" s="24">
        <f>IFERROR(IF(A125="","",IF(A125&lt;TODAY(),"Past",IF(A125=TODAY(),"Today","Future"))),"")</f>
        <v/>
      </c>
      <c r="AP125" s="58">
        <f>IFERROR(IF(COUNTA(G125,I125:J125,M125:P125,R125,V125:W125,AB125:AC125,AG125,AI125,AL125:AN125)=0,"",'Assumptions'!$B$9),"")</f>
        <v/>
      </c>
      <c r="AQ125" s="31">
        <f>IFERROR(IF(COUNTA(G125,I125:J125,M125:P125,R125,V125:W125,AB125:AC125,AG125,AI125,AL125:AN125)=0,"",IF(G125&gt;F125,"Out-of-order rooms exceed inventory",IF(I125&gt;H125,"On-the-books rooms exceed sellable rooms",IF(Q125&gt;H125,"Forecast exceeds sellable rooms",IF(AND(Q125&gt;0,R125=0),"Missing forecast ADR",IF(AND(I125&gt;0,J125=0),"Missing on-the-books ADR","Ready")))))),"Check inputs")</f>
        <v/>
      </c>
    </row>
    <row r="126">
      <c r="A126" s="55" t="n">
        <v>46147</v>
      </c>
      <c r="B126" s="24">
        <f>IFERROR(IF(A126="","",INDEX('Assumptions'!$E$3:$E$9,MOD(A126-'Assumptions'!$B$18,7)+1)),"")</f>
        <v/>
      </c>
      <c r="C126" s="24">
        <f>IFERROR(IF(A126="","",INDEX('Assumptions'!$H$3:$H$14,MONTH(A126))),"")</f>
        <v/>
      </c>
      <c r="D126" s="25" t="inlineStr">
        <is>
          <t>Weekday</t>
        </is>
      </c>
      <c r="E126" s="26" t="n"/>
      <c r="F126" s="24">
        <f>IFERROR(IF(A126="","",'Assumptions'!$B$5),"")</f>
        <v/>
      </c>
      <c r="G126" s="25" t="n"/>
      <c r="H126" s="24">
        <f>IFERROR(IF(G126="","",MAX(0,F126-G126)),"")</f>
        <v/>
      </c>
      <c r="I126" s="25" t="n"/>
      <c r="J126" s="56" t="n"/>
      <c r="K126" s="57">
        <f>IFERROR(IF(OR(I126="",J126=""),"",I126*J126),"")</f>
        <v/>
      </c>
      <c r="L126" s="58">
        <f>IFERROR(IF(OR(I126="",H126=""),"",I126/H126),"")</f>
        <v/>
      </c>
      <c r="M126" s="25" t="n"/>
      <c r="N126" s="25" t="n"/>
      <c r="O126" s="25" t="n"/>
      <c r="P126" s="25" t="n"/>
      <c r="Q126" s="24">
        <f>IFERROR(IF(OR(H126="",I126="",P126=""),"",MIN(H126,MAX(0,I126+P126))),"")</f>
        <v/>
      </c>
      <c r="R126" s="56" t="n"/>
      <c r="S126" s="57">
        <f>IFERROR(IF(OR(Q126="",R126=""),"",Q126*R126),"")</f>
        <v/>
      </c>
      <c r="T126" s="58">
        <f>IFERROR(IF(OR(Q126="",H126=""),"",Q126/H126),"")</f>
        <v/>
      </c>
      <c r="U126" s="57">
        <f>IFERROR(IF(OR(S126="",H126=""),"",S126/H126),"")</f>
        <v/>
      </c>
      <c r="V126" s="25" t="n"/>
      <c r="W126" s="56" t="n"/>
      <c r="X126" s="57">
        <f>IFERROR(IF(OR(V126="",W126=""),"",V126*W126),"")</f>
        <v/>
      </c>
      <c r="Y126" s="58">
        <f>IFERROR(IF(OR(V126="",H126=""),"",V126/H126),"")</f>
        <v/>
      </c>
      <c r="Z126" s="57">
        <f>IFERROR(IF(OR(S126="",X126=""),"",S126-X126),"")</f>
        <v/>
      </c>
      <c r="AA126" s="58">
        <f>IFERROR(IF(OR(Z126="",X126=""),"",Z126/X126),"")</f>
        <v/>
      </c>
      <c r="AB126" s="25" t="n"/>
      <c r="AC126" s="56" t="n"/>
      <c r="AD126" s="57">
        <f>IFERROR(IF(OR(AB126="",AC126=""),"",AB126*AC126),"")</f>
        <v/>
      </c>
      <c r="AE126" s="57">
        <f>IFERROR(IF(OR(S126="",AD126=""),"",S126-AD126),"")</f>
        <v/>
      </c>
      <c r="AF126" s="58">
        <f>IFERROR(IF(OR(AE126="",AD126=""),"",AE126/AD126),"")</f>
        <v/>
      </c>
      <c r="AG126" s="56" t="n"/>
      <c r="AH126" s="59">
        <f>IFERROR(IF(OR(R126="",AG126=""),"",R126/AG126*100),"")</f>
        <v/>
      </c>
      <c r="AI126" s="56" t="n"/>
      <c r="AJ126" s="57">
        <f>IFERROR(IF(OR(T126="",AI126=""),"",IF(T126&gt;='Assumptions'!$B$10,AI126*(1+'Assumptions'!$B$13),IF(T126&lt;'Assumptions'!$B$8,AI126*(1-'Assumptions'!$B$14),AI126))),"")</f>
        <v/>
      </c>
      <c r="AK126" s="31">
        <f>IFERROR(IF(COUNTA(G126,I126:J126,M126:P126,R126,V126:W126,AB126:AC126,AG126,AI126,AL126:AN126)=0,"",IF(H126=0,"Closed / Sold Out",IF(I126&gt;H126,"Review Inventory",IF(T126&gt;='Assumptions'!$B$10,"Increase Rate",IF(T126&lt;'Assumptions'!$B$8,"Reduce Rate","Hold Rate"))))),"Review")</f>
        <v/>
      </c>
      <c r="AL126" s="25" t="n"/>
      <c r="AM126" s="25" t="n"/>
      <c r="AN126" s="26" t="n"/>
      <c r="AO126" s="24">
        <f>IFERROR(IF(A126="","",IF(A126&lt;TODAY(),"Past",IF(A126=TODAY(),"Today","Future"))),"")</f>
        <v/>
      </c>
      <c r="AP126" s="58">
        <f>IFERROR(IF(COUNTA(G126,I126:J126,M126:P126,R126,V126:W126,AB126:AC126,AG126,AI126,AL126:AN126)=0,"",'Assumptions'!$B$9),"")</f>
        <v/>
      </c>
      <c r="AQ126" s="31">
        <f>IFERROR(IF(COUNTA(G126,I126:J126,M126:P126,R126,V126:W126,AB126:AC126,AG126,AI126,AL126:AN126)=0,"",IF(G126&gt;F126,"Out-of-order rooms exceed inventory",IF(I126&gt;H126,"On-the-books rooms exceed sellable rooms",IF(Q126&gt;H126,"Forecast exceeds sellable rooms",IF(AND(Q126&gt;0,R126=0),"Missing forecast ADR",IF(AND(I126&gt;0,J126=0),"Missing on-the-books ADR","Ready")))))),"Check inputs")</f>
        <v/>
      </c>
    </row>
    <row r="127">
      <c r="A127" s="55" t="n">
        <v>46148</v>
      </c>
      <c r="B127" s="24">
        <f>IFERROR(IF(A127="","",INDEX('Assumptions'!$E$3:$E$9,MOD(A127-'Assumptions'!$B$18,7)+1)),"")</f>
        <v/>
      </c>
      <c r="C127" s="24">
        <f>IFERROR(IF(A127="","",INDEX('Assumptions'!$H$3:$H$14,MONTH(A127))),"")</f>
        <v/>
      </c>
      <c r="D127" s="25" t="inlineStr">
        <is>
          <t>Weekday</t>
        </is>
      </c>
      <c r="E127" s="26" t="n"/>
      <c r="F127" s="24">
        <f>IFERROR(IF(A127="","",'Assumptions'!$B$5),"")</f>
        <v/>
      </c>
      <c r="G127" s="25" t="n"/>
      <c r="H127" s="24">
        <f>IFERROR(IF(G127="","",MAX(0,F127-G127)),"")</f>
        <v/>
      </c>
      <c r="I127" s="25" t="n"/>
      <c r="J127" s="56" t="n"/>
      <c r="K127" s="57">
        <f>IFERROR(IF(OR(I127="",J127=""),"",I127*J127),"")</f>
        <v/>
      </c>
      <c r="L127" s="58">
        <f>IFERROR(IF(OR(I127="",H127=""),"",I127/H127),"")</f>
        <v/>
      </c>
      <c r="M127" s="25" t="n"/>
      <c r="N127" s="25" t="n"/>
      <c r="O127" s="25" t="n"/>
      <c r="P127" s="25" t="n"/>
      <c r="Q127" s="24">
        <f>IFERROR(IF(OR(H127="",I127="",P127=""),"",MIN(H127,MAX(0,I127+P127))),"")</f>
        <v/>
      </c>
      <c r="R127" s="56" t="n"/>
      <c r="S127" s="57">
        <f>IFERROR(IF(OR(Q127="",R127=""),"",Q127*R127),"")</f>
        <v/>
      </c>
      <c r="T127" s="58">
        <f>IFERROR(IF(OR(Q127="",H127=""),"",Q127/H127),"")</f>
        <v/>
      </c>
      <c r="U127" s="57">
        <f>IFERROR(IF(OR(S127="",H127=""),"",S127/H127),"")</f>
        <v/>
      </c>
      <c r="V127" s="25" t="n"/>
      <c r="W127" s="56" t="n"/>
      <c r="X127" s="57">
        <f>IFERROR(IF(OR(V127="",W127=""),"",V127*W127),"")</f>
        <v/>
      </c>
      <c r="Y127" s="58">
        <f>IFERROR(IF(OR(V127="",H127=""),"",V127/H127),"")</f>
        <v/>
      </c>
      <c r="Z127" s="57">
        <f>IFERROR(IF(OR(S127="",X127=""),"",S127-X127),"")</f>
        <v/>
      </c>
      <c r="AA127" s="58">
        <f>IFERROR(IF(OR(Z127="",X127=""),"",Z127/X127),"")</f>
        <v/>
      </c>
      <c r="AB127" s="25" t="n"/>
      <c r="AC127" s="56" t="n"/>
      <c r="AD127" s="57">
        <f>IFERROR(IF(OR(AB127="",AC127=""),"",AB127*AC127),"")</f>
        <v/>
      </c>
      <c r="AE127" s="57">
        <f>IFERROR(IF(OR(S127="",AD127=""),"",S127-AD127),"")</f>
        <v/>
      </c>
      <c r="AF127" s="58">
        <f>IFERROR(IF(OR(AE127="",AD127=""),"",AE127/AD127),"")</f>
        <v/>
      </c>
      <c r="AG127" s="56" t="n"/>
      <c r="AH127" s="59">
        <f>IFERROR(IF(OR(R127="",AG127=""),"",R127/AG127*100),"")</f>
        <v/>
      </c>
      <c r="AI127" s="56" t="n"/>
      <c r="AJ127" s="57">
        <f>IFERROR(IF(OR(T127="",AI127=""),"",IF(T127&gt;='Assumptions'!$B$10,AI127*(1+'Assumptions'!$B$13),IF(T127&lt;'Assumptions'!$B$8,AI127*(1-'Assumptions'!$B$14),AI127))),"")</f>
        <v/>
      </c>
      <c r="AK127" s="31">
        <f>IFERROR(IF(COUNTA(G127,I127:J127,M127:P127,R127,V127:W127,AB127:AC127,AG127,AI127,AL127:AN127)=0,"",IF(H127=0,"Closed / Sold Out",IF(I127&gt;H127,"Review Inventory",IF(T127&gt;='Assumptions'!$B$10,"Increase Rate",IF(T127&lt;'Assumptions'!$B$8,"Reduce Rate","Hold Rate"))))),"Review")</f>
        <v/>
      </c>
      <c r="AL127" s="25" t="n"/>
      <c r="AM127" s="25" t="n"/>
      <c r="AN127" s="26" t="n"/>
      <c r="AO127" s="24">
        <f>IFERROR(IF(A127="","",IF(A127&lt;TODAY(),"Past",IF(A127=TODAY(),"Today","Future"))),"")</f>
        <v/>
      </c>
      <c r="AP127" s="58">
        <f>IFERROR(IF(COUNTA(G127,I127:J127,M127:P127,R127,V127:W127,AB127:AC127,AG127,AI127,AL127:AN127)=0,"",'Assumptions'!$B$9),"")</f>
        <v/>
      </c>
      <c r="AQ127" s="31">
        <f>IFERROR(IF(COUNTA(G127,I127:J127,M127:P127,R127,V127:W127,AB127:AC127,AG127,AI127,AL127:AN127)=0,"",IF(G127&gt;F127,"Out-of-order rooms exceed inventory",IF(I127&gt;H127,"On-the-books rooms exceed sellable rooms",IF(Q127&gt;H127,"Forecast exceeds sellable rooms",IF(AND(Q127&gt;0,R127=0),"Missing forecast ADR",IF(AND(I127&gt;0,J127=0),"Missing on-the-books ADR","Ready")))))),"Check inputs")</f>
        <v/>
      </c>
    </row>
    <row r="128">
      <c r="A128" s="55" t="n">
        <v>46149</v>
      </c>
      <c r="B128" s="24">
        <f>IFERROR(IF(A128="","",INDEX('Assumptions'!$E$3:$E$9,MOD(A128-'Assumptions'!$B$18,7)+1)),"")</f>
        <v/>
      </c>
      <c r="C128" s="24">
        <f>IFERROR(IF(A128="","",INDEX('Assumptions'!$H$3:$H$14,MONTH(A128))),"")</f>
        <v/>
      </c>
      <c r="D128" s="25" t="inlineStr">
        <is>
          <t>Weekday</t>
        </is>
      </c>
      <c r="E128" s="26" t="n"/>
      <c r="F128" s="24">
        <f>IFERROR(IF(A128="","",'Assumptions'!$B$5),"")</f>
        <v/>
      </c>
      <c r="G128" s="25" t="n"/>
      <c r="H128" s="24">
        <f>IFERROR(IF(G128="","",MAX(0,F128-G128)),"")</f>
        <v/>
      </c>
      <c r="I128" s="25" t="n"/>
      <c r="J128" s="56" t="n"/>
      <c r="K128" s="57">
        <f>IFERROR(IF(OR(I128="",J128=""),"",I128*J128),"")</f>
        <v/>
      </c>
      <c r="L128" s="58">
        <f>IFERROR(IF(OR(I128="",H128=""),"",I128/H128),"")</f>
        <v/>
      </c>
      <c r="M128" s="25" t="n"/>
      <c r="N128" s="25" t="n"/>
      <c r="O128" s="25" t="n"/>
      <c r="P128" s="25" t="n"/>
      <c r="Q128" s="24">
        <f>IFERROR(IF(OR(H128="",I128="",P128=""),"",MIN(H128,MAX(0,I128+P128))),"")</f>
        <v/>
      </c>
      <c r="R128" s="56" t="n"/>
      <c r="S128" s="57">
        <f>IFERROR(IF(OR(Q128="",R128=""),"",Q128*R128),"")</f>
        <v/>
      </c>
      <c r="T128" s="58">
        <f>IFERROR(IF(OR(Q128="",H128=""),"",Q128/H128),"")</f>
        <v/>
      </c>
      <c r="U128" s="57">
        <f>IFERROR(IF(OR(S128="",H128=""),"",S128/H128),"")</f>
        <v/>
      </c>
      <c r="V128" s="25" t="n"/>
      <c r="W128" s="56" t="n"/>
      <c r="X128" s="57">
        <f>IFERROR(IF(OR(V128="",W128=""),"",V128*W128),"")</f>
        <v/>
      </c>
      <c r="Y128" s="58">
        <f>IFERROR(IF(OR(V128="",H128=""),"",V128/H128),"")</f>
        <v/>
      </c>
      <c r="Z128" s="57">
        <f>IFERROR(IF(OR(S128="",X128=""),"",S128-X128),"")</f>
        <v/>
      </c>
      <c r="AA128" s="58">
        <f>IFERROR(IF(OR(Z128="",X128=""),"",Z128/X128),"")</f>
        <v/>
      </c>
      <c r="AB128" s="25" t="n"/>
      <c r="AC128" s="56" t="n"/>
      <c r="AD128" s="57">
        <f>IFERROR(IF(OR(AB128="",AC128=""),"",AB128*AC128),"")</f>
        <v/>
      </c>
      <c r="AE128" s="57">
        <f>IFERROR(IF(OR(S128="",AD128=""),"",S128-AD128),"")</f>
        <v/>
      </c>
      <c r="AF128" s="58">
        <f>IFERROR(IF(OR(AE128="",AD128=""),"",AE128/AD128),"")</f>
        <v/>
      </c>
      <c r="AG128" s="56" t="n"/>
      <c r="AH128" s="59">
        <f>IFERROR(IF(OR(R128="",AG128=""),"",R128/AG128*100),"")</f>
        <v/>
      </c>
      <c r="AI128" s="56" t="n"/>
      <c r="AJ128" s="57">
        <f>IFERROR(IF(OR(T128="",AI128=""),"",IF(T128&gt;='Assumptions'!$B$10,AI128*(1+'Assumptions'!$B$13),IF(T128&lt;'Assumptions'!$B$8,AI128*(1-'Assumptions'!$B$14),AI128))),"")</f>
        <v/>
      </c>
      <c r="AK128" s="31">
        <f>IFERROR(IF(COUNTA(G128,I128:J128,M128:P128,R128,V128:W128,AB128:AC128,AG128,AI128,AL128:AN128)=0,"",IF(H128=0,"Closed / Sold Out",IF(I128&gt;H128,"Review Inventory",IF(T128&gt;='Assumptions'!$B$10,"Increase Rate",IF(T128&lt;'Assumptions'!$B$8,"Reduce Rate","Hold Rate"))))),"Review")</f>
        <v/>
      </c>
      <c r="AL128" s="25" t="n"/>
      <c r="AM128" s="25" t="n"/>
      <c r="AN128" s="26" t="n"/>
      <c r="AO128" s="24">
        <f>IFERROR(IF(A128="","",IF(A128&lt;TODAY(),"Past",IF(A128=TODAY(),"Today","Future"))),"")</f>
        <v/>
      </c>
      <c r="AP128" s="58">
        <f>IFERROR(IF(COUNTA(G128,I128:J128,M128:P128,R128,V128:W128,AB128:AC128,AG128,AI128,AL128:AN128)=0,"",'Assumptions'!$B$9),"")</f>
        <v/>
      </c>
      <c r="AQ128" s="31">
        <f>IFERROR(IF(COUNTA(G128,I128:J128,M128:P128,R128,V128:W128,AB128:AC128,AG128,AI128,AL128:AN128)=0,"",IF(G128&gt;F128,"Out-of-order rooms exceed inventory",IF(I128&gt;H128,"On-the-books rooms exceed sellable rooms",IF(Q128&gt;H128,"Forecast exceeds sellable rooms",IF(AND(Q128&gt;0,R128=0),"Missing forecast ADR",IF(AND(I128&gt;0,J128=0),"Missing on-the-books ADR","Ready")))))),"Check inputs")</f>
        <v/>
      </c>
    </row>
    <row r="129">
      <c r="A129" s="55" t="n">
        <v>46150</v>
      </c>
      <c r="B129" s="24">
        <f>IFERROR(IF(A129="","",INDEX('Assumptions'!$E$3:$E$9,MOD(A129-'Assumptions'!$B$18,7)+1)),"")</f>
        <v/>
      </c>
      <c r="C129" s="24">
        <f>IFERROR(IF(A129="","",INDEX('Assumptions'!$H$3:$H$14,MONTH(A129))),"")</f>
        <v/>
      </c>
      <c r="D129" s="25" t="inlineStr">
        <is>
          <t>Special Event</t>
        </is>
      </c>
      <c r="E129" s="26" t="inlineStr">
        <is>
          <t>University graduation</t>
        </is>
      </c>
      <c r="F129" s="24">
        <f>IFERROR(IF(A129="","",'Assumptions'!$B$5),"")</f>
        <v/>
      </c>
      <c r="G129" s="25" t="n">
        <v>2</v>
      </c>
      <c r="H129" s="24">
        <f>IFERROR(IF(G129="","",MAX(0,F129-G129)),"")</f>
        <v/>
      </c>
      <c r="I129" s="25" t="n">
        <v>112</v>
      </c>
      <c r="J129" s="56" t="n">
        <v>279</v>
      </c>
      <c r="K129" s="57">
        <f>IFERROR(IF(OR(I129="",J129=""),"",I129*J129),"")</f>
        <v/>
      </c>
      <c r="L129" s="58">
        <f>IFERROR(IF(OR(I129="",H129=""),"",I129/H129),"")</f>
        <v/>
      </c>
      <c r="M129" s="25" t="n">
        <v>6</v>
      </c>
      <c r="N129" s="25" t="n">
        <v>21</v>
      </c>
      <c r="O129" s="25" t="n">
        <v>58</v>
      </c>
      <c r="P129" s="25" t="n">
        <v>6</v>
      </c>
      <c r="Q129" s="24">
        <f>IFERROR(IF(OR(H129="",I129="",P129=""),"",MIN(H129,MAX(0,I129+P129))),"")</f>
        <v/>
      </c>
      <c r="R129" s="56" t="n">
        <v>289</v>
      </c>
      <c r="S129" s="57">
        <f>IFERROR(IF(OR(Q129="",R129=""),"",Q129*R129),"")</f>
        <v/>
      </c>
      <c r="T129" s="58">
        <f>IFERROR(IF(OR(Q129="",H129=""),"",Q129/H129),"")</f>
        <v/>
      </c>
      <c r="U129" s="57">
        <f>IFERROR(IF(OR(S129="",H129=""),"",S129/H129),"")</f>
        <v/>
      </c>
      <c r="V129" s="25" t="n">
        <v>110</v>
      </c>
      <c r="W129" s="56" t="n">
        <v>260</v>
      </c>
      <c r="X129" s="57">
        <f>IFERROR(IF(OR(V129="",W129=""),"",V129*W129),"")</f>
        <v/>
      </c>
      <c r="Y129" s="58">
        <f>IFERROR(IF(OR(V129="",H129=""),"",V129/H129),"")</f>
        <v/>
      </c>
      <c r="Z129" s="57">
        <f>IFERROR(IF(OR(S129="",X129=""),"",S129-X129),"")</f>
        <v/>
      </c>
      <c r="AA129" s="58">
        <f>IFERROR(IF(OR(Z129="",X129=""),"",Z129/X129),"")</f>
        <v/>
      </c>
      <c r="AB129" s="25" t="n">
        <v>108</v>
      </c>
      <c r="AC129" s="56" t="n">
        <v>252</v>
      </c>
      <c r="AD129" s="57">
        <f>IFERROR(IF(OR(AB129="",AC129=""),"",AB129*AC129),"")</f>
        <v/>
      </c>
      <c r="AE129" s="57">
        <f>IFERROR(IF(OR(S129="",AD129=""),"",S129-AD129),"")</f>
        <v/>
      </c>
      <c r="AF129" s="58">
        <f>IFERROR(IF(OR(AE129="",AD129=""),"",AE129/AD129),"")</f>
        <v/>
      </c>
      <c r="AG129" s="56" t="n">
        <v>284</v>
      </c>
      <c r="AH129" s="59">
        <f>IFERROR(IF(OR(R129="",AG129=""),"",R129/AG129*100),"")</f>
        <v/>
      </c>
      <c r="AI129" s="56" t="n">
        <v>309</v>
      </c>
      <c r="AJ129" s="57">
        <f>IFERROR(IF(OR(T129="",AI129=""),"",IF(T129&gt;='Assumptions'!$B$10,AI129*(1+'Assumptions'!$B$13),IF(T129&lt;'Assumptions'!$B$8,AI129*(1-'Assumptions'!$B$14),AI129))),"")</f>
        <v/>
      </c>
      <c r="AK129" s="31">
        <f>IFERROR(IF(COUNTA(G129,I129:J129,M129:P129,R129,V129:W129,AB129:AC129,AG129,AI129,AL129:AN129)=0,"",IF(H129=0,"Closed / Sold Out",IF(I129&gt;H129,"Review Inventory",IF(T129&gt;='Assumptions'!$B$10,"Increase Rate",IF(T129&lt;'Assumptions'!$B$8,"Reduce Rate","Hold Rate"))))),"Review")</f>
        <v/>
      </c>
      <c r="AL129" s="25" t="n">
        <v>2</v>
      </c>
      <c r="AM129" s="25" t="inlineStr">
        <is>
          <t>Closed to Arrival</t>
        </is>
      </c>
      <c r="AN129" s="26" t="inlineStr">
        <is>
          <t>Near sellout; monitor cancellations and room-type balance.</t>
        </is>
      </c>
      <c r="AO129" s="24">
        <f>IFERROR(IF(A129="","",IF(A129&lt;TODAY(),"Past",IF(A129=TODAY(),"Today","Future"))),"")</f>
        <v/>
      </c>
      <c r="AP129" s="58">
        <f>IFERROR(IF(COUNTA(G129,I129:J129,M129:P129,R129,V129:W129,AB129:AC129,AG129,AI129,AL129:AN129)=0,"",'Assumptions'!$B$9),"")</f>
        <v/>
      </c>
      <c r="AQ129" s="31">
        <f>IFERROR(IF(COUNTA(G129,I129:J129,M129:P129,R129,V129:W129,AB129:AC129,AG129,AI129,AL129:AN129)=0,"",IF(G129&gt;F129,"Out-of-order rooms exceed inventory",IF(I129&gt;H129,"On-the-books rooms exceed sellable rooms",IF(Q129&gt;H129,"Forecast exceeds sellable rooms",IF(AND(Q129&gt;0,R129=0),"Missing forecast ADR",IF(AND(I129&gt;0,J129=0),"Missing on-the-books ADR","Ready")))))),"Check inputs")</f>
        <v/>
      </c>
    </row>
    <row r="130">
      <c r="A130" s="55" t="n">
        <v>46151</v>
      </c>
      <c r="B130" s="24">
        <f>IFERROR(IF(A130="","",INDEX('Assumptions'!$E$3:$E$9,MOD(A130-'Assumptions'!$B$18,7)+1)),"")</f>
        <v/>
      </c>
      <c r="C130" s="24">
        <f>IFERROR(IF(A130="","",INDEX('Assumptions'!$H$3:$H$14,MONTH(A130))),"")</f>
        <v/>
      </c>
      <c r="D130" s="25" t="inlineStr">
        <is>
          <t>Weekend</t>
        </is>
      </c>
      <c r="E130" s="26" t="n"/>
      <c r="F130" s="24">
        <f>IFERROR(IF(A130="","",'Assumptions'!$B$5),"")</f>
        <v/>
      </c>
      <c r="G130" s="25" t="n"/>
      <c r="H130" s="24">
        <f>IFERROR(IF(G130="","",MAX(0,F130-G130)),"")</f>
        <v/>
      </c>
      <c r="I130" s="25" t="n"/>
      <c r="J130" s="56" t="n"/>
      <c r="K130" s="57">
        <f>IFERROR(IF(OR(I130="",J130=""),"",I130*J130),"")</f>
        <v/>
      </c>
      <c r="L130" s="58">
        <f>IFERROR(IF(OR(I130="",H130=""),"",I130/H130),"")</f>
        <v/>
      </c>
      <c r="M130" s="25" t="n"/>
      <c r="N130" s="25" t="n"/>
      <c r="O130" s="25" t="n"/>
      <c r="P130" s="25" t="n"/>
      <c r="Q130" s="24">
        <f>IFERROR(IF(OR(H130="",I130="",P130=""),"",MIN(H130,MAX(0,I130+P130))),"")</f>
        <v/>
      </c>
      <c r="R130" s="56" t="n"/>
      <c r="S130" s="57">
        <f>IFERROR(IF(OR(Q130="",R130=""),"",Q130*R130),"")</f>
        <v/>
      </c>
      <c r="T130" s="58">
        <f>IFERROR(IF(OR(Q130="",H130=""),"",Q130/H130),"")</f>
        <v/>
      </c>
      <c r="U130" s="57">
        <f>IFERROR(IF(OR(S130="",H130=""),"",S130/H130),"")</f>
        <v/>
      </c>
      <c r="V130" s="25" t="n"/>
      <c r="W130" s="56" t="n"/>
      <c r="X130" s="57">
        <f>IFERROR(IF(OR(V130="",W130=""),"",V130*W130),"")</f>
        <v/>
      </c>
      <c r="Y130" s="58">
        <f>IFERROR(IF(OR(V130="",H130=""),"",V130/H130),"")</f>
        <v/>
      </c>
      <c r="Z130" s="57">
        <f>IFERROR(IF(OR(S130="",X130=""),"",S130-X130),"")</f>
        <v/>
      </c>
      <c r="AA130" s="58">
        <f>IFERROR(IF(OR(Z130="",X130=""),"",Z130/X130),"")</f>
        <v/>
      </c>
      <c r="AB130" s="25" t="n"/>
      <c r="AC130" s="56" t="n"/>
      <c r="AD130" s="57">
        <f>IFERROR(IF(OR(AB130="",AC130=""),"",AB130*AC130),"")</f>
        <v/>
      </c>
      <c r="AE130" s="57">
        <f>IFERROR(IF(OR(S130="",AD130=""),"",S130-AD130),"")</f>
        <v/>
      </c>
      <c r="AF130" s="58">
        <f>IFERROR(IF(OR(AE130="",AD130=""),"",AE130/AD130),"")</f>
        <v/>
      </c>
      <c r="AG130" s="56" t="n"/>
      <c r="AH130" s="59">
        <f>IFERROR(IF(OR(R130="",AG130=""),"",R130/AG130*100),"")</f>
        <v/>
      </c>
      <c r="AI130" s="56" t="n"/>
      <c r="AJ130" s="57">
        <f>IFERROR(IF(OR(T130="",AI130=""),"",IF(T130&gt;='Assumptions'!$B$10,AI130*(1+'Assumptions'!$B$13),IF(T130&lt;'Assumptions'!$B$8,AI130*(1-'Assumptions'!$B$14),AI130))),"")</f>
        <v/>
      </c>
      <c r="AK130" s="31">
        <f>IFERROR(IF(COUNTA(G130,I130:J130,M130:P130,R130,V130:W130,AB130:AC130,AG130,AI130,AL130:AN130)=0,"",IF(H130=0,"Closed / Sold Out",IF(I130&gt;H130,"Review Inventory",IF(T130&gt;='Assumptions'!$B$10,"Increase Rate",IF(T130&lt;'Assumptions'!$B$8,"Reduce Rate","Hold Rate"))))),"Review")</f>
        <v/>
      </c>
      <c r="AL130" s="25" t="n"/>
      <c r="AM130" s="25" t="n"/>
      <c r="AN130" s="26" t="n"/>
      <c r="AO130" s="24">
        <f>IFERROR(IF(A130="","",IF(A130&lt;TODAY(),"Past",IF(A130=TODAY(),"Today","Future"))),"")</f>
        <v/>
      </c>
      <c r="AP130" s="58">
        <f>IFERROR(IF(COUNTA(G130,I130:J130,M130:P130,R130,V130:W130,AB130:AC130,AG130,AI130,AL130:AN130)=0,"",'Assumptions'!$B$9),"")</f>
        <v/>
      </c>
      <c r="AQ130" s="31">
        <f>IFERROR(IF(COUNTA(G130,I130:J130,M130:P130,R130,V130:W130,AB130:AC130,AG130,AI130,AL130:AN130)=0,"",IF(G130&gt;F130,"Out-of-order rooms exceed inventory",IF(I130&gt;H130,"On-the-books rooms exceed sellable rooms",IF(Q130&gt;H130,"Forecast exceeds sellable rooms",IF(AND(Q130&gt;0,R130=0),"Missing forecast ADR",IF(AND(I130&gt;0,J130=0),"Missing on-the-books ADR","Ready")))))),"Check inputs")</f>
        <v/>
      </c>
    </row>
    <row r="131">
      <c r="A131" s="55" t="n">
        <v>46152</v>
      </c>
      <c r="B131" s="24">
        <f>IFERROR(IF(A131="","",INDEX('Assumptions'!$E$3:$E$9,MOD(A131-'Assumptions'!$B$18,7)+1)),"")</f>
        <v/>
      </c>
      <c r="C131" s="24">
        <f>IFERROR(IF(A131="","",INDEX('Assumptions'!$H$3:$H$14,MONTH(A131))),"")</f>
        <v/>
      </c>
      <c r="D131" s="25" t="inlineStr">
        <is>
          <t>Weekend</t>
        </is>
      </c>
      <c r="E131" s="26" t="n"/>
      <c r="F131" s="24">
        <f>IFERROR(IF(A131="","",'Assumptions'!$B$5),"")</f>
        <v/>
      </c>
      <c r="G131" s="25" t="n"/>
      <c r="H131" s="24">
        <f>IFERROR(IF(G131="","",MAX(0,F131-G131)),"")</f>
        <v/>
      </c>
      <c r="I131" s="25" t="n"/>
      <c r="J131" s="56" t="n"/>
      <c r="K131" s="57">
        <f>IFERROR(IF(OR(I131="",J131=""),"",I131*J131),"")</f>
        <v/>
      </c>
      <c r="L131" s="58">
        <f>IFERROR(IF(OR(I131="",H131=""),"",I131/H131),"")</f>
        <v/>
      </c>
      <c r="M131" s="25" t="n"/>
      <c r="N131" s="25" t="n"/>
      <c r="O131" s="25" t="n"/>
      <c r="P131" s="25" t="n"/>
      <c r="Q131" s="24">
        <f>IFERROR(IF(OR(H131="",I131="",P131=""),"",MIN(H131,MAX(0,I131+P131))),"")</f>
        <v/>
      </c>
      <c r="R131" s="56" t="n"/>
      <c r="S131" s="57">
        <f>IFERROR(IF(OR(Q131="",R131=""),"",Q131*R131),"")</f>
        <v/>
      </c>
      <c r="T131" s="58">
        <f>IFERROR(IF(OR(Q131="",H131=""),"",Q131/H131),"")</f>
        <v/>
      </c>
      <c r="U131" s="57">
        <f>IFERROR(IF(OR(S131="",H131=""),"",S131/H131),"")</f>
        <v/>
      </c>
      <c r="V131" s="25" t="n"/>
      <c r="W131" s="56" t="n"/>
      <c r="X131" s="57">
        <f>IFERROR(IF(OR(V131="",W131=""),"",V131*W131),"")</f>
        <v/>
      </c>
      <c r="Y131" s="58">
        <f>IFERROR(IF(OR(V131="",H131=""),"",V131/H131),"")</f>
        <v/>
      </c>
      <c r="Z131" s="57">
        <f>IFERROR(IF(OR(S131="",X131=""),"",S131-X131),"")</f>
        <v/>
      </c>
      <c r="AA131" s="58">
        <f>IFERROR(IF(OR(Z131="",X131=""),"",Z131/X131),"")</f>
        <v/>
      </c>
      <c r="AB131" s="25" t="n"/>
      <c r="AC131" s="56" t="n"/>
      <c r="AD131" s="57">
        <f>IFERROR(IF(OR(AB131="",AC131=""),"",AB131*AC131),"")</f>
        <v/>
      </c>
      <c r="AE131" s="57">
        <f>IFERROR(IF(OR(S131="",AD131=""),"",S131-AD131),"")</f>
        <v/>
      </c>
      <c r="AF131" s="58">
        <f>IFERROR(IF(OR(AE131="",AD131=""),"",AE131/AD131),"")</f>
        <v/>
      </c>
      <c r="AG131" s="56" t="n"/>
      <c r="AH131" s="59">
        <f>IFERROR(IF(OR(R131="",AG131=""),"",R131/AG131*100),"")</f>
        <v/>
      </c>
      <c r="AI131" s="56" t="n"/>
      <c r="AJ131" s="57">
        <f>IFERROR(IF(OR(T131="",AI131=""),"",IF(T131&gt;='Assumptions'!$B$10,AI131*(1+'Assumptions'!$B$13),IF(T131&lt;'Assumptions'!$B$8,AI131*(1-'Assumptions'!$B$14),AI131))),"")</f>
        <v/>
      </c>
      <c r="AK131" s="31">
        <f>IFERROR(IF(COUNTA(G131,I131:J131,M131:P131,R131,V131:W131,AB131:AC131,AG131,AI131,AL131:AN131)=0,"",IF(H131=0,"Closed / Sold Out",IF(I131&gt;H131,"Review Inventory",IF(T131&gt;='Assumptions'!$B$10,"Increase Rate",IF(T131&lt;'Assumptions'!$B$8,"Reduce Rate","Hold Rate"))))),"Review")</f>
        <v/>
      </c>
      <c r="AL131" s="25" t="n"/>
      <c r="AM131" s="25" t="n"/>
      <c r="AN131" s="26" t="n"/>
      <c r="AO131" s="24">
        <f>IFERROR(IF(A131="","",IF(A131&lt;TODAY(),"Past",IF(A131=TODAY(),"Today","Future"))),"")</f>
        <v/>
      </c>
      <c r="AP131" s="58">
        <f>IFERROR(IF(COUNTA(G131,I131:J131,M131:P131,R131,V131:W131,AB131:AC131,AG131,AI131,AL131:AN131)=0,"",'Assumptions'!$B$9),"")</f>
        <v/>
      </c>
      <c r="AQ131" s="31">
        <f>IFERROR(IF(COUNTA(G131,I131:J131,M131:P131,R131,V131:W131,AB131:AC131,AG131,AI131,AL131:AN131)=0,"",IF(G131&gt;F131,"Out-of-order rooms exceed inventory",IF(I131&gt;H131,"On-the-books rooms exceed sellable rooms",IF(Q131&gt;H131,"Forecast exceeds sellable rooms",IF(AND(Q131&gt;0,R131=0),"Missing forecast ADR",IF(AND(I131&gt;0,J131=0),"Missing on-the-books ADR","Ready")))))),"Check inputs")</f>
        <v/>
      </c>
    </row>
    <row r="132">
      <c r="A132" s="55" t="n">
        <v>46153</v>
      </c>
      <c r="B132" s="24">
        <f>IFERROR(IF(A132="","",INDEX('Assumptions'!$E$3:$E$9,MOD(A132-'Assumptions'!$B$18,7)+1)),"")</f>
        <v/>
      </c>
      <c r="C132" s="24">
        <f>IFERROR(IF(A132="","",INDEX('Assumptions'!$H$3:$H$14,MONTH(A132))),"")</f>
        <v/>
      </c>
      <c r="D132" s="25" t="inlineStr">
        <is>
          <t>Weekday</t>
        </is>
      </c>
      <c r="E132" s="26" t="n"/>
      <c r="F132" s="24">
        <f>IFERROR(IF(A132="","",'Assumptions'!$B$5),"")</f>
        <v/>
      </c>
      <c r="G132" s="25" t="n"/>
      <c r="H132" s="24">
        <f>IFERROR(IF(G132="","",MAX(0,F132-G132)),"")</f>
        <v/>
      </c>
      <c r="I132" s="25" t="n"/>
      <c r="J132" s="56" t="n"/>
      <c r="K132" s="57">
        <f>IFERROR(IF(OR(I132="",J132=""),"",I132*J132),"")</f>
        <v/>
      </c>
      <c r="L132" s="58">
        <f>IFERROR(IF(OR(I132="",H132=""),"",I132/H132),"")</f>
        <v/>
      </c>
      <c r="M132" s="25" t="n"/>
      <c r="N132" s="25" t="n"/>
      <c r="O132" s="25" t="n"/>
      <c r="P132" s="25" t="n"/>
      <c r="Q132" s="24">
        <f>IFERROR(IF(OR(H132="",I132="",P132=""),"",MIN(H132,MAX(0,I132+P132))),"")</f>
        <v/>
      </c>
      <c r="R132" s="56" t="n"/>
      <c r="S132" s="57">
        <f>IFERROR(IF(OR(Q132="",R132=""),"",Q132*R132),"")</f>
        <v/>
      </c>
      <c r="T132" s="58">
        <f>IFERROR(IF(OR(Q132="",H132=""),"",Q132/H132),"")</f>
        <v/>
      </c>
      <c r="U132" s="57">
        <f>IFERROR(IF(OR(S132="",H132=""),"",S132/H132),"")</f>
        <v/>
      </c>
      <c r="V132" s="25" t="n"/>
      <c r="W132" s="56" t="n"/>
      <c r="X132" s="57">
        <f>IFERROR(IF(OR(V132="",W132=""),"",V132*W132),"")</f>
        <v/>
      </c>
      <c r="Y132" s="58">
        <f>IFERROR(IF(OR(V132="",H132=""),"",V132/H132),"")</f>
        <v/>
      </c>
      <c r="Z132" s="57">
        <f>IFERROR(IF(OR(S132="",X132=""),"",S132-X132),"")</f>
        <v/>
      </c>
      <c r="AA132" s="58">
        <f>IFERROR(IF(OR(Z132="",X132=""),"",Z132/X132),"")</f>
        <v/>
      </c>
      <c r="AB132" s="25" t="n"/>
      <c r="AC132" s="56" t="n"/>
      <c r="AD132" s="57">
        <f>IFERROR(IF(OR(AB132="",AC132=""),"",AB132*AC132),"")</f>
        <v/>
      </c>
      <c r="AE132" s="57">
        <f>IFERROR(IF(OR(S132="",AD132=""),"",S132-AD132),"")</f>
        <v/>
      </c>
      <c r="AF132" s="58">
        <f>IFERROR(IF(OR(AE132="",AD132=""),"",AE132/AD132),"")</f>
        <v/>
      </c>
      <c r="AG132" s="56" t="n"/>
      <c r="AH132" s="59">
        <f>IFERROR(IF(OR(R132="",AG132=""),"",R132/AG132*100),"")</f>
        <v/>
      </c>
      <c r="AI132" s="56" t="n"/>
      <c r="AJ132" s="57">
        <f>IFERROR(IF(OR(T132="",AI132=""),"",IF(T132&gt;='Assumptions'!$B$10,AI132*(1+'Assumptions'!$B$13),IF(T132&lt;'Assumptions'!$B$8,AI132*(1-'Assumptions'!$B$14),AI132))),"")</f>
        <v/>
      </c>
      <c r="AK132" s="31">
        <f>IFERROR(IF(COUNTA(G132,I132:J132,M132:P132,R132,V132:W132,AB132:AC132,AG132,AI132,AL132:AN132)=0,"",IF(H132=0,"Closed / Sold Out",IF(I132&gt;H132,"Review Inventory",IF(T132&gt;='Assumptions'!$B$10,"Increase Rate",IF(T132&lt;'Assumptions'!$B$8,"Reduce Rate","Hold Rate"))))),"Review")</f>
        <v/>
      </c>
      <c r="AL132" s="25" t="n"/>
      <c r="AM132" s="25" t="n"/>
      <c r="AN132" s="26" t="n"/>
      <c r="AO132" s="24">
        <f>IFERROR(IF(A132="","",IF(A132&lt;TODAY(),"Past",IF(A132=TODAY(),"Today","Future"))),"")</f>
        <v/>
      </c>
      <c r="AP132" s="58">
        <f>IFERROR(IF(COUNTA(G132,I132:J132,M132:P132,R132,V132:W132,AB132:AC132,AG132,AI132,AL132:AN132)=0,"",'Assumptions'!$B$9),"")</f>
        <v/>
      </c>
      <c r="AQ132" s="31">
        <f>IFERROR(IF(COUNTA(G132,I132:J132,M132:P132,R132,V132:W132,AB132:AC132,AG132,AI132,AL132:AN132)=0,"",IF(G132&gt;F132,"Out-of-order rooms exceed inventory",IF(I132&gt;H132,"On-the-books rooms exceed sellable rooms",IF(Q132&gt;H132,"Forecast exceeds sellable rooms",IF(AND(Q132&gt;0,R132=0),"Missing forecast ADR",IF(AND(I132&gt;0,J132=0),"Missing on-the-books ADR","Ready")))))),"Check inputs")</f>
        <v/>
      </c>
    </row>
    <row r="133">
      <c r="A133" s="55" t="n">
        <v>46154</v>
      </c>
      <c r="B133" s="24">
        <f>IFERROR(IF(A133="","",INDEX('Assumptions'!$E$3:$E$9,MOD(A133-'Assumptions'!$B$18,7)+1)),"")</f>
        <v/>
      </c>
      <c r="C133" s="24">
        <f>IFERROR(IF(A133="","",INDEX('Assumptions'!$H$3:$H$14,MONTH(A133))),"")</f>
        <v/>
      </c>
      <c r="D133" s="25" t="inlineStr">
        <is>
          <t>Weekday</t>
        </is>
      </c>
      <c r="E133" s="26" t="n"/>
      <c r="F133" s="24">
        <f>IFERROR(IF(A133="","",'Assumptions'!$B$5),"")</f>
        <v/>
      </c>
      <c r="G133" s="25" t="n"/>
      <c r="H133" s="24">
        <f>IFERROR(IF(G133="","",MAX(0,F133-G133)),"")</f>
        <v/>
      </c>
      <c r="I133" s="25" t="n"/>
      <c r="J133" s="56" t="n"/>
      <c r="K133" s="57">
        <f>IFERROR(IF(OR(I133="",J133=""),"",I133*J133),"")</f>
        <v/>
      </c>
      <c r="L133" s="58">
        <f>IFERROR(IF(OR(I133="",H133=""),"",I133/H133),"")</f>
        <v/>
      </c>
      <c r="M133" s="25" t="n"/>
      <c r="N133" s="25" t="n"/>
      <c r="O133" s="25" t="n"/>
      <c r="P133" s="25" t="n"/>
      <c r="Q133" s="24">
        <f>IFERROR(IF(OR(H133="",I133="",P133=""),"",MIN(H133,MAX(0,I133+P133))),"")</f>
        <v/>
      </c>
      <c r="R133" s="56" t="n"/>
      <c r="S133" s="57">
        <f>IFERROR(IF(OR(Q133="",R133=""),"",Q133*R133),"")</f>
        <v/>
      </c>
      <c r="T133" s="58">
        <f>IFERROR(IF(OR(Q133="",H133=""),"",Q133/H133),"")</f>
        <v/>
      </c>
      <c r="U133" s="57">
        <f>IFERROR(IF(OR(S133="",H133=""),"",S133/H133),"")</f>
        <v/>
      </c>
      <c r="V133" s="25" t="n"/>
      <c r="W133" s="56" t="n"/>
      <c r="X133" s="57">
        <f>IFERROR(IF(OR(V133="",W133=""),"",V133*W133),"")</f>
        <v/>
      </c>
      <c r="Y133" s="58">
        <f>IFERROR(IF(OR(V133="",H133=""),"",V133/H133),"")</f>
        <v/>
      </c>
      <c r="Z133" s="57">
        <f>IFERROR(IF(OR(S133="",X133=""),"",S133-X133),"")</f>
        <v/>
      </c>
      <c r="AA133" s="58">
        <f>IFERROR(IF(OR(Z133="",X133=""),"",Z133/X133),"")</f>
        <v/>
      </c>
      <c r="AB133" s="25" t="n"/>
      <c r="AC133" s="56" t="n"/>
      <c r="AD133" s="57">
        <f>IFERROR(IF(OR(AB133="",AC133=""),"",AB133*AC133),"")</f>
        <v/>
      </c>
      <c r="AE133" s="57">
        <f>IFERROR(IF(OR(S133="",AD133=""),"",S133-AD133),"")</f>
        <v/>
      </c>
      <c r="AF133" s="58">
        <f>IFERROR(IF(OR(AE133="",AD133=""),"",AE133/AD133),"")</f>
        <v/>
      </c>
      <c r="AG133" s="56" t="n"/>
      <c r="AH133" s="59">
        <f>IFERROR(IF(OR(R133="",AG133=""),"",R133/AG133*100),"")</f>
        <v/>
      </c>
      <c r="AI133" s="56" t="n"/>
      <c r="AJ133" s="57">
        <f>IFERROR(IF(OR(T133="",AI133=""),"",IF(T133&gt;='Assumptions'!$B$10,AI133*(1+'Assumptions'!$B$13),IF(T133&lt;'Assumptions'!$B$8,AI133*(1-'Assumptions'!$B$14),AI133))),"")</f>
        <v/>
      </c>
      <c r="AK133" s="31">
        <f>IFERROR(IF(COUNTA(G133,I133:J133,M133:P133,R133,V133:W133,AB133:AC133,AG133,AI133,AL133:AN133)=0,"",IF(H133=0,"Closed / Sold Out",IF(I133&gt;H133,"Review Inventory",IF(T133&gt;='Assumptions'!$B$10,"Increase Rate",IF(T133&lt;'Assumptions'!$B$8,"Reduce Rate","Hold Rate"))))),"Review")</f>
        <v/>
      </c>
      <c r="AL133" s="25" t="n"/>
      <c r="AM133" s="25" t="n"/>
      <c r="AN133" s="26" t="n"/>
      <c r="AO133" s="24">
        <f>IFERROR(IF(A133="","",IF(A133&lt;TODAY(),"Past",IF(A133=TODAY(),"Today","Future"))),"")</f>
        <v/>
      </c>
      <c r="AP133" s="58">
        <f>IFERROR(IF(COUNTA(G133,I133:J133,M133:P133,R133,V133:W133,AB133:AC133,AG133,AI133,AL133:AN133)=0,"",'Assumptions'!$B$9),"")</f>
        <v/>
      </c>
      <c r="AQ133" s="31">
        <f>IFERROR(IF(COUNTA(G133,I133:J133,M133:P133,R133,V133:W133,AB133:AC133,AG133,AI133,AL133:AN133)=0,"",IF(G133&gt;F133,"Out-of-order rooms exceed inventory",IF(I133&gt;H133,"On-the-books rooms exceed sellable rooms",IF(Q133&gt;H133,"Forecast exceeds sellable rooms",IF(AND(Q133&gt;0,R133=0),"Missing forecast ADR",IF(AND(I133&gt;0,J133=0),"Missing on-the-books ADR","Ready")))))),"Check inputs")</f>
        <v/>
      </c>
    </row>
    <row r="134">
      <c r="A134" s="55" t="n">
        <v>46155</v>
      </c>
      <c r="B134" s="24">
        <f>IFERROR(IF(A134="","",INDEX('Assumptions'!$E$3:$E$9,MOD(A134-'Assumptions'!$B$18,7)+1)),"")</f>
        <v/>
      </c>
      <c r="C134" s="24">
        <f>IFERROR(IF(A134="","",INDEX('Assumptions'!$H$3:$H$14,MONTH(A134))),"")</f>
        <v/>
      </c>
      <c r="D134" s="25" t="inlineStr">
        <is>
          <t>Weekday</t>
        </is>
      </c>
      <c r="E134" s="26" t="n"/>
      <c r="F134" s="24">
        <f>IFERROR(IF(A134="","",'Assumptions'!$B$5),"")</f>
        <v/>
      </c>
      <c r="G134" s="25" t="n"/>
      <c r="H134" s="24">
        <f>IFERROR(IF(G134="","",MAX(0,F134-G134)),"")</f>
        <v/>
      </c>
      <c r="I134" s="25" t="n"/>
      <c r="J134" s="56" t="n"/>
      <c r="K134" s="57">
        <f>IFERROR(IF(OR(I134="",J134=""),"",I134*J134),"")</f>
        <v/>
      </c>
      <c r="L134" s="58">
        <f>IFERROR(IF(OR(I134="",H134=""),"",I134/H134),"")</f>
        <v/>
      </c>
      <c r="M134" s="25" t="n"/>
      <c r="N134" s="25" t="n"/>
      <c r="O134" s="25" t="n"/>
      <c r="P134" s="25" t="n"/>
      <c r="Q134" s="24">
        <f>IFERROR(IF(OR(H134="",I134="",P134=""),"",MIN(H134,MAX(0,I134+P134))),"")</f>
        <v/>
      </c>
      <c r="R134" s="56" t="n"/>
      <c r="S134" s="57">
        <f>IFERROR(IF(OR(Q134="",R134=""),"",Q134*R134),"")</f>
        <v/>
      </c>
      <c r="T134" s="58">
        <f>IFERROR(IF(OR(Q134="",H134=""),"",Q134/H134),"")</f>
        <v/>
      </c>
      <c r="U134" s="57">
        <f>IFERROR(IF(OR(S134="",H134=""),"",S134/H134),"")</f>
        <v/>
      </c>
      <c r="V134" s="25" t="n"/>
      <c r="W134" s="56" t="n"/>
      <c r="X134" s="57">
        <f>IFERROR(IF(OR(V134="",W134=""),"",V134*W134),"")</f>
        <v/>
      </c>
      <c r="Y134" s="58">
        <f>IFERROR(IF(OR(V134="",H134=""),"",V134/H134),"")</f>
        <v/>
      </c>
      <c r="Z134" s="57">
        <f>IFERROR(IF(OR(S134="",X134=""),"",S134-X134),"")</f>
        <v/>
      </c>
      <c r="AA134" s="58">
        <f>IFERROR(IF(OR(Z134="",X134=""),"",Z134/X134),"")</f>
        <v/>
      </c>
      <c r="AB134" s="25" t="n"/>
      <c r="AC134" s="56" t="n"/>
      <c r="AD134" s="57">
        <f>IFERROR(IF(OR(AB134="",AC134=""),"",AB134*AC134),"")</f>
        <v/>
      </c>
      <c r="AE134" s="57">
        <f>IFERROR(IF(OR(S134="",AD134=""),"",S134-AD134),"")</f>
        <v/>
      </c>
      <c r="AF134" s="58">
        <f>IFERROR(IF(OR(AE134="",AD134=""),"",AE134/AD134),"")</f>
        <v/>
      </c>
      <c r="AG134" s="56" t="n"/>
      <c r="AH134" s="59">
        <f>IFERROR(IF(OR(R134="",AG134=""),"",R134/AG134*100),"")</f>
        <v/>
      </c>
      <c r="AI134" s="56" t="n"/>
      <c r="AJ134" s="57">
        <f>IFERROR(IF(OR(T134="",AI134=""),"",IF(T134&gt;='Assumptions'!$B$10,AI134*(1+'Assumptions'!$B$13),IF(T134&lt;'Assumptions'!$B$8,AI134*(1-'Assumptions'!$B$14),AI134))),"")</f>
        <v/>
      </c>
      <c r="AK134" s="31">
        <f>IFERROR(IF(COUNTA(G134,I134:J134,M134:P134,R134,V134:W134,AB134:AC134,AG134,AI134,AL134:AN134)=0,"",IF(H134=0,"Closed / Sold Out",IF(I134&gt;H134,"Review Inventory",IF(T134&gt;='Assumptions'!$B$10,"Increase Rate",IF(T134&lt;'Assumptions'!$B$8,"Reduce Rate","Hold Rate"))))),"Review")</f>
        <v/>
      </c>
      <c r="AL134" s="25" t="n"/>
      <c r="AM134" s="25" t="n"/>
      <c r="AN134" s="26" t="n"/>
      <c r="AO134" s="24">
        <f>IFERROR(IF(A134="","",IF(A134&lt;TODAY(),"Past",IF(A134=TODAY(),"Today","Future"))),"")</f>
        <v/>
      </c>
      <c r="AP134" s="58">
        <f>IFERROR(IF(COUNTA(G134,I134:J134,M134:P134,R134,V134:W134,AB134:AC134,AG134,AI134,AL134:AN134)=0,"",'Assumptions'!$B$9),"")</f>
        <v/>
      </c>
      <c r="AQ134" s="31">
        <f>IFERROR(IF(COUNTA(G134,I134:J134,M134:P134,R134,V134:W134,AB134:AC134,AG134,AI134,AL134:AN134)=0,"",IF(G134&gt;F134,"Out-of-order rooms exceed inventory",IF(I134&gt;H134,"On-the-books rooms exceed sellable rooms",IF(Q134&gt;H134,"Forecast exceeds sellable rooms",IF(AND(Q134&gt;0,R134=0),"Missing forecast ADR",IF(AND(I134&gt;0,J134=0),"Missing on-the-books ADR","Ready")))))),"Check inputs")</f>
        <v/>
      </c>
    </row>
    <row r="135">
      <c r="A135" s="55" t="n">
        <v>46156</v>
      </c>
      <c r="B135" s="24">
        <f>IFERROR(IF(A135="","",INDEX('Assumptions'!$E$3:$E$9,MOD(A135-'Assumptions'!$B$18,7)+1)),"")</f>
        <v/>
      </c>
      <c r="C135" s="24">
        <f>IFERROR(IF(A135="","",INDEX('Assumptions'!$H$3:$H$14,MONTH(A135))),"")</f>
        <v/>
      </c>
      <c r="D135" s="25" t="inlineStr">
        <is>
          <t>Weekday</t>
        </is>
      </c>
      <c r="E135" s="26" t="n"/>
      <c r="F135" s="24">
        <f>IFERROR(IF(A135="","",'Assumptions'!$B$5),"")</f>
        <v/>
      </c>
      <c r="G135" s="25" t="n"/>
      <c r="H135" s="24">
        <f>IFERROR(IF(G135="","",MAX(0,F135-G135)),"")</f>
        <v/>
      </c>
      <c r="I135" s="25" t="n"/>
      <c r="J135" s="56" t="n"/>
      <c r="K135" s="57">
        <f>IFERROR(IF(OR(I135="",J135=""),"",I135*J135),"")</f>
        <v/>
      </c>
      <c r="L135" s="58">
        <f>IFERROR(IF(OR(I135="",H135=""),"",I135/H135),"")</f>
        <v/>
      </c>
      <c r="M135" s="25" t="n"/>
      <c r="N135" s="25" t="n"/>
      <c r="O135" s="25" t="n"/>
      <c r="P135" s="25" t="n"/>
      <c r="Q135" s="24">
        <f>IFERROR(IF(OR(H135="",I135="",P135=""),"",MIN(H135,MAX(0,I135+P135))),"")</f>
        <v/>
      </c>
      <c r="R135" s="56" t="n"/>
      <c r="S135" s="57">
        <f>IFERROR(IF(OR(Q135="",R135=""),"",Q135*R135),"")</f>
        <v/>
      </c>
      <c r="T135" s="58">
        <f>IFERROR(IF(OR(Q135="",H135=""),"",Q135/H135),"")</f>
        <v/>
      </c>
      <c r="U135" s="57">
        <f>IFERROR(IF(OR(S135="",H135=""),"",S135/H135),"")</f>
        <v/>
      </c>
      <c r="V135" s="25" t="n"/>
      <c r="W135" s="56" t="n"/>
      <c r="X135" s="57">
        <f>IFERROR(IF(OR(V135="",W135=""),"",V135*W135),"")</f>
        <v/>
      </c>
      <c r="Y135" s="58">
        <f>IFERROR(IF(OR(V135="",H135=""),"",V135/H135),"")</f>
        <v/>
      </c>
      <c r="Z135" s="57">
        <f>IFERROR(IF(OR(S135="",X135=""),"",S135-X135),"")</f>
        <v/>
      </c>
      <c r="AA135" s="58">
        <f>IFERROR(IF(OR(Z135="",X135=""),"",Z135/X135),"")</f>
        <v/>
      </c>
      <c r="AB135" s="25" t="n"/>
      <c r="AC135" s="56" t="n"/>
      <c r="AD135" s="57">
        <f>IFERROR(IF(OR(AB135="",AC135=""),"",AB135*AC135),"")</f>
        <v/>
      </c>
      <c r="AE135" s="57">
        <f>IFERROR(IF(OR(S135="",AD135=""),"",S135-AD135),"")</f>
        <v/>
      </c>
      <c r="AF135" s="58">
        <f>IFERROR(IF(OR(AE135="",AD135=""),"",AE135/AD135),"")</f>
        <v/>
      </c>
      <c r="AG135" s="56" t="n"/>
      <c r="AH135" s="59">
        <f>IFERROR(IF(OR(R135="",AG135=""),"",R135/AG135*100),"")</f>
        <v/>
      </c>
      <c r="AI135" s="56" t="n"/>
      <c r="AJ135" s="57">
        <f>IFERROR(IF(OR(T135="",AI135=""),"",IF(T135&gt;='Assumptions'!$B$10,AI135*(1+'Assumptions'!$B$13),IF(T135&lt;'Assumptions'!$B$8,AI135*(1-'Assumptions'!$B$14),AI135))),"")</f>
        <v/>
      </c>
      <c r="AK135" s="31">
        <f>IFERROR(IF(COUNTA(G135,I135:J135,M135:P135,R135,V135:W135,AB135:AC135,AG135,AI135,AL135:AN135)=0,"",IF(H135=0,"Closed / Sold Out",IF(I135&gt;H135,"Review Inventory",IF(T135&gt;='Assumptions'!$B$10,"Increase Rate",IF(T135&lt;'Assumptions'!$B$8,"Reduce Rate","Hold Rate"))))),"Review")</f>
        <v/>
      </c>
      <c r="AL135" s="25" t="n"/>
      <c r="AM135" s="25" t="n"/>
      <c r="AN135" s="26" t="n"/>
      <c r="AO135" s="24">
        <f>IFERROR(IF(A135="","",IF(A135&lt;TODAY(),"Past",IF(A135=TODAY(),"Today","Future"))),"")</f>
        <v/>
      </c>
      <c r="AP135" s="58">
        <f>IFERROR(IF(COUNTA(G135,I135:J135,M135:P135,R135,V135:W135,AB135:AC135,AG135,AI135,AL135:AN135)=0,"",'Assumptions'!$B$9),"")</f>
        <v/>
      </c>
      <c r="AQ135" s="31">
        <f>IFERROR(IF(COUNTA(G135,I135:J135,M135:P135,R135,V135:W135,AB135:AC135,AG135,AI135,AL135:AN135)=0,"",IF(G135&gt;F135,"Out-of-order rooms exceed inventory",IF(I135&gt;H135,"On-the-books rooms exceed sellable rooms",IF(Q135&gt;H135,"Forecast exceeds sellable rooms",IF(AND(Q135&gt;0,R135=0),"Missing forecast ADR",IF(AND(I135&gt;0,J135=0),"Missing on-the-books ADR","Ready")))))),"Check inputs")</f>
        <v/>
      </c>
    </row>
    <row r="136">
      <c r="A136" s="55" t="n">
        <v>46157</v>
      </c>
      <c r="B136" s="24">
        <f>IFERROR(IF(A136="","",INDEX('Assumptions'!$E$3:$E$9,MOD(A136-'Assumptions'!$B$18,7)+1)),"")</f>
        <v/>
      </c>
      <c r="C136" s="24">
        <f>IFERROR(IF(A136="","",INDEX('Assumptions'!$H$3:$H$14,MONTH(A136))),"")</f>
        <v/>
      </c>
      <c r="D136" s="25" t="inlineStr">
        <is>
          <t>Weekday</t>
        </is>
      </c>
      <c r="E136" s="26" t="n"/>
      <c r="F136" s="24">
        <f>IFERROR(IF(A136="","",'Assumptions'!$B$5),"")</f>
        <v/>
      </c>
      <c r="G136" s="25" t="n"/>
      <c r="H136" s="24">
        <f>IFERROR(IF(G136="","",MAX(0,F136-G136)),"")</f>
        <v/>
      </c>
      <c r="I136" s="25" t="n"/>
      <c r="J136" s="56" t="n"/>
      <c r="K136" s="57">
        <f>IFERROR(IF(OR(I136="",J136=""),"",I136*J136),"")</f>
        <v/>
      </c>
      <c r="L136" s="58">
        <f>IFERROR(IF(OR(I136="",H136=""),"",I136/H136),"")</f>
        <v/>
      </c>
      <c r="M136" s="25" t="n"/>
      <c r="N136" s="25" t="n"/>
      <c r="O136" s="25" t="n"/>
      <c r="P136" s="25" t="n"/>
      <c r="Q136" s="24">
        <f>IFERROR(IF(OR(H136="",I136="",P136=""),"",MIN(H136,MAX(0,I136+P136))),"")</f>
        <v/>
      </c>
      <c r="R136" s="56" t="n"/>
      <c r="S136" s="57">
        <f>IFERROR(IF(OR(Q136="",R136=""),"",Q136*R136),"")</f>
        <v/>
      </c>
      <c r="T136" s="58">
        <f>IFERROR(IF(OR(Q136="",H136=""),"",Q136/H136),"")</f>
        <v/>
      </c>
      <c r="U136" s="57">
        <f>IFERROR(IF(OR(S136="",H136=""),"",S136/H136),"")</f>
        <v/>
      </c>
      <c r="V136" s="25" t="n"/>
      <c r="W136" s="56" t="n"/>
      <c r="X136" s="57">
        <f>IFERROR(IF(OR(V136="",W136=""),"",V136*W136),"")</f>
        <v/>
      </c>
      <c r="Y136" s="58">
        <f>IFERROR(IF(OR(V136="",H136=""),"",V136/H136),"")</f>
        <v/>
      </c>
      <c r="Z136" s="57">
        <f>IFERROR(IF(OR(S136="",X136=""),"",S136-X136),"")</f>
        <v/>
      </c>
      <c r="AA136" s="58">
        <f>IFERROR(IF(OR(Z136="",X136=""),"",Z136/X136),"")</f>
        <v/>
      </c>
      <c r="AB136" s="25" t="n"/>
      <c r="AC136" s="56" t="n"/>
      <c r="AD136" s="57">
        <f>IFERROR(IF(OR(AB136="",AC136=""),"",AB136*AC136),"")</f>
        <v/>
      </c>
      <c r="AE136" s="57">
        <f>IFERROR(IF(OR(S136="",AD136=""),"",S136-AD136),"")</f>
        <v/>
      </c>
      <c r="AF136" s="58">
        <f>IFERROR(IF(OR(AE136="",AD136=""),"",AE136/AD136),"")</f>
        <v/>
      </c>
      <c r="AG136" s="56" t="n"/>
      <c r="AH136" s="59">
        <f>IFERROR(IF(OR(R136="",AG136=""),"",R136/AG136*100),"")</f>
        <v/>
      </c>
      <c r="AI136" s="56" t="n"/>
      <c r="AJ136" s="57">
        <f>IFERROR(IF(OR(T136="",AI136=""),"",IF(T136&gt;='Assumptions'!$B$10,AI136*(1+'Assumptions'!$B$13),IF(T136&lt;'Assumptions'!$B$8,AI136*(1-'Assumptions'!$B$14),AI136))),"")</f>
        <v/>
      </c>
      <c r="AK136" s="31">
        <f>IFERROR(IF(COUNTA(G136,I136:J136,M136:P136,R136,V136:W136,AB136:AC136,AG136,AI136,AL136:AN136)=0,"",IF(H136=0,"Closed / Sold Out",IF(I136&gt;H136,"Review Inventory",IF(T136&gt;='Assumptions'!$B$10,"Increase Rate",IF(T136&lt;'Assumptions'!$B$8,"Reduce Rate","Hold Rate"))))),"Review")</f>
        <v/>
      </c>
      <c r="AL136" s="25" t="n"/>
      <c r="AM136" s="25" t="n"/>
      <c r="AN136" s="26" t="n"/>
      <c r="AO136" s="24">
        <f>IFERROR(IF(A136="","",IF(A136&lt;TODAY(),"Past",IF(A136=TODAY(),"Today","Future"))),"")</f>
        <v/>
      </c>
      <c r="AP136" s="58">
        <f>IFERROR(IF(COUNTA(G136,I136:J136,M136:P136,R136,V136:W136,AB136:AC136,AG136,AI136,AL136:AN136)=0,"",'Assumptions'!$B$9),"")</f>
        <v/>
      </c>
      <c r="AQ136" s="31">
        <f>IFERROR(IF(COUNTA(G136,I136:J136,M136:P136,R136,V136:W136,AB136:AC136,AG136,AI136,AL136:AN136)=0,"",IF(G136&gt;F136,"Out-of-order rooms exceed inventory",IF(I136&gt;H136,"On-the-books rooms exceed sellable rooms",IF(Q136&gt;H136,"Forecast exceeds sellable rooms",IF(AND(Q136&gt;0,R136=0),"Missing forecast ADR",IF(AND(I136&gt;0,J136=0),"Missing on-the-books ADR","Ready")))))),"Check inputs")</f>
        <v/>
      </c>
    </row>
    <row r="137">
      <c r="A137" s="55" t="n">
        <v>46158</v>
      </c>
      <c r="B137" s="24">
        <f>IFERROR(IF(A137="","",INDEX('Assumptions'!$E$3:$E$9,MOD(A137-'Assumptions'!$B$18,7)+1)),"")</f>
        <v/>
      </c>
      <c r="C137" s="24">
        <f>IFERROR(IF(A137="","",INDEX('Assumptions'!$H$3:$H$14,MONTH(A137))),"")</f>
        <v/>
      </c>
      <c r="D137" s="25" t="inlineStr">
        <is>
          <t>Weekend</t>
        </is>
      </c>
      <c r="E137" s="26" t="n"/>
      <c r="F137" s="24">
        <f>IFERROR(IF(A137="","",'Assumptions'!$B$5),"")</f>
        <v/>
      </c>
      <c r="G137" s="25" t="n"/>
      <c r="H137" s="24">
        <f>IFERROR(IF(G137="","",MAX(0,F137-G137)),"")</f>
        <v/>
      </c>
      <c r="I137" s="25" t="n"/>
      <c r="J137" s="56" t="n"/>
      <c r="K137" s="57">
        <f>IFERROR(IF(OR(I137="",J137=""),"",I137*J137),"")</f>
        <v/>
      </c>
      <c r="L137" s="58">
        <f>IFERROR(IF(OR(I137="",H137=""),"",I137/H137),"")</f>
        <v/>
      </c>
      <c r="M137" s="25" t="n"/>
      <c r="N137" s="25" t="n"/>
      <c r="O137" s="25" t="n"/>
      <c r="P137" s="25" t="n"/>
      <c r="Q137" s="24">
        <f>IFERROR(IF(OR(H137="",I137="",P137=""),"",MIN(H137,MAX(0,I137+P137))),"")</f>
        <v/>
      </c>
      <c r="R137" s="56" t="n"/>
      <c r="S137" s="57">
        <f>IFERROR(IF(OR(Q137="",R137=""),"",Q137*R137),"")</f>
        <v/>
      </c>
      <c r="T137" s="58">
        <f>IFERROR(IF(OR(Q137="",H137=""),"",Q137/H137),"")</f>
        <v/>
      </c>
      <c r="U137" s="57">
        <f>IFERROR(IF(OR(S137="",H137=""),"",S137/H137),"")</f>
        <v/>
      </c>
      <c r="V137" s="25" t="n"/>
      <c r="W137" s="56" t="n"/>
      <c r="X137" s="57">
        <f>IFERROR(IF(OR(V137="",W137=""),"",V137*W137),"")</f>
        <v/>
      </c>
      <c r="Y137" s="58">
        <f>IFERROR(IF(OR(V137="",H137=""),"",V137/H137),"")</f>
        <v/>
      </c>
      <c r="Z137" s="57">
        <f>IFERROR(IF(OR(S137="",X137=""),"",S137-X137),"")</f>
        <v/>
      </c>
      <c r="AA137" s="58">
        <f>IFERROR(IF(OR(Z137="",X137=""),"",Z137/X137),"")</f>
        <v/>
      </c>
      <c r="AB137" s="25" t="n"/>
      <c r="AC137" s="56" t="n"/>
      <c r="AD137" s="57">
        <f>IFERROR(IF(OR(AB137="",AC137=""),"",AB137*AC137),"")</f>
        <v/>
      </c>
      <c r="AE137" s="57">
        <f>IFERROR(IF(OR(S137="",AD137=""),"",S137-AD137),"")</f>
        <v/>
      </c>
      <c r="AF137" s="58">
        <f>IFERROR(IF(OR(AE137="",AD137=""),"",AE137/AD137),"")</f>
        <v/>
      </c>
      <c r="AG137" s="56" t="n"/>
      <c r="AH137" s="59">
        <f>IFERROR(IF(OR(R137="",AG137=""),"",R137/AG137*100),"")</f>
        <v/>
      </c>
      <c r="AI137" s="56" t="n"/>
      <c r="AJ137" s="57">
        <f>IFERROR(IF(OR(T137="",AI137=""),"",IF(T137&gt;='Assumptions'!$B$10,AI137*(1+'Assumptions'!$B$13),IF(T137&lt;'Assumptions'!$B$8,AI137*(1-'Assumptions'!$B$14),AI137))),"")</f>
        <v/>
      </c>
      <c r="AK137" s="31">
        <f>IFERROR(IF(COUNTA(G137,I137:J137,M137:P137,R137,V137:W137,AB137:AC137,AG137,AI137,AL137:AN137)=0,"",IF(H137=0,"Closed / Sold Out",IF(I137&gt;H137,"Review Inventory",IF(T137&gt;='Assumptions'!$B$10,"Increase Rate",IF(T137&lt;'Assumptions'!$B$8,"Reduce Rate","Hold Rate"))))),"Review")</f>
        <v/>
      </c>
      <c r="AL137" s="25" t="n"/>
      <c r="AM137" s="25" t="n"/>
      <c r="AN137" s="26" t="n"/>
      <c r="AO137" s="24">
        <f>IFERROR(IF(A137="","",IF(A137&lt;TODAY(),"Past",IF(A137=TODAY(),"Today","Future"))),"")</f>
        <v/>
      </c>
      <c r="AP137" s="58">
        <f>IFERROR(IF(COUNTA(G137,I137:J137,M137:P137,R137,V137:W137,AB137:AC137,AG137,AI137,AL137:AN137)=0,"",'Assumptions'!$B$9),"")</f>
        <v/>
      </c>
      <c r="AQ137" s="31">
        <f>IFERROR(IF(COUNTA(G137,I137:J137,M137:P137,R137,V137:W137,AB137:AC137,AG137,AI137,AL137:AN137)=0,"",IF(G137&gt;F137,"Out-of-order rooms exceed inventory",IF(I137&gt;H137,"On-the-books rooms exceed sellable rooms",IF(Q137&gt;H137,"Forecast exceeds sellable rooms",IF(AND(Q137&gt;0,R137=0),"Missing forecast ADR",IF(AND(I137&gt;0,J137=0),"Missing on-the-books ADR","Ready")))))),"Check inputs")</f>
        <v/>
      </c>
    </row>
    <row r="138">
      <c r="A138" s="55" t="n">
        <v>46159</v>
      </c>
      <c r="B138" s="24">
        <f>IFERROR(IF(A138="","",INDEX('Assumptions'!$E$3:$E$9,MOD(A138-'Assumptions'!$B$18,7)+1)),"")</f>
        <v/>
      </c>
      <c r="C138" s="24">
        <f>IFERROR(IF(A138="","",INDEX('Assumptions'!$H$3:$H$14,MONTH(A138))),"")</f>
        <v/>
      </c>
      <c r="D138" s="25" t="inlineStr">
        <is>
          <t>Weekend</t>
        </is>
      </c>
      <c r="E138" s="26" t="n"/>
      <c r="F138" s="24">
        <f>IFERROR(IF(A138="","",'Assumptions'!$B$5),"")</f>
        <v/>
      </c>
      <c r="G138" s="25" t="n"/>
      <c r="H138" s="24">
        <f>IFERROR(IF(G138="","",MAX(0,F138-G138)),"")</f>
        <v/>
      </c>
      <c r="I138" s="25" t="n"/>
      <c r="J138" s="56" t="n"/>
      <c r="K138" s="57">
        <f>IFERROR(IF(OR(I138="",J138=""),"",I138*J138),"")</f>
        <v/>
      </c>
      <c r="L138" s="58">
        <f>IFERROR(IF(OR(I138="",H138=""),"",I138/H138),"")</f>
        <v/>
      </c>
      <c r="M138" s="25" t="n"/>
      <c r="N138" s="25" t="n"/>
      <c r="O138" s="25" t="n"/>
      <c r="P138" s="25" t="n"/>
      <c r="Q138" s="24">
        <f>IFERROR(IF(OR(H138="",I138="",P138=""),"",MIN(H138,MAX(0,I138+P138))),"")</f>
        <v/>
      </c>
      <c r="R138" s="56" t="n"/>
      <c r="S138" s="57">
        <f>IFERROR(IF(OR(Q138="",R138=""),"",Q138*R138),"")</f>
        <v/>
      </c>
      <c r="T138" s="58">
        <f>IFERROR(IF(OR(Q138="",H138=""),"",Q138/H138),"")</f>
        <v/>
      </c>
      <c r="U138" s="57">
        <f>IFERROR(IF(OR(S138="",H138=""),"",S138/H138),"")</f>
        <v/>
      </c>
      <c r="V138" s="25" t="n"/>
      <c r="W138" s="56" t="n"/>
      <c r="X138" s="57">
        <f>IFERROR(IF(OR(V138="",W138=""),"",V138*W138),"")</f>
        <v/>
      </c>
      <c r="Y138" s="58">
        <f>IFERROR(IF(OR(V138="",H138=""),"",V138/H138),"")</f>
        <v/>
      </c>
      <c r="Z138" s="57">
        <f>IFERROR(IF(OR(S138="",X138=""),"",S138-X138),"")</f>
        <v/>
      </c>
      <c r="AA138" s="58">
        <f>IFERROR(IF(OR(Z138="",X138=""),"",Z138/X138),"")</f>
        <v/>
      </c>
      <c r="AB138" s="25" t="n"/>
      <c r="AC138" s="56" t="n"/>
      <c r="AD138" s="57">
        <f>IFERROR(IF(OR(AB138="",AC138=""),"",AB138*AC138),"")</f>
        <v/>
      </c>
      <c r="AE138" s="57">
        <f>IFERROR(IF(OR(S138="",AD138=""),"",S138-AD138),"")</f>
        <v/>
      </c>
      <c r="AF138" s="58">
        <f>IFERROR(IF(OR(AE138="",AD138=""),"",AE138/AD138),"")</f>
        <v/>
      </c>
      <c r="AG138" s="56" t="n"/>
      <c r="AH138" s="59">
        <f>IFERROR(IF(OR(R138="",AG138=""),"",R138/AG138*100),"")</f>
        <v/>
      </c>
      <c r="AI138" s="56" t="n"/>
      <c r="AJ138" s="57">
        <f>IFERROR(IF(OR(T138="",AI138=""),"",IF(T138&gt;='Assumptions'!$B$10,AI138*(1+'Assumptions'!$B$13),IF(T138&lt;'Assumptions'!$B$8,AI138*(1-'Assumptions'!$B$14),AI138))),"")</f>
        <v/>
      </c>
      <c r="AK138" s="31">
        <f>IFERROR(IF(COUNTA(G138,I138:J138,M138:P138,R138,V138:W138,AB138:AC138,AG138,AI138,AL138:AN138)=0,"",IF(H138=0,"Closed / Sold Out",IF(I138&gt;H138,"Review Inventory",IF(T138&gt;='Assumptions'!$B$10,"Increase Rate",IF(T138&lt;'Assumptions'!$B$8,"Reduce Rate","Hold Rate"))))),"Review")</f>
        <v/>
      </c>
      <c r="AL138" s="25" t="n"/>
      <c r="AM138" s="25" t="n"/>
      <c r="AN138" s="26" t="n"/>
      <c r="AO138" s="24">
        <f>IFERROR(IF(A138="","",IF(A138&lt;TODAY(),"Past",IF(A138=TODAY(),"Today","Future"))),"")</f>
        <v/>
      </c>
      <c r="AP138" s="58">
        <f>IFERROR(IF(COUNTA(G138,I138:J138,M138:P138,R138,V138:W138,AB138:AC138,AG138,AI138,AL138:AN138)=0,"",'Assumptions'!$B$9),"")</f>
        <v/>
      </c>
      <c r="AQ138" s="31">
        <f>IFERROR(IF(COUNTA(G138,I138:J138,M138:P138,R138,V138:W138,AB138:AC138,AG138,AI138,AL138:AN138)=0,"",IF(G138&gt;F138,"Out-of-order rooms exceed inventory",IF(I138&gt;H138,"On-the-books rooms exceed sellable rooms",IF(Q138&gt;H138,"Forecast exceeds sellable rooms",IF(AND(Q138&gt;0,R138=0),"Missing forecast ADR",IF(AND(I138&gt;0,J138=0),"Missing on-the-books ADR","Ready")))))),"Check inputs")</f>
        <v/>
      </c>
    </row>
    <row r="139">
      <c r="A139" s="55" t="n">
        <v>46160</v>
      </c>
      <c r="B139" s="24">
        <f>IFERROR(IF(A139="","",INDEX('Assumptions'!$E$3:$E$9,MOD(A139-'Assumptions'!$B$18,7)+1)),"")</f>
        <v/>
      </c>
      <c r="C139" s="24">
        <f>IFERROR(IF(A139="","",INDEX('Assumptions'!$H$3:$H$14,MONTH(A139))),"")</f>
        <v/>
      </c>
      <c r="D139" s="25" t="inlineStr">
        <is>
          <t>Weekday</t>
        </is>
      </c>
      <c r="E139" s="26" t="n"/>
      <c r="F139" s="24">
        <f>IFERROR(IF(A139="","",'Assumptions'!$B$5),"")</f>
        <v/>
      </c>
      <c r="G139" s="25" t="n"/>
      <c r="H139" s="24">
        <f>IFERROR(IF(G139="","",MAX(0,F139-G139)),"")</f>
        <v/>
      </c>
      <c r="I139" s="25" t="n"/>
      <c r="J139" s="56" t="n"/>
      <c r="K139" s="57">
        <f>IFERROR(IF(OR(I139="",J139=""),"",I139*J139),"")</f>
        <v/>
      </c>
      <c r="L139" s="58">
        <f>IFERROR(IF(OR(I139="",H139=""),"",I139/H139),"")</f>
        <v/>
      </c>
      <c r="M139" s="25" t="n"/>
      <c r="N139" s="25" t="n"/>
      <c r="O139" s="25" t="n"/>
      <c r="P139" s="25" t="n"/>
      <c r="Q139" s="24">
        <f>IFERROR(IF(OR(H139="",I139="",P139=""),"",MIN(H139,MAX(0,I139+P139))),"")</f>
        <v/>
      </c>
      <c r="R139" s="56" t="n"/>
      <c r="S139" s="57">
        <f>IFERROR(IF(OR(Q139="",R139=""),"",Q139*R139),"")</f>
        <v/>
      </c>
      <c r="T139" s="58">
        <f>IFERROR(IF(OR(Q139="",H139=""),"",Q139/H139),"")</f>
        <v/>
      </c>
      <c r="U139" s="57">
        <f>IFERROR(IF(OR(S139="",H139=""),"",S139/H139),"")</f>
        <v/>
      </c>
      <c r="V139" s="25" t="n"/>
      <c r="W139" s="56" t="n"/>
      <c r="X139" s="57">
        <f>IFERROR(IF(OR(V139="",W139=""),"",V139*W139),"")</f>
        <v/>
      </c>
      <c r="Y139" s="58">
        <f>IFERROR(IF(OR(V139="",H139=""),"",V139/H139),"")</f>
        <v/>
      </c>
      <c r="Z139" s="57">
        <f>IFERROR(IF(OR(S139="",X139=""),"",S139-X139),"")</f>
        <v/>
      </c>
      <c r="AA139" s="58">
        <f>IFERROR(IF(OR(Z139="",X139=""),"",Z139/X139),"")</f>
        <v/>
      </c>
      <c r="AB139" s="25" t="n"/>
      <c r="AC139" s="56" t="n"/>
      <c r="AD139" s="57">
        <f>IFERROR(IF(OR(AB139="",AC139=""),"",AB139*AC139),"")</f>
        <v/>
      </c>
      <c r="AE139" s="57">
        <f>IFERROR(IF(OR(S139="",AD139=""),"",S139-AD139),"")</f>
        <v/>
      </c>
      <c r="AF139" s="58">
        <f>IFERROR(IF(OR(AE139="",AD139=""),"",AE139/AD139),"")</f>
        <v/>
      </c>
      <c r="AG139" s="56" t="n"/>
      <c r="AH139" s="59">
        <f>IFERROR(IF(OR(R139="",AG139=""),"",R139/AG139*100),"")</f>
        <v/>
      </c>
      <c r="AI139" s="56" t="n"/>
      <c r="AJ139" s="57">
        <f>IFERROR(IF(OR(T139="",AI139=""),"",IF(T139&gt;='Assumptions'!$B$10,AI139*(1+'Assumptions'!$B$13),IF(T139&lt;'Assumptions'!$B$8,AI139*(1-'Assumptions'!$B$14),AI139))),"")</f>
        <v/>
      </c>
      <c r="AK139" s="31">
        <f>IFERROR(IF(COUNTA(G139,I139:J139,M139:P139,R139,V139:W139,AB139:AC139,AG139,AI139,AL139:AN139)=0,"",IF(H139=0,"Closed / Sold Out",IF(I139&gt;H139,"Review Inventory",IF(T139&gt;='Assumptions'!$B$10,"Increase Rate",IF(T139&lt;'Assumptions'!$B$8,"Reduce Rate","Hold Rate"))))),"Review")</f>
        <v/>
      </c>
      <c r="AL139" s="25" t="n"/>
      <c r="AM139" s="25" t="n"/>
      <c r="AN139" s="26" t="n"/>
      <c r="AO139" s="24">
        <f>IFERROR(IF(A139="","",IF(A139&lt;TODAY(),"Past",IF(A139=TODAY(),"Today","Future"))),"")</f>
        <v/>
      </c>
      <c r="AP139" s="58">
        <f>IFERROR(IF(COUNTA(G139,I139:J139,M139:P139,R139,V139:W139,AB139:AC139,AG139,AI139,AL139:AN139)=0,"",'Assumptions'!$B$9),"")</f>
        <v/>
      </c>
      <c r="AQ139" s="31">
        <f>IFERROR(IF(COUNTA(G139,I139:J139,M139:P139,R139,V139:W139,AB139:AC139,AG139,AI139,AL139:AN139)=0,"",IF(G139&gt;F139,"Out-of-order rooms exceed inventory",IF(I139&gt;H139,"On-the-books rooms exceed sellable rooms",IF(Q139&gt;H139,"Forecast exceeds sellable rooms",IF(AND(Q139&gt;0,R139=0),"Missing forecast ADR",IF(AND(I139&gt;0,J139=0),"Missing on-the-books ADR","Ready")))))),"Check inputs")</f>
        <v/>
      </c>
    </row>
    <row r="140">
      <c r="A140" s="55" t="n">
        <v>46161</v>
      </c>
      <c r="B140" s="24">
        <f>IFERROR(IF(A140="","",INDEX('Assumptions'!$E$3:$E$9,MOD(A140-'Assumptions'!$B$18,7)+1)),"")</f>
        <v/>
      </c>
      <c r="C140" s="24">
        <f>IFERROR(IF(A140="","",INDEX('Assumptions'!$H$3:$H$14,MONTH(A140))),"")</f>
        <v/>
      </c>
      <c r="D140" s="25" t="inlineStr">
        <is>
          <t>Weekday</t>
        </is>
      </c>
      <c r="E140" s="26" t="n"/>
      <c r="F140" s="24">
        <f>IFERROR(IF(A140="","",'Assumptions'!$B$5),"")</f>
        <v/>
      </c>
      <c r="G140" s="25" t="n"/>
      <c r="H140" s="24">
        <f>IFERROR(IF(G140="","",MAX(0,F140-G140)),"")</f>
        <v/>
      </c>
      <c r="I140" s="25" t="n"/>
      <c r="J140" s="56" t="n"/>
      <c r="K140" s="57">
        <f>IFERROR(IF(OR(I140="",J140=""),"",I140*J140),"")</f>
        <v/>
      </c>
      <c r="L140" s="58">
        <f>IFERROR(IF(OR(I140="",H140=""),"",I140/H140),"")</f>
        <v/>
      </c>
      <c r="M140" s="25" t="n"/>
      <c r="N140" s="25" t="n"/>
      <c r="O140" s="25" t="n"/>
      <c r="P140" s="25" t="n"/>
      <c r="Q140" s="24">
        <f>IFERROR(IF(OR(H140="",I140="",P140=""),"",MIN(H140,MAX(0,I140+P140))),"")</f>
        <v/>
      </c>
      <c r="R140" s="56" t="n"/>
      <c r="S140" s="57">
        <f>IFERROR(IF(OR(Q140="",R140=""),"",Q140*R140),"")</f>
        <v/>
      </c>
      <c r="T140" s="58">
        <f>IFERROR(IF(OR(Q140="",H140=""),"",Q140/H140),"")</f>
        <v/>
      </c>
      <c r="U140" s="57">
        <f>IFERROR(IF(OR(S140="",H140=""),"",S140/H140),"")</f>
        <v/>
      </c>
      <c r="V140" s="25" t="n"/>
      <c r="W140" s="56" t="n"/>
      <c r="X140" s="57">
        <f>IFERROR(IF(OR(V140="",W140=""),"",V140*W140),"")</f>
        <v/>
      </c>
      <c r="Y140" s="58">
        <f>IFERROR(IF(OR(V140="",H140=""),"",V140/H140),"")</f>
        <v/>
      </c>
      <c r="Z140" s="57">
        <f>IFERROR(IF(OR(S140="",X140=""),"",S140-X140),"")</f>
        <v/>
      </c>
      <c r="AA140" s="58">
        <f>IFERROR(IF(OR(Z140="",X140=""),"",Z140/X140),"")</f>
        <v/>
      </c>
      <c r="AB140" s="25" t="n"/>
      <c r="AC140" s="56" t="n"/>
      <c r="AD140" s="57">
        <f>IFERROR(IF(OR(AB140="",AC140=""),"",AB140*AC140),"")</f>
        <v/>
      </c>
      <c r="AE140" s="57">
        <f>IFERROR(IF(OR(S140="",AD140=""),"",S140-AD140),"")</f>
        <v/>
      </c>
      <c r="AF140" s="58">
        <f>IFERROR(IF(OR(AE140="",AD140=""),"",AE140/AD140),"")</f>
        <v/>
      </c>
      <c r="AG140" s="56" t="n"/>
      <c r="AH140" s="59">
        <f>IFERROR(IF(OR(R140="",AG140=""),"",R140/AG140*100),"")</f>
        <v/>
      </c>
      <c r="AI140" s="56" t="n"/>
      <c r="AJ140" s="57">
        <f>IFERROR(IF(OR(T140="",AI140=""),"",IF(T140&gt;='Assumptions'!$B$10,AI140*(1+'Assumptions'!$B$13),IF(T140&lt;'Assumptions'!$B$8,AI140*(1-'Assumptions'!$B$14),AI140))),"")</f>
        <v/>
      </c>
      <c r="AK140" s="31">
        <f>IFERROR(IF(COUNTA(G140,I140:J140,M140:P140,R140,V140:W140,AB140:AC140,AG140,AI140,AL140:AN140)=0,"",IF(H140=0,"Closed / Sold Out",IF(I140&gt;H140,"Review Inventory",IF(T140&gt;='Assumptions'!$B$10,"Increase Rate",IF(T140&lt;'Assumptions'!$B$8,"Reduce Rate","Hold Rate"))))),"Review")</f>
        <v/>
      </c>
      <c r="AL140" s="25" t="n"/>
      <c r="AM140" s="25" t="n"/>
      <c r="AN140" s="26" t="n"/>
      <c r="AO140" s="24">
        <f>IFERROR(IF(A140="","",IF(A140&lt;TODAY(),"Past",IF(A140=TODAY(),"Today","Future"))),"")</f>
        <v/>
      </c>
      <c r="AP140" s="58">
        <f>IFERROR(IF(COUNTA(G140,I140:J140,M140:P140,R140,V140:W140,AB140:AC140,AG140,AI140,AL140:AN140)=0,"",'Assumptions'!$B$9),"")</f>
        <v/>
      </c>
      <c r="AQ140" s="31">
        <f>IFERROR(IF(COUNTA(G140,I140:J140,M140:P140,R140,V140:W140,AB140:AC140,AG140,AI140,AL140:AN140)=0,"",IF(G140&gt;F140,"Out-of-order rooms exceed inventory",IF(I140&gt;H140,"On-the-books rooms exceed sellable rooms",IF(Q140&gt;H140,"Forecast exceeds sellable rooms",IF(AND(Q140&gt;0,R140=0),"Missing forecast ADR",IF(AND(I140&gt;0,J140=0),"Missing on-the-books ADR","Ready")))))),"Check inputs")</f>
        <v/>
      </c>
    </row>
    <row r="141">
      <c r="A141" s="55" t="n">
        <v>46162</v>
      </c>
      <c r="B141" s="24">
        <f>IFERROR(IF(A141="","",INDEX('Assumptions'!$E$3:$E$9,MOD(A141-'Assumptions'!$B$18,7)+1)),"")</f>
        <v/>
      </c>
      <c r="C141" s="24">
        <f>IFERROR(IF(A141="","",INDEX('Assumptions'!$H$3:$H$14,MONTH(A141))),"")</f>
        <v/>
      </c>
      <c r="D141" s="25" t="inlineStr">
        <is>
          <t>Weekday</t>
        </is>
      </c>
      <c r="E141" s="26" t="n"/>
      <c r="F141" s="24">
        <f>IFERROR(IF(A141="","",'Assumptions'!$B$5),"")</f>
        <v/>
      </c>
      <c r="G141" s="25" t="n"/>
      <c r="H141" s="24">
        <f>IFERROR(IF(G141="","",MAX(0,F141-G141)),"")</f>
        <v/>
      </c>
      <c r="I141" s="25" t="n"/>
      <c r="J141" s="56" t="n"/>
      <c r="K141" s="57">
        <f>IFERROR(IF(OR(I141="",J141=""),"",I141*J141),"")</f>
        <v/>
      </c>
      <c r="L141" s="58">
        <f>IFERROR(IF(OR(I141="",H141=""),"",I141/H141),"")</f>
        <v/>
      </c>
      <c r="M141" s="25" t="n"/>
      <c r="N141" s="25" t="n"/>
      <c r="O141" s="25" t="n"/>
      <c r="P141" s="25" t="n"/>
      <c r="Q141" s="24">
        <f>IFERROR(IF(OR(H141="",I141="",P141=""),"",MIN(H141,MAX(0,I141+P141))),"")</f>
        <v/>
      </c>
      <c r="R141" s="56" t="n"/>
      <c r="S141" s="57">
        <f>IFERROR(IF(OR(Q141="",R141=""),"",Q141*R141),"")</f>
        <v/>
      </c>
      <c r="T141" s="58">
        <f>IFERROR(IF(OR(Q141="",H141=""),"",Q141/H141),"")</f>
        <v/>
      </c>
      <c r="U141" s="57">
        <f>IFERROR(IF(OR(S141="",H141=""),"",S141/H141),"")</f>
        <v/>
      </c>
      <c r="V141" s="25" t="n"/>
      <c r="W141" s="56" t="n"/>
      <c r="X141" s="57">
        <f>IFERROR(IF(OR(V141="",W141=""),"",V141*W141),"")</f>
        <v/>
      </c>
      <c r="Y141" s="58">
        <f>IFERROR(IF(OR(V141="",H141=""),"",V141/H141),"")</f>
        <v/>
      </c>
      <c r="Z141" s="57">
        <f>IFERROR(IF(OR(S141="",X141=""),"",S141-X141),"")</f>
        <v/>
      </c>
      <c r="AA141" s="58">
        <f>IFERROR(IF(OR(Z141="",X141=""),"",Z141/X141),"")</f>
        <v/>
      </c>
      <c r="AB141" s="25" t="n"/>
      <c r="AC141" s="56" t="n"/>
      <c r="AD141" s="57">
        <f>IFERROR(IF(OR(AB141="",AC141=""),"",AB141*AC141),"")</f>
        <v/>
      </c>
      <c r="AE141" s="57">
        <f>IFERROR(IF(OR(S141="",AD141=""),"",S141-AD141),"")</f>
        <v/>
      </c>
      <c r="AF141" s="58">
        <f>IFERROR(IF(OR(AE141="",AD141=""),"",AE141/AD141),"")</f>
        <v/>
      </c>
      <c r="AG141" s="56" t="n"/>
      <c r="AH141" s="59">
        <f>IFERROR(IF(OR(R141="",AG141=""),"",R141/AG141*100),"")</f>
        <v/>
      </c>
      <c r="AI141" s="56" t="n"/>
      <c r="AJ141" s="57">
        <f>IFERROR(IF(OR(T141="",AI141=""),"",IF(T141&gt;='Assumptions'!$B$10,AI141*(1+'Assumptions'!$B$13),IF(T141&lt;'Assumptions'!$B$8,AI141*(1-'Assumptions'!$B$14),AI141))),"")</f>
        <v/>
      </c>
      <c r="AK141" s="31">
        <f>IFERROR(IF(COUNTA(G141,I141:J141,M141:P141,R141,V141:W141,AB141:AC141,AG141,AI141,AL141:AN141)=0,"",IF(H141=0,"Closed / Sold Out",IF(I141&gt;H141,"Review Inventory",IF(T141&gt;='Assumptions'!$B$10,"Increase Rate",IF(T141&lt;'Assumptions'!$B$8,"Reduce Rate","Hold Rate"))))),"Review")</f>
        <v/>
      </c>
      <c r="AL141" s="25" t="n"/>
      <c r="AM141" s="25" t="n"/>
      <c r="AN141" s="26" t="n"/>
      <c r="AO141" s="24">
        <f>IFERROR(IF(A141="","",IF(A141&lt;TODAY(),"Past",IF(A141=TODAY(),"Today","Future"))),"")</f>
        <v/>
      </c>
      <c r="AP141" s="58">
        <f>IFERROR(IF(COUNTA(G141,I141:J141,M141:P141,R141,V141:W141,AB141:AC141,AG141,AI141,AL141:AN141)=0,"",'Assumptions'!$B$9),"")</f>
        <v/>
      </c>
      <c r="AQ141" s="31">
        <f>IFERROR(IF(COUNTA(G141,I141:J141,M141:P141,R141,V141:W141,AB141:AC141,AG141,AI141,AL141:AN141)=0,"",IF(G141&gt;F141,"Out-of-order rooms exceed inventory",IF(I141&gt;H141,"On-the-books rooms exceed sellable rooms",IF(Q141&gt;H141,"Forecast exceeds sellable rooms",IF(AND(Q141&gt;0,R141=0),"Missing forecast ADR",IF(AND(I141&gt;0,J141=0),"Missing on-the-books ADR","Ready")))))),"Check inputs")</f>
        <v/>
      </c>
    </row>
    <row r="142">
      <c r="A142" s="55" t="n">
        <v>46163</v>
      </c>
      <c r="B142" s="24">
        <f>IFERROR(IF(A142="","",INDEX('Assumptions'!$E$3:$E$9,MOD(A142-'Assumptions'!$B$18,7)+1)),"")</f>
        <v/>
      </c>
      <c r="C142" s="24">
        <f>IFERROR(IF(A142="","",INDEX('Assumptions'!$H$3:$H$14,MONTH(A142))),"")</f>
        <v/>
      </c>
      <c r="D142" s="25" t="inlineStr">
        <is>
          <t>Weekday</t>
        </is>
      </c>
      <c r="E142" s="26" t="n"/>
      <c r="F142" s="24">
        <f>IFERROR(IF(A142="","",'Assumptions'!$B$5),"")</f>
        <v/>
      </c>
      <c r="G142" s="25" t="n"/>
      <c r="H142" s="24">
        <f>IFERROR(IF(G142="","",MAX(0,F142-G142)),"")</f>
        <v/>
      </c>
      <c r="I142" s="25" t="n"/>
      <c r="J142" s="56" t="n"/>
      <c r="K142" s="57">
        <f>IFERROR(IF(OR(I142="",J142=""),"",I142*J142),"")</f>
        <v/>
      </c>
      <c r="L142" s="58">
        <f>IFERROR(IF(OR(I142="",H142=""),"",I142/H142),"")</f>
        <v/>
      </c>
      <c r="M142" s="25" t="n"/>
      <c r="N142" s="25" t="n"/>
      <c r="O142" s="25" t="n"/>
      <c r="P142" s="25" t="n"/>
      <c r="Q142" s="24">
        <f>IFERROR(IF(OR(H142="",I142="",P142=""),"",MIN(H142,MAX(0,I142+P142))),"")</f>
        <v/>
      </c>
      <c r="R142" s="56" t="n"/>
      <c r="S142" s="57">
        <f>IFERROR(IF(OR(Q142="",R142=""),"",Q142*R142),"")</f>
        <v/>
      </c>
      <c r="T142" s="58">
        <f>IFERROR(IF(OR(Q142="",H142=""),"",Q142/H142),"")</f>
        <v/>
      </c>
      <c r="U142" s="57">
        <f>IFERROR(IF(OR(S142="",H142=""),"",S142/H142),"")</f>
        <v/>
      </c>
      <c r="V142" s="25" t="n"/>
      <c r="W142" s="56" t="n"/>
      <c r="X142" s="57">
        <f>IFERROR(IF(OR(V142="",W142=""),"",V142*W142),"")</f>
        <v/>
      </c>
      <c r="Y142" s="58">
        <f>IFERROR(IF(OR(V142="",H142=""),"",V142/H142),"")</f>
        <v/>
      </c>
      <c r="Z142" s="57">
        <f>IFERROR(IF(OR(S142="",X142=""),"",S142-X142),"")</f>
        <v/>
      </c>
      <c r="AA142" s="58">
        <f>IFERROR(IF(OR(Z142="",X142=""),"",Z142/X142),"")</f>
        <v/>
      </c>
      <c r="AB142" s="25" t="n"/>
      <c r="AC142" s="56" t="n"/>
      <c r="AD142" s="57">
        <f>IFERROR(IF(OR(AB142="",AC142=""),"",AB142*AC142),"")</f>
        <v/>
      </c>
      <c r="AE142" s="57">
        <f>IFERROR(IF(OR(S142="",AD142=""),"",S142-AD142),"")</f>
        <v/>
      </c>
      <c r="AF142" s="58">
        <f>IFERROR(IF(OR(AE142="",AD142=""),"",AE142/AD142),"")</f>
        <v/>
      </c>
      <c r="AG142" s="56" t="n"/>
      <c r="AH142" s="59">
        <f>IFERROR(IF(OR(R142="",AG142=""),"",R142/AG142*100),"")</f>
        <v/>
      </c>
      <c r="AI142" s="56" t="n"/>
      <c r="AJ142" s="57">
        <f>IFERROR(IF(OR(T142="",AI142=""),"",IF(T142&gt;='Assumptions'!$B$10,AI142*(1+'Assumptions'!$B$13),IF(T142&lt;'Assumptions'!$B$8,AI142*(1-'Assumptions'!$B$14),AI142))),"")</f>
        <v/>
      </c>
      <c r="AK142" s="31">
        <f>IFERROR(IF(COUNTA(G142,I142:J142,M142:P142,R142,V142:W142,AB142:AC142,AG142,AI142,AL142:AN142)=0,"",IF(H142=0,"Closed / Sold Out",IF(I142&gt;H142,"Review Inventory",IF(T142&gt;='Assumptions'!$B$10,"Increase Rate",IF(T142&lt;'Assumptions'!$B$8,"Reduce Rate","Hold Rate"))))),"Review")</f>
        <v/>
      </c>
      <c r="AL142" s="25" t="n"/>
      <c r="AM142" s="25" t="n"/>
      <c r="AN142" s="26" t="n"/>
      <c r="AO142" s="24">
        <f>IFERROR(IF(A142="","",IF(A142&lt;TODAY(),"Past",IF(A142=TODAY(),"Today","Future"))),"")</f>
        <v/>
      </c>
      <c r="AP142" s="58">
        <f>IFERROR(IF(COUNTA(G142,I142:J142,M142:P142,R142,V142:W142,AB142:AC142,AG142,AI142,AL142:AN142)=0,"",'Assumptions'!$B$9),"")</f>
        <v/>
      </c>
      <c r="AQ142" s="31">
        <f>IFERROR(IF(COUNTA(G142,I142:J142,M142:P142,R142,V142:W142,AB142:AC142,AG142,AI142,AL142:AN142)=0,"",IF(G142&gt;F142,"Out-of-order rooms exceed inventory",IF(I142&gt;H142,"On-the-books rooms exceed sellable rooms",IF(Q142&gt;H142,"Forecast exceeds sellable rooms",IF(AND(Q142&gt;0,R142=0),"Missing forecast ADR",IF(AND(I142&gt;0,J142=0),"Missing on-the-books ADR","Ready")))))),"Check inputs")</f>
        <v/>
      </c>
    </row>
    <row r="143">
      <c r="A143" s="55" t="n">
        <v>46164</v>
      </c>
      <c r="B143" s="24">
        <f>IFERROR(IF(A143="","",INDEX('Assumptions'!$E$3:$E$9,MOD(A143-'Assumptions'!$B$18,7)+1)),"")</f>
        <v/>
      </c>
      <c r="C143" s="24">
        <f>IFERROR(IF(A143="","",INDEX('Assumptions'!$H$3:$H$14,MONTH(A143))),"")</f>
        <v/>
      </c>
      <c r="D143" s="25" t="inlineStr">
        <is>
          <t>Weekday</t>
        </is>
      </c>
      <c r="E143" s="26" t="n"/>
      <c r="F143" s="24">
        <f>IFERROR(IF(A143="","",'Assumptions'!$B$5),"")</f>
        <v/>
      </c>
      <c r="G143" s="25" t="n"/>
      <c r="H143" s="24">
        <f>IFERROR(IF(G143="","",MAX(0,F143-G143)),"")</f>
        <v/>
      </c>
      <c r="I143" s="25" t="n"/>
      <c r="J143" s="56" t="n"/>
      <c r="K143" s="57">
        <f>IFERROR(IF(OR(I143="",J143=""),"",I143*J143),"")</f>
        <v/>
      </c>
      <c r="L143" s="58">
        <f>IFERROR(IF(OR(I143="",H143=""),"",I143/H143),"")</f>
        <v/>
      </c>
      <c r="M143" s="25" t="n"/>
      <c r="N143" s="25" t="n"/>
      <c r="O143" s="25" t="n"/>
      <c r="P143" s="25" t="n"/>
      <c r="Q143" s="24">
        <f>IFERROR(IF(OR(H143="",I143="",P143=""),"",MIN(H143,MAX(0,I143+P143))),"")</f>
        <v/>
      </c>
      <c r="R143" s="56" t="n"/>
      <c r="S143" s="57">
        <f>IFERROR(IF(OR(Q143="",R143=""),"",Q143*R143),"")</f>
        <v/>
      </c>
      <c r="T143" s="58">
        <f>IFERROR(IF(OR(Q143="",H143=""),"",Q143/H143),"")</f>
        <v/>
      </c>
      <c r="U143" s="57">
        <f>IFERROR(IF(OR(S143="",H143=""),"",S143/H143),"")</f>
        <v/>
      </c>
      <c r="V143" s="25" t="n"/>
      <c r="W143" s="56" t="n"/>
      <c r="X143" s="57">
        <f>IFERROR(IF(OR(V143="",W143=""),"",V143*W143),"")</f>
        <v/>
      </c>
      <c r="Y143" s="58">
        <f>IFERROR(IF(OR(V143="",H143=""),"",V143/H143),"")</f>
        <v/>
      </c>
      <c r="Z143" s="57">
        <f>IFERROR(IF(OR(S143="",X143=""),"",S143-X143),"")</f>
        <v/>
      </c>
      <c r="AA143" s="58">
        <f>IFERROR(IF(OR(Z143="",X143=""),"",Z143/X143),"")</f>
        <v/>
      </c>
      <c r="AB143" s="25" t="n"/>
      <c r="AC143" s="56" t="n"/>
      <c r="AD143" s="57">
        <f>IFERROR(IF(OR(AB143="",AC143=""),"",AB143*AC143),"")</f>
        <v/>
      </c>
      <c r="AE143" s="57">
        <f>IFERROR(IF(OR(S143="",AD143=""),"",S143-AD143),"")</f>
        <v/>
      </c>
      <c r="AF143" s="58">
        <f>IFERROR(IF(OR(AE143="",AD143=""),"",AE143/AD143),"")</f>
        <v/>
      </c>
      <c r="AG143" s="56" t="n"/>
      <c r="AH143" s="59">
        <f>IFERROR(IF(OR(R143="",AG143=""),"",R143/AG143*100),"")</f>
        <v/>
      </c>
      <c r="AI143" s="56" t="n"/>
      <c r="AJ143" s="57">
        <f>IFERROR(IF(OR(T143="",AI143=""),"",IF(T143&gt;='Assumptions'!$B$10,AI143*(1+'Assumptions'!$B$13),IF(T143&lt;'Assumptions'!$B$8,AI143*(1-'Assumptions'!$B$14),AI143))),"")</f>
        <v/>
      </c>
      <c r="AK143" s="31">
        <f>IFERROR(IF(COUNTA(G143,I143:J143,M143:P143,R143,V143:W143,AB143:AC143,AG143,AI143,AL143:AN143)=0,"",IF(H143=0,"Closed / Sold Out",IF(I143&gt;H143,"Review Inventory",IF(T143&gt;='Assumptions'!$B$10,"Increase Rate",IF(T143&lt;'Assumptions'!$B$8,"Reduce Rate","Hold Rate"))))),"Review")</f>
        <v/>
      </c>
      <c r="AL143" s="25" t="n"/>
      <c r="AM143" s="25" t="n"/>
      <c r="AN143" s="26" t="n"/>
      <c r="AO143" s="24">
        <f>IFERROR(IF(A143="","",IF(A143&lt;TODAY(),"Past",IF(A143=TODAY(),"Today","Future"))),"")</f>
        <v/>
      </c>
      <c r="AP143" s="58">
        <f>IFERROR(IF(COUNTA(G143,I143:J143,M143:P143,R143,V143:W143,AB143:AC143,AG143,AI143,AL143:AN143)=0,"",'Assumptions'!$B$9),"")</f>
        <v/>
      </c>
      <c r="AQ143" s="31">
        <f>IFERROR(IF(COUNTA(G143,I143:J143,M143:P143,R143,V143:W143,AB143:AC143,AG143,AI143,AL143:AN143)=0,"",IF(G143&gt;F143,"Out-of-order rooms exceed inventory",IF(I143&gt;H143,"On-the-books rooms exceed sellable rooms",IF(Q143&gt;H143,"Forecast exceeds sellable rooms",IF(AND(Q143&gt;0,R143=0),"Missing forecast ADR",IF(AND(I143&gt;0,J143=0),"Missing on-the-books ADR","Ready")))))),"Check inputs")</f>
        <v/>
      </c>
    </row>
    <row r="144">
      <c r="A144" s="55" t="n">
        <v>46165</v>
      </c>
      <c r="B144" s="24">
        <f>IFERROR(IF(A144="","",INDEX('Assumptions'!$E$3:$E$9,MOD(A144-'Assumptions'!$B$18,7)+1)),"")</f>
        <v/>
      </c>
      <c r="C144" s="24">
        <f>IFERROR(IF(A144="","",INDEX('Assumptions'!$H$3:$H$14,MONTH(A144))),"")</f>
        <v/>
      </c>
      <c r="D144" s="25" t="inlineStr">
        <is>
          <t>Weekend</t>
        </is>
      </c>
      <c r="E144" s="26" t="n"/>
      <c r="F144" s="24">
        <f>IFERROR(IF(A144="","",'Assumptions'!$B$5),"")</f>
        <v/>
      </c>
      <c r="G144" s="25" t="n"/>
      <c r="H144" s="24">
        <f>IFERROR(IF(G144="","",MAX(0,F144-G144)),"")</f>
        <v/>
      </c>
      <c r="I144" s="25" t="n"/>
      <c r="J144" s="56" t="n"/>
      <c r="K144" s="57">
        <f>IFERROR(IF(OR(I144="",J144=""),"",I144*J144),"")</f>
        <v/>
      </c>
      <c r="L144" s="58">
        <f>IFERROR(IF(OR(I144="",H144=""),"",I144/H144),"")</f>
        <v/>
      </c>
      <c r="M144" s="25" t="n"/>
      <c r="N144" s="25" t="n"/>
      <c r="O144" s="25" t="n"/>
      <c r="P144" s="25" t="n"/>
      <c r="Q144" s="24">
        <f>IFERROR(IF(OR(H144="",I144="",P144=""),"",MIN(H144,MAX(0,I144+P144))),"")</f>
        <v/>
      </c>
      <c r="R144" s="56" t="n"/>
      <c r="S144" s="57">
        <f>IFERROR(IF(OR(Q144="",R144=""),"",Q144*R144),"")</f>
        <v/>
      </c>
      <c r="T144" s="58">
        <f>IFERROR(IF(OR(Q144="",H144=""),"",Q144/H144),"")</f>
        <v/>
      </c>
      <c r="U144" s="57">
        <f>IFERROR(IF(OR(S144="",H144=""),"",S144/H144),"")</f>
        <v/>
      </c>
      <c r="V144" s="25" t="n"/>
      <c r="W144" s="56" t="n"/>
      <c r="X144" s="57">
        <f>IFERROR(IF(OR(V144="",W144=""),"",V144*W144),"")</f>
        <v/>
      </c>
      <c r="Y144" s="58">
        <f>IFERROR(IF(OR(V144="",H144=""),"",V144/H144),"")</f>
        <v/>
      </c>
      <c r="Z144" s="57">
        <f>IFERROR(IF(OR(S144="",X144=""),"",S144-X144),"")</f>
        <v/>
      </c>
      <c r="AA144" s="58">
        <f>IFERROR(IF(OR(Z144="",X144=""),"",Z144/X144),"")</f>
        <v/>
      </c>
      <c r="AB144" s="25" t="n"/>
      <c r="AC144" s="56" t="n"/>
      <c r="AD144" s="57">
        <f>IFERROR(IF(OR(AB144="",AC144=""),"",AB144*AC144),"")</f>
        <v/>
      </c>
      <c r="AE144" s="57">
        <f>IFERROR(IF(OR(S144="",AD144=""),"",S144-AD144),"")</f>
        <v/>
      </c>
      <c r="AF144" s="58">
        <f>IFERROR(IF(OR(AE144="",AD144=""),"",AE144/AD144),"")</f>
        <v/>
      </c>
      <c r="AG144" s="56" t="n"/>
      <c r="AH144" s="59">
        <f>IFERROR(IF(OR(R144="",AG144=""),"",R144/AG144*100),"")</f>
        <v/>
      </c>
      <c r="AI144" s="56" t="n"/>
      <c r="AJ144" s="57">
        <f>IFERROR(IF(OR(T144="",AI144=""),"",IF(T144&gt;='Assumptions'!$B$10,AI144*(1+'Assumptions'!$B$13),IF(T144&lt;'Assumptions'!$B$8,AI144*(1-'Assumptions'!$B$14),AI144))),"")</f>
        <v/>
      </c>
      <c r="AK144" s="31">
        <f>IFERROR(IF(COUNTA(G144,I144:J144,M144:P144,R144,V144:W144,AB144:AC144,AG144,AI144,AL144:AN144)=0,"",IF(H144=0,"Closed / Sold Out",IF(I144&gt;H144,"Review Inventory",IF(T144&gt;='Assumptions'!$B$10,"Increase Rate",IF(T144&lt;'Assumptions'!$B$8,"Reduce Rate","Hold Rate"))))),"Review")</f>
        <v/>
      </c>
      <c r="AL144" s="25" t="n"/>
      <c r="AM144" s="25" t="n"/>
      <c r="AN144" s="26" t="n"/>
      <c r="AO144" s="24">
        <f>IFERROR(IF(A144="","",IF(A144&lt;TODAY(),"Past",IF(A144=TODAY(),"Today","Future"))),"")</f>
        <v/>
      </c>
      <c r="AP144" s="58">
        <f>IFERROR(IF(COUNTA(G144,I144:J144,M144:P144,R144,V144:W144,AB144:AC144,AG144,AI144,AL144:AN144)=0,"",'Assumptions'!$B$9),"")</f>
        <v/>
      </c>
      <c r="AQ144" s="31">
        <f>IFERROR(IF(COUNTA(G144,I144:J144,M144:P144,R144,V144:W144,AB144:AC144,AG144,AI144,AL144:AN144)=0,"",IF(G144&gt;F144,"Out-of-order rooms exceed inventory",IF(I144&gt;H144,"On-the-books rooms exceed sellable rooms",IF(Q144&gt;H144,"Forecast exceeds sellable rooms",IF(AND(Q144&gt;0,R144=0),"Missing forecast ADR",IF(AND(I144&gt;0,J144=0),"Missing on-the-books ADR","Ready")))))),"Check inputs")</f>
        <v/>
      </c>
    </row>
    <row r="145">
      <c r="A145" s="55" t="n">
        <v>46166</v>
      </c>
      <c r="B145" s="24">
        <f>IFERROR(IF(A145="","",INDEX('Assumptions'!$E$3:$E$9,MOD(A145-'Assumptions'!$B$18,7)+1)),"")</f>
        <v/>
      </c>
      <c r="C145" s="24">
        <f>IFERROR(IF(A145="","",INDEX('Assumptions'!$H$3:$H$14,MONTH(A145))),"")</f>
        <v/>
      </c>
      <c r="D145" s="25" t="inlineStr">
        <is>
          <t>Weekend</t>
        </is>
      </c>
      <c r="E145" s="26" t="n"/>
      <c r="F145" s="24">
        <f>IFERROR(IF(A145="","",'Assumptions'!$B$5),"")</f>
        <v/>
      </c>
      <c r="G145" s="25" t="n"/>
      <c r="H145" s="24">
        <f>IFERROR(IF(G145="","",MAX(0,F145-G145)),"")</f>
        <v/>
      </c>
      <c r="I145" s="25" t="n"/>
      <c r="J145" s="56" t="n"/>
      <c r="K145" s="57">
        <f>IFERROR(IF(OR(I145="",J145=""),"",I145*J145),"")</f>
        <v/>
      </c>
      <c r="L145" s="58">
        <f>IFERROR(IF(OR(I145="",H145=""),"",I145/H145),"")</f>
        <v/>
      </c>
      <c r="M145" s="25" t="n"/>
      <c r="N145" s="25" t="n"/>
      <c r="O145" s="25" t="n"/>
      <c r="P145" s="25" t="n"/>
      <c r="Q145" s="24">
        <f>IFERROR(IF(OR(H145="",I145="",P145=""),"",MIN(H145,MAX(0,I145+P145))),"")</f>
        <v/>
      </c>
      <c r="R145" s="56" t="n"/>
      <c r="S145" s="57">
        <f>IFERROR(IF(OR(Q145="",R145=""),"",Q145*R145),"")</f>
        <v/>
      </c>
      <c r="T145" s="58">
        <f>IFERROR(IF(OR(Q145="",H145=""),"",Q145/H145),"")</f>
        <v/>
      </c>
      <c r="U145" s="57">
        <f>IFERROR(IF(OR(S145="",H145=""),"",S145/H145),"")</f>
        <v/>
      </c>
      <c r="V145" s="25" t="n"/>
      <c r="W145" s="56" t="n"/>
      <c r="X145" s="57">
        <f>IFERROR(IF(OR(V145="",W145=""),"",V145*W145),"")</f>
        <v/>
      </c>
      <c r="Y145" s="58">
        <f>IFERROR(IF(OR(V145="",H145=""),"",V145/H145),"")</f>
        <v/>
      </c>
      <c r="Z145" s="57">
        <f>IFERROR(IF(OR(S145="",X145=""),"",S145-X145),"")</f>
        <v/>
      </c>
      <c r="AA145" s="58">
        <f>IFERROR(IF(OR(Z145="",X145=""),"",Z145/X145),"")</f>
        <v/>
      </c>
      <c r="AB145" s="25" t="n"/>
      <c r="AC145" s="56" t="n"/>
      <c r="AD145" s="57">
        <f>IFERROR(IF(OR(AB145="",AC145=""),"",AB145*AC145),"")</f>
        <v/>
      </c>
      <c r="AE145" s="57">
        <f>IFERROR(IF(OR(S145="",AD145=""),"",S145-AD145),"")</f>
        <v/>
      </c>
      <c r="AF145" s="58">
        <f>IFERROR(IF(OR(AE145="",AD145=""),"",AE145/AD145),"")</f>
        <v/>
      </c>
      <c r="AG145" s="56" t="n"/>
      <c r="AH145" s="59">
        <f>IFERROR(IF(OR(R145="",AG145=""),"",R145/AG145*100),"")</f>
        <v/>
      </c>
      <c r="AI145" s="56" t="n"/>
      <c r="AJ145" s="57">
        <f>IFERROR(IF(OR(T145="",AI145=""),"",IF(T145&gt;='Assumptions'!$B$10,AI145*(1+'Assumptions'!$B$13),IF(T145&lt;'Assumptions'!$B$8,AI145*(1-'Assumptions'!$B$14),AI145))),"")</f>
        <v/>
      </c>
      <c r="AK145" s="31">
        <f>IFERROR(IF(COUNTA(G145,I145:J145,M145:P145,R145,V145:W145,AB145:AC145,AG145,AI145,AL145:AN145)=0,"",IF(H145=0,"Closed / Sold Out",IF(I145&gt;H145,"Review Inventory",IF(T145&gt;='Assumptions'!$B$10,"Increase Rate",IF(T145&lt;'Assumptions'!$B$8,"Reduce Rate","Hold Rate"))))),"Review")</f>
        <v/>
      </c>
      <c r="AL145" s="25" t="n"/>
      <c r="AM145" s="25" t="n"/>
      <c r="AN145" s="26" t="n"/>
      <c r="AO145" s="24">
        <f>IFERROR(IF(A145="","",IF(A145&lt;TODAY(),"Past",IF(A145=TODAY(),"Today","Future"))),"")</f>
        <v/>
      </c>
      <c r="AP145" s="58">
        <f>IFERROR(IF(COUNTA(G145,I145:J145,M145:P145,R145,V145:W145,AB145:AC145,AG145,AI145,AL145:AN145)=0,"",'Assumptions'!$B$9),"")</f>
        <v/>
      </c>
      <c r="AQ145" s="31">
        <f>IFERROR(IF(COUNTA(G145,I145:J145,M145:P145,R145,V145:W145,AB145:AC145,AG145,AI145,AL145:AN145)=0,"",IF(G145&gt;F145,"Out-of-order rooms exceed inventory",IF(I145&gt;H145,"On-the-books rooms exceed sellable rooms",IF(Q145&gt;H145,"Forecast exceeds sellable rooms",IF(AND(Q145&gt;0,R145=0),"Missing forecast ADR",IF(AND(I145&gt;0,J145=0),"Missing on-the-books ADR","Ready")))))),"Check inputs")</f>
        <v/>
      </c>
    </row>
    <row r="146">
      <c r="A146" s="55" t="n">
        <v>46167</v>
      </c>
      <c r="B146" s="24">
        <f>IFERROR(IF(A146="","",INDEX('Assumptions'!$E$3:$E$9,MOD(A146-'Assumptions'!$B$18,7)+1)),"")</f>
        <v/>
      </c>
      <c r="C146" s="24">
        <f>IFERROR(IF(A146="","",INDEX('Assumptions'!$H$3:$H$14,MONTH(A146))),"")</f>
        <v/>
      </c>
      <c r="D146" s="25" t="inlineStr">
        <is>
          <t>Weekday</t>
        </is>
      </c>
      <c r="E146" s="26" t="n"/>
      <c r="F146" s="24">
        <f>IFERROR(IF(A146="","",'Assumptions'!$B$5),"")</f>
        <v/>
      </c>
      <c r="G146" s="25" t="n"/>
      <c r="H146" s="24">
        <f>IFERROR(IF(G146="","",MAX(0,F146-G146)),"")</f>
        <v/>
      </c>
      <c r="I146" s="25" t="n"/>
      <c r="J146" s="56" t="n"/>
      <c r="K146" s="57">
        <f>IFERROR(IF(OR(I146="",J146=""),"",I146*J146),"")</f>
        <v/>
      </c>
      <c r="L146" s="58">
        <f>IFERROR(IF(OR(I146="",H146=""),"",I146/H146),"")</f>
        <v/>
      </c>
      <c r="M146" s="25" t="n"/>
      <c r="N146" s="25" t="n"/>
      <c r="O146" s="25" t="n"/>
      <c r="P146" s="25" t="n"/>
      <c r="Q146" s="24">
        <f>IFERROR(IF(OR(H146="",I146="",P146=""),"",MIN(H146,MAX(0,I146+P146))),"")</f>
        <v/>
      </c>
      <c r="R146" s="56" t="n"/>
      <c r="S146" s="57">
        <f>IFERROR(IF(OR(Q146="",R146=""),"",Q146*R146),"")</f>
        <v/>
      </c>
      <c r="T146" s="58">
        <f>IFERROR(IF(OR(Q146="",H146=""),"",Q146/H146),"")</f>
        <v/>
      </c>
      <c r="U146" s="57">
        <f>IFERROR(IF(OR(S146="",H146=""),"",S146/H146),"")</f>
        <v/>
      </c>
      <c r="V146" s="25" t="n"/>
      <c r="W146" s="56" t="n"/>
      <c r="X146" s="57">
        <f>IFERROR(IF(OR(V146="",W146=""),"",V146*W146),"")</f>
        <v/>
      </c>
      <c r="Y146" s="58">
        <f>IFERROR(IF(OR(V146="",H146=""),"",V146/H146),"")</f>
        <v/>
      </c>
      <c r="Z146" s="57">
        <f>IFERROR(IF(OR(S146="",X146=""),"",S146-X146),"")</f>
        <v/>
      </c>
      <c r="AA146" s="58">
        <f>IFERROR(IF(OR(Z146="",X146=""),"",Z146/X146),"")</f>
        <v/>
      </c>
      <c r="AB146" s="25" t="n"/>
      <c r="AC146" s="56" t="n"/>
      <c r="AD146" s="57">
        <f>IFERROR(IF(OR(AB146="",AC146=""),"",AB146*AC146),"")</f>
        <v/>
      </c>
      <c r="AE146" s="57">
        <f>IFERROR(IF(OR(S146="",AD146=""),"",S146-AD146),"")</f>
        <v/>
      </c>
      <c r="AF146" s="58">
        <f>IFERROR(IF(OR(AE146="",AD146=""),"",AE146/AD146),"")</f>
        <v/>
      </c>
      <c r="AG146" s="56" t="n"/>
      <c r="AH146" s="59">
        <f>IFERROR(IF(OR(R146="",AG146=""),"",R146/AG146*100),"")</f>
        <v/>
      </c>
      <c r="AI146" s="56" t="n"/>
      <c r="AJ146" s="57">
        <f>IFERROR(IF(OR(T146="",AI146=""),"",IF(T146&gt;='Assumptions'!$B$10,AI146*(1+'Assumptions'!$B$13),IF(T146&lt;'Assumptions'!$B$8,AI146*(1-'Assumptions'!$B$14),AI146))),"")</f>
        <v/>
      </c>
      <c r="AK146" s="31">
        <f>IFERROR(IF(COUNTA(G146,I146:J146,M146:P146,R146,V146:W146,AB146:AC146,AG146,AI146,AL146:AN146)=0,"",IF(H146=0,"Closed / Sold Out",IF(I146&gt;H146,"Review Inventory",IF(T146&gt;='Assumptions'!$B$10,"Increase Rate",IF(T146&lt;'Assumptions'!$B$8,"Reduce Rate","Hold Rate"))))),"Review")</f>
        <v/>
      </c>
      <c r="AL146" s="25" t="n"/>
      <c r="AM146" s="25" t="n"/>
      <c r="AN146" s="26" t="n"/>
      <c r="AO146" s="24">
        <f>IFERROR(IF(A146="","",IF(A146&lt;TODAY(),"Past",IF(A146=TODAY(),"Today","Future"))),"")</f>
        <v/>
      </c>
      <c r="AP146" s="58">
        <f>IFERROR(IF(COUNTA(G146,I146:J146,M146:P146,R146,V146:W146,AB146:AC146,AG146,AI146,AL146:AN146)=0,"",'Assumptions'!$B$9),"")</f>
        <v/>
      </c>
      <c r="AQ146" s="31">
        <f>IFERROR(IF(COUNTA(G146,I146:J146,M146:P146,R146,V146:W146,AB146:AC146,AG146,AI146,AL146:AN146)=0,"",IF(G146&gt;F146,"Out-of-order rooms exceed inventory",IF(I146&gt;H146,"On-the-books rooms exceed sellable rooms",IF(Q146&gt;H146,"Forecast exceeds sellable rooms",IF(AND(Q146&gt;0,R146=0),"Missing forecast ADR",IF(AND(I146&gt;0,J146=0),"Missing on-the-books ADR","Ready")))))),"Check inputs")</f>
        <v/>
      </c>
    </row>
    <row r="147">
      <c r="A147" s="55" t="n">
        <v>46168</v>
      </c>
      <c r="B147" s="24">
        <f>IFERROR(IF(A147="","",INDEX('Assumptions'!$E$3:$E$9,MOD(A147-'Assumptions'!$B$18,7)+1)),"")</f>
        <v/>
      </c>
      <c r="C147" s="24">
        <f>IFERROR(IF(A147="","",INDEX('Assumptions'!$H$3:$H$14,MONTH(A147))),"")</f>
        <v/>
      </c>
      <c r="D147" s="25" t="inlineStr">
        <is>
          <t>Weekday</t>
        </is>
      </c>
      <c r="E147" s="26" t="n"/>
      <c r="F147" s="24">
        <f>IFERROR(IF(A147="","",'Assumptions'!$B$5),"")</f>
        <v/>
      </c>
      <c r="G147" s="25" t="n"/>
      <c r="H147" s="24">
        <f>IFERROR(IF(G147="","",MAX(0,F147-G147)),"")</f>
        <v/>
      </c>
      <c r="I147" s="25" t="n"/>
      <c r="J147" s="56" t="n"/>
      <c r="K147" s="57">
        <f>IFERROR(IF(OR(I147="",J147=""),"",I147*J147),"")</f>
        <v/>
      </c>
      <c r="L147" s="58">
        <f>IFERROR(IF(OR(I147="",H147=""),"",I147/H147),"")</f>
        <v/>
      </c>
      <c r="M147" s="25" t="n"/>
      <c r="N147" s="25" t="n"/>
      <c r="O147" s="25" t="n"/>
      <c r="P147" s="25" t="n"/>
      <c r="Q147" s="24">
        <f>IFERROR(IF(OR(H147="",I147="",P147=""),"",MIN(H147,MAX(0,I147+P147))),"")</f>
        <v/>
      </c>
      <c r="R147" s="56" t="n"/>
      <c r="S147" s="57">
        <f>IFERROR(IF(OR(Q147="",R147=""),"",Q147*R147),"")</f>
        <v/>
      </c>
      <c r="T147" s="58">
        <f>IFERROR(IF(OR(Q147="",H147=""),"",Q147/H147),"")</f>
        <v/>
      </c>
      <c r="U147" s="57">
        <f>IFERROR(IF(OR(S147="",H147=""),"",S147/H147),"")</f>
        <v/>
      </c>
      <c r="V147" s="25" t="n"/>
      <c r="W147" s="56" t="n"/>
      <c r="X147" s="57">
        <f>IFERROR(IF(OR(V147="",W147=""),"",V147*W147),"")</f>
        <v/>
      </c>
      <c r="Y147" s="58">
        <f>IFERROR(IF(OR(V147="",H147=""),"",V147/H147),"")</f>
        <v/>
      </c>
      <c r="Z147" s="57">
        <f>IFERROR(IF(OR(S147="",X147=""),"",S147-X147),"")</f>
        <v/>
      </c>
      <c r="AA147" s="58">
        <f>IFERROR(IF(OR(Z147="",X147=""),"",Z147/X147),"")</f>
        <v/>
      </c>
      <c r="AB147" s="25" t="n"/>
      <c r="AC147" s="56" t="n"/>
      <c r="AD147" s="57">
        <f>IFERROR(IF(OR(AB147="",AC147=""),"",AB147*AC147),"")</f>
        <v/>
      </c>
      <c r="AE147" s="57">
        <f>IFERROR(IF(OR(S147="",AD147=""),"",S147-AD147),"")</f>
        <v/>
      </c>
      <c r="AF147" s="58">
        <f>IFERROR(IF(OR(AE147="",AD147=""),"",AE147/AD147),"")</f>
        <v/>
      </c>
      <c r="AG147" s="56" t="n"/>
      <c r="AH147" s="59">
        <f>IFERROR(IF(OR(R147="",AG147=""),"",R147/AG147*100),"")</f>
        <v/>
      </c>
      <c r="AI147" s="56" t="n"/>
      <c r="AJ147" s="57">
        <f>IFERROR(IF(OR(T147="",AI147=""),"",IF(T147&gt;='Assumptions'!$B$10,AI147*(1+'Assumptions'!$B$13),IF(T147&lt;'Assumptions'!$B$8,AI147*(1-'Assumptions'!$B$14),AI147))),"")</f>
        <v/>
      </c>
      <c r="AK147" s="31">
        <f>IFERROR(IF(COUNTA(G147,I147:J147,M147:P147,R147,V147:W147,AB147:AC147,AG147,AI147,AL147:AN147)=0,"",IF(H147=0,"Closed / Sold Out",IF(I147&gt;H147,"Review Inventory",IF(T147&gt;='Assumptions'!$B$10,"Increase Rate",IF(T147&lt;'Assumptions'!$B$8,"Reduce Rate","Hold Rate"))))),"Review")</f>
        <v/>
      </c>
      <c r="AL147" s="25" t="n"/>
      <c r="AM147" s="25" t="n"/>
      <c r="AN147" s="26" t="n"/>
      <c r="AO147" s="24">
        <f>IFERROR(IF(A147="","",IF(A147&lt;TODAY(),"Past",IF(A147=TODAY(),"Today","Future"))),"")</f>
        <v/>
      </c>
      <c r="AP147" s="58">
        <f>IFERROR(IF(COUNTA(G147,I147:J147,M147:P147,R147,V147:W147,AB147:AC147,AG147,AI147,AL147:AN147)=0,"",'Assumptions'!$B$9),"")</f>
        <v/>
      </c>
      <c r="AQ147" s="31">
        <f>IFERROR(IF(COUNTA(G147,I147:J147,M147:P147,R147,V147:W147,AB147:AC147,AG147,AI147,AL147:AN147)=0,"",IF(G147&gt;F147,"Out-of-order rooms exceed inventory",IF(I147&gt;H147,"On-the-books rooms exceed sellable rooms",IF(Q147&gt;H147,"Forecast exceeds sellable rooms",IF(AND(Q147&gt;0,R147=0),"Missing forecast ADR",IF(AND(I147&gt;0,J147=0),"Missing on-the-books ADR","Ready")))))),"Check inputs")</f>
        <v/>
      </c>
    </row>
    <row r="148">
      <c r="A148" s="55" t="n">
        <v>46169</v>
      </c>
      <c r="B148" s="24">
        <f>IFERROR(IF(A148="","",INDEX('Assumptions'!$E$3:$E$9,MOD(A148-'Assumptions'!$B$18,7)+1)),"")</f>
        <v/>
      </c>
      <c r="C148" s="24">
        <f>IFERROR(IF(A148="","",INDEX('Assumptions'!$H$3:$H$14,MONTH(A148))),"")</f>
        <v/>
      </c>
      <c r="D148" s="25" t="inlineStr">
        <is>
          <t>Weekday</t>
        </is>
      </c>
      <c r="E148" s="26" t="n"/>
      <c r="F148" s="24">
        <f>IFERROR(IF(A148="","",'Assumptions'!$B$5),"")</f>
        <v/>
      </c>
      <c r="G148" s="25" t="n"/>
      <c r="H148" s="24">
        <f>IFERROR(IF(G148="","",MAX(0,F148-G148)),"")</f>
        <v/>
      </c>
      <c r="I148" s="25" t="n"/>
      <c r="J148" s="56" t="n"/>
      <c r="K148" s="57">
        <f>IFERROR(IF(OR(I148="",J148=""),"",I148*J148),"")</f>
        <v/>
      </c>
      <c r="L148" s="58">
        <f>IFERROR(IF(OR(I148="",H148=""),"",I148/H148),"")</f>
        <v/>
      </c>
      <c r="M148" s="25" t="n"/>
      <c r="N148" s="25" t="n"/>
      <c r="O148" s="25" t="n"/>
      <c r="P148" s="25" t="n"/>
      <c r="Q148" s="24">
        <f>IFERROR(IF(OR(H148="",I148="",P148=""),"",MIN(H148,MAX(0,I148+P148))),"")</f>
        <v/>
      </c>
      <c r="R148" s="56" t="n"/>
      <c r="S148" s="57">
        <f>IFERROR(IF(OR(Q148="",R148=""),"",Q148*R148),"")</f>
        <v/>
      </c>
      <c r="T148" s="58">
        <f>IFERROR(IF(OR(Q148="",H148=""),"",Q148/H148),"")</f>
        <v/>
      </c>
      <c r="U148" s="57">
        <f>IFERROR(IF(OR(S148="",H148=""),"",S148/H148),"")</f>
        <v/>
      </c>
      <c r="V148" s="25" t="n"/>
      <c r="W148" s="56" t="n"/>
      <c r="X148" s="57">
        <f>IFERROR(IF(OR(V148="",W148=""),"",V148*W148),"")</f>
        <v/>
      </c>
      <c r="Y148" s="58">
        <f>IFERROR(IF(OR(V148="",H148=""),"",V148/H148),"")</f>
        <v/>
      </c>
      <c r="Z148" s="57">
        <f>IFERROR(IF(OR(S148="",X148=""),"",S148-X148),"")</f>
        <v/>
      </c>
      <c r="AA148" s="58">
        <f>IFERROR(IF(OR(Z148="",X148=""),"",Z148/X148),"")</f>
        <v/>
      </c>
      <c r="AB148" s="25" t="n"/>
      <c r="AC148" s="56" t="n"/>
      <c r="AD148" s="57">
        <f>IFERROR(IF(OR(AB148="",AC148=""),"",AB148*AC148),"")</f>
        <v/>
      </c>
      <c r="AE148" s="57">
        <f>IFERROR(IF(OR(S148="",AD148=""),"",S148-AD148),"")</f>
        <v/>
      </c>
      <c r="AF148" s="58">
        <f>IFERROR(IF(OR(AE148="",AD148=""),"",AE148/AD148),"")</f>
        <v/>
      </c>
      <c r="AG148" s="56" t="n"/>
      <c r="AH148" s="59">
        <f>IFERROR(IF(OR(R148="",AG148=""),"",R148/AG148*100),"")</f>
        <v/>
      </c>
      <c r="AI148" s="56" t="n"/>
      <c r="AJ148" s="57">
        <f>IFERROR(IF(OR(T148="",AI148=""),"",IF(T148&gt;='Assumptions'!$B$10,AI148*(1+'Assumptions'!$B$13),IF(T148&lt;'Assumptions'!$B$8,AI148*(1-'Assumptions'!$B$14),AI148))),"")</f>
        <v/>
      </c>
      <c r="AK148" s="31">
        <f>IFERROR(IF(COUNTA(G148,I148:J148,M148:P148,R148,V148:W148,AB148:AC148,AG148,AI148,AL148:AN148)=0,"",IF(H148=0,"Closed / Sold Out",IF(I148&gt;H148,"Review Inventory",IF(T148&gt;='Assumptions'!$B$10,"Increase Rate",IF(T148&lt;'Assumptions'!$B$8,"Reduce Rate","Hold Rate"))))),"Review")</f>
        <v/>
      </c>
      <c r="AL148" s="25" t="n"/>
      <c r="AM148" s="25" t="n"/>
      <c r="AN148" s="26" t="n"/>
      <c r="AO148" s="24">
        <f>IFERROR(IF(A148="","",IF(A148&lt;TODAY(),"Past",IF(A148=TODAY(),"Today","Future"))),"")</f>
        <v/>
      </c>
      <c r="AP148" s="58">
        <f>IFERROR(IF(COUNTA(G148,I148:J148,M148:P148,R148,V148:W148,AB148:AC148,AG148,AI148,AL148:AN148)=0,"",'Assumptions'!$B$9),"")</f>
        <v/>
      </c>
      <c r="AQ148" s="31">
        <f>IFERROR(IF(COUNTA(G148,I148:J148,M148:P148,R148,V148:W148,AB148:AC148,AG148,AI148,AL148:AN148)=0,"",IF(G148&gt;F148,"Out-of-order rooms exceed inventory",IF(I148&gt;H148,"On-the-books rooms exceed sellable rooms",IF(Q148&gt;H148,"Forecast exceeds sellable rooms",IF(AND(Q148&gt;0,R148=0),"Missing forecast ADR",IF(AND(I148&gt;0,J148=0),"Missing on-the-books ADR","Ready")))))),"Check inputs")</f>
        <v/>
      </c>
    </row>
    <row r="149">
      <c r="A149" s="55" t="n">
        <v>46170</v>
      </c>
      <c r="B149" s="24">
        <f>IFERROR(IF(A149="","",INDEX('Assumptions'!$E$3:$E$9,MOD(A149-'Assumptions'!$B$18,7)+1)),"")</f>
        <v/>
      </c>
      <c r="C149" s="24">
        <f>IFERROR(IF(A149="","",INDEX('Assumptions'!$H$3:$H$14,MONTH(A149))),"")</f>
        <v/>
      </c>
      <c r="D149" s="25" t="inlineStr">
        <is>
          <t>Weekday</t>
        </is>
      </c>
      <c r="E149" s="26" t="n"/>
      <c r="F149" s="24">
        <f>IFERROR(IF(A149="","",'Assumptions'!$B$5),"")</f>
        <v/>
      </c>
      <c r="G149" s="25" t="n"/>
      <c r="H149" s="24">
        <f>IFERROR(IF(G149="","",MAX(0,F149-G149)),"")</f>
        <v/>
      </c>
      <c r="I149" s="25" t="n"/>
      <c r="J149" s="56" t="n"/>
      <c r="K149" s="57">
        <f>IFERROR(IF(OR(I149="",J149=""),"",I149*J149),"")</f>
        <v/>
      </c>
      <c r="L149" s="58">
        <f>IFERROR(IF(OR(I149="",H149=""),"",I149/H149),"")</f>
        <v/>
      </c>
      <c r="M149" s="25" t="n"/>
      <c r="N149" s="25" t="n"/>
      <c r="O149" s="25" t="n"/>
      <c r="P149" s="25" t="n"/>
      <c r="Q149" s="24">
        <f>IFERROR(IF(OR(H149="",I149="",P149=""),"",MIN(H149,MAX(0,I149+P149))),"")</f>
        <v/>
      </c>
      <c r="R149" s="56" t="n"/>
      <c r="S149" s="57">
        <f>IFERROR(IF(OR(Q149="",R149=""),"",Q149*R149),"")</f>
        <v/>
      </c>
      <c r="T149" s="58">
        <f>IFERROR(IF(OR(Q149="",H149=""),"",Q149/H149),"")</f>
        <v/>
      </c>
      <c r="U149" s="57">
        <f>IFERROR(IF(OR(S149="",H149=""),"",S149/H149),"")</f>
        <v/>
      </c>
      <c r="V149" s="25" t="n"/>
      <c r="W149" s="56" t="n"/>
      <c r="X149" s="57">
        <f>IFERROR(IF(OR(V149="",W149=""),"",V149*W149),"")</f>
        <v/>
      </c>
      <c r="Y149" s="58">
        <f>IFERROR(IF(OR(V149="",H149=""),"",V149/H149),"")</f>
        <v/>
      </c>
      <c r="Z149" s="57">
        <f>IFERROR(IF(OR(S149="",X149=""),"",S149-X149),"")</f>
        <v/>
      </c>
      <c r="AA149" s="58">
        <f>IFERROR(IF(OR(Z149="",X149=""),"",Z149/X149),"")</f>
        <v/>
      </c>
      <c r="AB149" s="25" t="n"/>
      <c r="AC149" s="56" t="n"/>
      <c r="AD149" s="57">
        <f>IFERROR(IF(OR(AB149="",AC149=""),"",AB149*AC149),"")</f>
        <v/>
      </c>
      <c r="AE149" s="57">
        <f>IFERROR(IF(OR(S149="",AD149=""),"",S149-AD149),"")</f>
        <v/>
      </c>
      <c r="AF149" s="58">
        <f>IFERROR(IF(OR(AE149="",AD149=""),"",AE149/AD149),"")</f>
        <v/>
      </c>
      <c r="AG149" s="56" t="n"/>
      <c r="AH149" s="59">
        <f>IFERROR(IF(OR(R149="",AG149=""),"",R149/AG149*100),"")</f>
        <v/>
      </c>
      <c r="AI149" s="56" t="n"/>
      <c r="AJ149" s="57">
        <f>IFERROR(IF(OR(T149="",AI149=""),"",IF(T149&gt;='Assumptions'!$B$10,AI149*(1+'Assumptions'!$B$13),IF(T149&lt;'Assumptions'!$B$8,AI149*(1-'Assumptions'!$B$14),AI149))),"")</f>
        <v/>
      </c>
      <c r="AK149" s="31">
        <f>IFERROR(IF(COUNTA(G149,I149:J149,M149:P149,R149,V149:W149,AB149:AC149,AG149,AI149,AL149:AN149)=0,"",IF(H149=0,"Closed / Sold Out",IF(I149&gt;H149,"Review Inventory",IF(T149&gt;='Assumptions'!$B$10,"Increase Rate",IF(T149&lt;'Assumptions'!$B$8,"Reduce Rate","Hold Rate"))))),"Review")</f>
        <v/>
      </c>
      <c r="AL149" s="25" t="n"/>
      <c r="AM149" s="25" t="n"/>
      <c r="AN149" s="26" t="n"/>
      <c r="AO149" s="24">
        <f>IFERROR(IF(A149="","",IF(A149&lt;TODAY(),"Past",IF(A149=TODAY(),"Today","Future"))),"")</f>
        <v/>
      </c>
      <c r="AP149" s="58">
        <f>IFERROR(IF(COUNTA(G149,I149:J149,M149:P149,R149,V149:W149,AB149:AC149,AG149,AI149,AL149:AN149)=0,"",'Assumptions'!$B$9),"")</f>
        <v/>
      </c>
      <c r="AQ149" s="31">
        <f>IFERROR(IF(COUNTA(G149,I149:J149,M149:P149,R149,V149:W149,AB149:AC149,AG149,AI149,AL149:AN149)=0,"",IF(G149&gt;F149,"Out-of-order rooms exceed inventory",IF(I149&gt;H149,"On-the-books rooms exceed sellable rooms",IF(Q149&gt;H149,"Forecast exceeds sellable rooms",IF(AND(Q149&gt;0,R149=0),"Missing forecast ADR",IF(AND(I149&gt;0,J149=0),"Missing on-the-books ADR","Ready")))))),"Check inputs")</f>
        <v/>
      </c>
    </row>
    <row r="150">
      <c r="A150" s="55" t="n">
        <v>46171</v>
      </c>
      <c r="B150" s="24">
        <f>IFERROR(IF(A150="","",INDEX('Assumptions'!$E$3:$E$9,MOD(A150-'Assumptions'!$B$18,7)+1)),"")</f>
        <v/>
      </c>
      <c r="C150" s="24">
        <f>IFERROR(IF(A150="","",INDEX('Assumptions'!$H$3:$H$14,MONTH(A150))),"")</f>
        <v/>
      </c>
      <c r="D150" s="25" t="inlineStr">
        <is>
          <t>Weekday</t>
        </is>
      </c>
      <c r="E150" s="26" t="n"/>
      <c r="F150" s="24">
        <f>IFERROR(IF(A150="","",'Assumptions'!$B$5),"")</f>
        <v/>
      </c>
      <c r="G150" s="25" t="n"/>
      <c r="H150" s="24">
        <f>IFERROR(IF(G150="","",MAX(0,F150-G150)),"")</f>
        <v/>
      </c>
      <c r="I150" s="25" t="n"/>
      <c r="J150" s="56" t="n"/>
      <c r="K150" s="57">
        <f>IFERROR(IF(OR(I150="",J150=""),"",I150*J150),"")</f>
        <v/>
      </c>
      <c r="L150" s="58">
        <f>IFERROR(IF(OR(I150="",H150=""),"",I150/H150),"")</f>
        <v/>
      </c>
      <c r="M150" s="25" t="n"/>
      <c r="N150" s="25" t="n"/>
      <c r="O150" s="25" t="n"/>
      <c r="P150" s="25" t="n"/>
      <c r="Q150" s="24">
        <f>IFERROR(IF(OR(H150="",I150="",P150=""),"",MIN(H150,MAX(0,I150+P150))),"")</f>
        <v/>
      </c>
      <c r="R150" s="56" t="n"/>
      <c r="S150" s="57">
        <f>IFERROR(IF(OR(Q150="",R150=""),"",Q150*R150),"")</f>
        <v/>
      </c>
      <c r="T150" s="58">
        <f>IFERROR(IF(OR(Q150="",H150=""),"",Q150/H150),"")</f>
        <v/>
      </c>
      <c r="U150" s="57">
        <f>IFERROR(IF(OR(S150="",H150=""),"",S150/H150),"")</f>
        <v/>
      </c>
      <c r="V150" s="25" t="n"/>
      <c r="W150" s="56" t="n"/>
      <c r="X150" s="57">
        <f>IFERROR(IF(OR(V150="",W150=""),"",V150*W150),"")</f>
        <v/>
      </c>
      <c r="Y150" s="58">
        <f>IFERROR(IF(OR(V150="",H150=""),"",V150/H150),"")</f>
        <v/>
      </c>
      <c r="Z150" s="57">
        <f>IFERROR(IF(OR(S150="",X150=""),"",S150-X150),"")</f>
        <v/>
      </c>
      <c r="AA150" s="58">
        <f>IFERROR(IF(OR(Z150="",X150=""),"",Z150/X150),"")</f>
        <v/>
      </c>
      <c r="AB150" s="25" t="n"/>
      <c r="AC150" s="56" t="n"/>
      <c r="AD150" s="57">
        <f>IFERROR(IF(OR(AB150="",AC150=""),"",AB150*AC150),"")</f>
        <v/>
      </c>
      <c r="AE150" s="57">
        <f>IFERROR(IF(OR(S150="",AD150=""),"",S150-AD150),"")</f>
        <v/>
      </c>
      <c r="AF150" s="58">
        <f>IFERROR(IF(OR(AE150="",AD150=""),"",AE150/AD150),"")</f>
        <v/>
      </c>
      <c r="AG150" s="56" t="n"/>
      <c r="AH150" s="59">
        <f>IFERROR(IF(OR(R150="",AG150=""),"",R150/AG150*100),"")</f>
        <v/>
      </c>
      <c r="AI150" s="56" t="n"/>
      <c r="AJ150" s="57">
        <f>IFERROR(IF(OR(T150="",AI150=""),"",IF(T150&gt;='Assumptions'!$B$10,AI150*(1+'Assumptions'!$B$13),IF(T150&lt;'Assumptions'!$B$8,AI150*(1-'Assumptions'!$B$14),AI150))),"")</f>
        <v/>
      </c>
      <c r="AK150" s="31">
        <f>IFERROR(IF(COUNTA(G150,I150:J150,M150:P150,R150,V150:W150,AB150:AC150,AG150,AI150,AL150:AN150)=0,"",IF(H150=0,"Closed / Sold Out",IF(I150&gt;H150,"Review Inventory",IF(T150&gt;='Assumptions'!$B$10,"Increase Rate",IF(T150&lt;'Assumptions'!$B$8,"Reduce Rate","Hold Rate"))))),"Review")</f>
        <v/>
      </c>
      <c r="AL150" s="25" t="n"/>
      <c r="AM150" s="25" t="n"/>
      <c r="AN150" s="26" t="n"/>
      <c r="AO150" s="24">
        <f>IFERROR(IF(A150="","",IF(A150&lt;TODAY(),"Past",IF(A150=TODAY(),"Today","Future"))),"")</f>
        <v/>
      </c>
      <c r="AP150" s="58">
        <f>IFERROR(IF(COUNTA(G150,I150:J150,M150:P150,R150,V150:W150,AB150:AC150,AG150,AI150,AL150:AN150)=0,"",'Assumptions'!$B$9),"")</f>
        <v/>
      </c>
      <c r="AQ150" s="31">
        <f>IFERROR(IF(COUNTA(G150,I150:J150,M150:P150,R150,V150:W150,AB150:AC150,AG150,AI150,AL150:AN150)=0,"",IF(G150&gt;F150,"Out-of-order rooms exceed inventory",IF(I150&gt;H150,"On-the-books rooms exceed sellable rooms",IF(Q150&gt;H150,"Forecast exceeds sellable rooms",IF(AND(Q150&gt;0,R150=0),"Missing forecast ADR",IF(AND(I150&gt;0,J150=0),"Missing on-the-books ADR","Ready")))))),"Check inputs")</f>
        <v/>
      </c>
    </row>
    <row r="151">
      <c r="A151" s="55" t="n">
        <v>46172</v>
      </c>
      <c r="B151" s="24">
        <f>IFERROR(IF(A151="","",INDEX('Assumptions'!$E$3:$E$9,MOD(A151-'Assumptions'!$B$18,7)+1)),"")</f>
        <v/>
      </c>
      <c r="C151" s="24">
        <f>IFERROR(IF(A151="","",INDEX('Assumptions'!$H$3:$H$14,MONTH(A151))),"")</f>
        <v/>
      </c>
      <c r="D151" s="25" t="inlineStr">
        <is>
          <t>Weekend</t>
        </is>
      </c>
      <c r="E151" s="26" t="n"/>
      <c r="F151" s="24">
        <f>IFERROR(IF(A151="","",'Assumptions'!$B$5),"")</f>
        <v/>
      </c>
      <c r="G151" s="25" t="n"/>
      <c r="H151" s="24">
        <f>IFERROR(IF(G151="","",MAX(0,F151-G151)),"")</f>
        <v/>
      </c>
      <c r="I151" s="25" t="n"/>
      <c r="J151" s="56" t="n"/>
      <c r="K151" s="57">
        <f>IFERROR(IF(OR(I151="",J151=""),"",I151*J151),"")</f>
        <v/>
      </c>
      <c r="L151" s="58">
        <f>IFERROR(IF(OR(I151="",H151=""),"",I151/H151),"")</f>
        <v/>
      </c>
      <c r="M151" s="25" t="n"/>
      <c r="N151" s="25" t="n"/>
      <c r="O151" s="25" t="n"/>
      <c r="P151" s="25" t="n"/>
      <c r="Q151" s="24">
        <f>IFERROR(IF(OR(H151="",I151="",P151=""),"",MIN(H151,MAX(0,I151+P151))),"")</f>
        <v/>
      </c>
      <c r="R151" s="56" t="n"/>
      <c r="S151" s="57">
        <f>IFERROR(IF(OR(Q151="",R151=""),"",Q151*R151),"")</f>
        <v/>
      </c>
      <c r="T151" s="58">
        <f>IFERROR(IF(OR(Q151="",H151=""),"",Q151/H151),"")</f>
        <v/>
      </c>
      <c r="U151" s="57">
        <f>IFERROR(IF(OR(S151="",H151=""),"",S151/H151),"")</f>
        <v/>
      </c>
      <c r="V151" s="25" t="n"/>
      <c r="W151" s="56" t="n"/>
      <c r="X151" s="57">
        <f>IFERROR(IF(OR(V151="",W151=""),"",V151*W151),"")</f>
        <v/>
      </c>
      <c r="Y151" s="58">
        <f>IFERROR(IF(OR(V151="",H151=""),"",V151/H151),"")</f>
        <v/>
      </c>
      <c r="Z151" s="57">
        <f>IFERROR(IF(OR(S151="",X151=""),"",S151-X151),"")</f>
        <v/>
      </c>
      <c r="AA151" s="58">
        <f>IFERROR(IF(OR(Z151="",X151=""),"",Z151/X151),"")</f>
        <v/>
      </c>
      <c r="AB151" s="25" t="n"/>
      <c r="AC151" s="56" t="n"/>
      <c r="AD151" s="57">
        <f>IFERROR(IF(OR(AB151="",AC151=""),"",AB151*AC151),"")</f>
        <v/>
      </c>
      <c r="AE151" s="57">
        <f>IFERROR(IF(OR(S151="",AD151=""),"",S151-AD151),"")</f>
        <v/>
      </c>
      <c r="AF151" s="58">
        <f>IFERROR(IF(OR(AE151="",AD151=""),"",AE151/AD151),"")</f>
        <v/>
      </c>
      <c r="AG151" s="56" t="n"/>
      <c r="AH151" s="59">
        <f>IFERROR(IF(OR(R151="",AG151=""),"",R151/AG151*100),"")</f>
        <v/>
      </c>
      <c r="AI151" s="56" t="n"/>
      <c r="AJ151" s="57">
        <f>IFERROR(IF(OR(T151="",AI151=""),"",IF(T151&gt;='Assumptions'!$B$10,AI151*(1+'Assumptions'!$B$13),IF(T151&lt;'Assumptions'!$B$8,AI151*(1-'Assumptions'!$B$14),AI151))),"")</f>
        <v/>
      </c>
      <c r="AK151" s="31">
        <f>IFERROR(IF(COUNTA(G151,I151:J151,M151:P151,R151,V151:W151,AB151:AC151,AG151,AI151,AL151:AN151)=0,"",IF(H151=0,"Closed / Sold Out",IF(I151&gt;H151,"Review Inventory",IF(T151&gt;='Assumptions'!$B$10,"Increase Rate",IF(T151&lt;'Assumptions'!$B$8,"Reduce Rate","Hold Rate"))))),"Review")</f>
        <v/>
      </c>
      <c r="AL151" s="25" t="n"/>
      <c r="AM151" s="25" t="n"/>
      <c r="AN151" s="26" t="n"/>
      <c r="AO151" s="24">
        <f>IFERROR(IF(A151="","",IF(A151&lt;TODAY(),"Past",IF(A151=TODAY(),"Today","Future"))),"")</f>
        <v/>
      </c>
      <c r="AP151" s="58">
        <f>IFERROR(IF(COUNTA(G151,I151:J151,M151:P151,R151,V151:W151,AB151:AC151,AG151,AI151,AL151:AN151)=0,"",'Assumptions'!$B$9),"")</f>
        <v/>
      </c>
      <c r="AQ151" s="31">
        <f>IFERROR(IF(COUNTA(G151,I151:J151,M151:P151,R151,V151:W151,AB151:AC151,AG151,AI151,AL151:AN151)=0,"",IF(G151&gt;F151,"Out-of-order rooms exceed inventory",IF(I151&gt;H151,"On-the-books rooms exceed sellable rooms",IF(Q151&gt;H151,"Forecast exceeds sellable rooms",IF(AND(Q151&gt;0,R151=0),"Missing forecast ADR",IF(AND(I151&gt;0,J151=0),"Missing on-the-books ADR","Ready")))))),"Check inputs")</f>
        <v/>
      </c>
    </row>
    <row r="152">
      <c r="A152" s="55" t="n">
        <v>46173</v>
      </c>
      <c r="B152" s="24">
        <f>IFERROR(IF(A152="","",INDEX('Assumptions'!$E$3:$E$9,MOD(A152-'Assumptions'!$B$18,7)+1)),"")</f>
        <v/>
      </c>
      <c r="C152" s="24">
        <f>IFERROR(IF(A152="","",INDEX('Assumptions'!$H$3:$H$14,MONTH(A152))),"")</f>
        <v/>
      </c>
      <c r="D152" s="25" t="inlineStr">
        <is>
          <t>Weekend</t>
        </is>
      </c>
      <c r="E152" s="26" t="n"/>
      <c r="F152" s="24">
        <f>IFERROR(IF(A152="","",'Assumptions'!$B$5),"")</f>
        <v/>
      </c>
      <c r="G152" s="25" t="n"/>
      <c r="H152" s="24">
        <f>IFERROR(IF(G152="","",MAX(0,F152-G152)),"")</f>
        <v/>
      </c>
      <c r="I152" s="25" t="n"/>
      <c r="J152" s="56" t="n"/>
      <c r="K152" s="57">
        <f>IFERROR(IF(OR(I152="",J152=""),"",I152*J152),"")</f>
        <v/>
      </c>
      <c r="L152" s="58">
        <f>IFERROR(IF(OR(I152="",H152=""),"",I152/H152),"")</f>
        <v/>
      </c>
      <c r="M152" s="25" t="n"/>
      <c r="N152" s="25" t="n"/>
      <c r="O152" s="25" t="n"/>
      <c r="P152" s="25" t="n"/>
      <c r="Q152" s="24">
        <f>IFERROR(IF(OR(H152="",I152="",P152=""),"",MIN(H152,MAX(0,I152+P152))),"")</f>
        <v/>
      </c>
      <c r="R152" s="56" t="n"/>
      <c r="S152" s="57">
        <f>IFERROR(IF(OR(Q152="",R152=""),"",Q152*R152),"")</f>
        <v/>
      </c>
      <c r="T152" s="58">
        <f>IFERROR(IF(OR(Q152="",H152=""),"",Q152/H152),"")</f>
        <v/>
      </c>
      <c r="U152" s="57">
        <f>IFERROR(IF(OR(S152="",H152=""),"",S152/H152),"")</f>
        <v/>
      </c>
      <c r="V152" s="25" t="n"/>
      <c r="W152" s="56" t="n"/>
      <c r="X152" s="57">
        <f>IFERROR(IF(OR(V152="",W152=""),"",V152*W152),"")</f>
        <v/>
      </c>
      <c r="Y152" s="58">
        <f>IFERROR(IF(OR(V152="",H152=""),"",V152/H152),"")</f>
        <v/>
      </c>
      <c r="Z152" s="57">
        <f>IFERROR(IF(OR(S152="",X152=""),"",S152-X152),"")</f>
        <v/>
      </c>
      <c r="AA152" s="58">
        <f>IFERROR(IF(OR(Z152="",X152=""),"",Z152/X152),"")</f>
        <v/>
      </c>
      <c r="AB152" s="25" t="n"/>
      <c r="AC152" s="56" t="n"/>
      <c r="AD152" s="57">
        <f>IFERROR(IF(OR(AB152="",AC152=""),"",AB152*AC152),"")</f>
        <v/>
      </c>
      <c r="AE152" s="57">
        <f>IFERROR(IF(OR(S152="",AD152=""),"",S152-AD152),"")</f>
        <v/>
      </c>
      <c r="AF152" s="58">
        <f>IFERROR(IF(OR(AE152="",AD152=""),"",AE152/AD152),"")</f>
        <v/>
      </c>
      <c r="AG152" s="56" t="n"/>
      <c r="AH152" s="59">
        <f>IFERROR(IF(OR(R152="",AG152=""),"",R152/AG152*100),"")</f>
        <v/>
      </c>
      <c r="AI152" s="56" t="n"/>
      <c r="AJ152" s="57">
        <f>IFERROR(IF(OR(T152="",AI152=""),"",IF(T152&gt;='Assumptions'!$B$10,AI152*(1+'Assumptions'!$B$13),IF(T152&lt;'Assumptions'!$B$8,AI152*(1-'Assumptions'!$B$14),AI152))),"")</f>
        <v/>
      </c>
      <c r="AK152" s="31">
        <f>IFERROR(IF(COUNTA(G152,I152:J152,M152:P152,R152,V152:W152,AB152:AC152,AG152,AI152,AL152:AN152)=0,"",IF(H152=0,"Closed / Sold Out",IF(I152&gt;H152,"Review Inventory",IF(T152&gt;='Assumptions'!$B$10,"Increase Rate",IF(T152&lt;'Assumptions'!$B$8,"Reduce Rate","Hold Rate"))))),"Review")</f>
        <v/>
      </c>
      <c r="AL152" s="25" t="n"/>
      <c r="AM152" s="25" t="n"/>
      <c r="AN152" s="26" t="n"/>
      <c r="AO152" s="24">
        <f>IFERROR(IF(A152="","",IF(A152&lt;TODAY(),"Past",IF(A152=TODAY(),"Today","Future"))),"")</f>
        <v/>
      </c>
      <c r="AP152" s="58">
        <f>IFERROR(IF(COUNTA(G152,I152:J152,M152:P152,R152,V152:W152,AB152:AC152,AG152,AI152,AL152:AN152)=0,"",'Assumptions'!$B$9),"")</f>
        <v/>
      </c>
      <c r="AQ152" s="31">
        <f>IFERROR(IF(COUNTA(G152,I152:J152,M152:P152,R152,V152:W152,AB152:AC152,AG152,AI152,AL152:AN152)=0,"",IF(G152&gt;F152,"Out-of-order rooms exceed inventory",IF(I152&gt;H152,"On-the-books rooms exceed sellable rooms",IF(Q152&gt;H152,"Forecast exceeds sellable rooms",IF(AND(Q152&gt;0,R152=0),"Missing forecast ADR",IF(AND(I152&gt;0,J152=0),"Missing on-the-books ADR","Ready")))))),"Check inputs")</f>
        <v/>
      </c>
    </row>
    <row r="153">
      <c r="A153" s="55" t="n">
        <v>46174</v>
      </c>
      <c r="B153" s="24">
        <f>IFERROR(IF(A153="","",INDEX('Assumptions'!$E$3:$E$9,MOD(A153-'Assumptions'!$B$18,7)+1)),"")</f>
        <v/>
      </c>
      <c r="C153" s="24">
        <f>IFERROR(IF(A153="","",INDEX('Assumptions'!$H$3:$H$14,MONTH(A153))),"")</f>
        <v/>
      </c>
      <c r="D153" s="25" t="inlineStr">
        <is>
          <t>Weekday</t>
        </is>
      </c>
      <c r="E153" s="26" t="n"/>
      <c r="F153" s="24">
        <f>IFERROR(IF(A153="","",'Assumptions'!$B$5),"")</f>
        <v/>
      </c>
      <c r="G153" s="25" t="n"/>
      <c r="H153" s="24">
        <f>IFERROR(IF(G153="","",MAX(0,F153-G153)),"")</f>
        <v/>
      </c>
      <c r="I153" s="25" t="n"/>
      <c r="J153" s="56" t="n"/>
      <c r="K153" s="57">
        <f>IFERROR(IF(OR(I153="",J153=""),"",I153*J153),"")</f>
        <v/>
      </c>
      <c r="L153" s="58">
        <f>IFERROR(IF(OR(I153="",H153=""),"",I153/H153),"")</f>
        <v/>
      </c>
      <c r="M153" s="25" t="n"/>
      <c r="N153" s="25" t="n"/>
      <c r="O153" s="25" t="n"/>
      <c r="P153" s="25" t="n"/>
      <c r="Q153" s="24">
        <f>IFERROR(IF(OR(H153="",I153="",P153=""),"",MIN(H153,MAX(0,I153+P153))),"")</f>
        <v/>
      </c>
      <c r="R153" s="56" t="n"/>
      <c r="S153" s="57">
        <f>IFERROR(IF(OR(Q153="",R153=""),"",Q153*R153),"")</f>
        <v/>
      </c>
      <c r="T153" s="58">
        <f>IFERROR(IF(OR(Q153="",H153=""),"",Q153/H153),"")</f>
        <v/>
      </c>
      <c r="U153" s="57">
        <f>IFERROR(IF(OR(S153="",H153=""),"",S153/H153),"")</f>
        <v/>
      </c>
      <c r="V153" s="25" t="n"/>
      <c r="W153" s="56" t="n"/>
      <c r="X153" s="57">
        <f>IFERROR(IF(OR(V153="",W153=""),"",V153*W153),"")</f>
        <v/>
      </c>
      <c r="Y153" s="58">
        <f>IFERROR(IF(OR(V153="",H153=""),"",V153/H153),"")</f>
        <v/>
      </c>
      <c r="Z153" s="57">
        <f>IFERROR(IF(OR(S153="",X153=""),"",S153-X153),"")</f>
        <v/>
      </c>
      <c r="AA153" s="58">
        <f>IFERROR(IF(OR(Z153="",X153=""),"",Z153/X153),"")</f>
        <v/>
      </c>
      <c r="AB153" s="25" t="n"/>
      <c r="AC153" s="56" t="n"/>
      <c r="AD153" s="57">
        <f>IFERROR(IF(OR(AB153="",AC153=""),"",AB153*AC153),"")</f>
        <v/>
      </c>
      <c r="AE153" s="57">
        <f>IFERROR(IF(OR(S153="",AD153=""),"",S153-AD153),"")</f>
        <v/>
      </c>
      <c r="AF153" s="58">
        <f>IFERROR(IF(OR(AE153="",AD153=""),"",AE153/AD153),"")</f>
        <v/>
      </c>
      <c r="AG153" s="56" t="n"/>
      <c r="AH153" s="59">
        <f>IFERROR(IF(OR(R153="",AG153=""),"",R153/AG153*100),"")</f>
        <v/>
      </c>
      <c r="AI153" s="56" t="n"/>
      <c r="AJ153" s="57">
        <f>IFERROR(IF(OR(T153="",AI153=""),"",IF(T153&gt;='Assumptions'!$B$10,AI153*(1+'Assumptions'!$B$13),IF(T153&lt;'Assumptions'!$B$8,AI153*(1-'Assumptions'!$B$14),AI153))),"")</f>
        <v/>
      </c>
      <c r="AK153" s="31">
        <f>IFERROR(IF(COUNTA(G153,I153:J153,M153:P153,R153,V153:W153,AB153:AC153,AG153,AI153,AL153:AN153)=0,"",IF(H153=0,"Closed / Sold Out",IF(I153&gt;H153,"Review Inventory",IF(T153&gt;='Assumptions'!$B$10,"Increase Rate",IF(T153&lt;'Assumptions'!$B$8,"Reduce Rate","Hold Rate"))))),"Review")</f>
        <v/>
      </c>
      <c r="AL153" s="25" t="n"/>
      <c r="AM153" s="25" t="n"/>
      <c r="AN153" s="26" t="n"/>
      <c r="AO153" s="24">
        <f>IFERROR(IF(A153="","",IF(A153&lt;TODAY(),"Past",IF(A153=TODAY(),"Today","Future"))),"")</f>
        <v/>
      </c>
      <c r="AP153" s="58">
        <f>IFERROR(IF(COUNTA(G153,I153:J153,M153:P153,R153,V153:W153,AB153:AC153,AG153,AI153,AL153:AN153)=0,"",'Assumptions'!$B$9),"")</f>
        <v/>
      </c>
      <c r="AQ153" s="31">
        <f>IFERROR(IF(COUNTA(G153,I153:J153,M153:P153,R153,V153:W153,AB153:AC153,AG153,AI153,AL153:AN153)=0,"",IF(G153&gt;F153,"Out-of-order rooms exceed inventory",IF(I153&gt;H153,"On-the-books rooms exceed sellable rooms",IF(Q153&gt;H153,"Forecast exceeds sellable rooms",IF(AND(Q153&gt;0,R153=0),"Missing forecast ADR",IF(AND(I153&gt;0,J153=0),"Missing on-the-books ADR","Ready")))))),"Check inputs")</f>
        <v/>
      </c>
    </row>
    <row r="154">
      <c r="A154" s="55" t="n">
        <v>46175</v>
      </c>
      <c r="B154" s="24">
        <f>IFERROR(IF(A154="","",INDEX('Assumptions'!$E$3:$E$9,MOD(A154-'Assumptions'!$B$18,7)+1)),"")</f>
        <v/>
      </c>
      <c r="C154" s="24">
        <f>IFERROR(IF(A154="","",INDEX('Assumptions'!$H$3:$H$14,MONTH(A154))),"")</f>
        <v/>
      </c>
      <c r="D154" s="25" t="inlineStr">
        <is>
          <t>Weekday</t>
        </is>
      </c>
      <c r="E154" s="26" t="n"/>
      <c r="F154" s="24">
        <f>IFERROR(IF(A154="","",'Assumptions'!$B$5),"")</f>
        <v/>
      </c>
      <c r="G154" s="25" t="n"/>
      <c r="H154" s="24">
        <f>IFERROR(IF(G154="","",MAX(0,F154-G154)),"")</f>
        <v/>
      </c>
      <c r="I154" s="25" t="n"/>
      <c r="J154" s="56" t="n"/>
      <c r="K154" s="57">
        <f>IFERROR(IF(OR(I154="",J154=""),"",I154*J154),"")</f>
        <v/>
      </c>
      <c r="L154" s="58">
        <f>IFERROR(IF(OR(I154="",H154=""),"",I154/H154),"")</f>
        <v/>
      </c>
      <c r="M154" s="25" t="n"/>
      <c r="N154" s="25" t="n"/>
      <c r="O154" s="25" t="n"/>
      <c r="P154" s="25" t="n"/>
      <c r="Q154" s="24">
        <f>IFERROR(IF(OR(H154="",I154="",P154=""),"",MIN(H154,MAX(0,I154+P154))),"")</f>
        <v/>
      </c>
      <c r="R154" s="56" t="n"/>
      <c r="S154" s="57">
        <f>IFERROR(IF(OR(Q154="",R154=""),"",Q154*R154),"")</f>
        <v/>
      </c>
      <c r="T154" s="58">
        <f>IFERROR(IF(OR(Q154="",H154=""),"",Q154/H154),"")</f>
        <v/>
      </c>
      <c r="U154" s="57">
        <f>IFERROR(IF(OR(S154="",H154=""),"",S154/H154),"")</f>
        <v/>
      </c>
      <c r="V154" s="25" t="n"/>
      <c r="W154" s="56" t="n"/>
      <c r="X154" s="57">
        <f>IFERROR(IF(OR(V154="",W154=""),"",V154*W154),"")</f>
        <v/>
      </c>
      <c r="Y154" s="58">
        <f>IFERROR(IF(OR(V154="",H154=""),"",V154/H154),"")</f>
        <v/>
      </c>
      <c r="Z154" s="57">
        <f>IFERROR(IF(OR(S154="",X154=""),"",S154-X154),"")</f>
        <v/>
      </c>
      <c r="AA154" s="58">
        <f>IFERROR(IF(OR(Z154="",X154=""),"",Z154/X154),"")</f>
        <v/>
      </c>
      <c r="AB154" s="25" t="n"/>
      <c r="AC154" s="56" t="n"/>
      <c r="AD154" s="57">
        <f>IFERROR(IF(OR(AB154="",AC154=""),"",AB154*AC154),"")</f>
        <v/>
      </c>
      <c r="AE154" s="57">
        <f>IFERROR(IF(OR(S154="",AD154=""),"",S154-AD154),"")</f>
        <v/>
      </c>
      <c r="AF154" s="58">
        <f>IFERROR(IF(OR(AE154="",AD154=""),"",AE154/AD154),"")</f>
        <v/>
      </c>
      <c r="AG154" s="56" t="n"/>
      <c r="AH154" s="59">
        <f>IFERROR(IF(OR(R154="",AG154=""),"",R154/AG154*100),"")</f>
        <v/>
      </c>
      <c r="AI154" s="56" t="n"/>
      <c r="AJ154" s="57">
        <f>IFERROR(IF(OR(T154="",AI154=""),"",IF(T154&gt;='Assumptions'!$B$10,AI154*(1+'Assumptions'!$B$13),IF(T154&lt;'Assumptions'!$B$8,AI154*(1-'Assumptions'!$B$14),AI154))),"")</f>
        <v/>
      </c>
      <c r="AK154" s="31">
        <f>IFERROR(IF(COUNTA(G154,I154:J154,M154:P154,R154,V154:W154,AB154:AC154,AG154,AI154,AL154:AN154)=0,"",IF(H154=0,"Closed / Sold Out",IF(I154&gt;H154,"Review Inventory",IF(T154&gt;='Assumptions'!$B$10,"Increase Rate",IF(T154&lt;'Assumptions'!$B$8,"Reduce Rate","Hold Rate"))))),"Review")</f>
        <v/>
      </c>
      <c r="AL154" s="25" t="n"/>
      <c r="AM154" s="25" t="n"/>
      <c r="AN154" s="26" t="n"/>
      <c r="AO154" s="24">
        <f>IFERROR(IF(A154="","",IF(A154&lt;TODAY(),"Past",IF(A154=TODAY(),"Today","Future"))),"")</f>
        <v/>
      </c>
      <c r="AP154" s="58">
        <f>IFERROR(IF(COUNTA(G154,I154:J154,M154:P154,R154,V154:W154,AB154:AC154,AG154,AI154,AL154:AN154)=0,"",'Assumptions'!$B$9),"")</f>
        <v/>
      </c>
      <c r="AQ154" s="31">
        <f>IFERROR(IF(COUNTA(G154,I154:J154,M154:P154,R154,V154:W154,AB154:AC154,AG154,AI154,AL154:AN154)=0,"",IF(G154&gt;F154,"Out-of-order rooms exceed inventory",IF(I154&gt;H154,"On-the-books rooms exceed sellable rooms",IF(Q154&gt;H154,"Forecast exceeds sellable rooms",IF(AND(Q154&gt;0,R154=0),"Missing forecast ADR",IF(AND(I154&gt;0,J154=0),"Missing on-the-books ADR","Ready")))))),"Check inputs")</f>
        <v/>
      </c>
    </row>
    <row r="155">
      <c r="A155" s="55" t="n">
        <v>46176</v>
      </c>
      <c r="B155" s="24">
        <f>IFERROR(IF(A155="","",INDEX('Assumptions'!$E$3:$E$9,MOD(A155-'Assumptions'!$B$18,7)+1)),"")</f>
        <v/>
      </c>
      <c r="C155" s="24">
        <f>IFERROR(IF(A155="","",INDEX('Assumptions'!$H$3:$H$14,MONTH(A155))),"")</f>
        <v/>
      </c>
      <c r="D155" s="25" t="inlineStr">
        <is>
          <t>Weekday</t>
        </is>
      </c>
      <c r="E155" s="26" t="n"/>
      <c r="F155" s="24">
        <f>IFERROR(IF(A155="","",'Assumptions'!$B$5),"")</f>
        <v/>
      </c>
      <c r="G155" s="25" t="n"/>
      <c r="H155" s="24">
        <f>IFERROR(IF(G155="","",MAX(0,F155-G155)),"")</f>
        <v/>
      </c>
      <c r="I155" s="25" t="n"/>
      <c r="J155" s="56" t="n"/>
      <c r="K155" s="57">
        <f>IFERROR(IF(OR(I155="",J155=""),"",I155*J155),"")</f>
        <v/>
      </c>
      <c r="L155" s="58">
        <f>IFERROR(IF(OR(I155="",H155=""),"",I155/H155),"")</f>
        <v/>
      </c>
      <c r="M155" s="25" t="n"/>
      <c r="N155" s="25" t="n"/>
      <c r="O155" s="25" t="n"/>
      <c r="P155" s="25" t="n"/>
      <c r="Q155" s="24">
        <f>IFERROR(IF(OR(H155="",I155="",P155=""),"",MIN(H155,MAX(0,I155+P155))),"")</f>
        <v/>
      </c>
      <c r="R155" s="56" t="n"/>
      <c r="S155" s="57">
        <f>IFERROR(IF(OR(Q155="",R155=""),"",Q155*R155),"")</f>
        <v/>
      </c>
      <c r="T155" s="58">
        <f>IFERROR(IF(OR(Q155="",H155=""),"",Q155/H155),"")</f>
        <v/>
      </c>
      <c r="U155" s="57">
        <f>IFERROR(IF(OR(S155="",H155=""),"",S155/H155),"")</f>
        <v/>
      </c>
      <c r="V155" s="25" t="n"/>
      <c r="W155" s="56" t="n"/>
      <c r="X155" s="57">
        <f>IFERROR(IF(OR(V155="",W155=""),"",V155*W155),"")</f>
        <v/>
      </c>
      <c r="Y155" s="58">
        <f>IFERROR(IF(OR(V155="",H155=""),"",V155/H155),"")</f>
        <v/>
      </c>
      <c r="Z155" s="57">
        <f>IFERROR(IF(OR(S155="",X155=""),"",S155-X155),"")</f>
        <v/>
      </c>
      <c r="AA155" s="58">
        <f>IFERROR(IF(OR(Z155="",X155=""),"",Z155/X155),"")</f>
        <v/>
      </c>
      <c r="AB155" s="25" t="n"/>
      <c r="AC155" s="56" t="n"/>
      <c r="AD155" s="57">
        <f>IFERROR(IF(OR(AB155="",AC155=""),"",AB155*AC155),"")</f>
        <v/>
      </c>
      <c r="AE155" s="57">
        <f>IFERROR(IF(OR(S155="",AD155=""),"",S155-AD155),"")</f>
        <v/>
      </c>
      <c r="AF155" s="58">
        <f>IFERROR(IF(OR(AE155="",AD155=""),"",AE155/AD155),"")</f>
        <v/>
      </c>
      <c r="AG155" s="56" t="n"/>
      <c r="AH155" s="59">
        <f>IFERROR(IF(OR(R155="",AG155=""),"",R155/AG155*100),"")</f>
        <v/>
      </c>
      <c r="AI155" s="56" t="n"/>
      <c r="AJ155" s="57">
        <f>IFERROR(IF(OR(T155="",AI155=""),"",IF(T155&gt;='Assumptions'!$B$10,AI155*(1+'Assumptions'!$B$13),IF(T155&lt;'Assumptions'!$B$8,AI155*(1-'Assumptions'!$B$14),AI155))),"")</f>
        <v/>
      </c>
      <c r="AK155" s="31">
        <f>IFERROR(IF(COUNTA(G155,I155:J155,M155:P155,R155,V155:W155,AB155:AC155,AG155,AI155,AL155:AN155)=0,"",IF(H155=0,"Closed / Sold Out",IF(I155&gt;H155,"Review Inventory",IF(T155&gt;='Assumptions'!$B$10,"Increase Rate",IF(T155&lt;'Assumptions'!$B$8,"Reduce Rate","Hold Rate"))))),"Review")</f>
        <v/>
      </c>
      <c r="AL155" s="25" t="n"/>
      <c r="AM155" s="25" t="n"/>
      <c r="AN155" s="26" t="n"/>
      <c r="AO155" s="24">
        <f>IFERROR(IF(A155="","",IF(A155&lt;TODAY(),"Past",IF(A155=TODAY(),"Today","Future"))),"")</f>
        <v/>
      </c>
      <c r="AP155" s="58">
        <f>IFERROR(IF(COUNTA(G155,I155:J155,M155:P155,R155,V155:W155,AB155:AC155,AG155,AI155,AL155:AN155)=0,"",'Assumptions'!$B$9),"")</f>
        <v/>
      </c>
      <c r="AQ155" s="31">
        <f>IFERROR(IF(COUNTA(G155,I155:J155,M155:P155,R155,V155:W155,AB155:AC155,AG155,AI155,AL155:AN155)=0,"",IF(G155&gt;F155,"Out-of-order rooms exceed inventory",IF(I155&gt;H155,"On-the-books rooms exceed sellable rooms",IF(Q155&gt;H155,"Forecast exceeds sellable rooms",IF(AND(Q155&gt;0,R155=0),"Missing forecast ADR",IF(AND(I155&gt;0,J155=0),"Missing on-the-books ADR","Ready")))))),"Check inputs")</f>
        <v/>
      </c>
    </row>
    <row r="156">
      <c r="A156" s="55" t="n">
        <v>46177</v>
      </c>
      <c r="B156" s="24">
        <f>IFERROR(IF(A156="","",INDEX('Assumptions'!$E$3:$E$9,MOD(A156-'Assumptions'!$B$18,7)+1)),"")</f>
        <v/>
      </c>
      <c r="C156" s="24">
        <f>IFERROR(IF(A156="","",INDEX('Assumptions'!$H$3:$H$14,MONTH(A156))),"")</f>
        <v/>
      </c>
      <c r="D156" s="25" t="inlineStr">
        <is>
          <t>Weekday</t>
        </is>
      </c>
      <c r="E156" s="26" t="n"/>
      <c r="F156" s="24">
        <f>IFERROR(IF(A156="","",'Assumptions'!$B$5),"")</f>
        <v/>
      </c>
      <c r="G156" s="25" t="n"/>
      <c r="H156" s="24">
        <f>IFERROR(IF(G156="","",MAX(0,F156-G156)),"")</f>
        <v/>
      </c>
      <c r="I156" s="25" t="n"/>
      <c r="J156" s="56" t="n"/>
      <c r="K156" s="57">
        <f>IFERROR(IF(OR(I156="",J156=""),"",I156*J156),"")</f>
        <v/>
      </c>
      <c r="L156" s="58">
        <f>IFERROR(IF(OR(I156="",H156=""),"",I156/H156),"")</f>
        <v/>
      </c>
      <c r="M156" s="25" t="n"/>
      <c r="N156" s="25" t="n"/>
      <c r="O156" s="25" t="n"/>
      <c r="P156" s="25" t="n"/>
      <c r="Q156" s="24">
        <f>IFERROR(IF(OR(H156="",I156="",P156=""),"",MIN(H156,MAX(0,I156+P156))),"")</f>
        <v/>
      </c>
      <c r="R156" s="56" t="n"/>
      <c r="S156" s="57">
        <f>IFERROR(IF(OR(Q156="",R156=""),"",Q156*R156),"")</f>
        <v/>
      </c>
      <c r="T156" s="58">
        <f>IFERROR(IF(OR(Q156="",H156=""),"",Q156/H156),"")</f>
        <v/>
      </c>
      <c r="U156" s="57">
        <f>IFERROR(IF(OR(S156="",H156=""),"",S156/H156),"")</f>
        <v/>
      </c>
      <c r="V156" s="25" t="n"/>
      <c r="W156" s="56" t="n"/>
      <c r="X156" s="57">
        <f>IFERROR(IF(OR(V156="",W156=""),"",V156*W156),"")</f>
        <v/>
      </c>
      <c r="Y156" s="58">
        <f>IFERROR(IF(OR(V156="",H156=""),"",V156/H156),"")</f>
        <v/>
      </c>
      <c r="Z156" s="57">
        <f>IFERROR(IF(OR(S156="",X156=""),"",S156-X156),"")</f>
        <v/>
      </c>
      <c r="AA156" s="58">
        <f>IFERROR(IF(OR(Z156="",X156=""),"",Z156/X156),"")</f>
        <v/>
      </c>
      <c r="AB156" s="25" t="n"/>
      <c r="AC156" s="56" t="n"/>
      <c r="AD156" s="57">
        <f>IFERROR(IF(OR(AB156="",AC156=""),"",AB156*AC156),"")</f>
        <v/>
      </c>
      <c r="AE156" s="57">
        <f>IFERROR(IF(OR(S156="",AD156=""),"",S156-AD156),"")</f>
        <v/>
      </c>
      <c r="AF156" s="58">
        <f>IFERROR(IF(OR(AE156="",AD156=""),"",AE156/AD156),"")</f>
        <v/>
      </c>
      <c r="AG156" s="56" t="n"/>
      <c r="AH156" s="59">
        <f>IFERROR(IF(OR(R156="",AG156=""),"",R156/AG156*100),"")</f>
        <v/>
      </c>
      <c r="AI156" s="56" t="n"/>
      <c r="AJ156" s="57">
        <f>IFERROR(IF(OR(T156="",AI156=""),"",IF(T156&gt;='Assumptions'!$B$10,AI156*(1+'Assumptions'!$B$13),IF(T156&lt;'Assumptions'!$B$8,AI156*(1-'Assumptions'!$B$14),AI156))),"")</f>
        <v/>
      </c>
      <c r="AK156" s="31">
        <f>IFERROR(IF(COUNTA(G156,I156:J156,M156:P156,R156,V156:W156,AB156:AC156,AG156,AI156,AL156:AN156)=0,"",IF(H156=0,"Closed / Sold Out",IF(I156&gt;H156,"Review Inventory",IF(T156&gt;='Assumptions'!$B$10,"Increase Rate",IF(T156&lt;'Assumptions'!$B$8,"Reduce Rate","Hold Rate"))))),"Review")</f>
        <v/>
      </c>
      <c r="AL156" s="25" t="n"/>
      <c r="AM156" s="25" t="n"/>
      <c r="AN156" s="26" t="n"/>
      <c r="AO156" s="24">
        <f>IFERROR(IF(A156="","",IF(A156&lt;TODAY(),"Past",IF(A156=TODAY(),"Today","Future"))),"")</f>
        <v/>
      </c>
      <c r="AP156" s="58">
        <f>IFERROR(IF(COUNTA(G156,I156:J156,M156:P156,R156,V156:W156,AB156:AC156,AG156,AI156,AL156:AN156)=0,"",'Assumptions'!$B$9),"")</f>
        <v/>
      </c>
      <c r="AQ156" s="31">
        <f>IFERROR(IF(COUNTA(G156,I156:J156,M156:P156,R156,V156:W156,AB156:AC156,AG156,AI156,AL156:AN156)=0,"",IF(G156&gt;F156,"Out-of-order rooms exceed inventory",IF(I156&gt;H156,"On-the-books rooms exceed sellable rooms",IF(Q156&gt;H156,"Forecast exceeds sellable rooms",IF(AND(Q156&gt;0,R156=0),"Missing forecast ADR",IF(AND(I156&gt;0,J156=0),"Missing on-the-books ADR","Ready")))))),"Check inputs")</f>
        <v/>
      </c>
    </row>
    <row r="157">
      <c r="A157" s="55" t="n">
        <v>46178</v>
      </c>
      <c r="B157" s="24">
        <f>IFERROR(IF(A157="","",INDEX('Assumptions'!$E$3:$E$9,MOD(A157-'Assumptions'!$B$18,7)+1)),"")</f>
        <v/>
      </c>
      <c r="C157" s="24">
        <f>IFERROR(IF(A157="","",INDEX('Assumptions'!$H$3:$H$14,MONTH(A157))),"")</f>
        <v/>
      </c>
      <c r="D157" s="25" t="inlineStr">
        <is>
          <t>Weekday</t>
        </is>
      </c>
      <c r="E157" s="26" t="n"/>
      <c r="F157" s="24">
        <f>IFERROR(IF(A157="","",'Assumptions'!$B$5),"")</f>
        <v/>
      </c>
      <c r="G157" s="25" t="n"/>
      <c r="H157" s="24">
        <f>IFERROR(IF(G157="","",MAX(0,F157-G157)),"")</f>
        <v/>
      </c>
      <c r="I157" s="25" t="n"/>
      <c r="J157" s="56" t="n"/>
      <c r="K157" s="57">
        <f>IFERROR(IF(OR(I157="",J157=""),"",I157*J157),"")</f>
        <v/>
      </c>
      <c r="L157" s="58">
        <f>IFERROR(IF(OR(I157="",H157=""),"",I157/H157),"")</f>
        <v/>
      </c>
      <c r="M157" s="25" t="n"/>
      <c r="N157" s="25" t="n"/>
      <c r="O157" s="25" t="n"/>
      <c r="P157" s="25" t="n"/>
      <c r="Q157" s="24">
        <f>IFERROR(IF(OR(H157="",I157="",P157=""),"",MIN(H157,MAX(0,I157+P157))),"")</f>
        <v/>
      </c>
      <c r="R157" s="56" t="n"/>
      <c r="S157" s="57">
        <f>IFERROR(IF(OR(Q157="",R157=""),"",Q157*R157),"")</f>
        <v/>
      </c>
      <c r="T157" s="58">
        <f>IFERROR(IF(OR(Q157="",H157=""),"",Q157/H157),"")</f>
        <v/>
      </c>
      <c r="U157" s="57">
        <f>IFERROR(IF(OR(S157="",H157=""),"",S157/H157),"")</f>
        <v/>
      </c>
      <c r="V157" s="25" t="n"/>
      <c r="W157" s="56" t="n"/>
      <c r="X157" s="57">
        <f>IFERROR(IF(OR(V157="",W157=""),"",V157*W157),"")</f>
        <v/>
      </c>
      <c r="Y157" s="58">
        <f>IFERROR(IF(OR(V157="",H157=""),"",V157/H157),"")</f>
        <v/>
      </c>
      <c r="Z157" s="57">
        <f>IFERROR(IF(OR(S157="",X157=""),"",S157-X157),"")</f>
        <v/>
      </c>
      <c r="AA157" s="58">
        <f>IFERROR(IF(OR(Z157="",X157=""),"",Z157/X157),"")</f>
        <v/>
      </c>
      <c r="AB157" s="25" t="n"/>
      <c r="AC157" s="56" t="n"/>
      <c r="AD157" s="57">
        <f>IFERROR(IF(OR(AB157="",AC157=""),"",AB157*AC157),"")</f>
        <v/>
      </c>
      <c r="AE157" s="57">
        <f>IFERROR(IF(OR(S157="",AD157=""),"",S157-AD157),"")</f>
        <v/>
      </c>
      <c r="AF157" s="58">
        <f>IFERROR(IF(OR(AE157="",AD157=""),"",AE157/AD157),"")</f>
        <v/>
      </c>
      <c r="AG157" s="56" t="n"/>
      <c r="AH157" s="59">
        <f>IFERROR(IF(OR(R157="",AG157=""),"",R157/AG157*100),"")</f>
        <v/>
      </c>
      <c r="AI157" s="56" t="n"/>
      <c r="AJ157" s="57">
        <f>IFERROR(IF(OR(T157="",AI157=""),"",IF(T157&gt;='Assumptions'!$B$10,AI157*(1+'Assumptions'!$B$13),IF(T157&lt;'Assumptions'!$B$8,AI157*(1-'Assumptions'!$B$14),AI157))),"")</f>
        <v/>
      </c>
      <c r="AK157" s="31">
        <f>IFERROR(IF(COUNTA(G157,I157:J157,M157:P157,R157,V157:W157,AB157:AC157,AG157,AI157,AL157:AN157)=0,"",IF(H157=0,"Closed / Sold Out",IF(I157&gt;H157,"Review Inventory",IF(T157&gt;='Assumptions'!$B$10,"Increase Rate",IF(T157&lt;'Assumptions'!$B$8,"Reduce Rate","Hold Rate"))))),"Review")</f>
        <v/>
      </c>
      <c r="AL157" s="25" t="n"/>
      <c r="AM157" s="25" t="n"/>
      <c r="AN157" s="26" t="n"/>
      <c r="AO157" s="24">
        <f>IFERROR(IF(A157="","",IF(A157&lt;TODAY(),"Past",IF(A157=TODAY(),"Today","Future"))),"")</f>
        <v/>
      </c>
      <c r="AP157" s="58">
        <f>IFERROR(IF(COUNTA(G157,I157:J157,M157:P157,R157,V157:W157,AB157:AC157,AG157,AI157,AL157:AN157)=0,"",'Assumptions'!$B$9),"")</f>
        <v/>
      </c>
      <c r="AQ157" s="31">
        <f>IFERROR(IF(COUNTA(G157,I157:J157,M157:P157,R157,V157:W157,AB157:AC157,AG157,AI157,AL157:AN157)=0,"",IF(G157&gt;F157,"Out-of-order rooms exceed inventory",IF(I157&gt;H157,"On-the-books rooms exceed sellable rooms",IF(Q157&gt;H157,"Forecast exceeds sellable rooms",IF(AND(Q157&gt;0,R157=0),"Missing forecast ADR",IF(AND(I157&gt;0,J157=0),"Missing on-the-books ADR","Ready")))))),"Check inputs")</f>
        <v/>
      </c>
    </row>
    <row r="158">
      <c r="A158" s="55" t="n">
        <v>46179</v>
      </c>
      <c r="B158" s="24">
        <f>IFERROR(IF(A158="","",INDEX('Assumptions'!$E$3:$E$9,MOD(A158-'Assumptions'!$B$18,7)+1)),"")</f>
        <v/>
      </c>
      <c r="C158" s="24">
        <f>IFERROR(IF(A158="","",INDEX('Assumptions'!$H$3:$H$14,MONTH(A158))),"")</f>
        <v/>
      </c>
      <c r="D158" s="25" t="inlineStr">
        <is>
          <t>Weekend</t>
        </is>
      </c>
      <c r="E158" s="26" t="n"/>
      <c r="F158" s="24">
        <f>IFERROR(IF(A158="","",'Assumptions'!$B$5),"")</f>
        <v/>
      </c>
      <c r="G158" s="25" t="n"/>
      <c r="H158" s="24">
        <f>IFERROR(IF(G158="","",MAX(0,F158-G158)),"")</f>
        <v/>
      </c>
      <c r="I158" s="25" t="n"/>
      <c r="J158" s="56" t="n"/>
      <c r="K158" s="57">
        <f>IFERROR(IF(OR(I158="",J158=""),"",I158*J158),"")</f>
        <v/>
      </c>
      <c r="L158" s="58">
        <f>IFERROR(IF(OR(I158="",H158=""),"",I158/H158),"")</f>
        <v/>
      </c>
      <c r="M158" s="25" t="n"/>
      <c r="N158" s="25" t="n"/>
      <c r="O158" s="25" t="n"/>
      <c r="P158" s="25" t="n"/>
      <c r="Q158" s="24">
        <f>IFERROR(IF(OR(H158="",I158="",P158=""),"",MIN(H158,MAX(0,I158+P158))),"")</f>
        <v/>
      </c>
      <c r="R158" s="56" t="n"/>
      <c r="S158" s="57">
        <f>IFERROR(IF(OR(Q158="",R158=""),"",Q158*R158),"")</f>
        <v/>
      </c>
      <c r="T158" s="58">
        <f>IFERROR(IF(OR(Q158="",H158=""),"",Q158/H158),"")</f>
        <v/>
      </c>
      <c r="U158" s="57">
        <f>IFERROR(IF(OR(S158="",H158=""),"",S158/H158),"")</f>
        <v/>
      </c>
      <c r="V158" s="25" t="n"/>
      <c r="W158" s="56" t="n"/>
      <c r="X158" s="57">
        <f>IFERROR(IF(OR(V158="",W158=""),"",V158*W158),"")</f>
        <v/>
      </c>
      <c r="Y158" s="58">
        <f>IFERROR(IF(OR(V158="",H158=""),"",V158/H158),"")</f>
        <v/>
      </c>
      <c r="Z158" s="57">
        <f>IFERROR(IF(OR(S158="",X158=""),"",S158-X158),"")</f>
        <v/>
      </c>
      <c r="AA158" s="58">
        <f>IFERROR(IF(OR(Z158="",X158=""),"",Z158/X158),"")</f>
        <v/>
      </c>
      <c r="AB158" s="25" t="n"/>
      <c r="AC158" s="56" t="n"/>
      <c r="AD158" s="57">
        <f>IFERROR(IF(OR(AB158="",AC158=""),"",AB158*AC158),"")</f>
        <v/>
      </c>
      <c r="AE158" s="57">
        <f>IFERROR(IF(OR(S158="",AD158=""),"",S158-AD158),"")</f>
        <v/>
      </c>
      <c r="AF158" s="58">
        <f>IFERROR(IF(OR(AE158="",AD158=""),"",AE158/AD158),"")</f>
        <v/>
      </c>
      <c r="AG158" s="56" t="n"/>
      <c r="AH158" s="59">
        <f>IFERROR(IF(OR(R158="",AG158=""),"",R158/AG158*100),"")</f>
        <v/>
      </c>
      <c r="AI158" s="56" t="n"/>
      <c r="AJ158" s="57">
        <f>IFERROR(IF(OR(T158="",AI158=""),"",IF(T158&gt;='Assumptions'!$B$10,AI158*(1+'Assumptions'!$B$13),IF(T158&lt;'Assumptions'!$B$8,AI158*(1-'Assumptions'!$B$14),AI158))),"")</f>
        <v/>
      </c>
      <c r="AK158" s="31">
        <f>IFERROR(IF(COUNTA(G158,I158:J158,M158:P158,R158,V158:W158,AB158:AC158,AG158,AI158,AL158:AN158)=0,"",IF(H158=0,"Closed / Sold Out",IF(I158&gt;H158,"Review Inventory",IF(T158&gt;='Assumptions'!$B$10,"Increase Rate",IF(T158&lt;'Assumptions'!$B$8,"Reduce Rate","Hold Rate"))))),"Review")</f>
        <v/>
      </c>
      <c r="AL158" s="25" t="n"/>
      <c r="AM158" s="25" t="n"/>
      <c r="AN158" s="26" t="n"/>
      <c r="AO158" s="24">
        <f>IFERROR(IF(A158="","",IF(A158&lt;TODAY(),"Past",IF(A158=TODAY(),"Today","Future"))),"")</f>
        <v/>
      </c>
      <c r="AP158" s="58">
        <f>IFERROR(IF(COUNTA(G158,I158:J158,M158:P158,R158,V158:W158,AB158:AC158,AG158,AI158,AL158:AN158)=0,"",'Assumptions'!$B$9),"")</f>
        <v/>
      </c>
      <c r="AQ158" s="31">
        <f>IFERROR(IF(COUNTA(G158,I158:J158,M158:P158,R158,V158:W158,AB158:AC158,AG158,AI158,AL158:AN158)=0,"",IF(G158&gt;F158,"Out-of-order rooms exceed inventory",IF(I158&gt;H158,"On-the-books rooms exceed sellable rooms",IF(Q158&gt;H158,"Forecast exceeds sellable rooms",IF(AND(Q158&gt;0,R158=0),"Missing forecast ADR",IF(AND(I158&gt;0,J158=0),"Missing on-the-books ADR","Ready")))))),"Check inputs")</f>
        <v/>
      </c>
    </row>
    <row r="159">
      <c r="A159" s="55" t="n">
        <v>46180</v>
      </c>
      <c r="B159" s="24">
        <f>IFERROR(IF(A159="","",INDEX('Assumptions'!$E$3:$E$9,MOD(A159-'Assumptions'!$B$18,7)+1)),"")</f>
        <v/>
      </c>
      <c r="C159" s="24">
        <f>IFERROR(IF(A159="","",INDEX('Assumptions'!$H$3:$H$14,MONTH(A159))),"")</f>
        <v/>
      </c>
      <c r="D159" s="25" t="inlineStr">
        <is>
          <t>Weekend</t>
        </is>
      </c>
      <c r="E159" s="26" t="n"/>
      <c r="F159" s="24">
        <f>IFERROR(IF(A159="","",'Assumptions'!$B$5),"")</f>
        <v/>
      </c>
      <c r="G159" s="25" t="n"/>
      <c r="H159" s="24">
        <f>IFERROR(IF(G159="","",MAX(0,F159-G159)),"")</f>
        <v/>
      </c>
      <c r="I159" s="25" t="n"/>
      <c r="J159" s="56" t="n"/>
      <c r="K159" s="57">
        <f>IFERROR(IF(OR(I159="",J159=""),"",I159*J159),"")</f>
        <v/>
      </c>
      <c r="L159" s="58">
        <f>IFERROR(IF(OR(I159="",H159=""),"",I159/H159),"")</f>
        <v/>
      </c>
      <c r="M159" s="25" t="n"/>
      <c r="N159" s="25" t="n"/>
      <c r="O159" s="25" t="n"/>
      <c r="P159" s="25" t="n"/>
      <c r="Q159" s="24">
        <f>IFERROR(IF(OR(H159="",I159="",P159=""),"",MIN(H159,MAX(0,I159+P159))),"")</f>
        <v/>
      </c>
      <c r="R159" s="56" t="n"/>
      <c r="S159" s="57">
        <f>IFERROR(IF(OR(Q159="",R159=""),"",Q159*R159),"")</f>
        <v/>
      </c>
      <c r="T159" s="58">
        <f>IFERROR(IF(OR(Q159="",H159=""),"",Q159/H159),"")</f>
        <v/>
      </c>
      <c r="U159" s="57">
        <f>IFERROR(IF(OR(S159="",H159=""),"",S159/H159),"")</f>
        <v/>
      </c>
      <c r="V159" s="25" t="n"/>
      <c r="W159" s="56" t="n"/>
      <c r="X159" s="57">
        <f>IFERROR(IF(OR(V159="",W159=""),"",V159*W159),"")</f>
        <v/>
      </c>
      <c r="Y159" s="58">
        <f>IFERROR(IF(OR(V159="",H159=""),"",V159/H159),"")</f>
        <v/>
      </c>
      <c r="Z159" s="57">
        <f>IFERROR(IF(OR(S159="",X159=""),"",S159-X159),"")</f>
        <v/>
      </c>
      <c r="AA159" s="58">
        <f>IFERROR(IF(OR(Z159="",X159=""),"",Z159/X159),"")</f>
        <v/>
      </c>
      <c r="AB159" s="25" t="n"/>
      <c r="AC159" s="56" t="n"/>
      <c r="AD159" s="57">
        <f>IFERROR(IF(OR(AB159="",AC159=""),"",AB159*AC159),"")</f>
        <v/>
      </c>
      <c r="AE159" s="57">
        <f>IFERROR(IF(OR(S159="",AD159=""),"",S159-AD159),"")</f>
        <v/>
      </c>
      <c r="AF159" s="58">
        <f>IFERROR(IF(OR(AE159="",AD159=""),"",AE159/AD159),"")</f>
        <v/>
      </c>
      <c r="AG159" s="56" t="n"/>
      <c r="AH159" s="59">
        <f>IFERROR(IF(OR(R159="",AG159=""),"",R159/AG159*100),"")</f>
        <v/>
      </c>
      <c r="AI159" s="56" t="n"/>
      <c r="AJ159" s="57">
        <f>IFERROR(IF(OR(T159="",AI159=""),"",IF(T159&gt;='Assumptions'!$B$10,AI159*(1+'Assumptions'!$B$13),IF(T159&lt;'Assumptions'!$B$8,AI159*(1-'Assumptions'!$B$14),AI159))),"")</f>
        <v/>
      </c>
      <c r="AK159" s="31">
        <f>IFERROR(IF(COUNTA(G159,I159:J159,M159:P159,R159,V159:W159,AB159:AC159,AG159,AI159,AL159:AN159)=0,"",IF(H159=0,"Closed / Sold Out",IF(I159&gt;H159,"Review Inventory",IF(T159&gt;='Assumptions'!$B$10,"Increase Rate",IF(T159&lt;'Assumptions'!$B$8,"Reduce Rate","Hold Rate"))))),"Review")</f>
        <v/>
      </c>
      <c r="AL159" s="25" t="n"/>
      <c r="AM159" s="25" t="n"/>
      <c r="AN159" s="26" t="n"/>
      <c r="AO159" s="24">
        <f>IFERROR(IF(A159="","",IF(A159&lt;TODAY(),"Past",IF(A159=TODAY(),"Today","Future"))),"")</f>
        <v/>
      </c>
      <c r="AP159" s="58">
        <f>IFERROR(IF(COUNTA(G159,I159:J159,M159:P159,R159,V159:W159,AB159:AC159,AG159,AI159,AL159:AN159)=0,"",'Assumptions'!$B$9),"")</f>
        <v/>
      </c>
      <c r="AQ159" s="31">
        <f>IFERROR(IF(COUNTA(G159,I159:J159,M159:P159,R159,V159:W159,AB159:AC159,AG159,AI159,AL159:AN159)=0,"",IF(G159&gt;F159,"Out-of-order rooms exceed inventory",IF(I159&gt;H159,"On-the-books rooms exceed sellable rooms",IF(Q159&gt;H159,"Forecast exceeds sellable rooms",IF(AND(Q159&gt;0,R159=0),"Missing forecast ADR",IF(AND(I159&gt;0,J159=0),"Missing on-the-books ADR","Ready")))))),"Check inputs")</f>
        <v/>
      </c>
    </row>
    <row r="160">
      <c r="A160" s="55" t="n">
        <v>46181</v>
      </c>
      <c r="B160" s="24">
        <f>IFERROR(IF(A160="","",INDEX('Assumptions'!$E$3:$E$9,MOD(A160-'Assumptions'!$B$18,7)+1)),"")</f>
        <v/>
      </c>
      <c r="C160" s="24">
        <f>IFERROR(IF(A160="","",INDEX('Assumptions'!$H$3:$H$14,MONTH(A160))),"")</f>
        <v/>
      </c>
      <c r="D160" s="25" t="inlineStr">
        <is>
          <t>Weekday</t>
        </is>
      </c>
      <c r="E160" s="26" t="n"/>
      <c r="F160" s="24">
        <f>IFERROR(IF(A160="","",'Assumptions'!$B$5),"")</f>
        <v/>
      </c>
      <c r="G160" s="25" t="n"/>
      <c r="H160" s="24">
        <f>IFERROR(IF(G160="","",MAX(0,F160-G160)),"")</f>
        <v/>
      </c>
      <c r="I160" s="25" t="n"/>
      <c r="J160" s="56" t="n"/>
      <c r="K160" s="57">
        <f>IFERROR(IF(OR(I160="",J160=""),"",I160*J160),"")</f>
        <v/>
      </c>
      <c r="L160" s="58">
        <f>IFERROR(IF(OR(I160="",H160=""),"",I160/H160),"")</f>
        <v/>
      </c>
      <c r="M160" s="25" t="n"/>
      <c r="N160" s="25" t="n"/>
      <c r="O160" s="25" t="n"/>
      <c r="P160" s="25" t="n"/>
      <c r="Q160" s="24">
        <f>IFERROR(IF(OR(H160="",I160="",P160=""),"",MIN(H160,MAX(0,I160+P160))),"")</f>
        <v/>
      </c>
      <c r="R160" s="56" t="n"/>
      <c r="S160" s="57">
        <f>IFERROR(IF(OR(Q160="",R160=""),"",Q160*R160),"")</f>
        <v/>
      </c>
      <c r="T160" s="58">
        <f>IFERROR(IF(OR(Q160="",H160=""),"",Q160/H160),"")</f>
        <v/>
      </c>
      <c r="U160" s="57">
        <f>IFERROR(IF(OR(S160="",H160=""),"",S160/H160),"")</f>
        <v/>
      </c>
      <c r="V160" s="25" t="n"/>
      <c r="W160" s="56" t="n"/>
      <c r="X160" s="57">
        <f>IFERROR(IF(OR(V160="",W160=""),"",V160*W160),"")</f>
        <v/>
      </c>
      <c r="Y160" s="58">
        <f>IFERROR(IF(OR(V160="",H160=""),"",V160/H160),"")</f>
        <v/>
      </c>
      <c r="Z160" s="57">
        <f>IFERROR(IF(OR(S160="",X160=""),"",S160-X160),"")</f>
        <v/>
      </c>
      <c r="AA160" s="58">
        <f>IFERROR(IF(OR(Z160="",X160=""),"",Z160/X160),"")</f>
        <v/>
      </c>
      <c r="AB160" s="25" t="n"/>
      <c r="AC160" s="56" t="n"/>
      <c r="AD160" s="57">
        <f>IFERROR(IF(OR(AB160="",AC160=""),"",AB160*AC160),"")</f>
        <v/>
      </c>
      <c r="AE160" s="57">
        <f>IFERROR(IF(OR(S160="",AD160=""),"",S160-AD160),"")</f>
        <v/>
      </c>
      <c r="AF160" s="58">
        <f>IFERROR(IF(OR(AE160="",AD160=""),"",AE160/AD160),"")</f>
        <v/>
      </c>
      <c r="AG160" s="56" t="n"/>
      <c r="AH160" s="59">
        <f>IFERROR(IF(OR(R160="",AG160=""),"",R160/AG160*100),"")</f>
        <v/>
      </c>
      <c r="AI160" s="56" t="n"/>
      <c r="AJ160" s="57">
        <f>IFERROR(IF(OR(T160="",AI160=""),"",IF(T160&gt;='Assumptions'!$B$10,AI160*(1+'Assumptions'!$B$13),IF(T160&lt;'Assumptions'!$B$8,AI160*(1-'Assumptions'!$B$14),AI160))),"")</f>
        <v/>
      </c>
      <c r="AK160" s="31">
        <f>IFERROR(IF(COUNTA(G160,I160:J160,M160:P160,R160,V160:W160,AB160:AC160,AG160,AI160,AL160:AN160)=0,"",IF(H160=0,"Closed / Sold Out",IF(I160&gt;H160,"Review Inventory",IF(T160&gt;='Assumptions'!$B$10,"Increase Rate",IF(T160&lt;'Assumptions'!$B$8,"Reduce Rate","Hold Rate"))))),"Review")</f>
        <v/>
      </c>
      <c r="AL160" s="25" t="n"/>
      <c r="AM160" s="25" t="n"/>
      <c r="AN160" s="26" t="n"/>
      <c r="AO160" s="24">
        <f>IFERROR(IF(A160="","",IF(A160&lt;TODAY(),"Past",IF(A160=TODAY(),"Today","Future"))),"")</f>
        <v/>
      </c>
      <c r="AP160" s="58">
        <f>IFERROR(IF(COUNTA(G160,I160:J160,M160:P160,R160,V160:W160,AB160:AC160,AG160,AI160,AL160:AN160)=0,"",'Assumptions'!$B$9),"")</f>
        <v/>
      </c>
      <c r="AQ160" s="31">
        <f>IFERROR(IF(COUNTA(G160,I160:J160,M160:P160,R160,V160:W160,AB160:AC160,AG160,AI160,AL160:AN160)=0,"",IF(G160&gt;F160,"Out-of-order rooms exceed inventory",IF(I160&gt;H160,"On-the-books rooms exceed sellable rooms",IF(Q160&gt;H160,"Forecast exceeds sellable rooms",IF(AND(Q160&gt;0,R160=0),"Missing forecast ADR",IF(AND(I160&gt;0,J160=0),"Missing on-the-books ADR","Ready")))))),"Check inputs")</f>
        <v/>
      </c>
    </row>
    <row r="161">
      <c r="A161" s="55" t="n">
        <v>46182</v>
      </c>
      <c r="B161" s="24">
        <f>IFERROR(IF(A161="","",INDEX('Assumptions'!$E$3:$E$9,MOD(A161-'Assumptions'!$B$18,7)+1)),"")</f>
        <v/>
      </c>
      <c r="C161" s="24">
        <f>IFERROR(IF(A161="","",INDEX('Assumptions'!$H$3:$H$14,MONTH(A161))),"")</f>
        <v/>
      </c>
      <c r="D161" s="25" t="inlineStr">
        <is>
          <t>Weekday</t>
        </is>
      </c>
      <c r="E161" s="26" t="n"/>
      <c r="F161" s="24">
        <f>IFERROR(IF(A161="","",'Assumptions'!$B$5),"")</f>
        <v/>
      </c>
      <c r="G161" s="25" t="n"/>
      <c r="H161" s="24">
        <f>IFERROR(IF(G161="","",MAX(0,F161-G161)),"")</f>
        <v/>
      </c>
      <c r="I161" s="25" t="n"/>
      <c r="J161" s="56" t="n"/>
      <c r="K161" s="57">
        <f>IFERROR(IF(OR(I161="",J161=""),"",I161*J161),"")</f>
        <v/>
      </c>
      <c r="L161" s="58">
        <f>IFERROR(IF(OR(I161="",H161=""),"",I161/H161),"")</f>
        <v/>
      </c>
      <c r="M161" s="25" t="n"/>
      <c r="N161" s="25" t="n"/>
      <c r="O161" s="25" t="n"/>
      <c r="P161" s="25" t="n"/>
      <c r="Q161" s="24">
        <f>IFERROR(IF(OR(H161="",I161="",P161=""),"",MIN(H161,MAX(0,I161+P161))),"")</f>
        <v/>
      </c>
      <c r="R161" s="56" t="n"/>
      <c r="S161" s="57">
        <f>IFERROR(IF(OR(Q161="",R161=""),"",Q161*R161),"")</f>
        <v/>
      </c>
      <c r="T161" s="58">
        <f>IFERROR(IF(OR(Q161="",H161=""),"",Q161/H161),"")</f>
        <v/>
      </c>
      <c r="U161" s="57">
        <f>IFERROR(IF(OR(S161="",H161=""),"",S161/H161),"")</f>
        <v/>
      </c>
      <c r="V161" s="25" t="n"/>
      <c r="W161" s="56" t="n"/>
      <c r="X161" s="57">
        <f>IFERROR(IF(OR(V161="",W161=""),"",V161*W161),"")</f>
        <v/>
      </c>
      <c r="Y161" s="58">
        <f>IFERROR(IF(OR(V161="",H161=""),"",V161/H161),"")</f>
        <v/>
      </c>
      <c r="Z161" s="57">
        <f>IFERROR(IF(OR(S161="",X161=""),"",S161-X161),"")</f>
        <v/>
      </c>
      <c r="AA161" s="58">
        <f>IFERROR(IF(OR(Z161="",X161=""),"",Z161/X161),"")</f>
        <v/>
      </c>
      <c r="AB161" s="25" t="n"/>
      <c r="AC161" s="56" t="n"/>
      <c r="AD161" s="57">
        <f>IFERROR(IF(OR(AB161="",AC161=""),"",AB161*AC161),"")</f>
        <v/>
      </c>
      <c r="AE161" s="57">
        <f>IFERROR(IF(OR(S161="",AD161=""),"",S161-AD161),"")</f>
        <v/>
      </c>
      <c r="AF161" s="58">
        <f>IFERROR(IF(OR(AE161="",AD161=""),"",AE161/AD161),"")</f>
        <v/>
      </c>
      <c r="AG161" s="56" t="n"/>
      <c r="AH161" s="59">
        <f>IFERROR(IF(OR(R161="",AG161=""),"",R161/AG161*100),"")</f>
        <v/>
      </c>
      <c r="AI161" s="56" t="n"/>
      <c r="AJ161" s="57">
        <f>IFERROR(IF(OR(T161="",AI161=""),"",IF(T161&gt;='Assumptions'!$B$10,AI161*(1+'Assumptions'!$B$13),IF(T161&lt;'Assumptions'!$B$8,AI161*(1-'Assumptions'!$B$14),AI161))),"")</f>
        <v/>
      </c>
      <c r="AK161" s="31">
        <f>IFERROR(IF(COUNTA(G161,I161:J161,M161:P161,R161,V161:W161,AB161:AC161,AG161,AI161,AL161:AN161)=0,"",IF(H161=0,"Closed / Sold Out",IF(I161&gt;H161,"Review Inventory",IF(T161&gt;='Assumptions'!$B$10,"Increase Rate",IF(T161&lt;'Assumptions'!$B$8,"Reduce Rate","Hold Rate"))))),"Review")</f>
        <v/>
      </c>
      <c r="AL161" s="25" t="n"/>
      <c r="AM161" s="25" t="n"/>
      <c r="AN161" s="26" t="n"/>
      <c r="AO161" s="24">
        <f>IFERROR(IF(A161="","",IF(A161&lt;TODAY(),"Past",IF(A161=TODAY(),"Today","Future"))),"")</f>
        <v/>
      </c>
      <c r="AP161" s="58">
        <f>IFERROR(IF(COUNTA(G161,I161:J161,M161:P161,R161,V161:W161,AB161:AC161,AG161,AI161,AL161:AN161)=0,"",'Assumptions'!$B$9),"")</f>
        <v/>
      </c>
      <c r="AQ161" s="31">
        <f>IFERROR(IF(COUNTA(G161,I161:J161,M161:P161,R161,V161:W161,AB161:AC161,AG161,AI161,AL161:AN161)=0,"",IF(G161&gt;F161,"Out-of-order rooms exceed inventory",IF(I161&gt;H161,"On-the-books rooms exceed sellable rooms",IF(Q161&gt;H161,"Forecast exceeds sellable rooms",IF(AND(Q161&gt;0,R161=0),"Missing forecast ADR",IF(AND(I161&gt;0,J161=0),"Missing on-the-books ADR","Ready")))))),"Check inputs")</f>
        <v/>
      </c>
    </row>
    <row r="162">
      <c r="A162" s="55" t="n">
        <v>46183</v>
      </c>
      <c r="B162" s="24">
        <f>IFERROR(IF(A162="","",INDEX('Assumptions'!$E$3:$E$9,MOD(A162-'Assumptions'!$B$18,7)+1)),"")</f>
        <v/>
      </c>
      <c r="C162" s="24">
        <f>IFERROR(IF(A162="","",INDEX('Assumptions'!$H$3:$H$14,MONTH(A162))),"")</f>
        <v/>
      </c>
      <c r="D162" s="25" t="inlineStr">
        <is>
          <t>Weekday</t>
        </is>
      </c>
      <c r="E162" s="26" t="n"/>
      <c r="F162" s="24">
        <f>IFERROR(IF(A162="","",'Assumptions'!$B$5),"")</f>
        <v/>
      </c>
      <c r="G162" s="25" t="n"/>
      <c r="H162" s="24">
        <f>IFERROR(IF(G162="","",MAX(0,F162-G162)),"")</f>
        <v/>
      </c>
      <c r="I162" s="25" t="n"/>
      <c r="J162" s="56" t="n"/>
      <c r="K162" s="57">
        <f>IFERROR(IF(OR(I162="",J162=""),"",I162*J162),"")</f>
        <v/>
      </c>
      <c r="L162" s="58">
        <f>IFERROR(IF(OR(I162="",H162=""),"",I162/H162),"")</f>
        <v/>
      </c>
      <c r="M162" s="25" t="n"/>
      <c r="N162" s="25" t="n"/>
      <c r="O162" s="25" t="n"/>
      <c r="P162" s="25" t="n"/>
      <c r="Q162" s="24">
        <f>IFERROR(IF(OR(H162="",I162="",P162=""),"",MIN(H162,MAX(0,I162+P162))),"")</f>
        <v/>
      </c>
      <c r="R162" s="56" t="n"/>
      <c r="S162" s="57">
        <f>IFERROR(IF(OR(Q162="",R162=""),"",Q162*R162),"")</f>
        <v/>
      </c>
      <c r="T162" s="58">
        <f>IFERROR(IF(OR(Q162="",H162=""),"",Q162/H162),"")</f>
        <v/>
      </c>
      <c r="U162" s="57">
        <f>IFERROR(IF(OR(S162="",H162=""),"",S162/H162),"")</f>
        <v/>
      </c>
      <c r="V162" s="25" t="n"/>
      <c r="W162" s="56" t="n"/>
      <c r="X162" s="57">
        <f>IFERROR(IF(OR(V162="",W162=""),"",V162*W162),"")</f>
        <v/>
      </c>
      <c r="Y162" s="58">
        <f>IFERROR(IF(OR(V162="",H162=""),"",V162/H162),"")</f>
        <v/>
      </c>
      <c r="Z162" s="57">
        <f>IFERROR(IF(OR(S162="",X162=""),"",S162-X162),"")</f>
        <v/>
      </c>
      <c r="AA162" s="58">
        <f>IFERROR(IF(OR(Z162="",X162=""),"",Z162/X162),"")</f>
        <v/>
      </c>
      <c r="AB162" s="25" t="n"/>
      <c r="AC162" s="56" t="n"/>
      <c r="AD162" s="57">
        <f>IFERROR(IF(OR(AB162="",AC162=""),"",AB162*AC162),"")</f>
        <v/>
      </c>
      <c r="AE162" s="57">
        <f>IFERROR(IF(OR(S162="",AD162=""),"",S162-AD162),"")</f>
        <v/>
      </c>
      <c r="AF162" s="58">
        <f>IFERROR(IF(OR(AE162="",AD162=""),"",AE162/AD162),"")</f>
        <v/>
      </c>
      <c r="AG162" s="56" t="n"/>
      <c r="AH162" s="59">
        <f>IFERROR(IF(OR(R162="",AG162=""),"",R162/AG162*100),"")</f>
        <v/>
      </c>
      <c r="AI162" s="56" t="n"/>
      <c r="AJ162" s="57">
        <f>IFERROR(IF(OR(T162="",AI162=""),"",IF(T162&gt;='Assumptions'!$B$10,AI162*(1+'Assumptions'!$B$13),IF(T162&lt;'Assumptions'!$B$8,AI162*(1-'Assumptions'!$B$14),AI162))),"")</f>
        <v/>
      </c>
      <c r="AK162" s="31">
        <f>IFERROR(IF(COUNTA(G162,I162:J162,M162:P162,R162,V162:W162,AB162:AC162,AG162,AI162,AL162:AN162)=0,"",IF(H162=0,"Closed / Sold Out",IF(I162&gt;H162,"Review Inventory",IF(T162&gt;='Assumptions'!$B$10,"Increase Rate",IF(T162&lt;'Assumptions'!$B$8,"Reduce Rate","Hold Rate"))))),"Review")</f>
        <v/>
      </c>
      <c r="AL162" s="25" t="n"/>
      <c r="AM162" s="25" t="n"/>
      <c r="AN162" s="26" t="n"/>
      <c r="AO162" s="24">
        <f>IFERROR(IF(A162="","",IF(A162&lt;TODAY(),"Past",IF(A162=TODAY(),"Today","Future"))),"")</f>
        <v/>
      </c>
      <c r="AP162" s="58">
        <f>IFERROR(IF(COUNTA(G162,I162:J162,M162:P162,R162,V162:W162,AB162:AC162,AG162,AI162,AL162:AN162)=0,"",'Assumptions'!$B$9),"")</f>
        <v/>
      </c>
      <c r="AQ162" s="31">
        <f>IFERROR(IF(COUNTA(G162,I162:J162,M162:P162,R162,V162:W162,AB162:AC162,AG162,AI162,AL162:AN162)=0,"",IF(G162&gt;F162,"Out-of-order rooms exceed inventory",IF(I162&gt;H162,"On-the-books rooms exceed sellable rooms",IF(Q162&gt;H162,"Forecast exceeds sellable rooms",IF(AND(Q162&gt;0,R162=0),"Missing forecast ADR",IF(AND(I162&gt;0,J162=0),"Missing on-the-books ADR","Ready")))))),"Check inputs")</f>
        <v/>
      </c>
    </row>
    <row r="163">
      <c r="A163" s="55" t="n">
        <v>46184</v>
      </c>
      <c r="B163" s="24">
        <f>IFERROR(IF(A163="","",INDEX('Assumptions'!$E$3:$E$9,MOD(A163-'Assumptions'!$B$18,7)+1)),"")</f>
        <v/>
      </c>
      <c r="C163" s="24">
        <f>IFERROR(IF(A163="","",INDEX('Assumptions'!$H$3:$H$14,MONTH(A163))),"")</f>
        <v/>
      </c>
      <c r="D163" s="25" t="inlineStr">
        <is>
          <t>Weekday</t>
        </is>
      </c>
      <c r="E163" s="26" t="n"/>
      <c r="F163" s="24">
        <f>IFERROR(IF(A163="","",'Assumptions'!$B$5),"")</f>
        <v/>
      </c>
      <c r="G163" s="25" t="n"/>
      <c r="H163" s="24">
        <f>IFERROR(IF(G163="","",MAX(0,F163-G163)),"")</f>
        <v/>
      </c>
      <c r="I163" s="25" t="n"/>
      <c r="J163" s="56" t="n"/>
      <c r="K163" s="57">
        <f>IFERROR(IF(OR(I163="",J163=""),"",I163*J163),"")</f>
        <v/>
      </c>
      <c r="L163" s="58">
        <f>IFERROR(IF(OR(I163="",H163=""),"",I163/H163),"")</f>
        <v/>
      </c>
      <c r="M163" s="25" t="n"/>
      <c r="N163" s="25" t="n"/>
      <c r="O163" s="25" t="n"/>
      <c r="P163" s="25" t="n"/>
      <c r="Q163" s="24">
        <f>IFERROR(IF(OR(H163="",I163="",P163=""),"",MIN(H163,MAX(0,I163+P163))),"")</f>
        <v/>
      </c>
      <c r="R163" s="56" t="n"/>
      <c r="S163" s="57">
        <f>IFERROR(IF(OR(Q163="",R163=""),"",Q163*R163),"")</f>
        <v/>
      </c>
      <c r="T163" s="58">
        <f>IFERROR(IF(OR(Q163="",H163=""),"",Q163/H163),"")</f>
        <v/>
      </c>
      <c r="U163" s="57">
        <f>IFERROR(IF(OR(S163="",H163=""),"",S163/H163),"")</f>
        <v/>
      </c>
      <c r="V163" s="25" t="n"/>
      <c r="W163" s="56" t="n"/>
      <c r="X163" s="57">
        <f>IFERROR(IF(OR(V163="",W163=""),"",V163*W163),"")</f>
        <v/>
      </c>
      <c r="Y163" s="58">
        <f>IFERROR(IF(OR(V163="",H163=""),"",V163/H163),"")</f>
        <v/>
      </c>
      <c r="Z163" s="57">
        <f>IFERROR(IF(OR(S163="",X163=""),"",S163-X163),"")</f>
        <v/>
      </c>
      <c r="AA163" s="58">
        <f>IFERROR(IF(OR(Z163="",X163=""),"",Z163/X163),"")</f>
        <v/>
      </c>
      <c r="AB163" s="25" t="n"/>
      <c r="AC163" s="56" t="n"/>
      <c r="AD163" s="57">
        <f>IFERROR(IF(OR(AB163="",AC163=""),"",AB163*AC163),"")</f>
        <v/>
      </c>
      <c r="AE163" s="57">
        <f>IFERROR(IF(OR(S163="",AD163=""),"",S163-AD163),"")</f>
        <v/>
      </c>
      <c r="AF163" s="58">
        <f>IFERROR(IF(OR(AE163="",AD163=""),"",AE163/AD163),"")</f>
        <v/>
      </c>
      <c r="AG163" s="56" t="n"/>
      <c r="AH163" s="59">
        <f>IFERROR(IF(OR(R163="",AG163=""),"",R163/AG163*100),"")</f>
        <v/>
      </c>
      <c r="AI163" s="56" t="n"/>
      <c r="AJ163" s="57">
        <f>IFERROR(IF(OR(T163="",AI163=""),"",IF(T163&gt;='Assumptions'!$B$10,AI163*(1+'Assumptions'!$B$13),IF(T163&lt;'Assumptions'!$B$8,AI163*(1-'Assumptions'!$B$14),AI163))),"")</f>
        <v/>
      </c>
      <c r="AK163" s="31">
        <f>IFERROR(IF(COUNTA(G163,I163:J163,M163:P163,R163,V163:W163,AB163:AC163,AG163,AI163,AL163:AN163)=0,"",IF(H163=0,"Closed / Sold Out",IF(I163&gt;H163,"Review Inventory",IF(T163&gt;='Assumptions'!$B$10,"Increase Rate",IF(T163&lt;'Assumptions'!$B$8,"Reduce Rate","Hold Rate"))))),"Review")</f>
        <v/>
      </c>
      <c r="AL163" s="25" t="n"/>
      <c r="AM163" s="25" t="n"/>
      <c r="AN163" s="26" t="n"/>
      <c r="AO163" s="24">
        <f>IFERROR(IF(A163="","",IF(A163&lt;TODAY(),"Past",IF(A163=TODAY(),"Today","Future"))),"")</f>
        <v/>
      </c>
      <c r="AP163" s="58">
        <f>IFERROR(IF(COUNTA(G163,I163:J163,M163:P163,R163,V163:W163,AB163:AC163,AG163,AI163,AL163:AN163)=0,"",'Assumptions'!$B$9),"")</f>
        <v/>
      </c>
      <c r="AQ163" s="31">
        <f>IFERROR(IF(COUNTA(G163,I163:J163,M163:P163,R163,V163:W163,AB163:AC163,AG163,AI163,AL163:AN163)=0,"",IF(G163&gt;F163,"Out-of-order rooms exceed inventory",IF(I163&gt;H163,"On-the-books rooms exceed sellable rooms",IF(Q163&gt;H163,"Forecast exceeds sellable rooms",IF(AND(Q163&gt;0,R163=0),"Missing forecast ADR",IF(AND(I163&gt;0,J163=0),"Missing on-the-books ADR","Ready")))))),"Check inputs")</f>
        <v/>
      </c>
    </row>
    <row r="164">
      <c r="A164" s="55" t="n">
        <v>46185</v>
      </c>
      <c r="B164" s="24">
        <f>IFERROR(IF(A164="","",INDEX('Assumptions'!$E$3:$E$9,MOD(A164-'Assumptions'!$B$18,7)+1)),"")</f>
        <v/>
      </c>
      <c r="C164" s="24">
        <f>IFERROR(IF(A164="","",INDEX('Assumptions'!$H$3:$H$14,MONTH(A164))),"")</f>
        <v/>
      </c>
      <c r="D164" s="25" t="inlineStr">
        <is>
          <t>Weekday</t>
        </is>
      </c>
      <c r="E164" s="26" t="n"/>
      <c r="F164" s="24">
        <f>IFERROR(IF(A164="","",'Assumptions'!$B$5),"")</f>
        <v/>
      </c>
      <c r="G164" s="25" t="n"/>
      <c r="H164" s="24">
        <f>IFERROR(IF(G164="","",MAX(0,F164-G164)),"")</f>
        <v/>
      </c>
      <c r="I164" s="25" t="n"/>
      <c r="J164" s="56" t="n"/>
      <c r="K164" s="57">
        <f>IFERROR(IF(OR(I164="",J164=""),"",I164*J164),"")</f>
        <v/>
      </c>
      <c r="L164" s="58">
        <f>IFERROR(IF(OR(I164="",H164=""),"",I164/H164),"")</f>
        <v/>
      </c>
      <c r="M164" s="25" t="n"/>
      <c r="N164" s="25" t="n"/>
      <c r="O164" s="25" t="n"/>
      <c r="P164" s="25" t="n"/>
      <c r="Q164" s="24">
        <f>IFERROR(IF(OR(H164="",I164="",P164=""),"",MIN(H164,MAX(0,I164+P164))),"")</f>
        <v/>
      </c>
      <c r="R164" s="56" t="n"/>
      <c r="S164" s="57">
        <f>IFERROR(IF(OR(Q164="",R164=""),"",Q164*R164),"")</f>
        <v/>
      </c>
      <c r="T164" s="58">
        <f>IFERROR(IF(OR(Q164="",H164=""),"",Q164/H164),"")</f>
        <v/>
      </c>
      <c r="U164" s="57">
        <f>IFERROR(IF(OR(S164="",H164=""),"",S164/H164),"")</f>
        <v/>
      </c>
      <c r="V164" s="25" t="n"/>
      <c r="W164" s="56" t="n"/>
      <c r="X164" s="57">
        <f>IFERROR(IF(OR(V164="",W164=""),"",V164*W164),"")</f>
        <v/>
      </c>
      <c r="Y164" s="58">
        <f>IFERROR(IF(OR(V164="",H164=""),"",V164/H164),"")</f>
        <v/>
      </c>
      <c r="Z164" s="57">
        <f>IFERROR(IF(OR(S164="",X164=""),"",S164-X164),"")</f>
        <v/>
      </c>
      <c r="AA164" s="58">
        <f>IFERROR(IF(OR(Z164="",X164=""),"",Z164/X164),"")</f>
        <v/>
      </c>
      <c r="AB164" s="25" t="n"/>
      <c r="AC164" s="56" t="n"/>
      <c r="AD164" s="57">
        <f>IFERROR(IF(OR(AB164="",AC164=""),"",AB164*AC164),"")</f>
        <v/>
      </c>
      <c r="AE164" s="57">
        <f>IFERROR(IF(OR(S164="",AD164=""),"",S164-AD164),"")</f>
        <v/>
      </c>
      <c r="AF164" s="58">
        <f>IFERROR(IF(OR(AE164="",AD164=""),"",AE164/AD164),"")</f>
        <v/>
      </c>
      <c r="AG164" s="56" t="n"/>
      <c r="AH164" s="59">
        <f>IFERROR(IF(OR(R164="",AG164=""),"",R164/AG164*100),"")</f>
        <v/>
      </c>
      <c r="AI164" s="56" t="n"/>
      <c r="AJ164" s="57">
        <f>IFERROR(IF(OR(T164="",AI164=""),"",IF(T164&gt;='Assumptions'!$B$10,AI164*(1+'Assumptions'!$B$13),IF(T164&lt;'Assumptions'!$B$8,AI164*(1-'Assumptions'!$B$14),AI164))),"")</f>
        <v/>
      </c>
      <c r="AK164" s="31">
        <f>IFERROR(IF(COUNTA(G164,I164:J164,M164:P164,R164,V164:W164,AB164:AC164,AG164,AI164,AL164:AN164)=0,"",IF(H164=0,"Closed / Sold Out",IF(I164&gt;H164,"Review Inventory",IF(T164&gt;='Assumptions'!$B$10,"Increase Rate",IF(T164&lt;'Assumptions'!$B$8,"Reduce Rate","Hold Rate"))))),"Review")</f>
        <v/>
      </c>
      <c r="AL164" s="25" t="n"/>
      <c r="AM164" s="25" t="n"/>
      <c r="AN164" s="26" t="n"/>
      <c r="AO164" s="24">
        <f>IFERROR(IF(A164="","",IF(A164&lt;TODAY(),"Past",IF(A164=TODAY(),"Today","Future"))),"")</f>
        <v/>
      </c>
      <c r="AP164" s="58">
        <f>IFERROR(IF(COUNTA(G164,I164:J164,M164:P164,R164,V164:W164,AB164:AC164,AG164,AI164,AL164:AN164)=0,"",'Assumptions'!$B$9),"")</f>
        <v/>
      </c>
      <c r="AQ164" s="31">
        <f>IFERROR(IF(COUNTA(G164,I164:J164,M164:P164,R164,V164:W164,AB164:AC164,AG164,AI164,AL164:AN164)=0,"",IF(G164&gt;F164,"Out-of-order rooms exceed inventory",IF(I164&gt;H164,"On-the-books rooms exceed sellable rooms",IF(Q164&gt;H164,"Forecast exceeds sellable rooms",IF(AND(Q164&gt;0,R164=0),"Missing forecast ADR",IF(AND(I164&gt;0,J164=0),"Missing on-the-books ADR","Ready")))))),"Check inputs")</f>
        <v/>
      </c>
    </row>
    <row r="165">
      <c r="A165" s="55" t="n">
        <v>46186</v>
      </c>
      <c r="B165" s="24">
        <f>IFERROR(IF(A165="","",INDEX('Assumptions'!$E$3:$E$9,MOD(A165-'Assumptions'!$B$18,7)+1)),"")</f>
        <v/>
      </c>
      <c r="C165" s="24">
        <f>IFERROR(IF(A165="","",INDEX('Assumptions'!$H$3:$H$14,MONTH(A165))),"")</f>
        <v/>
      </c>
      <c r="D165" s="25" t="inlineStr">
        <is>
          <t>Weekend</t>
        </is>
      </c>
      <c r="E165" s="26" t="n"/>
      <c r="F165" s="24">
        <f>IFERROR(IF(A165="","",'Assumptions'!$B$5),"")</f>
        <v/>
      </c>
      <c r="G165" s="25" t="n"/>
      <c r="H165" s="24">
        <f>IFERROR(IF(G165="","",MAX(0,F165-G165)),"")</f>
        <v/>
      </c>
      <c r="I165" s="25" t="n"/>
      <c r="J165" s="56" t="n"/>
      <c r="K165" s="57">
        <f>IFERROR(IF(OR(I165="",J165=""),"",I165*J165),"")</f>
        <v/>
      </c>
      <c r="L165" s="58">
        <f>IFERROR(IF(OR(I165="",H165=""),"",I165/H165),"")</f>
        <v/>
      </c>
      <c r="M165" s="25" t="n"/>
      <c r="N165" s="25" t="n"/>
      <c r="O165" s="25" t="n"/>
      <c r="P165" s="25" t="n"/>
      <c r="Q165" s="24">
        <f>IFERROR(IF(OR(H165="",I165="",P165=""),"",MIN(H165,MAX(0,I165+P165))),"")</f>
        <v/>
      </c>
      <c r="R165" s="56" t="n"/>
      <c r="S165" s="57">
        <f>IFERROR(IF(OR(Q165="",R165=""),"",Q165*R165),"")</f>
        <v/>
      </c>
      <c r="T165" s="58">
        <f>IFERROR(IF(OR(Q165="",H165=""),"",Q165/H165),"")</f>
        <v/>
      </c>
      <c r="U165" s="57">
        <f>IFERROR(IF(OR(S165="",H165=""),"",S165/H165),"")</f>
        <v/>
      </c>
      <c r="V165" s="25" t="n"/>
      <c r="W165" s="56" t="n"/>
      <c r="X165" s="57">
        <f>IFERROR(IF(OR(V165="",W165=""),"",V165*W165),"")</f>
        <v/>
      </c>
      <c r="Y165" s="58">
        <f>IFERROR(IF(OR(V165="",H165=""),"",V165/H165),"")</f>
        <v/>
      </c>
      <c r="Z165" s="57">
        <f>IFERROR(IF(OR(S165="",X165=""),"",S165-X165),"")</f>
        <v/>
      </c>
      <c r="AA165" s="58">
        <f>IFERROR(IF(OR(Z165="",X165=""),"",Z165/X165),"")</f>
        <v/>
      </c>
      <c r="AB165" s="25" t="n"/>
      <c r="AC165" s="56" t="n"/>
      <c r="AD165" s="57">
        <f>IFERROR(IF(OR(AB165="",AC165=""),"",AB165*AC165),"")</f>
        <v/>
      </c>
      <c r="AE165" s="57">
        <f>IFERROR(IF(OR(S165="",AD165=""),"",S165-AD165),"")</f>
        <v/>
      </c>
      <c r="AF165" s="58">
        <f>IFERROR(IF(OR(AE165="",AD165=""),"",AE165/AD165),"")</f>
        <v/>
      </c>
      <c r="AG165" s="56" t="n"/>
      <c r="AH165" s="59">
        <f>IFERROR(IF(OR(R165="",AG165=""),"",R165/AG165*100),"")</f>
        <v/>
      </c>
      <c r="AI165" s="56" t="n"/>
      <c r="AJ165" s="57">
        <f>IFERROR(IF(OR(T165="",AI165=""),"",IF(T165&gt;='Assumptions'!$B$10,AI165*(1+'Assumptions'!$B$13),IF(T165&lt;'Assumptions'!$B$8,AI165*(1-'Assumptions'!$B$14),AI165))),"")</f>
        <v/>
      </c>
      <c r="AK165" s="31">
        <f>IFERROR(IF(COUNTA(G165,I165:J165,M165:P165,R165,V165:W165,AB165:AC165,AG165,AI165,AL165:AN165)=0,"",IF(H165=0,"Closed / Sold Out",IF(I165&gt;H165,"Review Inventory",IF(T165&gt;='Assumptions'!$B$10,"Increase Rate",IF(T165&lt;'Assumptions'!$B$8,"Reduce Rate","Hold Rate"))))),"Review")</f>
        <v/>
      </c>
      <c r="AL165" s="25" t="n"/>
      <c r="AM165" s="25" t="n"/>
      <c r="AN165" s="26" t="n"/>
      <c r="AO165" s="24">
        <f>IFERROR(IF(A165="","",IF(A165&lt;TODAY(),"Past",IF(A165=TODAY(),"Today","Future"))),"")</f>
        <v/>
      </c>
      <c r="AP165" s="58">
        <f>IFERROR(IF(COUNTA(G165,I165:J165,M165:P165,R165,V165:W165,AB165:AC165,AG165,AI165,AL165:AN165)=0,"",'Assumptions'!$B$9),"")</f>
        <v/>
      </c>
      <c r="AQ165" s="31">
        <f>IFERROR(IF(COUNTA(G165,I165:J165,M165:P165,R165,V165:W165,AB165:AC165,AG165,AI165,AL165:AN165)=0,"",IF(G165&gt;F165,"Out-of-order rooms exceed inventory",IF(I165&gt;H165,"On-the-books rooms exceed sellable rooms",IF(Q165&gt;H165,"Forecast exceeds sellable rooms",IF(AND(Q165&gt;0,R165=0),"Missing forecast ADR",IF(AND(I165&gt;0,J165=0),"Missing on-the-books ADR","Ready")))))),"Check inputs")</f>
        <v/>
      </c>
    </row>
    <row r="166">
      <c r="A166" s="55" t="n">
        <v>46187</v>
      </c>
      <c r="B166" s="24">
        <f>IFERROR(IF(A166="","",INDEX('Assumptions'!$E$3:$E$9,MOD(A166-'Assumptions'!$B$18,7)+1)),"")</f>
        <v/>
      </c>
      <c r="C166" s="24">
        <f>IFERROR(IF(A166="","",INDEX('Assumptions'!$H$3:$H$14,MONTH(A166))),"")</f>
        <v/>
      </c>
      <c r="D166" s="25" t="inlineStr">
        <is>
          <t>Weekend</t>
        </is>
      </c>
      <c r="E166" s="26" t="n"/>
      <c r="F166" s="24">
        <f>IFERROR(IF(A166="","",'Assumptions'!$B$5),"")</f>
        <v/>
      </c>
      <c r="G166" s="25" t="n"/>
      <c r="H166" s="24">
        <f>IFERROR(IF(G166="","",MAX(0,F166-G166)),"")</f>
        <v/>
      </c>
      <c r="I166" s="25" t="n"/>
      <c r="J166" s="56" t="n"/>
      <c r="K166" s="57">
        <f>IFERROR(IF(OR(I166="",J166=""),"",I166*J166),"")</f>
        <v/>
      </c>
      <c r="L166" s="58">
        <f>IFERROR(IF(OR(I166="",H166=""),"",I166/H166),"")</f>
        <v/>
      </c>
      <c r="M166" s="25" t="n"/>
      <c r="N166" s="25" t="n"/>
      <c r="O166" s="25" t="n"/>
      <c r="P166" s="25" t="n"/>
      <c r="Q166" s="24">
        <f>IFERROR(IF(OR(H166="",I166="",P166=""),"",MIN(H166,MAX(0,I166+P166))),"")</f>
        <v/>
      </c>
      <c r="R166" s="56" t="n"/>
      <c r="S166" s="57">
        <f>IFERROR(IF(OR(Q166="",R166=""),"",Q166*R166),"")</f>
        <v/>
      </c>
      <c r="T166" s="58">
        <f>IFERROR(IF(OR(Q166="",H166=""),"",Q166/H166),"")</f>
        <v/>
      </c>
      <c r="U166" s="57">
        <f>IFERROR(IF(OR(S166="",H166=""),"",S166/H166),"")</f>
        <v/>
      </c>
      <c r="V166" s="25" t="n"/>
      <c r="W166" s="56" t="n"/>
      <c r="X166" s="57">
        <f>IFERROR(IF(OR(V166="",W166=""),"",V166*W166),"")</f>
        <v/>
      </c>
      <c r="Y166" s="58">
        <f>IFERROR(IF(OR(V166="",H166=""),"",V166/H166),"")</f>
        <v/>
      </c>
      <c r="Z166" s="57">
        <f>IFERROR(IF(OR(S166="",X166=""),"",S166-X166),"")</f>
        <v/>
      </c>
      <c r="AA166" s="58">
        <f>IFERROR(IF(OR(Z166="",X166=""),"",Z166/X166),"")</f>
        <v/>
      </c>
      <c r="AB166" s="25" t="n"/>
      <c r="AC166" s="56" t="n"/>
      <c r="AD166" s="57">
        <f>IFERROR(IF(OR(AB166="",AC166=""),"",AB166*AC166),"")</f>
        <v/>
      </c>
      <c r="AE166" s="57">
        <f>IFERROR(IF(OR(S166="",AD166=""),"",S166-AD166),"")</f>
        <v/>
      </c>
      <c r="AF166" s="58">
        <f>IFERROR(IF(OR(AE166="",AD166=""),"",AE166/AD166),"")</f>
        <v/>
      </c>
      <c r="AG166" s="56" t="n"/>
      <c r="AH166" s="59">
        <f>IFERROR(IF(OR(R166="",AG166=""),"",R166/AG166*100),"")</f>
        <v/>
      </c>
      <c r="AI166" s="56" t="n"/>
      <c r="AJ166" s="57">
        <f>IFERROR(IF(OR(T166="",AI166=""),"",IF(T166&gt;='Assumptions'!$B$10,AI166*(1+'Assumptions'!$B$13),IF(T166&lt;'Assumptions'!$B$8,AI166*(1-'Assumptions'!$B$14),AI166))),"")</f>
        <v/>
      </c>
      <c r="AK166" s="31">
        <f>IFERROR(IF(COUNTA(G166,I166:J166,M166:P166,R166,V166:W166,AB166:AC166,AG166,AI166,AL166:AN166)=0,"",IF(H166=0,"Closed / Sold Out",IF(I166&gt;H166,"Review Inventory",IF(T166&gt;='Assumptions'!$B$10,"Increase Rate",IF(T166&lt;'Assumptions'!$B$8,"Reduce Rate","Hold Rate"))))),"Review")</f>
        <v/>
      </c>
      <c r="AL166" s="25" t="n"/>
      <c r="AM166" s="25" t="n"/>
      <c r="AN166" s="26" t="n"/>
      <c r="AO166" s="24">
        <f>IFERROR(IF(A166="","",IF(A166&lt;TODAY(),"Past",IF(A166=TODAY(),"Today","Future"))),"")</f>
        <v/>
      </c>
      <c r="AP166" s="58">
        <f>IFERROR(IF(COUNTA(G166,I166:J166,M166:P166,R166,V166:W166,AB166:AC166,AG166,AI166,AL166:AN166)=0,"",'Assumptions'!$B$9),"")</f>
        <v/>
      </c>
      <c r="AQ166" s="31">
        <f>IFERROR(IF(COUNTA(G166,I166:J166,M166:P166,R166,V166:W166,AB166:AC166,AG166,AI166,AL166:AN166)=0,"",IF(G166&gt;F166,"Out-of-order rooms exceed inventory",IF(I166&gt;H166,"On-the-books rooms exceed sellable rooms",IF(Q166&gt;H166,"Forecast exceeds sellable rooms",IF(AND(Q166&gt;0,R166=0),"Missing forecast ADR",IF(AND(I166&gt;0,J166=0),"Missing on-the-books ADR","Ready")))))),"Check inputs")</f>
        <v/>
      </c>
    </row>
    <row r="167">
      <c r="A167" s="55" t="n">
        <v>46188</v>
      </c>
      <c r="B167" s="24">
        <f>IFERROR(IF(A167="","",INDEX('Assumptions'!$E$3:$E$9,MOD(A167-'Assumptions'!$B$18,7)+1)),"")</f>
        <v/>
      </c>
      <c r="C167" s="24">
        <f>IFERROR(IF(A167="","",INDEX('Assumptions'!$H$3:$H$14,MONTH(A167))),"")</f>
        <v/>
      </c>
      <c r="D167" s="25" t="inlineStr">
        <is>
          <t>Weekday</t>
        </is>
      </c>
      <c r="E167" s="26" t="n"/>
      <c r="F167" s="24">
        <f>IFERROR(IF(A167="","",'Assumptions'!$B$5),"")</f>
        <v/>
      </c>
      <c r="G167" s="25" t="n"/>
      <c r="H167" s="24">
        <f>IFERROR(IF(G167="","",MAX(0,F167-G167)),"")</f>
        <v/>
      </c>
      <c r="I167" s="25" t="n"/>
      <c r="J167" s="56" t="n"/>
      <c r="K167" s="57">
        <f>IFERROR(IF(OR(I167="",J167=""),"",I167*J167),"")</f>
        <v/>
      </c>
      <c r="L167" s="58">
        <f>IFERROR(IF(OR(I167="",H167=""),"",I167/H167),"")</f>
        <v/>
      </c>
      <c r="M167" s="25" t="n"/>
      <c r="N167" s="25" t="n"/>
      <c r="O167" s="25" t="n"/>
      <c r="P167" s="25" t="n"/>
      <c r="Q167" s="24">
        <f>IFERROR(IF(OR(H167="",I167="",P167=""),"",MIN(H167,MAX(0,I167+P167))),"")</f>
        <v/>
      </c>
      <c r="R167" s="56" t="n"/>
      <c r="S167" s="57">
        <f>IFERROR(IF(OR(Q167="",R167=""),"",Q167*R167),"")</f>
        <v/>
      </c>
      <c r="T167" s="58">
        <f>IFERROR(IF(OR(Q167="",H167=""),"",Q167/H167),"")</f>
        <v/>
      </c>
      <c r="U167" s="57">
        <f>IFERROR(IF(OR(S167="",H167=""),"",S167/H167),"")</f>
        <v/>
      </c>
      <c r="V167" s="25" t="n"/>
      <c r="W167" s="56" t="n"/>
      <c r="X167" s="57">
        <f>IFERROR(IF(OR(V167="",W167=""),"",V167*W167),"")</f>
        <v/>
      </c>
      <c r="Y167" s="58">
        <f>IFERROR(IF(OR(V167="",H167=""),"",V167/H167),"")</f>
        <v/>
      </c>
      <c r="Z167" s="57">
        <f>IFERROR(IF(OR(S167="",X167=""),"",S167-X167),"")</f>
        <v/>
      </c>
      <c r="AA167" s="58">
        <f>IFERROR(IF(OR(Z167="",X167=""),"",Z167/X167),"")</f>
        <v/>
      </c>
      <c r="AB167" s="25" t="n"/>
      <c r="AC167" s="56" t="n"/>
      <c r="AD167" s="57">
        <f>IFERROR(IF(OR(AB167="",AC167=""),"",AB167*AC167),"")</f>
        <v/>
      </c>
      <c r="AE167" s="57">
        <f>IFERROR(IF(OR(S167="",AD167=""),"",S167-AD167),"")</f>
        <v/>
      </c>
      <c r="AF167" s="58">
        <f>IFERROR(IF(OR(AE167="",AD167=""),"",AE167/AD167),"")</f>
        <v/>
      </c>
      <c r="AG167" s="56" t="n"/>
      <c r="AH167" s="59">
        <f>IFERROR(IF(OR(R167="",AG167=""),"",R167/AG167*100),"")</f>
        <v/>
      </c>
      <c r="AI167" s="56" t="n"/>
      <c r="AJ167" s="57">
        <f>IFERROR(IF(OR(T167="",AI167=""),"",IF(T167&gt;='Assumptions'!$B$10,AI167*(1+'Assumptions'!$B$13),IF(T167&lt;'Assumptions'!$B$8,AI167*(1-'Assumptions'!$B$14),AI167))),"")</f>
        <v/>
      </c>
      <c r="AK167" s="31">
        <f>IFERROR(IF(COUNTA(G167,I167:J167,M167:P167,R167,V167:W167,AB167:AC167,AG167,AI167,AL167:AN167)=0,"",IF(H167=0,"Closed / Sold Out",IF(I167&gt;H167,"Review Inventory",IF(T167&gt;='Assumptions'!$B$10,"Increase Rate",IF(T167&lt;'Assumptions'!$B$8,"Reduce Rate","Hold Rate"))))),"Review")</f>
        <v/>
      </c>
      <c r="AL167" s="25" t="n"/>
      <c r="AM167" s="25" t="n"/>
      <c r="AN167" s="26" t="n"/>
      <c r="AO167" s="24">
        <f>IFERROR(IF(A167="","",IF(A167&lt;TODAY(),"Past",IF(A167=TODAY(),"Today","Future"))),"")</f>
        <v/>
      </c>
      <c r="AP167" s="58">
        <f>IFERROR(IF(COUNTA(G167,I167:J167,M167:P167,R167,V167:W167,AB167:AC167,AG167,AI167,AL167:AN167)=0,"",'Assumptions'!$B$9),"")</f>
        <v/>
      </c>
      <c r="AQ167" s="31">
        <f>IFERROR(IF(COUNTA(G167,I167:J167,M167:P167,R167,V167:W167,AB167:AC167,AG167,AI167,AL167:AN167)=0,"",IF(G167&gt;F167,"Out-of-order rooms exceed inventory",IF(I167&gt;H167,"On-the-books rooms exceed sellable rooms",IF(Q167&gt;H167,"Forecast exceeds sellable rooms",IF(AND(Q167&gt;0,R167=0),"Missing forecast ADR",IF(AND(I167&gt;0,J167=0),"Missing on-the-books ADR","Ready")))))),"Check inputs")</f>
        <v/>
      </c>
    </row>
    <row r="168">
      <c r="A168" s="55" t="n">
        <v>46189</v>
      </c>
      <c r="B168" s="24">
        <f>IFERROR(IF(A168="","",INDEX('Assumptions'!$E$3:$E$9,MOD(A168-'Assumptions'!$B$18,7)+1)),"")</f>
        <v/>
      </c>
      <c r="C168" s="24">
        <f>IFERROR(IF(A168="","",INDEX('Assumptions'!$H$3:$H$14,MONTH(A168))),"")</f>
        <v/>
      </c>
      <c r="D168" s="25" t="inlineStr">
        <is>
          <t>Weekday</t>
        </is>
      </c>
      <c r="E168" s="26" t="inlineStr">
        <is>
          <t>No major event</t>
        </is>
      </c>
      <c r="F168" s="24">
        <f>IFERROR(IF(A168="","",'Assumptions'!$B$5),"")</f>
        <v/>
      </c>
      <c r="G168" s="25" t="n">
        <v>5</v>
      </c>
      <c r="H168" s="24">
        <f>IFERROR(IF(G168="","",MAX(0,F168-G168)),"")</f>
        <v/>
      </c>
      <c r="I168" s="25" t="n">
        <v>61</v>
      </c>
      <c r="J168" s="56" t="n">
        <v>159</v>
      </c>
      <c r="K168" s="57">
        <f>IFERROR(IF(OR(I168="",J168=""),"",I168*J168),"")</f>
        <v/>
      </c>
      <c r="L168" s="58">
        <f>IFERROR(IF(OR(I168="",H168=""),"",I168/H168),"")</f>
        <v/>
      </c>
      <c r="M168" s="25" t="n">
        <v>-2</v>
      </c>
      <c r="N168" s="25" t="n">
        <v>4</v>
      </c>
      <c r="O168" s="25" t="n">
        <v>18</v>
      </c>
      <c r="P168" s="25" t="n">
        <v>18</v>
      </c>
      <c r="Q168" s="24">
        <f>IFERROR(IF(OR(H168="",I168="",P168=""),"",MIN(H168,MAX(0,I168+P168))),"")</f>
        <v/>
      </c>
      <c r="R168" s="56" t="n">
        <v>164</v>
      </c>
      <c r="S168" s="57">
        <f>IFERROR(IF(OR(Q168="",R168=""),"",Q168*R168),"")</f>
        <v/>
      </c>
      <c r="T168" s="58">
        <f>IFERROR(IF(OR(Q168="",H168=""),"",Q168/H168),"")</f>
        <v/>
      </c>
      <c r="U168" s="57">
        <f>IFERROR(IF(OR(S168="",H168=""),"",S168/H168),"")</f>
        <v/>
      </c>
      <c r="V168" s="25" t="n">
        <v>84</v>
      </c>
      <c r="W168" s="56" t="n">
        <v>171</v>
      </c>
      <c r="X168" s="57">
        <f>IFERROR(IF(OR(V168="",W168=""),"",V168*W168),"")</f>
        <v/>
      </c>
      <c r="Y168" s="58">
        <f>IFERROR(IF(OR(V168="",H168=""),"",V168/H168),"")</f>
        <v/>
      </c>
      <c r="Z168" s="57">
        <f>IFERROR(IF(OR(S168="",X168=""),"",S168-X168),"")</f>
        <v/>
      </c>
      <c r="AA168" s="58">
        <f>IFERROR(IF(OR(Z168="",X168=""),"",Z168/X168),"")</f>
        <v/>
      </c>
      <c r="AB168" s="25" t="n">
        <v>79</v>
      </c>
      <c r="AC168" s="56" t="n">
        <v>166</v>
      </c>
      <c r="AD168" s="57">
        <f>IFERROR(IF(OR(AB168="",AC168=""),"",AB168*AC168),"")</f>
        <v/>
      </c>
      <c r="AE168" s="57">
        <f>IFERROR(IF(OR(S168="",AD168=""),"",S168-AD168),"")</f>
        <v/>
      </c>
      <c r="AF168" s="58">
        <f>IFERROR(IF(OR(AE168="",AD168=""),"",AE168/AD168),"")</f>
        <v/>
      </c>
      <c r="AG168" s="56" t="n">
        <v>169</v>
      </c>
      <c r="AH168" s="59">
        <f>IFERROR(IF(OR(R168="",AG168=""),"",R168/AG168*100),"")</f>
        <v/>
      </c>
      <c r="AI168" s="56" t="n">
        <v>169</v>
      </c>
      <c r="AJ168" s="57">
        <f>IFERROR(IF(OR(T168="",AI168=""),"",IF(T168&gt;='Assumptions'!$B$10,AI168*(1+'Assumptions'!$B$13),IF(T168&lt;'Assumptions'!$B$8,AI168*(1-'Assumptions'!$B$14),AI168))),"")</f>
        <v/>
      </c>
      <c r="AK168" s="31">
        <f>IFERROR(IF(COUNTA(G168,I168:J168,M168:P168,R168,V168:W168,AB168:AC168,AG168,AI168,AL168:AN168)=0,"",IF(H168=0,"Closed / Sold Out",IF(I168&gt;H168,"Review Inventory",IF(T168&gt;='Assumptions'!$B$10,"Increase Rate",IF(T168&lt;'Assumptions'!$B$8,"Reduce Rate","Hold Rate"))))),"Review")</f>
        <v/>
      </c>
      <c r="AL168" s="25" t="n">
        <v>1</v>
      </c>
      <c r="AM168" s="25" t="inlineStr">
        <is>
          <t>Open</t>
        </is>
      </c>
      <c r="AN168" s="26" t="inlineStr">
        <is>
          <t>Pace softened; consider value-add offer before discounting.</t>
        </is>
      </c>
      <c r="AO168" s="24">
        <f>IFERROR(IF(A168="","",IF(A168&lt;TODAY(),"Past",IF(A168=TODAY(),"Today","Future"))),"")</f>
        <v/>
      </c>
      <c r="AP168" s="58">
        <f>IFERROR(IF(COUNTA(G168,I168:J168,M168:P168,R168,V168:W168,AB168:AC168,AG168,AI168,AL168:AN168)=0,"",'Assumptions'!$B$9),"")</f>
        <v/>
      </c>
      <c r="AQ168" s="31">
        <f>IFERROR(IF(COUNTA(G168,I168:J168,M168:P168,R168,V168:W168,AB168:AC168,AG168,AI168,AL168:AN168)=0,"",IF(G168&gt;F168,"Out-of-order rooms exceed inventory",IF(I168&gt;H168,"On-the-books rooms exceed sellable rooms",IF(Q168&gt;H168,"Forecast exceeds sellable rooms",IF(AND(Q168&gt;0,R168=0),"Missing forecast ADR",IF(AND(I168&gt;0,J168=0),"Missing on-the-books ADR","Ready")))))),"Check inputs")</f>
        <v/>
      </c>
    </row>
    <row r="169">
      <c r="A169" s="55" t="n">
        <v>46190</v>
      </c>
      <c r="B169" s="24">
        <f>IFERROR(IF(A169="","",INDEX('Assumptions'!$E$3:$E$9,MOD(A169-'Assumptions'!$B$18,7)+1)),"")</f>
        <v/>
      </c>
      <c r="C169" s="24">
        <f>IFERROR(IF(A169="","",INDEX('Assumptions'!$H$3:$H$14,MONTH(A169))),"")</f>
        <v/>
      </c>
      <c r="D169" s="25" t="inlineStr">
        <is>
          <t>Weekday</t>
        </is>
      </c>
      <c r="E169" s="26" t="n"/>
      <c r="F169" s="24">
        <f>IFERROR(IF(A169="","",'Assumptions'!$B$5),"")</f>
        <v/>
      </c>
      <c r="G169" s="25" t="n"/>
      <c r="H169" s="24">
        <f>IFERROR(IF(G169="","",MAX(0,F169-G169)),"")</f>
        <v/>
      </c>
      <c r="I169" s="25" t="n"/>
      <c r="J169" s="56" t="n"/>
      <c r="K169" s="57">
        <f>IFERROR(IF(OR(I169="",J169=""),"",I169*J169),"")</f>
        <v/>
      </c>
      <c r="L169" s="58">
        <f>IFERROR(IF(OR(I169="",H169=""),"",I169/H169),"")</f>
        <v/>
      </c>
      <c r="M169" s="25" t="n"/>
      <c r="N169" s="25" t="n"/>
      <c r="O169" s="25" t="n"/>
      <c r="P169" s="25" t="n"/>
      <c r="Q169" s="24">
        <f>IFERROR(IF(OR(H169="",I169="",P169=""),"",MIN(H169,MAX(0,I169+P169))),"")</f>
        <v/>
      </c>
      <c r="R169" s="56" t="n"/>
      <c r="S169" s="57">
        <f>IFERROR(IF(OR(Q169="",R169=""),"",Q169*R169),"")</f>
        <v/>
      </c>
      <c r="T169" s="58">
        <f>IFERROR(IF(OR(Q169="",H169=""),"",Q169/H169),"")</f>
        <v/>
      </c>
      <c r="U169" s="57">
        <f>IFERROR(IF(OR(S169="",H169=""),"",S169/H169),"")</f>
        <v/>
      </c>
      <c r="V169" s="25" t="n"/>
      <c r="W169" s="56" t="n"/>
      <c r="X169" s="57">
        <f>IFERROR(IF(OR(V169="",W169=""),"",V169*W169),"")</f>
        <v/>
      </c>
      <c r="Y169" s="58">
        <f>IFERROR(IF(OR(V169="",H169=""),"",V169/H169),"")</f>
        <v/>
      </c>
      <c r="Z169" s="57">
        <f>IFERROR(IF(OR(S169="",X169=""),"",S169-X169),"")</f>
        <v/>
      </c>
      <c r="AA169" s="58">
        <f>IFERROR(IF(OR(Z169="",X169=""),"",Z169/X169),"")</f>
        <v/>
      </c>
      <c r="AB169" s="25" t="n"/>
      <c r="AC169" s="56" t="n"/>
      <c r="AD169" s="57">
        <f>IFERROR(IF(OR(AB169="",AC169=""),"",AB169*AC169),"")</f>
        <v/>
      </c>
      <c r="AE169" s="57">
        <f>IFERROR(IF(OR(S169="",AD169=""),"",S169-AD169),"")</f>
        <v/>
      </c>
      <c r="AF169" s="58">
        <f>IFERROR(IF(OR(AE169="",AD169=""),"",AE169/AD169),"")</f>
        <v/>
      </c>
      <c r="AG169" s="56" t="n"/>
      <c r="AH169" s="59">
        <f>IFERROR(IF(OR(R169="",AG169=""),"",R169/AG169*100),"")</f>
        <v/>
      </c>
      <c r="AI169" s="56" t="n"/>
      <c r="AJ169" s="57">
        <f>IFERROR(IF(OR(T169="",AI169=""),"",IF(T169&gt;='Assumptions'!$B$10,AI169*(1+'Assumptions'!$B$13),IF(T169&lt;'Assumptions'!$B$8,AI169*(1-'Assumptions'!$B$14),AI169))),"")</f>
        <v/>
      </c>
      <c r="AK169" s="31">
        <f>IFERROR(IF(COUNTA(G169,I169:J169,M169:P169,R169,V169:W169,AB169:AC169,AG169,AI169,AL169:AN169)=0,"",IF(H169=0,"Closed / Sold Out",IF(I169&gt;H169,"Review Inventory",IF(T169&gt;='Assumptions'!$B$10,"Increase Rate",IF(T169&lt;'Assumptions'!$B$8,"Reduce Rate","Hold Rate"))))),"Review")</f>
        <v/>
      </c>
      <c r="AL169" s="25" t="n"/>
      <c r="AM169" s="25" t="n"/>
      <c r="AN169" s="26" t="n"/>
      <c r="AO169" s="24">
        <f>IFERROR(IF(A169="","",IF(A169&lt;TODAY(),"Past",IF(A169=TODAY(),"Today","Future"))),"")</f>
        <v/>
      </c>
      <c r="AP169" s="58">
        <f>IFERROR(IF(COUNTA(G169,I169:J169,M169:P169,R169,V169:W169,AB169:AC169,AG169,AI169,AL169:AN169)=0,"",'Assumptions'!$B$9),"")</f>
        <v/>
      </c>
      <c r="AQ169" s="31">
        <f>IFERROR(IF(COUNTA(G169,I169:J169,M169:P169,R169,V169:W169,AB169:AC169,AG169,AI169,AL169:AN169)=0,"",IF(G169&gt;F169,"Out-of-order rooms exceed inventory",IF(I169&gt;H169,"On-the-books rooms exceed sellable rooms",IF(Q169&gt;H169,"Forecast exceeds sellable rooms",IF(AND(Q169&gt;0,R169=0),"Missing forecast ADR",IF(AND(I169&gt;0,J169=0),"Missing on-the-books ADR","Ready")))))),"Check inputs")</f>
        <v/>
      </c>
    </row>
    <row r="170">
      <c r="A170" s="55" t="n">
        <v>46191</v>
      </c>
      <c r="B170" s="24">
        <f>IFERROR(IF(A170="","",INDEX('Assumptions'!$E$3:$E$9,MOD(A170-'Assumptions'!$B$18,7)+1)),"")</f>
        <v/>
      </c>
      <c r="C170" s="24">
        <f>IFERROR(IF(A170="","",INDEX('Assumptions'!$H$3:$H$14,MONTH(A170))),"")</f>
        <v/>
      </c>
      <c r="D170" s="25" t="inlineStr">
        <is>
          <t>Weekday</t>
        </is>
      </c>
      <c r="E170" s="26" t="n"/>
      <c r="F170" s="24">
        <f>IFERROR(IF(A170="","",'Assumptions'!$B$5),"")</f>
        <v/>
      </c>
      <c r="G170" s="25" t="n"/>
      <c r="H170" s="24">
        <f>IFERROR(IF(G170="","",MAX(0,F170-G170)),"")</f>
        <v/>
      </c>
      <c r="I170" s="25" t="n"/>
      <c r="J170" s="56" t="n"/>
      <c r="K170" s="57">
        <f>IFERROR(IF(OR(I170="",J170=""),"",I170*J170),"")</f>
        <v/>
      </c>
      <c r="L170" s="58">
        <f>IFERROR(IF(OR(I170="",H170=""),"",I170/H170),"")</f>
        <v/>
      </c>
      <c r="M170" s="25" t="n"/>
      <c r="N170" s="25" t="n"/>
      <c r="O170" s="25" t="n"/>
      <c r="P170" s="25" t="n"/>
      <c r="Q170" s="24">
        <f>IFERROR(IF(OR(H170="",I170="",P170=""),"",MIN(H170,MAX(0,I170+P170))),"")</f>
        <v/>
      </c>
      <c r="R170" s="56" t="n"/>
      <c r="S170" s="57">
        <f>IFERROR(IF(OR(Q170="",R170=""),"",Q170*R170),"")</f>
        <v/>
      </c>
      <c r="T170" s="58">
        <f>IFERROR(IF(OR(Q170="",H170=""),"",Q170/H170),"")</f>
        <v/>
      </c>
      <c r="U170" s="57">
        <f>IFERROR(IF(OR(S170="",H170=""),"",S170/H170),"")</f>
        <v/>
      </c>
      <c r="V170" s="25" t="n"/>
      <c r="W170" s="56" t="n"/>
      <c r="X170" s="57">
        <f>IFERROR(IF(OR(V170="",W170=""),"",V170*W170),"")</f>
        <v/>
      </c>
      <c r="Y170" s="58">
        <f>IFERROR(IF(OR(V170="",H170=""),"",V170/H170),"")</f>
        <v/>
      </c>
      <c r="Z170" s="57">
        <f>IFERROR(IF(OR(S170="",X170=""),"",S170-X170),"")</f>
        <v/>
      </c>
      <c r="AA170" s="58">
        <f>IFERROR(IF(OR(Z170="",X170=""),"",Z170/X170),"")</f>
        <v/>
      </c>
      <c r="AB170" s="25" t="n"/>
      <c r="AC170" s="56" t="n"/>
      <c r="AD170" s="57">
        <f>IFERROR(IF(OR(AB170="",AC170=""),"",AB170*AC170),"")</f>
        <v/>
      </c>
      <c r="AE170" s="57">
        <f>IFERROR(IF(OR(S170="",AD170=""),"",S170-AD170),"")</f>
        <v/>
      </c>
      <c r="AF170" s="58">
        <f>IFERROR(IF(OR(AE170="",AD170=""),"",AE170/AD170),"")</f>
        <v/>
      </c>
      <c r="AG170" s="56" t="n"/>
      <c r="AH170" s="59">
        <f>IFERROR(IF(OR(R170="",AG170=""),"",R170/AG170*100),"")</f>
        <v/>
      </c>
      <c r="AI170" s="56" t="n"/>
      <c r="AJ170" s="57">
        <f>IFERROR(IF(OR(T170="",AI170=""),"",IF(T170&gt;='Assumptions'!$B$10,AI170*(1+'Assumptions'!$B$13),IF(T170&lt;'Assumptions'!$B$8,AI170*(1-'Assumptions'!$B$14),AI170))),"")</f>
        <v/>
      </c>
      <c r="AK170" s="31">
        <f>IFERROR(IF(COUNTA(G170,I170:J170,M170:P170,R170,V170:W170,AB170:AC170,AG170,AI170,AL170:AN170)=0,"",IF(H170=0,"Closed / Sold Out",IF(I170&gt;H170,"Review Inventory",IF(T170&gt;='Assumptions'!$B$10,"Increase Rate",IF(T170&lt;'Assumptions'!$B$8,"Reduce Rate","Hold Rate"))))),"Review")</f>
        <v/>
      </c>
      <c r="AL170" s="25" t="n"/>
      <c r="AM170" s="25" t="n"/>
      <c r="AN170" s="26" t="n"/>
      <c r="AO170" s="24">
        <f>IFERROR(IF(A170="","",IF(A170&lt;TODAY(),"Past",IF(A170=TODAY(),"Today","Future"))),"")</f>
        <v/>
      </c>
      <c r="AP170" s="58">
        <f>IFERROR(IF(COUNTA(G170,I170:J170,M170:P170,R170,V170:W170,AB170:AC170,AG170,AI170,AL170:AN170)=0,"",'Assumptions'!$B$9),"")</f>
        <v/>
      </c>
      <c r="AQ170" s="31">
        <f>IFERROR(IF(COUNTA(G170,I170:J170,M170:P170,R170,V170:W170,AB170:AC170,AG170,AI170,AL170:AN170)=0,"",IF(G170&gt;F170,"Out-of-order rooms exceed inventory",IF(I170&gt;H170,"On-the-books rooms exceed sellable rooms",IF(Q170&gt;H170,"Forecast exceeds sellable rooms",IF(AND(Q170&gt;0,R170=0),"Missing forecast ADR",IF(AND(I170&gt;0,J170=0),"Missing on-the-books ADR","Ready")))))),"Check inputs")</f>
        <v/>
      </c>
    </row>
    <row r="171">
      <c r="A171" s="55" t="n">
        <v>46192</v>
      </c>
      <c r="B171" s="24">
        <f>IFERROR(IF(A171="","",INDEX('Assumptions'!$E$3:$E$9,MOD(A171-'Assumptions'!$B$18,7)+1)),"")</f>
        <v/>
      </c>
      <c r="C171" s="24">
        <f>IFERROR(IF(A171="","",INDEX('Assumptions'!$H$3:$H$14,MONTH(A171))),"")</f>
        <v/>
      </c>
      <c r="D171" s="25" t="inlineStr">
        <is>
          <t>Weekday</t>
        </is>
      </c>
      <c r="E171" s="26" t="n"/>
      <c r="F171" s="24">
        <f>IFERROR(IF(A171="","",'Assumptions'!$B$5),"")</f>
        <v/>
      </c>
      <c r="G171" s="25" t="n"/>
      <c r="H171" s="24">
        <f>IFERROR(IF(G171="","",MAX(0,F171-G171)),"")</f>
        <v/>
      </c>
      <c r="I171" s="25" t="n"/>
      <c r="J171" s="56" t="n"/>
      <c r="K171" s="57">
        <f>IFERROR(IF(OR(I171="",J171=""),"",I171*J171),"")</f>
        <v/>
      </c>
      <c r="L171" s="58">
        <f>IFERROR(IF(OR(I171="",H171=""),"",I171/H171),"")</f>
        <v/>
      </c>
      <c r="M171" s="25" t="n"/>
      <c r="N171" s="25" t="n"/>
      <c r="O171" s="25" t="n"/>
      <c r="P171" s="25" t="n"/>
      <c r="Q171" s="24">
        <f>IFERROR(IF(OR(H171="",I171="",P171=""),"",MIN(H171,MAX(0,I171+P171))),"")</f>
        <v/>
      </c>
      <c r="R171" s="56" t="n"/>
      <c r="S171" s="57">
        <f>IFERROR(IF(OR(Q171="",R171=""),"",Q171*R171),"")</f>
        <v/>
      </c>
      <c r="T171" s="58">
        <f>IFERROR(IF(OR(Q171="",H171=""),"",Q171/H171),"")</f>
        <v/>
      </c>
      <c r="U171" s="57">
        <f>IFERROR(IF(OR(S171="",H171=""),"",S171/H171),"")</f>
        <v/>
      </c>
      <c r="V171" s="25" t="n"/>
      <c r="W171" s="56" t="n"/>
      <c r="X171" s="57">
        <f>IFERROR(IF(OR(V171="",W171=""),"",V171*W171),"")</f>
        <v/>
      </c>
      <c r="Y171" s="58">
        <f>IFERROR(IF(OR(V171="",H171=""),"",V171/H171),"")</f>
        <v/>
      </c>
      <c r="Z171" s="57">
        <f>IFERROR(IF(OR(S171="",X171=""),"",S171-X171),"")</f>
        <v/>
      </c>
      <c r="AA171" s="58">
        <f>IFERROR(IF(OR(Z171="",X171=""),"",Z171/X171),"")</f>
        <v/>
      </c>
      <c r="AB171" s="25" t="n"/>
      <c r="AC171" s="56" t="n"/>
      <c r="AD171" s="57">
        <f>IFERROR(IF(OR(AB171="",AC171=""),"",AB171*AC171),"")</f>
        <v/>
      </c>
      <c r="AE171" s="57">
        <f>IFERROR(IF(OR(S171="",AD171=""),"",S171-AD171),"")</f>
        <v/>
      </c>
      <c r="AF171" s="58">
        <f>IFERROR(IF(OR(AE171="",AD171=""),"",AE171/AD171),"")</f>
        <v/>
      </c>
      <c r="AG171" s="56" t="n"/>
      <c r="AH171" s="59">
        <f>IFERROR(IF(OR(R171="",AG171=""),"",R171/AG171*100),"")</f>
        <v/>
      </c>
      <c r="AI171" s="56" t="n"/>
      <c r="AJ171" s="57">
        <f>IFERROR(IF(OR(T171="",AI171=""),"",IF(T171&gt;='Assumptions'!$B$10,AI171*(1+'Assumptions'!$B$13),IF(T171&lt;'Assumptions'!$B$8,AI171*(1-'Assumptions'!$B$14),AI171))),"")</f>
        <v/>
      </c>
      <c r="AK171" s="31">
        <f>IFERROR(IF(COUNTA(G171,I171:J171,M171:P171,R171,V171:W171,AB171:AC171,AG171,AI171,AL171:AN171)=0,"",IF(H171=0,"Closed / Sold Out",IF(I171&gt;H171,"Review Inventory",IF(T171&gt;='Assumptions'!$B$10,"Increase Rate",IF(T171&lt;'Assumptions'!$B$8,"Reduce Rate","Hold Rate"))))),"Review")</f>
        <v/>
      </c>
      <c r="AL171" s="25" t="n"/>
      <c r="AM171" s="25" t="n"/>
      <c r="AN171" s="26" t="n"/>
      <c r="AO171" s="24">
        <f>IFERROR(IF(A171="","",IF(A171&lt;TODAY(),"Past",IF(A171=TODAY(),"Today","Future"))),"")</f>
        <v/>
      </c>
      <c r="AP171" s="58">
        <f>IFERROR(IF(COUNTA(G171,I171:J171,M171:P171,R171,V171:W171,AB171:AC171,AG171,AI171,AL171:AN171)=0,"",'Assumptions'!$B$9),"")</f>
        <v/>
      </c>
      <c r="AQ171" s="31">
        <f>IFERROR(IF(COUNTA(G171,I171:J171,M171:P171,R171,V171:W171,AB171:AC171,AG171,AI171,AL171:AN171)=0,"",IF(G171&gt;F171,"Out-of-order rooms exceed inventory",IF(I171&gt;H171,"On-the-books rooms exceed sellable rooms",IF(Q171&gt;H171,"Forecast exceeds sellable rooms",IF(AND(Q171&gt;0,R171=0),"Missing forecast ADR",IF(AND(I171&gt;0,J171=0),"Missing on-the-books ADR","Ready")))))),"Check inputs")</f>
        <v/>
      </c>
    </row>
    <row r="172">
      <c r="A172" s="55" t="n">
        <v>46193</v>
      </c>
      <c r="B172" s="24">
        <f>IFERROR(IF(A172="","",INDEX('Assumptions'!$E$3:$E$9,MOD(A172-'Assumptions'!$B$18,7)+1)),"")</f>
        <v/>
      </c>
      <c r="C172" s="24">
        <f>IFERROR(IF(A172="","",INDEX('Assumptions'!$H$3:$H$14,MONTH(A172))),"")</f>
        <v/>
      </c>
      <c r="D172" s="25" t="inlineStr">
        <is>
          <t>Weekend</t>
        </is>
      </c>
      <c r="E172" s="26" t="n"/>
      <c r="F172" s="24">
        <f>IFERROR(IF(A172="","",'Assumptions'!$B$5),"")</f>
        <v/>
      </c>
      <c r="G172" s="25" t="n"/>
      <c r="H172" s="24">
        <f>IFERROR(IF(G172="","",MAX(0,F172-G172)),"")</f>
        <v/>
      </c>
      <c r="I172" s="25" t="n"/>
      <c r="J172" s="56" t="n"/>
      <c r="K172" s="57">
        <f>IFERROR(IF(OR(I172="",J172=""),"",I172*J172),"")</f>
        <v/>
      </c>
      <c r="L172" s="58">
        <f>IFERROR(IF(OR(I172="",H172=""),"",I172/H172),"")</f>
        <v/>
      </c>
      <c r="M172" s="25" t="n"/>
      <c r="N172" s="25" t="n"/>
      <c r="O172" s="25" t="n"/>
      <c r="P172" s="25" t="n"/>
      <c r="Q172" s="24">
        <f>IFERROR(IF(OR(H172="",I172="",P172=""),"",MIN(H172,MAX(0,I172+P172))),"")</f>
        <v/>
      </c>
      <c r="R172" s="56" t="n"/>
      <c r="S172" s="57">
        <f>IFERROR(IF(OR(Q172="",R172=""),"",Q172*R172),"")</f>
        <v/>
      </c>
      <c r="T172" s="58">
        <f>IFERROR(IF(OR(Q172="",H172=""),"",Q172/H172),"")</f>
        <v/>
      </c>
      <c r="U172" s="57">
        <f>IFERROR(IF(OR(S172="",H172=""),"",S172/H172),"")</f>
        <v/>
      </c>
      <c r="V172" s="25" t="n"/>
      <c r="W172" s="56" t="n"/>
      <c r="X172" s="57">
        <f>IFERROR(IF(OR(V172="",W172=""),"",V172*W172),"")</f>
        <v/>
      </c>
      <c r="Y172" s="58">
        <f>IFERROR(IF(OR(V172="",H172=""),"",V172/H172),"")</f>
        <v/>
      </c>
      <c r="Z172" s="57">
        <f>IFERROR(IF(OR(S172="",X172=""),"",S172-X172),"")</f>
        <v/>
      </c>
      <c r="AA172" s="58">
        <f>IFERROR(IF(OR(Z172="",X172=""),"",Z172/X172),"")</f>
        <v/>
      </c>
      <c r="AB172" s="25" t="n"/>
      <c r="AC172" s="56" t="n"/>
      <c r="AD172" s="57">
        <f>IFERROR(IF(OR(AB172="",AC172=""),"",AB172*AC172),"")</f>
        <v/>
      </c>
      <c r="AE172" s="57">
        <f>IFERROR(IF(OR(S172="",AD172=""),"",S172-AD172),"")</f>
        <v/>
      </c>
      <c r="AF172" s="58">
        <f>IFERROR(IF(OR(AE172="",AD172=""),"",AE172/AD172),"")</f>
        <v/>
      </c>
      <c r="AG172" s="56" t="n"/>
      <c r="AH172" s="59">
        <f>IFERROR(IF(OR(R172="",AG172=""),"",R172/AG172*100),"")</f>
        <v/>
      </c>
      <c r="AI172" s="56" t="n"/>
      <c r="AJ172" s="57">
        <f>IFERROR(IF(OR(T172="",AI172=""),"",IF(T172&gt;='Assumptions'!$B$10,AI172*(1+'Assumptions'!$B$13),IF(T172&lt;'Assumptions'!$B$8,AI172*(1-'Assumptions'!$B$14),AI172))),"")</f>
        <v/>
      </c>
      <c r="AK172" s="31">
        <f>IFERROR(IF(COUNTA(G172,I172:J172,M172:P172,R172,V172:W172,AB172:AC172,AG172,AI172,AL172:AN172)=0,"",IF(H172=0,"Closed / Sold Out",IF(I172&gt;H172,"Review Inventory",IF(T172&gt;='Assumptions'!$B$10,"Increase Rate",IF(T172&lt;'Assumptions'!$B$8,"Reduce Rate","Hold Rate"))))),"Review")</f>
        <v/>
      </c>
      <c r="AL172" s="25" t="n"/>
      <c r="AM172" s="25" t="n"/>
      <c r="AN172" s="26" t="n"/>
      <c r="AO172" s="24">
        <f>IFERROR(IF(A172="","",IF(A172&lt;TODAY(),"Past",IF(A172=TODAY(),"Today","Future"))),"")</f>
        <v/>
      </c>
      <c r="AP172" s="58">
        <f>IFERROR(IF(COUNTA(G172,I172:J172,M172:P172,R172,V172:W172,AB172:AC172,AG172,AI172,AL172:AN172)=0,"",'Assumptions'!$B$9),"")</f>
        <v/>
      </c>
      <c r="AQ172" s="31">
        <f>IFERROR(IF(COUNTA(G172,I172:J172,M172:P172,R172,V172:W172,AB172:AC172,AG172,AI172,AL172:AN172)=0,"",IF(G172&gt;F172,"Out-of-order rooms exceed inventory",IF(I172&gt;H172,"On-the-books rooms exceed sellable rooms",IF(Q172&gt;H172,"Forecast exceeds sellable rooms",IF(AND(Q172&gt;0,R172=0),"Missing forecast ADR",IF(AND(I172&gt;0,J172=0),"Missing on-the-books ADR","Ready")))))),"Check inputs")</f>
        <v/>
      </c>
    </row>
    <row r="173">
      <c r="A173" s="55" t="n">
        <v>46194</v>
      </c>
      <c r="B173" s="24">
        <f>IFERROR(IF(A173="","",INDEX('Assumptions'!$E$3:$E$9,MOD(A173-'Assumptions'!$B$18,7)+1)),"")</f>
        <v/>
      </c>
      <c r="C173" s="24">
        <f>IFERROR(IF(A173="","",INDEX('Assumptions'!$H$3:$H$14,MONTH(A173))),"")</f>
        <v/>
      </c>
      <c r="D173" s="25" t="inlineStr">
        <is>
          <t>Weekend</t>
        </is>
      </c>
      <c r="E173" s="26" t="n"/>
      <c r="F173" s="24">
        <f>IFERROR(IF(A173="","",'Assumptions'!$B$5),"")</f>
        <v/>
      </c>
      <c r="G173" s="25" t="n"/>
      <c r="H173" s="24">
        <f>IFERROR(IF(G173="","",MAX(0,F173-G173)),"")</f>
        <v/>
      </c>
      <c r="I173" s="25" t="n"/>
      <c r="J173" s="56" t="n"/>
      <c r="K173" s="57">
        <f>IFERROR(IF(OR(I173="",J173=""),"",I173*J173),"")</f>
        <v/>
      </c>
      <c r="L173" s="58">
        <f>IFERROR(IF(OR(I173="",H173=""),"",I173/H173),"")</f>
        <v/>
      </c>
      <c r="M173" s="25" t="n"/>
      <c r="N173" s="25" t="n"/>
      <c r="O173" s="25" t="n"/>
      <c r="P173" s="25" t="n"/>
      <c r="Q173" s="24">
        <f>IFERROR(IF(OR(H173="",I173="",P173=""),"",MIN(H173,MAX(0,I173+P173))),"")</f>
        <v/>
      </c>
      <c r="R173" s="56" t="n"/>
      <c r="S173" s="57">
        <f>IFERROR(IF(OR(Q173="",R173=""),"",Q173*R173),"")</f>
        <v/>
      </c>
      <c r="T173" s="58">
        <f>IFERROR(IF(OR(Q173="",H173=""),"",Q173/H173),"")</f>
        <v/>
      </c>
      <c r="U173" s="57">
        <f>IFERROR(IF(OR(S173="",H173=""),"",S173/H173),"")</f>
        <v/>
      </c>
      <c r="V173" s="25" t="n"/>
      <c r="W173" s="56" t="n"/>
      <c r="X173" s="57">
        <f>IFERROR(IF(OR(V173="",W173=""),"",V173*W173),"")</f>
        <v/>
      </c>
      <c r="Y173" s="58">
        <f>IFERROR(IF(OR(V173="",H173=""),"",V173/H173),"")</f>
        <v/>
      </c>
      <c r="Z173" s="57">
        <f>IFERROR(IF(OR(S173="",X173=""),"",S173-X173),"")</f>
        <v/>
      </c>
      <c r="AA173" s="58">
        <f>IFERROR(IF(OR(Z173="",X173=""),"",Z173/X173),"")</f>
        <v/>
      </c>
      <c r="AB173" s="25" t="n"/>
      <c r="AC173" s="56" t="n"/>
      <c r="AD173" s="57">
        <f>IFERROR(IF(OR(AB173="",AC173=""),"",AB173*AC173),"")</f>
        <v/>
      </c>
      <c r="AE173" s="57">
        <f>IFERROR(IF(OR(S173="",AD173=""),"",S173-AD173),"")</f>
        <v/>
      </c>
      <c r="AF173" s="58">
        <f>IFERROR(IF(OR(AE173="",AD173=""),"",AE173/AD173),"")</f>
        <v/>
      </c>
      <c r="AG173" s="56" t="n"/>
      <c r="AH173" s="59">
        <f>IFERROR(IF(OR(R173="",AG173=""),"",R173/AG173*100),"")</f>
        <v/>
      </c>
      <c r="AI173" s="56" t="n"/>
      <c r="AJ173" s="57">
        <f>IFERROR(IF(OR(T173="",AI173=""),"",IF(T173&gt;='Assumptions'!$B$10,AI173*(1+'Assumptions'!$B$13),IF(T173&lt;'Assumptions'!$B$8,AI173*(1-'Assumptions'!$B$14),AI173))),"")</f>
        <v/>
      </c>
      <c r="AK173" s="31">
        <f>IFERROR(IF(COUNTA(G173,I173:J173,M173:P173,R173,V173:W173,AB173:AC173,AG173,AI173,AL173:AN173)=0,"",IF(H173=0,"Closed / Sold Out",IF(I173&gt;H173,"Review Inventory",IF(T173&gt;='Assumptions'!$B$10,"Increase Rate",IF(T173&lt;'Assumptions'!$B$8,"Reduce Rate","Hold Rate"))))),"Review")</f>
        <v/>
      </c>
      <c r="AL173" s="25" t="n"/>
      <c r="AM173" s="25" t="n"/>
      <c r="AN173" s="26" t="n"/>
      <c r="AO173" s="24">
        <f>IFERROR(IF(A173="","",IF(A173&lt;TODAY(),"Past",IF(A173=TODAY(),"Today","Future"))),"")</f>
        <v/>
      </c>
      <c r="AP173" s="58">
        <f>IFERROR(IF(COUNTA(G173,I173:J173,M173:P173,R173,V173:W173,AB173:AC173,AG173,AI173,AL173:AN173)=0,"",'Assumptions'!$B$9),"")</f>
        <v/>
      </c>
      <c r="AQ173" s="31">
        <f>IFERROR(IF(COUNTA(G173,I173:J173,M173:P173,R173,V173:W173,AB173:AC173,AG173,AI173,AL173:AN173)=0,"",IF(G173&gt;F173,"Out-of-order rooms exceed inventory",IF(I173&gt;H173,"On-the-books rooms exceed sellable rooms",IF(Q173&gt;H173,"Forecast exceeds sellable rooms",IF(AND(Q173&gt;0,R173=0),"Missing forecast ADR",IF(AND(I173&gt;0,J173=0),"Missing on-the-books ADR","Ready")))))),"Check inputs")</f>
        <v/>
      </c>
    </row>
    <row r="174">
      <c r="A174" s="55" t="n">
        <v>46195</v>
      </c>
      <c r="B174" s="24">
        <f>IFERROR(IF(A174="","",INDEX('Assumptions'!$E$3:$E$9,MOD(A174-'Assumptions'!$B$18,7)+1)),"")</f>
        <v/>
      </c>
      <c r="C174" s="24">
        <f>IFERROR(IF(A174="","",INDEX('Assumptions'!$H$3:$H$14,MONTH(A174))),"")</f>
        <v/>
      </c>
      <c r="D174" s="25" t="inlineStr">
        <is>
          <t>Weekday</t>
        </is>
      </c>
      <c r="E174" s="26" t="n"/>
      <c r="F174" s="24">
        <f>IFERROR(IF(A174="","",'Assumptions'!$B$5),"")</f>
        <v/>
      </c>
      <c r="G174" s="25" t="n"/>
      <c r="H174" s="24">
        <f>IFERROR(IF(G174="","",MAX(0,F174-G174)),"")</f>
        <v/>
      </c>
      <c r="I174" s="25" t="n"/>
      <c r="J174" s="56" t="n"/>
      <c r="K174" s="57">
        <f>IFERROR(IF(OR(I174="",J174=""),"",I174*J174),"")</f>
        <v/>
      </c>
      <c r="L174" s="58">
        <f>IFERROR(IF(OR(I174="",H174=""),"",I174/H174),"")</f>
        <v/>
      </c>
      <c r="M174" s="25" t="n"/>
      <c r="N174" s="25" t="n"/>
      <c r="O174" s="25" t="n"/>
      <c r="P174" s="25" t="n"/>
      <c r="Q174" s="24">
        <f>IFERROR(IF(OR(H174="",I174="",P174=""),"",MIN(H174,MAX(0,I174+P174))),"")</f>
        <v/>
      </c>
      <c r="R174" s="56" t="n"/>
      <c r="S174" s="57">
        <f>IFERROR(IF(OR(Q174="",R174=""),"",Q174*R174),"")</f>
        <v/>
      </c>
      <c r="T174" s="58">
        <f>IFERROR(IF(OR(Q174="",H174=""),"",Q174/H174),"")</f>
        <v/>
      </c>
      <c r="U174" s="57">
        <f>IFERROR(IF(OR(S174="",H174=""),"",S174/H174),"")</f>
        <v/>
      </c>
      <c r="V174" s="25" t="n"/>
      <c r="W174" s="56" t="n"/>
      <c r="X174" s="57">
        <f>IFERROR(IF(OR(V174="",W174=""),"",V174*W174),"")</f>
        <v/>
      </c>
      <c r="Y174" s="58">
        <f>IFERROR(IF(OR(V174="",H174=""),"",V174/H174),"")</f>
        <v/>
      </c>
      <c r="Z174" s="57">
        <f>IFERROR(IF(OR(S174="",X174=""),"",S174-X174),"")</f>
        <v/>
      </c>
      <c r="AA174" s="58">
        <f>IFERROR(IF(OR(Z174="",X174=""),"",Z174/X174),"")</f>
        <v/>
      </c>
      <c r="AB174" s="25" t="n"/>
      <c r="AC174" s="56" t="n"/>
      <c r="AD174" s="57">
        <f>IFERROR(IF(OR(AB174="",AC174=""),"",AB174*AC174),"")</f>
        <v/>
      </c>
      <c r="AE174" s="57">
        <f>IFERROR(IF(OR(S174="",AD174=""),"",S174-AD174),"")</f>
        <v/>
      </c>
      <c r="AF174" s="58">
        <f>IFERROR(IF(OR(AE174="",AD174=""),"",AE174/AD174),"")</f>
        <v/>
      </c>
      <c r="AG174" s="56" t="n"/>
      <c r="AH174" s="59">
        <f>IFERROR(IF(OR(R174="",AG174=""),"",R174/AG174*100),"")</f>
        <v/>
      </c>
      <c r="AI174" s="56" t="n"/>
      <c r="AJ174" s="57">
        <f>IFERROR(IF(OR(T174="",AI174=""),"",IF(T174&gt;='Assumptions'!$B$10,AI174*(1+'Assumptions'!$B$13),IF(T174&lt;'Assumptions'!$B$8,AI174*(1-'Assumptions'!$B$14),AI174))),"")</f>
        <v/>
      </c>
      <c r="AK174" s="31">
        <f>IFERROR(IF(COUNTA(G174,I174:J174,M174:P174,R174,V174:W174,AB174:AC174,AG174,AI174,AL174:AN174)=0,"",IF(H174=0,"Closed / Sold Out",IF(I174&gt;H174,"Review Inventory",IF(T174&gt;='Assumptions'!$B$10,"Increase Rate",IF(T174&lt;'Assumptions'!$B$8,"Reduce Rate","Hold Rate"))))),"Review")</f>
        <v/>
      </c>
      <c r="AL174" s="25" t="n"/>
      <c r="AM174" s="25" t="n"/>
      <c r="AN174" s="26" t="n"/>
      <c r="AO174" s="24">
        <f>IFERROR(IF(A174="","",IF(A174&lt;TODAY(),"Past",IF(A174=TODAY(),"Today","Future"))),"")</f>
        <v/>
      </c>
      <c r="AP174" s="58">
        <f>IFERROR(IF(COUNTA(G174,I174:J174,M174:P174,R174,V174:W174,AB174:AC174,AG174,AI174,AL174:AN174)=0,"",'Assumptions'!$B$9),"")</f>
        <v/>
      </c>
      <c r="AQ174" s="31">
        <f>IFERROR(IF(COUNTA(G174,I174:J174,M174:P174,R174,V174:W174,AB174:AC174,AG174,AI174,AL174:AN174)=0,"",IF(G174&gt;F174,"Out-of-order rooms exceed inventory",IF(I174&gt;H174,"On-the-books rooms exceed sellable rooms",IF(Q174&gt;H174,"Forecast exceeds sellable rooms",IF(AND(Q174&gt;0,R174=0),"Missing forecast ADR",IF(AND(I174&gt;0,J174=0),"Missing on-the-books ADR","Ready")))))),"Check inputs")</f>
        <v/>
      </c>
    </row>
    <row r="175">
      <c r="A175" s="55" t="n">
        <v>46196</v>
      </c>
      <c r="B175" s="24">
        <f>IFERROR(IF(A175="","",INDEX('Assumptions'!$E$3:$E$9,MOD(A175-'Assumptions'!$B$18,7)+1)),"")</f>
        <v/>
      </c>
      <c r="C175" s="24">
        <f>IFERROR(IF(A175="","",INDEX('Assumptions'!$H$3:$H$14,MONTH(A175))),"")</f>
        <v/>
      </c>
      <c r="D175" s="25" t="inlineStr">
        <is>
          <t>Weekday</t>
        </is>
      </c>
      <c r="E175" s="26" t="n"/>
      <c r="F175" s="24">
        <f>IFERROR(IF(A175="","",'Assumptions'!$B$5),"")</f>
        <v/>
      </c>
      <c r="G175" s="25" t="n"/>
      <c r="H175" s="24">
        <f>IFERROR(IF(G175="","",MAX(0,F175-G175)),"")</f>
        <v/>
      </c>
      <c r="I175" s="25" t="n"/>
      <c r="J175" s="56" t="n"/>
      <c r="K175" s="57">
        <f>IFERROR(IF(OR(I175="",J175=""),"",I175*J175),"")</f>
        <v/>
      </c>
      <c r="L175" s="58">
        <f>IFERROR(IF(OR(I175="",H175=""),"",I175/H175),"")</f>
        <v/>
      </c>
      <c r="M175" s="25" t="n"/>
      <c r="N175" s="25" t="n"/>
      <c r="O175" s="25" t="n"/>
      <c r="P175" s="25" t="n"/>
      <c r="Q175" s="24">
        <f>IFERROR(IF(OR(H175="",I175="",P175=""),"",MIN(H175,MAX(0,I175+P175))),"")</f>
        <v/>
      </c>
      <c r="R175" s="56" t="n"/>
      <c r="S175" s="57">
        <f>IFERROR(IF(OR(Q175="",R175=""),"",Q175*R175),"")</f>
        <v/>
      </c>
      <c r="T175" s="58">
        <f>IFERROR(IF(OR(Q175="",H175=""),"",Q175/H175),"")</f>
        <v/>
      </c>
      <c r="U175" s="57">
        <f>IFERROR(IF(OR(S175="",H175=""),"",S175/H175),"")</f>
        <v/>
      </c>
      <c r="V175" s="25" t="n"/>
      <c r="W175" s="56" t="n"/>
      <c r="X175" s="57">
        <f>IFERROR(IF(OR(V175="",W175=""),"",V175*W175),"")</f>
        <v/>
      </c>
      <c r="Y175" s="58">
        <f>IFERROR(IF(OR(V175="",H175=""),"",V175/H175),"")</f>
        <v/>
      </c>
      <c r="Z175" s="57">
        <f>IFERROR(IF(OR(S175="",X175=""),"",S175-X175),"")</f>
        <v/>
      </c>
      <c r="AA175" s="58">
        <f>IFERROR(IF(OR(Z175="",X175=""),"",Z175/X175),"")</f>
        <v/>
      </c>
      <c r="AB175" s="25" t="n"/>
      <c r="AC175" s="56" t="n"/>
      <c r="AD175" s="57">
        <f>IFERROR(IF(OR(AB175="",AC175=""),"",AB175*AC175),"")</f>
        <v/>
      </c>
      <c r="AE175" s="57">
        <f>IFERROR(IF(OR(S175="",AD175=""),"",S175-AD175),"")</f>
        <v/>
      </c>
      <c r="AF175" s="58">
        <f>IFERROR(IF(OR(AE175="",AD175=""),"",AE175/AD175),"")</f>
        <v/>
      </c>
      <c r="AG175" s="56" t="n"/>
      <c r="AH175" s="59">
        <f>IFERROR(IF(OR(R175="",AG175=""),"",R175/AG175*100),"")</f>
        <v/>
      </c>
      <c r="AI175" s="56" t="n"/>
      <c r="AJ175" s="57">
        <f>IFERROR(IF(OR(T175="",AI175=""),"",IF(T175&gt;='Assumptions'!$B$10,AI175*(1+'Assumptions'!$B$13),IF(T175&lt;'Assumptions'!$B$8,AI175*(1-'Assumptions'!$B$14),AI175))),"")</f>
        <v/>
      </c>
      <c r="AK175" s="31">
        <f>IFERROR(IF(COUNTA(G175,I175:J175,M175:P175,R175,V175:W175,AB175:AC175,AG175,AI175,AL175:AN175)=0,"",IF(H175=0,"Closed / Sold Out",IF(I175&gt;H175,"Review Inventory",IF(T175&gt;='Assumptions'!$B$10,"Increase Rate",IF(T175&lt;'Assumptions'!$B$8,"Reduce Rate","Hold Rate"))))),"Review")</f>
        <v/>
      </c>
      <c r="AL175" s="25" t="n"/>
      <c r="AM175" s="25" t="n"/>
      <c r="AN175" s="26" t="n"/>
      <c r="AO175" s="24">
        <f>IFERROR(IF(A175="","",IF(A175&lt;TODAY(),"Past",IF(A175=TODAY(),"Today","Future"))),"")</f>
        <v/>
      </c>
      <c r="AP175" s="58">
        <f>IFERROR(IF(COUNTA(G175,I175:J175,M175:P175,R175,V175:W175,AB175:AC175,AG175,AI175,AL175:AN175)=0,"",'Assumptions'!$B$9),"")</f>
        <v/>
      </c>
      <c r="AQ175" s="31">
        <f>IFERROR(IF(COUNTA(G175,I175:J175,M175:P175,R175,V175:W175,AB175:AC175,AG175,AI175,AL175:AN175)=0,"",IF(G175&gt;F175,"Out-of-order rooms exceed inventory",IF(I175&gt;H175,"On-the-books rooms exceed sellable rooms",IF(Q175&gt;H175,"Forecast exceeds sellable rooms",IF(AND(Q175&gt;0,R175=0),"Missing forecast ADR",IF(AND(I175&gt;0,J175=0),"Missing on-the-books ADR","Ready")))))),"Check inputs")</f>
        <v/>
      </c>
    </row>
    <row r="176">
      <c r="A176" s="55" t="n">
        <v>46197</v>
      </c>
      <c r="B176" s="24">
        <f>IFERROR(IF(A176="","",INDEX('Assumptions'!$E$3:$E$9,MOD(A176-'Assumptions'!$B$18,7)+1)),"")</f>
        <v/>
      </c>
      <c r="C176" s="24">
        <f>IFERROR(IF(A176="","",INDEX('Assumptions'!$H$3:$H$14,MONTH(A176))),"")</f>
        <v/>
      </c>
      <c r="D176" s="25" t="inlineStr">
        <is>
          <t>Weekday</t>
        </is>
      </c>
      <c r="E176" s="26" t="n"/>
      <c r="F176" s="24">
        <f>IFERROR(IF(A176="","",'Assumptions'!$B$5),"")</f>
        <v/>
      </c>
      <c r="G176" s="25" t="n"/>
      <c r="H176" s="24">
        <f>IFERROR(IF(G176="","",MAX(0,F176-G176)),"")</f>
        <v/>
      </c>
      <c r="I176" s="25" t="n"/>
      <c r="J176" s="56" t="n"/>
      <c r="K176" s="57">
        <f>IFERROR(IF(OR(I176="",J176=""),"",I176*J176),"")</f>
        <v/>
      </c>
      <c r="L176" s="58">
        <f>IFERROR(IF(OR(I176="",H176=""),"",I176/H176),"")</f>
        <v/>
      </c>
      <c r="M176" s="25" t="n"/>
      <c r="N176" s="25" t="n"/>
      <c r="O176" s="25" t="n"/>
      <c r="P176" s="25" t="n"/>
      <c r="Q176" s="24">
        <f>IFERROR(IF(OR(H176="",I176="",P176=""),"",MIN(H176,MAX(0,I176+P176))),"")</f>
        <v/>
      </c>
      <c r="R176" s="56" t="n"/>
      <c r="S176" s="57">
        <f>IFERROR(IF(OR(Q176="",R176=""),"",Q176*R176),"")</f>
        <v/>
      </c>
      <c r="T176" s="58">
        <f>IFERROR(IF(OR(Q176="",H176=""),"",Q176/H176),"")</f>
        <v/>
      </c>
      <c r="U176" s="57">
        <f>IFERROR(IF(OR(S176="",H176=""),"",S176/H176),"")</f>
        <v/>
      </c>
      <c r="V176" s="25" t="n"/>
      <c r="W176" s="56" t="n"/>
      <c r="X176" s="57">
        <f>IFERROR(IF(OR(V176="",W176=""),"",V176*W176),"")</f>
        <v/>
      </c>
      <c r="Y176" s="58">
        <f>IFERROR(IF(OR(V176="",H176=""),"",V176/H176),"")</f>
        <v/>
      </c>
      <c r="Z176" s="57">
        <f>IFERROR(IF(OR(S176="",X176=""),"",S176-X176),"")</f>
        <v/>
      </c>
      <c r="AA176" s="58">
        <f>IFERROR(IF(OR(Z176="",X176=""),"",Z176/X176),"")</f>
        <v/>
      </c>
      <c r="AB176" s="25" t="n"/>
      <c r="AC176" s="56" t="n"/>
      <c r="AD176" s="57">
        <f>IFERROR(IF(OR(AB176="",AC176=""),"",AB176*AC176),"")</f>
        <v/>
      </c>
      <c r="AE176" s="57">
        <f>IFERROR(IF(OR(S176="",AD176=""),"",S176-AD176),"")</f>
        <v/>
      </c>
      <c r="AF176" s="58">
        <f>IFERROR(IF(OR(AE176="",AD176=""),"",AE176/AD176),"")</f>
        <v/>
      </c>
      <c r="AG176" s="56" t="n"/>
      <c r="AH176" s="59">
        <f>IFERROR(IF(OR(R176="",AG176=""),"",R176/AG176*100),"")</f>
        <v/>
      </c>
      <c r="AI176" s="56" t="n"/>
      <c r="AJ176" s="57">
        <f>IFERROR(IF(OR(T176="",AI176=""),"",IF(T176&gt;='Assumptions'!$B$10,AI176*(1+'Assumptions'!$B$13),IF(T176&lt;'Assumptions'!$B$8,AI176*(1-'Assumptions'!$B$14),AI176))),"")</f>
        <v/>
      </c>
      <c r="AK176" s="31">
        <f>IFERROR(IF(COUNTA(G176,I176:J176,M176:P176,R176,V176:W176,AB176:AC176,AG176,AI176,AL176:AN176)=0,"",IF(H176=0,"Closed / Sold Out",IF(I176&gt;H176,"Review Inventory",IF(T176&gt;='Assumptions'!$B$10,"Increase Rate",IF(T176&lt;'Assumptions'!$B$8,"Reduce Rate","Hold Rate"))))),"Review")</f>
        <v/>
      </c>
      <c r="AL176" s="25" t="n"/>
      <c r="AM176" s="25" t="n"/>
      <c r="AN176" s="26" t="n"/>
      <c r="AO176" s="24">
        <f>IFERROR(IF(A176="","",IF(A176&lt;TODAY(),"Past",IF(A176=TODAY(),"Today","Future"))),"")</f>
        <v/>
      </c>
      <c r="AP176" s="58">
        <f>IFERROR(IF(COUNTA(G176,I176:J176,M176:P176,R176,V176:W176,AB176:AC176,AG176,AI176,AL176:AN176)=0,"",'Assumptions'!$B$9),"")</f>
        <v/>
      </c>
      <c r="AQ176" s="31">
        <f>IFERROR(IF(COUNTA(G176,I176:J176,M176:P176,R176,V176:W176,AB176:AC176,AG176,AI176,AL176:AN176)=0,"",IF(G176&gt;F176,"Out-of-order rooms exceed inventory",IF(I176&gt;H176,"On-the-books rooms exceed sellable rooms",IF(Q176&gt;H176,"Forecast exceeds sellable rooms",IF(AND(Q176&gt;0,R176=0),"Missing forecast ADR",IF(AND(I176&gt;0,J176=0),"Missing on-the-books ADR","Ready")))))),"Check inputs")</f>
        <v/>
      </c>
    </row>
    <row r="177">
      <c r="A177" s="55" t="n">
        <v>46198</v>
      </c>
      <c r="B177" s="24">
        <f>IFERROR(IF(A177="","",INDEX('Assumptions'!$E$3:$E$9,MOD(A177-'Assumptions'!$B$18,7)+1)),"")</f>
        <v/>
      </c>
      <c r="C177" s="24">
        <f>IFERROR(IF(A177="","",INDEX('Assumptions'!$H$3:$H$14,MONTH(A177))),"")</f>
        <v/>
      </c>
      <c r="D177" s="25" t="inlineStr">
        <is>
          <t>Weekday</t>
        </is>
      </c>
      <c r="E177" s="26" t="n"/>
      <c r="F177" s="24">
        <f>IFERROR(IF(A177="","",'Assumptions'!$B$5),"")</f>
        <v/>
      </c>
      <c r="G177" s="25" t="n"/>
      <c r="H177" s="24">
        <f>IFERROR(IF(G177="","",MAX(0,F177-G177)),"")</f>
        <v/>
      </c>
      <c r="I177" s="25" t="n"/>
      <c r="J177" s="56" t="n"/>
      <c r="K177" s="57">
        <f>IFERROR(IF(OR(I177="",J177=""),"",I177*J177),"")</f>
        <v/>
      </c>
      <c r="L177" s="58">
        <f>IFERROR(IF(OR(I177="",H177=""),"",I177/H177),"")</f>
        <v/>
      </c>
      <c r="M177" s="25" t="n"/>
      <c r="N177" s="25" t="n"/>
      <c r="O177" s="25" t="n"/>
      <c r="P177" s="25" t="n"/>
      <c r="Q177" s="24">
        <f>IFERROR(IF(OR(H177="",I177="",P177=""),"",MIN(H177,MAX(0,I177+P177))),"")</f>
        <v/>
      </c>
      <c r="R177" s="56" t="n"/>
      <c r="S177" s="57">
        <f>IFERROR(IF(OR(Q177="",R177=""),"",Q177*R177),"")</f>
        <v/>
      </c>
      <c r="T177" s="58">
        <f>IFERROR(IF(OR(Q177="",H177=""),"",Q177/H177),"")</f>
        <v/>
      </c>
      <c r="U177" s="57">
        <f>IFERROR(IF(OR(S177="",H177=""),"",S177/H177),"")</f>
        <v/>
      </c>
      <c r="V177" s="25" t="n"/>
      <c r="W177" s="56" t="n"/>
      <c r="X177" s="57">
        <f>IFERROR(IF(OR(V177="",W177=""),"",V177*W177),"")</f>
        <v/>
      </c>
      <c r="Y177" s="58">
        <f>IFERROR(IF(OR(V177="",H177=""),"",V177/H177),"")</f>
        <v/>
      </c>
      <c r="Z177" s="57">
        <f>IFERROR(IF(OR(S177="",X177=""),"",S177-X177),"")</f>
        <v/>
      </c>
      <c r="AA177" s="58">
        <f>IFERROR(IF(OR(Z177="",X177=""),"",Z177/X177),"")</f>
        <v/>
      </c>
      <c r="AB177" s="25" t="n"/>
      <c r="AC177" s="56" t="n"/>
      <c r="AD177" s="57">
        <f>IFERROR(IF(OR(AB177="",AC177=""),"",AB177*AC177),"")</f>
        <v/>
      </c>
      <c r="AE177" s="57">
        <f>IFERROR(IF(OR(S177="",AD177=""),"",S177-AD177),"")</f>
        <v/>
      </c>
      <c r="AF177" s="58">
        <f>IFERROR(IF(OR(AE177="",AD177=""),"",AE177/AD177),"")</f>
        <v/>
      </c>
      <c r="AG177" s="56" t="n"/>
      <c r="AH177" s="59">
        <f>IFERROR(IF(OR(R177="",AG177=""),"",R177/AG177*100),"")</f>
        <v/>
      </c>
      <c r="AI177" s="56" t="n"/>
      <c r="AJ177" s="57">
        <f>IFERROR(IF(OR(T177="",AI177=""),"",IF(T177&gt;='Assumptions'!$B$10,AI177*(1+'Assumptions'!$B$13),IF(T177&lt;'Assumptions'!$B$8,AI177*(1-'Assumptions'!$B$14),AI177))),"")</f>
        <v/>
      </c>
      <c r="AK177" s="31">
        <f>IFERROR(IF(COUNTA(G177,I177:J177,M177:P177,R177,V177:W177,AB177:AC177,AG177,AI177,AL177:AN177)=0,"",IF(H177=0,"Closed / Sold Out",IF(I177&gt;H177,"Review Inventory",IF(T177&gt;='Assumptions'!$B$10,"Increase Rate",IF(T177&lt;'Assumptions'!$B$8,"Reduce Rate","Hold Rate"))))),"Review")</f>
        <v/>
      </c>
      <c r="AL177" s="25" t="n"/>
      <c r="AM177" s="25" t="n"/>
      <c r="AN177" s="26" t="n"/>
      <c r="AO177" s="24">
        <f>IFERROR(IF(A177="","",IF(A177&lt;TODAY(),"Past",IF(A177=TODAY(),"Today","Future"))),"")</f>
        <v/>
      </c>
      <c r="AP177" s="58">
        <f>IFERROR(IF(COUNTA(G177,I177:J177,M177:P177,R177,V177:W177,AB177:AC177,AG177,AI177,AL177:AN177)=0,"",'Assumptions'!$B$9),"")</f>
        <v/>
      </c>
      <c r="AQ177" s="31">
        <f>IFERROR(IF(COUNTA(G177,I177:J177,M177:P177,R177,V177:W177,AB177:AC177,AG177,AI177,AL177:AN177)=0,"",IF(G177&gt;F177,"Out-of-order rooms exceed inventory",IF(I177&gt;H177,"On-the-books rooms exceed sellable rooms",IF(Q177&gt;H177,"Forecast exceeds sellable rooms",IF(AND(Q177&gt;0,R177=0),"Missing forecast ADR",IF(AND(I177&gt;0,J177=0),"Missing on-the-books ADR","Ready")))))),"Check inputs")</f>
        <v/>
      </c>
    </row>
    <row r="178">
      <c r="A178" s="55" t="n">
        <v>46199</v>
      </c>
      <c r="B178" s="24">
        <f>IFERROR(IF(A178="","",INDEX('Assumptions'!$E$3:$E$9,MOD(A178-'Assumptions'!$B$18,7)+1)),"")</f>
        <v/>
      </c>
      <c r="C178" s="24">
        <f>IFERROR(IF(A178="","",INDEX('Assumptions'!$H$3:$H$14,MONTH(A178))),"")</f>
        <v/>
      </c>
      <c r="D178" s="25" t="inlineStr">
        <is>
          <t>Weekday</t>
        </is>
      </c>
      <c r="E178" s="26" t="n"/>
      <c r="F178" s="24">
        <f>IFERROR(IF(A178="","",'Assumptions'!$B$5),"")</f>
        <v/>
      </c>
      <c r="G178" s="25" t="n"/>
      <c r="H178" s="24">
        <f>IFERROR(IF(G178="","",MAX(0,F178-G178)),"")</f>
        <v/>
      </c>
      <c r="I178" s="25" t="n"/>
      <c r="J178" s="56" t="n"/>
      <c r="K178" s="57">
        <f>IFERROR(IF(OR(I178="",J178=""),"",I178*J178),"")</f>
        <v/>
      </c>
      <c r="L178" s="58">
        <f>IFERROR(IF(OR(I178="",H178=""),"",I178/H178),"")</f>
        <v/>
      </c>
      <c r="M178" s="25" t="n"/>
      <c r="N178" s="25" t="n"/>
      <c r="O178" s="25" t="n"/>
      <c r="P178" s="25" t="n"/>
      <c r="Q178" s="24">
        <f>IFERROR(IF(OR(H178="",I178="",P178=""),"",MIN(H178,MAX(0,I178+P178))),"")</f>
        <v/>
      </c>
      <c r="R178" s="56" t="n"/>
      <c r="S178" s="57">
        <f>IFERROR(IF(OR(Q178="",R178=""),"",Q178*R178),"")</f>
        <v/>
      </c>
      <c r="T178" s="58">
        <f>IFERROR(IF(OR(Q178="",H178=""),"",Q178/H178),"")</f>
        <v/>
      </c>
      <c r="U178" s="57">
        <f>IFERROR(IF(OR(S178="",H178=""),"",S178/H178),"")</f>
        <v/>
      </c>
      <c r="V178" s="25" t="n"/>
      <c r="W178" s="56" t="n"/>
      <c r="X178" s="57">
        <f>IFERROR(IF(OR(V178="",W178=""),"",V178*W178),"")</f>
        <v/>
      </c>
      <c r="Y178" s="58">
        <f>IFERROR(IF(OR(V178="",H178=""),"",V178/H178),"")</f>
        <v/>
      </c>
      <c r="Z178" s="57">
        <f>IFERROR(IF(OR(S178="",X178=""),"",S178-X178),"")</f>
        <v/>
      </c>
      <c r="AA178" s="58">
        <f>IFERROR(IF(OR(Z178="",X178=""),"",Z178/X178),"")</f>
        <v/>
      </c>
      <c r="AB178" s="25" t="n"/>
      <c r="AC178" s="56" t="n"/>
      <c r="AD178" s="57">
        <f>IFERROR(IF(OR(AB178="",AC178=""),"",AB178*AC178),"")</f>
        <v/>
      </c>
      <c r="AE178" s="57">
        <f>IFERROR(IF(OR(S178="",AD178=""),"",S178-AD178),"")</f>
        <v/>
      </c>
      <c r="AF178" s="58">
        <f>IFERROR(IF(OR(AE178="",AD178=""),"",AE178/AD178),"")</f>
        <v/>
      </c>
      <c r="AG178" s="56" t="n"/>
      <c r="AH178" s="59">
        <f>IFERROR(IF(OR(R178="",AG178=""),"",R178/AG178*100),"")</f>
        <v/>
      </c>
      <c r="AI178" s="56" t="n"/>
      <c r="AJ178" s="57">
        <f>IFERROR(IF(OR(T178="",AI178=""),"",IF(T178&gt;='Assumptions'!$B$10,AI178*(1+'Assumptions'!$B$13),IF(T178&lt;'Assumptions'!$B$8,AI178*(1-'Assumptions'!$B$14),AI178))),"")</f>
        <v/>
      </c>
      <c r="AK178" s="31">
        <f>IFERROR(IF(COUNTA(G178,I178:J178,M178:P178,R178,V178:W178,AB178:AC178,AG178,AI178,AL178:AN178)=0,"",IF(H178=0,"Closed / Sold Out",IF(I178&gt;H178,"Review Inventory",IF(T178&gt;='Assumptions'!$B$10,"Increase Rate",IF(T178&lt;'Assumptions'!$B$8,"Reduce Rate","Hold Rate"))))),"Review")</f>
        <v/>
      </c>
      <c r="AL178" s="25" t="n"/>
      <c r="AM178" s="25" t="n"/>
      <c r="AN178" s="26" t="n"/>
      <c r="AO178" s="24">
        <f>IFERROR(IF(A178="","",IF(A178&lt;TODAY(),"Past",IF(A178=TODAY(),"Today","Future"))),"")</f>
        <v/>
      </c>
      <c r="AP178" s="58">
        <f>IFERROR(IF(COUNTA(G178,I178:J178,M178:P178,R178,V178:W178,AB178:AC178,AG178,AI178,AL178:AN178)=0,"",'Assumptions'!$B$9),"")</f>
        <v/>
      </c>
      <c r="AQ178" s="31">
        <f>IFERROR(IF(COUNTA(G178,I178:J178,M178:P178,R178,V178:W178,AB178:AC178,AG178,AI178,AL178:AN178)=0,"",IF(G178&gt;F178,"Out-of-order rooms exceed inventory",IF(I178&gt;H178,"On-the-books rooms exceed sellable rooms",IF(Q178&gt;H178,"Forecast exceeds sellable rooms",IF(AND(Q178&gt;0,R178=0),"Missing forecast ADR",IF(AND(I178&gt;0,J178=0),"Missing on-the-books ADR","Ready")))))),"Check inputs")</f>
        <v/>
      </c>
    </row>
    <row r="179">
      <c r="A179" s="55" t="n">
        <v>46200</v>
      </c>
      <c r="B179" s="24">
        <f>IFERROR(IF(A179="","",INDEX('Assumptions'!$E$3:$E$9,MOD(A179-'Assumptions'!$B$18,7)+1)),"")</f>
        <v/>
      </c>
      <c r="C179" s="24">
        <f>IFERROR(IF(A179="","",INDEX('Assumptions'!$H$3:$H$14,MONTH(A179))),"")</f>
        <v/>
      </c>
      <c r="D179" s="25" t="inlineStr">
        <is>
          <t>Weekend</t>
        </is>
      </c>
      <c r="E179" s="26" t="n"/>
      <c r="F179" s="24">
        <f>IFERROR(IF(A179="","",'Assumptions'!$B$5),"")</f>
        <v/>
      </c>
      <c r="G179" s="25" t="n"/>
      <c r="H179" s="24">
        <f>IFERROR(IF(G179="","",MAX(0,F179-G179)),"")</f>
        <v/>
      </c>
      <c r="I179" s="25" t="n"/>
      <c r="J179" s="56" t="n"/>
      <c r="K179" s="57">
        <f>IFERROR(IF(OR(I179="",J179=""),"",I179*J179),"")</f>
        <v/>
      </c>
      <c r="L179" s="58">
        <f>IFERROR(IF(OR(I179="",H179=""),"",I179/H179),"")</f>
        <v/>
      </c>
      <c r="M179" s="25" t="n"/>
      <c r="N179" s="25" t="n"/>
      <c r="O179" s="25" t="n"/>
      <c r="P179" s="25" t="n"/>
      <c r="Q179" s="24">
        <f>IFERROR(IF(OR(H179="",I179="",P179=""),"",MIN(H179,MAX(0,I179+P179))),"")</f>
        <v/>
      </c>
      <c r="R179" s="56" t="n"/>
      <c r="S179" s="57">
        <f>IFERROR(IF(OR(Q179="",R179=""),"",Q179*R179),"")</f>
        <v/>
      </c>
      <c r="T179" s="58">
        <f>IFERROR(IF(OR(Q179="",H179=""),"",Q179/H179),"")</f>
        <v/>
      </c>
      <c r="U179" s="57">
        <f>IFERROR(IF(OR(S179="",H179=""),"",S179/H179),"")</f>
        <v/>
      </c>
      <c r="V179" s="25" t="n"/>
      <c r="W179" s="56" t="n"/>
      <c r="X179" s="57">
        <f>IFERROR(IF(OR(V179="",W179=""),"",V179*W179),"")</f>
        <v/>
      </c>
      <c r="Y179" s="58">
        <f>IFERROR(IF(OR(V179="",H179=""),"",V179/H179),"")</f>
        <v/>
      </c>
      <c r="Z179" s="57">
        <f>IFERROR(IF(OR(S179="",X179=""),"",S179-X179),"")</f>
        <v/>
      </c>
      <c r="AA179" s="58">
        <f>IFERROR(IF(OR(Z179="",X179=""),"",Z179/X179),"")</f>
        <v/>
      </c>
      <c r="AB179" s="25" t="n"/>
      <c r="AC179" s="56" t="n"/>
      <c r="AD179" s="57">
        <f>IFERROR(IF(OR(AB179="",AC179=""),"",AB179*AC179),"")</f>
        <v/>
      </c>
      <c r="AE179" s="57">
        <f>IFERROR(IF(OR(S179="",AD179=""),"",S179-AD179),"")</f>
        <v/>
      </c>
      <c r="AF179" s="58">
        <f>IFERROR(IF(OR(AE179="",AD179=""),"",AE179/AD179),"")</f>
        <v/>
      </c>
      <c r="AG179" s="56" t="n"/>
      <c r="AH179" s="59">
        <f>IFERROR(IF(OR(R179="",AG179=""),"",R179/AG179*100),"")</f>
        <v/>
      </c>
      <c r="AI179" s="56" t="n"/>
      <c r="AJ179" s="57">
        <f>IFERROR(IF(OR(T179="",AI179=""),"",IF(T179&gt;='Assumptions'!$B$10,AI179*(1+'Assumptions'!$B$13),IF(T179&lt;'Assumptions'!$B$8,AI179*(1-'Assumptions'!$B$14),AI179))),"")</f>
        <v/>
      </c>
      <c r="AK179" s="31">
        <f>IFERROR(IF(COUNTA(G179,I179:J179,M179:P179,R179,V179:W179,AB179:AC179,AG179,AI179,AL179:AN179)=0,"",IF(H179=0,"Closed / Sold Out",IF(I179&gt;H179,"Review Inventory",IF(T179&gt;='Assumptions'!$B$10,"Increase Rate",IF(T179&lt;'Assumptions'!$B$8,"Reduce Rate","Hold Rate"))))),"Review")</f>
        <v/>
      </c>
      <c r="AL179" s="25" t="n"/>
      <c r="AM179" s="25" t="n"/>
      <c r="AN179" s="26" t="n"/>
      <c r="AO179" s="24">
        <f>IFERROR(IF(A179="","",IF(A179&lt;TODAY(),"Past",IF(A179=TODAY(),"Today","Future"))),"")</f>
        <v/>
      </c>
      <c r="AP179" s="58">
        <f>IFERROR(IF(COUNTA(G179,I179:J179,M179:P179,R179,V179:W179,AB179:AC179,AG179,AI179,AL179:AN179)=0,"",'Assumptions'!$B$9),"")</f>
        <v/>
      </c>
      <c r="AQ179" s="31">
        <f>IFERROR(IF(COUNTA(G179,I179:J179,M179:P179,R179,V179:W179,AB179:AC179,AG179,AI179,AL179:AN179)=0,"",IF(G179&gt;F179,"Out-of-order rooms exceed inventory",IF(I179&gt;H179,"On-the-books rooms exceed sellable rooms",IF(Q179&gt;H179,"Forecast exceeds sellable rooms",IF(AND(Q179&gt;0,R179=0),"Missing forecast ADR",IF(AND(I179&gt;0,J179=0),"Missing on-the-books ADR","Ready")))))),"Check inputs")</f>
        <v/>
      </c>
    </row>
    <row r="180">
      <c r="A180" s="55" t="n">
        <v>46201</v>
      </c>
      <c r="B180" s="24">
        <f>IFERROR(IF(A180="","",INDEX('Assumptions'!$E$3:$E$9,MOD(A180-'Assumptions'!$B$18,7)+1)),"")</f>
        <v/>
      </c>
      <c r="C180" s="24">
        <f>IFERROR(IF(A180="","",INDEX('Assumptions'!$H$3:$H$14,MONTH(A180))),"")</f>
        <v/>
      </c>
      <c r="D180" s="25" t="inlineStr">
        <is>
          <t>Weekend</t>
        </is>
      </c>
      <c r="E180" s="26" t="n"/>
      <c r="F180" s="24">
        <f>IFERROR(IF(A180="","",'Assumptions'!$B$5),"")</f>
        <v/>
      </c>
      <c r="G180" s="25" t="n"/>
      <c r="H180" s="24">
        <f>IFERROR(IF(G180="","",MAX(0,F180-G180)),"")</f>
        <v/>
      </c>
      <c r="I180" s="25" t="n"/>
      <c r="J180" s="56" t="n"/>
      <c r="K180" s="57">
        <f>IFERROR(IF(OR(I180="",J180=""),"",I180*J180),"")</f>
        <v/>
      </c>
      <c r="L180" s="58">
        <f>IFERROR(IF(OR(I180="",H180=""),"",I180/H180),"")</f>
        <v/>
      </c>
      <c r="M180" s="25" t="n"/>
      <c r="N180" s="25" t="n"/>
      <c r="O180" s="25" t="n"/>
      <c r="P180" s="25" t="n"/>
      <c r="Q180" s="24">
        <f>IFERROR(IF(OR(H180="",I180="",P180=""),"",MIN(H180,MAX(0,I180+P180))),"")</f>
        <v/>
      </c>
      <c r="R180" s="56" t="n"/>
      <c r="S180" s="57">
        <f>IFERROR(IF(OR(Q180="",R180=""),"",Q180*R180),"")</f>
        <v/>
      </c>
      <c r="T180" s="58">
        <f>IFERROR(IF(OR(Q180="",H180=""),"",Q180/H180),"")</f>
        <v/>
      </c>
      <c r="U180" s="57">
        <f>IFERROR(IF(OR(S180="",H180=""),"",S180/H180),"")</f>
        <v/>
      </c>
      <c r="V180" s="25" t="n"/>
      <c r="W180" s="56" t="n"/>
      <c r="X180" s="57">
        <f>IFERROR(IF(OR(V180="",W180=""),"",V180*W180),"")</f>
        <v/>
      </c>
      <c r="Y180" s="58">
        <f>IFERROR(IF(OR(V180="",H180=""),"",V180/H180),"")</f>
        <v/>
      </c>
      <c r="Z180" s="57">
        <f>IFERROR(IF(OR(S180="",X180=""),"",S180-X180),"")</f>
        <v/>
      </c>
      <c r="AA180" s="58">
        <f>IFERROR(IF(OR(Z180="",X180=""),"",Z180/X180),"")</f>
        <v/>
      </c>
      <c r="AB180" s="25" t="n"/>
      <c r="AC180" s="56" t="n"/>
      <c r="AD180" s="57">
        <f>IFERROR(IF(OR(AB180="",AC180=""),"",AB180*AC180),"")</f>
        <v/>
      </c>
      <c r="AE180" s="57">
        <f>IFERROR(IF(OR(S180="",AD180=""),"",S180-AD180),"")</f>
        <v/>
      </c>
      <c r="AF180" s="58">
        <f>IFERROR(IF(OR(AE180="",AD180=""),"",AE180/AD180),"")</f>
        <v/>
      </c>
      <c r="AG180" s="56" t="n"/>
      <c r="AH180" s="59">
        <f>IFERROR(IF(OR(R180="",AG180=""),"",R180/AG180*100),"")</f>
        <v/>
      </c>
      <c r="AI180" s="56" t="n"/>
      <c r="AJ180" s="57">
        <f>IFERROR(IF(OR(T180="",AI180=""),"",IF(T180&gt;='Assumptions'!$B$10,AI180*(1+'Assumptions'!$B$13),IF(T180&lt;'Assumptions'!$B$8,AI180*(1-'Assumptions'!$B$14),AI180))),"")</f>
        <v/>
      </c>
      <c r="AK180" s="31">
        <f>IFERROR(IF(COUNTA(G180,I180:J180,M180:P180,R180,V180:W180,AB180:AC180,AG180,AI180,AL180:AN180)=0,"",IF(H180=0,"Closed / Sold Out",IF(I180&gt;H180,"Review Inventory",IF(T180&gt;='Assumptions'!$B$10,"Increase Rate",IF(T180&lt;'Assumptions'!$B$8,"Reduce Rate","Hold Rate"))))),"Review")</f>
        <v/>
      </c>
      <c r="AL180" s="25" t="n"/>
      <c r="AM180" s="25" t="n"/>
      <c r="AN180" s="26" t="n"/>
      <c r="AO180" s="24">
        <f>IFERROR(IF(A180="","",IF(A180&lt;TODAY(),"Past",IF(A180=TODAY(),"Today","Future"))),"")</f>
        <v/>
      </c>
      <c r="AP180" s="58">
        <f>IFERROR(IF(COUNTA(G180,I180:J180,M180:P180,R180,V180:W180,AB180:AC180,AG180,AI180,AL180:AN180)=0,"",'Assumptions'!$B$9),"")</f>
        <v/>
      </c>
      <c r="AQ180" s="31">
        <f>IFERROR(IF(COUNTA(G180,I180:J180,M180:P180,R180,V180:W180,AB180:AC180,AG180,AI180,AL180:AN180)=0,"",IF(G180&gt;F180,"Out-of-order rooms exceed inventory",IF(I180&gt;H180,"On-the-books rooms exceed sellable rooms",IF(Q180&gt;H180,"Forecast exceeds sellable rooms",IF(AND(Q180&gt;0,R180=0),"Missing forecast ADR",IF(AND(I180&gt;0,J180=0),"Missing on-the-books ADR","Ready")))))),"Check inputs")</f>
        <v/>
      </c>
    </row>
    <row r="181">
      <c r="A181" s="55" t="n">
        <v>46202</v>
      </c>
      <c r="B181" s="24">
        <f>IFERROR(IF(A181="","",INDEX('Assumptions'!$E$3:$E$9,MOD(A181-'Assumptions'!$B$18,7)+1)),"")</f>
        <v/>
      </c>
      <c r="C181" s="24">
        <f>IFERROR(IF(A181="","",INDEX('Assumptions'!$H$3:$H$14,MONTH(A181))),"")</f>
        <v/>
      </c>
      <c r="D181" s="25" t="inlineStr">
        <is>
          <t>Weekday</t>
        </is>
      </c>
      <c r="E181" s="26" t="n"/>
      <c r="F181" s="24">
        <f>IFERROR(IF(A181="","",'Assumptions'!$B$5),"")</f>
        <v/>
      </c>
      <c r="G181" s="25" t="n"/>
      <c r="H181" s="24">
        <f>IFERROR(IF(G181="","",MAX(0,F181-G181)),"")</f>
        <v/>
      </c>
      <c r="I181" s="25" t="n"/>
      <c r="J181" s="56" t="n"/>
      <c r="K181" s="57">
        <f>IFERROR(IF(OR(I181="",J181=""),"",I181*J181),"")</f>
        <v/>
      </c>
      <c r="L181" s="58">
        <f>IFERROR(IF(OR(I181="",H181=""),"",I181/H181),"")</f>
        <v/>
      </c>
      <c r="M181" s="25" t="n"/>
      <c r="N181" s="25" t="n"/>
      <c r="O181" s="25" t="n"/>
      <c r="P181" s="25" t="n"/>
      <c r="Q181" s="24">
        <f>IFERROR(IF(OR(H181="",I181="",P181=""),"",MIN(H181,MAX(0,I181+P181))),"")</f>
        <v/>
      </c>
      <c r="R181" s="56" t="n"/>
      <c r="S181" s="57">
        <f>IFERROR(IF(OR(Q181="",R181=""),"",Q181*R181),"")</f>
        <v/>
      </c>
      <c r="T181" s="58">
        <f>IFERROR(IF(OR(Q181="",H181=""),"",Q181/H181),"")</f>
        <v/>
      </c>
      <c r="U181" s="57">
        <f>IFERROR(IF(OR(S181="",H181=""),"",S181/H181),"")</f>
        <v/>
      </c>
      <c r="V181" s="25" t="n"/>
      <c r="W181" s="56" t="n"/>
      <c r="X181" s="57">
        <f>IFERROR(IF(OR(V181="",W181=""),"",V181*W181),"")</f>
        <v/>
      </c>
      <c r="Y181" s="58">
        <f>IFERROR(IF(OR(V181="",H181=""),"",V181/H181),"")</f>
        <v/>
      </c>
      <c r="Z181" s="57">
        <f>IFERROR(IF(OR(S181="",X181=""),"",S181-X181),"")</f>
        <v/>
      </c>
      <c r="AA181" s="58">
        <f>IFERROR(IF(OR(Z181="",X181=""),"",Z181/X181),"")</f>
        <v/>
      </c>
      <c r="AB181" s="25" t="n"/>
      <c r="AC181" s="56" t="n"/>
      <c r="AD181" s="57">
        <f>IFERROR(IF(OR(AB181="",AC181=""),"",AB181*AC181),"")</f>
        <v/>
      </c>
      <c r="AE181" s="57">
        <f>IFERROR(IF(OR(S181="",AD181=""),"",S181-AD181),"")</f>
        <v/>
      </c>
      <c r="AF181" s="58">
        <f>IFERROR(IF(OR(AE181="",AD181=""),"",AE181/AD181),"")</f>
        <v/>
      </c>
      <c r="AG181" s="56" t="n"/>
      <c r="AH181" s="59">
        <f>IFERROR(IF(OR(R181="",AG181=""),"",R181/AG181*100),"")</f>
        <v/>
      </c>
      <c r="AI181" s="56" t="n"/>
      <c r="AJ181" s="57">
        <f>IFERROR(IF(OR(T181="",AI181=""),"",IF(T181&gt;='Assumptions'!$B$10,AI181*(1+'Assumptions'!$B$13),IF(T181&lt;'Assumptions'!$B$8,AI181*(1-'Assumptions'!$B$14),AI181))),"")</f>
        <v/>
      </c>
      <c r="AK181" s="31">
        <f>IFERROR(IF(COUNTA(G181,I181:J181,M181:P181,R181,V181:W181,AB181:AC181,AG181,AI181,AL181:AN181)=0,"",IF(H181=0,"Closed / Sold Out",IF(I181&gt;H181,"Review Inventory",IF(T181&gt;='Assumptions'!$B$10,"Increase Rate",IF(T181&lt;'Assumptions'!$B$8,"Reduce Rate","Hold Rate"))))),"Review")</f>
        <v/>
      </c>
      <c r="AL181" s="25" t="n"/>
      <c r="AM181" s="25" t="n"/>
      <c r="AN181" s="26" t="n"/>
      <c r="AO181" s="24">
        <f>IFERROR(IF(A181="","",IF(A181&lt;TODAY(),"Past",IF(A181=TODAY(),"Today","Future"))),"")</f>
        <v/>
      </c>
      <c r="AP181" s="58">
        <f>IFERROR(IF(COUNTA(G181,I181:J181,M181:P181,R181,V181:W181,AB181:AC181,AG181,AI181,AL181:AN181)=0,"",'Assumptions'!$B$9),"")</f>
        <v/>
      </c>
      <c r="AQ181" s="31">
        <f>IFERROR(IF(COUNTA(G181,I181:J181,M181:P181,R181,V181:W181,AB181:AC181,AG181,AI181,AL181:AN181)=0,"",IF(G181&gt;F181,"Out-of-order rooms exceed inventory",IF(I181&gt;H181,"On-the-books rooms exceed sellable rooms",IF(Q181&gt;H181,"Forecast exceeds sellable rooms",IF(AND(Q181&gt;0,R181=0),"Missing forecast ADR",IF(AND(I181&gt;0,J181=0),"Missing on-the-books ADR","Ready")))))),"Check inputs")</f>
        <v/>
      </c>
    </row>
    <row r="182">
      <c r="A182" s="55" t="n">
        <v>46203</v>
      </c>
      <c r="B182" s="24">
        <f>IFERROR(IF(A182="","",INDEX('Assumptions'!$E$3:$E$9,MOD(A182-'Assumptions'!$B$18,7)+1)),"")</f>
        <v/>
      </c>
      <c r="C182" s="24">
        <f>IFERROR(IF(A182="","",INDEX('Assumptions'!$H$3:$H$14,MONTH(A182))),"")</f>
        <v/>
      </c>
      <c r="D182" s="25" t="inlineStr">
        <is>
          <t>Weekday</t>
        </is>
      </c>
      <c r="E182" s="26" t="n"/>
      <c r="F182" s="24">
        <f>IFERROR(IF(A182="","",'Assumptions'!$B$5),"")</f>
        <v/>
      </c>
      <c r="G182" s="25" t="n"/>
      <c r="H182" s="24">
        <f>IFERROR(IF(G182="","",MAX(0,F182-G182)),"")</f>
        <v/>
      </c>
      <c r="I182" s="25" t="n"/>
      <c r="J182" s="56" t="n"/>
      <c r="K182" s="57">
        <f>IFERROR(IF(OR(I182="",J182=""),"",I182*J182),"")</f>
        <v/>
      </c>
      <c r="L182" s="58">
        <f>IFERROR(IF(OR(I182="",H182=""),"",I182/H182),"")</f>
        <v/>
      </c>
      <c r="M182" s="25" t="n"/>
      <c r="N182" s="25" t="n"/>
      <c r="O182" s="25" t="n"/>
      <c r="P182" s="25" t="n"/>
      <c r="Q182" s="24">
        <f>IFERROR(IF(OR(H182="",I182="",P182=""),"",MIN(H182,MAX(0,I182+P182))),"")</f>
        <v/>
      </c>
      <c r="R182" s="56" t="n"/>
      <c r="S182" s="57">
        <f>IFERROR(IF(OR(Q182="",R182=""),"",Q182*R182),"")</f>
        <v/>
      </c>
      <c r="T182" s="58">
        <f>IFERROR(IF(OR(Q182="",H182=""),"",Q182/H182),"")</f>
        <v/>
      </c>
      <c r="U182" s="57">
        <f>IFERROR(IF(OR(S182="",H182=""),"",S182/H182),"")</f>
        <v/>
      </c>
      <c r="V182" s="25" t="n"/>
      <c r="W182" s="56" t="n"/>
      <c r="X182" s="57">
        <f>IFERROR(IF(OR(V182="",W182=""),"",V182*W182),"")</f>
        <v/>
      </c>
      <c r="Y182" s="58">
        <f>IFERROR(IF(OR(V182="",H182=""),"",V182/H182),"")</f>
        <v/>
      </c>
      <c r="Z182" s="57">
        <f>IFERROR(IF(OR(S182="",X182=""),"",S182-X182),"")</f>
        <v/>
      </c>
      <c r="AA182" s="58">
        <f>IFERROR(IF(OR(Z182="",X182=""),"",Z182/X182),"")</f>
        <v/>
      </c>
      <c r="AB182" s="25" t="n"/>
      <c r="AC182" s="56" t="n"/>
      <c r="AD182" s="57">
        <f>IFERROR(IF(OR(AB182="",AC182=""),"",AB182*AC182),"")</f>
        <v/>
      </c>
      <c r="AE182" s="57">
        <f>IFERROR(IF(OR(S182="",AD182=""),"",S182-AD182),"")</f>
        <v/>
      </c>
      <c r="AF182" s="58">
        <f>IFERROR(IF(OR(AE182="",AD182=""),"",AE182/AD182),"")</f>
        <v/>
      </c>
      <c r="AG182" s="56" t="n"/>
      <c r="AH182" s="59">
        <f>IFERROR(IF(OR(R182="",AG182=""),"",R182/AG182*100),"")</f>
        <v/>
      </c>
      <c r="AI182" s="56" t="n"/>
      <c r="AJ182" s="57">
        <f>IFERROR(IF(OR(T182="",AI182=""),"",IF(T182&gt;='Assumptions'!$B$10,AI182*(1+'Assumptions'!$B$13),IF(T182&lt;'Assumptions'!$B$8,AI182*(1-'Assumptions'!$B$14),AI182))),"")</f>
        <v/>
      </c>
      <c r="AK182" s="31">
        <f>IFERROR(IF(COUNTA(G182,I182:J182,M182:P182,R182,V182:W182,AB182:AC182,AG182,AI182,AL182:AN182)=0,"",IF(H182=0,"Closed / Sold Out",IF(I182&gt;H182,"Review Inventory",IF(T182&gt;='Assumptions'!$B$10,"Increase Rate",IF(T182&lt;'Assumptions'!$B$8,"Reduce Rate","Hold Rate"))))),"Review")</f>
        <v/>
      </c>
      <c r="AL182" s="25" t="n"/>
      <c r="AM182" s="25" t="n"/>
      <c r="AN182" s="26" t="n"/>
      <c r="AO182" s="24">
        <f>IFERROR(IF(A182="","",IF(A182&lt;TODAY(),"Past",IF(A182=TODAY(),"Today","Future"))),"")</f>
        <v/>
      </c>
      <c r="AP182" s="58">
        <f>IFERROR(IF(COUNTA(G182,I182:J182,M182:P182,R182,V182:W182,AB182:AC182,AG182,AI182,AL182:AN182)=0,"",'Assumptions'!$B$9),"")</f>
        <v/>
      </c>
      <c r="AQ182" s="31">
        <f>IFERROR(IF(COUNTA(G182,I182:J182,M182:P182,R182,V182:W182,AB182:AC182,AG182,AI182,AL182:AN182)=0,"",IF(G182&gt;F182,"Out-of-order rooms exceed inventory",IF(I182&gt;H182,"On-the-books rooms exceed sellable rooms",IF(Q182&gt;H182,"Forecast exceeds sellable rooms",IF(AND(Q182&gt;0,R182=0),"Missing forecast ADR",IF(AND(I182&gt;0,J182=0),"Missing on-the-books ADR","Ready")))))),"Check inputs")</f>
        <v/>
      </c>
    </row>
    <row r="183">
      <c r="A183" s="55" t="n">
        <v>46204</v>
      </c>
      <c r="B183" s="24">
        <f>IFERROR(IF(A183="","",INDEX('Assumptions'!$E$3:$E$9,MOD(A183-'Assumptions'!$B$18,7)+1)),"")</f>
        <v/>
      </c>
      <c r="C183" s="24">
        <f>IFERROR(IF(A183="","",INDEX('Assumptions'!$H$3:$H$14,MONTH(A183))),"")</f>
        <v/>
      </c>
      <c r="D183" s="25" t="inlineStr">
        <is>
          <t>Weekday</t>
        </is>
      </c>
      <c r="E183" s="26" t="n"/>
      <c r="F183" s="24">
        <f>IFERROR(IF(A183="","",'Assumptions'!$B$5),"")</f>
        <v/>
      </c>
      <c r="G183" s="25" t="n"/>
      <c r="H183" s="24">
        <f>IFERROR(IF(G183="","",MAX(0,F183-G183)),"")</f>
        <v/>
      </c>
      <c r="I183" s="25" t="n"/>
      <c r="J183" s="56" t="n"/>
      <c r="K183" s="57">
        <f>IFERROR(IF(OR(I183="",J183=""),"",I183*J183),"")</f>
        <v/>
      </c>
      <c r="L183" s="58">
        <f>IFERROR(IF(OR(I183="",H183=""),"",I183/H183),"")</f>
        <v/>
      </c>
      <c r="M183" s="25" t="n"/>
      <c r="N183" s="25" t="n"/>
      <c r="O183" s="25" t="n"/>
      <c r="P183" s="25" t="n"/>
      <c r="Q183" s="24">
        <f>IFERROR(IF(OR(H183="",I183="",P183=""),"",MIN(H183,MAX(0,I183+P183))),"")</f>
        <v/>
      </c>
      <c r="R183" s="56" t="n"/>
      <c r="S183" s="57">
        <f>IFERROR(IF(OR(Q183="",R183=""),"",Q183*R183),"")</f>
        <v/>
      </c>
      <c r="T183" s="58">
        <f>IFERROR(IF(OR(Q183="",H183=""),"",Q183/H183),"")</f>
        <v/>
      </c>
      <c r="U183" s="57">
        <f>IFERROR(IF(OR(S183="",H183=""),"",S183/H183),"")</f>
        <v/>
      </c>
      <c r="V183" s="25" t="n"/>
      <c r="W183" s="56" t="n"/>
      <c r="X183" s="57">
        <f>IFERROR(IF(OR(V183="",W183=""),"",V183*W183),"")</f>
        <v/>
      </c>
      <c r="Y183" s="58">
        <f>IFERROR(IF(OR(V183="",H183=""),"",V183/H183),"")</f>
        <v/>
      </c>
      <c r="Z183" s="57">
        <f>IFERROR(IF(OR(S183="",X183=""),"",S183-X183),"")</f>
        <v/>
      </c>
      <c r="AA183" s="58">
        <f>IFERROR(IF(OR(Z183="",X183=""),"",Z183/X183),"")</f>
        <v/>
      </c>
      <c r="AB183" s="25" t="n"/>
      <c r="AC183" s="56" t="n"/>
      <c r="AD183" s="57">
        <f>IFERROR(IF(OR(AB183="",AC183=""),"",AB183*AC183),"")</f>
        <v/>
      </c>
      <c r="AE183" s="57">
        <f>IFERROR(IF(OR(S183="",AD183=""),"",S183-AD183),"")</f>
        <v/>
      </c>
      <c r="AF183" s="58">
        <f>IFERROR(IF(OR(AE183="",AD183=""),"",AE183/AD183),"")</f>
        <v/>
      </c>
      <c r="AG183" s="56" t="n"/>
      <c r="AH183" s="59">
        <f>IFERROR(IF(OR(R183="",AG183=""),"",R183/AG183*100),"")</f>
        <v/>
      </c>
      <c r="AI183" s="56" t="n"/>
      <c r="AJ183" s="57">
        <f>IFERROR(IF(OR(T183="",AI183=""),"",IF(T183&gt;='Assumptions'!$B$10,AI183*(1+'Assumptions'!$B$13),IF(T183&lt;'Assumptions'!$B$8,AI183*(1-'Assumptions'!$B$14),AI183))),"")</f>
        <v/>
      </c>
      <c r="AK183" s="31">
        <f>IFERROR(IF(COUNTA(G183,I183:J183,M183:P183,R183,V183:W183,AB183:AC183,AG183,AI183,AL183:AN183)=0,"",IF(H183=0,"Closed / Sold Out",IF(I183&gt;H183,"Review Inventory",IF(T183&gt;='Assumptions'!$B$10,"Increase Rate",IF(T183&lt;'Assumptions'!$B$8,"Reduce Rate","Hold Rate"))))),"Review")</f>
        <v/>
      </c>
      <c r="AL183" s="25" t="n"/>
      <c r="AM183" s="25" t="n"/>
      <c r="AN183" s="26" t="n"/>
      <c r="AO183" s="24">
        <f>IFERROR(IF(A183="","",IF(A183&lt;TODAY(),"Past",IF(A183=TODAY(),"Today","Future"))),"")</f>
        <v/>
      </c>
      <c r="AP183" s="58">
        <f>IFERROR(IF(COUNTA(G183,I183:J183,M183:P183,R183,V183:W183,AB183:AC183,AG183,AI183,AL183:AN183)=0,"",'Assumptions'!$B$9),"")</f>
        <v/>
      </c>
      <c r="AQ183" s="31">
        <f>IFERROR(IF(COUNTA(G183,I183:J183,M183:P183,R183,V183:W183,AB183:AC183,AG183,AI183,AL183:AN183)=0,"",IF(G183&gt;F183,"Out-of-order rooms exceed inventory",IF(I183&gt;H183,"On-the-books rooms exceed sellable rooms",IF(Q183&gt;H183,"Forecast exceeds sellable rooms",IF(AND(Q183&gt;0,R183=0),"Missing forecast ADR",IF(AND(I183&gt;0,J183=0),"Missing on-the-books ADR","Ready")))))),"Check inputs")</f>
        <v/>
      </c>
    </row>
    <row r="184">
      <c r="A184" s="55" t="n">
        <v>46205</v>
      </c>
      <c r="B184" s="24">
        <f>IFERROR(IF(A184="","",INDEX('Assumptions'!$E$3:$E$9,MOD(A184-'Assumptions'!$B$18,7)+1)),"")</f>
        <v/>
      </c>
      <c r="C184" s="24">
        <f>IFERROR(IF(A184="","",INDEX('Assumptions'!$H$3:$H$14,MONTH(A184))),"")</f>
        <v/>
      </c>
      <c r="D184" s="25" t="inlineStr">
        <is>
          <t>Weekday</t>
        </is>
      </c>
      <c r="E184" s="26" t="n"/>
      <c r="F184" s="24">
        <f>IFERROR(IF(A184="","",'Assumptions'!$B$5),"")</f>
        <v/>
      </c>
      <c r="G184" s="25" t="n"/>
      <c r="H184" s="24">
        <f>IFERROR(IF(G184="","",MAX(0,F184-G184)),"")</f>
        <v/>
      </c>
      <c r="I184" s="25" t="n"/>
      <c r="J184" s="56" t="n"/>
      <c r="K184" s="57">
        <f>IFERROR(IF(OR(I184="",J184=""),"",I184*J184),"")</f>
        <v/>
      </c>
      <c r="L184" s="58">
        <f>IFERROR(IF(OR(I184="",H184=""),"",I184/H184),"")</f>
        <v/>
      </c>
      <c r="M184" s="25" t="n"/>
      <c r="N184" s="25" t="n"/>
      <c r="O184" s="25" t="n"/>
      <c r="P184" s="25" t="n"/>
      <c r="Q184" s="24">
        <f>IFERROR(IF(OR(H184="",I184="",P184=""),"",MIN(H184,MAX(0,I184+P184))),"")</f>
        <v/>
      </c>
      <c r="R184" s="56" t="n"/>
      <c r="S184" s="57">
        <f>IFERROR(IF(OR(Q184="",R184=""),"",Q184*R184),"")</f>
        <v/>
      </c>
      <c r="T184" s="58">
        <f>IFERROR(IF(OR(Q184="",H184=""),"",Q184/H184),"")</f>
        <v/>
      </c>
      <c r="U184" s="57">
        <f>IFERROR(IF(OR(S184="",H184=""),"",S184/H184),"")</f>
        <v/>
      </c>
      <c r="V184" s="25" t="n"/>
      <c r="W184" s="56" t="n"/>
      <c r="X184" s="57">
        <f>IFERROR(IF(OR(V184="",W184=""),"",V184*W184),"")</f>
        <v/>
      </c>
      <c r="Y184" s="58">
        <f>IFERROR(IF(OR(V184="",H184=""),"",V184/H184),"")</f>
        <v/>
      </c>
      <c r="Z184" s="57">
        <f>IFERROR(IF(OR(S184="",X184=""),"",S184-X184),"")</f>
        <v/>
      </c>
      <c r="AA184" s="58">
        <f>IFERROR(IF(OR(Z184="",X184=""),"",Z184/X184),"")</f>
        <v/>
      </c>
      <c r="AB184" s="25" t="n"/>
      <c r="AC184" s="56" t="n"/>
      <c r="AD184" s="57">
        <f>IFERROR(IF(OR(AB184="",AC184=""),"",AB184*AC184),"")</f>
        <v/>
      </c>
      <c r="AE184" s="57">
        <f>IFERROR(IF(OR(S184="",AD184=""),"",S184-AD184),"")</f>
        <v/>
      </c>
      <c r="AF184" s="58">
        <f>IFERROR(IF(OR(AE184="",AD184=""),"",AE184/AD184),"")</f>
        <v/>
      </c>
      <c r="AG184" s="56" t="n"/>
      <c r="AH184" s="59">
        <f>IFERROR(IF(OR(R184="",AG184=""),"",R184/AG184*100),"")</f>
        <v/>
      </c>
      <c r="AI184" s="56" t="n"/>
      <c r="AJ184" s="57">
        <f>IFERROR(IF(OR(T184="",AI184=""),"",IF(T184&gt;='Assumptions'!$B$10,AI184*(1+'Assumptions'!$B$13),IF(T184&lt;'Assumptions'!$B$8,AI184*(1-'Assumptions'!$B$14),AI184))),"")</f>
        <v/>
      </c>
      <c r="AK184" s="31">
        <f>IFERROR(IF(COUNTA(G184,I184:J184,M184:P184,R184,V184:W184,AB184:AC184,AG184,AI184,AL184:AN184)=0,"",IF(H184=0,"Closed / Sold Out",IF(I184&gt;H184,"Review Inventory",IF(T184&gt;='Assumptions'!$B$10,"Increase Rate",IF(T184&lt;'Assumptions'!$B$8,"Reduce Rate","Hold Rate"))))),"Review")</f>
        <v/>
      </c>
      <c r="AL184" s="25" t="n"/>
      <c r="AM184" s="25" t="n"/>
      <c r="AN184" s="26" t="n"/>
      <c r="AO184" s="24">
        <f>IFERROR(IF(A184="","",IF(A184&lt;TODAY(),"Past",IF(A184=TODAY(),"Today","Future"))),"")</f>
        <v/>
      </c>
      <c r="AP184" s="58">
        <f>IFERROR(IF(COUNTA(G184,I184:J184,M184:P184,R184,V184:W184,AB184:AC184,AG184,AI184,AL184:AN184)=0,"",'Assumptions'!$B$9),"")</f>
        <v/>
      </c>
      <c r="AQ184" s="31">
        <f>IFERROR(IF(COUNTA(G184,I184:J184,M184:P184,R184,V184:W184,AB184:AC184,AG184,AI184,AL184:AN184)=0,"",IF(G184&gt;F184,"Out-of-order rooms exceed inventory",IF(I184&gt;H184,"On-the-books rooms exceed sellable rooms",IF(Q184&gt;H184,"Forecast exceeds sellable rooms",IF(AND(Q184&gt;0,R184=0),"Missing forecast ADR",IF(AND(I184&gt;0,J184=0),"Missing on-the-books ADR","Ready")))))),"Check inputs")</f>
        <v/>
      </c>
    </row>
    <row r="185">
      <c r="A185" s="55" t="n">
        <v>46206</v>
      </c>
      <c r="B185" s="24">
        <f>IFERROR(IF(A185="","",INDEX('Assumptions'!$E$3:$E$9,MOD(A185-'Assumptions'!$B$18,7)+1)),"")</f>
        <v/>
      </c>
      <c r="C185" s="24">
        <f>IFERROR(IF(A185="","",INDEX('Assumptions'!$H$3:$H$14,MONTH(A185))),"")</f>
        <v/>
      </c>
      <c r="D185" s="25" t="inlineStr">
        <is>
          <t>Weekday</t>
        </is>
      </c>
      <c r="E185" s="26" t="n"/>
      <c r="F185" s="24">
        <f>IFERROR(IF(A185="","",'Assumptions'!$B$5),"")</f>
        <v/>
      </c>
      <c r="G185" s="25" t="n"/>
      <c r="H185" s="24">
        <f>IFERROR(IF(G185="","",MAX(0,F185-G185)),"")</f>
        <v/>
      </c>
      <c r="I185" s="25" t="n"/>
      <c r="J185" s="56" t="n"/>
      <c r="K185" s="57">
        <f>IFERROR(IF(OR(I185="",J185=""),"",I185*J185),"")</f>
        <v/>
      </c>
      <c r="L185" s="58">
        <f>IFERROR(IF(OR(I185="",H185=""),"",I185/H185),"")</f>
        <v/>
      </c>
      <c r="M185" s="25" t="n"/>
      <c r="N185" s="25" t="n"/>
      <c r="O185" s="25" t="n"/>
      <c r="P185" s="25" t="n"/>
      <c r="Q185" s="24">
        <f>IFERROR(IF(OR(H185="",I185="",P185=""),"",MIN(H185,MAX(0,I185+P185))),"")</f>
        <v/>
      </c>
      <c r="R185" s="56" t="n"/>
      <c r="S185" s="57">
        <f>IFERROR(IF(OR(Q185="",R185=""),"",Q185*R185),"")</f>
        <v/>
      </c>
      <c r="T185" s="58">
        <f>IFERROR(IF(OR(Q185="",H185=""),"",Q185/H185),"")</f>
        <v/>
      </c>
      <c r="U185" s="57">
        <f>IFERROR(IF(OR(S185="",H185=""),"",S185/H185),"")</f>
        <v/>
      </c>
      <c r="V185" s="25" t="n"/>
      <c r="W185" s="56" t="n"/>
      <c r="X185" s="57">
        <f>IFERROR(IF(OR(V185="",W185=""),"",V185*W185),"")</f>
        <v/>
      </c>
      <c r="Y185" s="58">
        <f>IFERROR(IF(OR(V185="",H185=""),"",V185/H185),"")</f>
        <v/>
      </c>
      <c r="Z185" s="57">
        <f>IFERROR(IF(OR(S185="",X185=""),"",S185-X185),"")</f>
        <v/>
      </c>
      <c r="AA185" s="58">
        <f>IFERROR(IF(OR(Z185="",X185=""),"",Z185/X185),"")</f>
        <v/>
      </c>
      <c r="AB185" s="25" t="n"/>
      <c r="AC185" s="56" t="n"/>
      <c r="AD185" s="57">
        <f>IFERROR(IF(OR(AB185="",AC185=""),"",AB185*AC185),"")</f>
        <v/>
      </c>
      <c r="AE185" s="57">
        <f>IFERROR(IF(OR(S185="",AD185=""),"",S185-AD185),"")</f>
        <v/>
      </c>
      <c r="AF185" s="58">
        <f>IFERROR(IF(OR(AE185="",AD185=""),"",AE185/AD185),"")</f>
        <v/>
      </c>
      <c r="AG185" s="56" t="n"/>
      <c r="AH185" s="59">
        <f>IFERROR(IF(OR(R185="",AG185=""),"",R185/AG185*100),"")</f>
        <v/>
      </c>
      <c r="AI185" s="56" t="n"/>
      <c r="AJ185" s="57">
        <f>IFERROR(IF(OR(T185="",AI185=""),"",IF(T185&gt;='Assumptions'!$B$10,AI185*(1+'Assumptions'!$B$13),IF(T185&lt;'Assumptions'!$B$8,AI185*(1-'Assumptions'!$B$14),AI185))),"")</f>
        <v/>
      </c>
      <c r="AK185" s="31">
        <f>IFERROR(IF(COUNTA(G185,I185:J185,M185:P185,R185,V185:W185,AB185:AC185,AG185,AI185,AL185:AN185)=0,"",IF(H185=0,"Closed / Sold Out",IF(I185&gt;H185,"Review Inventory",IF(T185&gt;='Assumptions'!$B$10,"Increase Rate",IF(T185&lt;'Assumptions'!$B$8,"Reduce Rate","Hold Rate"))))),"Review")</f>
        <v/>
      </c>
      <c r="AL185" s="25" t="n"/>
      <c r="AM185" s="25" t="n"/>
      <c r="AN185" s="26" t="n"/>
      <c r="AO185" s="24">
        <f>IFERROR(IF(A185="","",IF(A185&lt;TODAY(),"Past",IF(A185=TODAY(),"Today","Future"))),"")</f>
        <v/>
      </c>
      <c r="AP185" s="58">
        <f>IFERROR(IF(COUNTA(G185,I185:J185,M185:P185,R185,V185:W185,AB185:AC185,AG185,AI185,AL185:AN185)=0,"",'Assumptions'!$B$9),"")</f>
        <v/>
      </c>
      <c r="AQ185" s="31">
        <f>IFERROR(IF(COUNTA(G185,I185:J185,M185:P185,R185,V185:W185,AB185:AC185,AG185,AI185,AL185:AN185)=0,"",IF(G185&gt;F185,"Out-of-order rooms exceed inventory",IF(I185&gt;H185,"On-the-books rooms exceed sellable rooms",IF(Q185&gt;H185,"Forecast exceeds sellable rooms",IF(AND(Q185&gt;0,R185=0),"Missing forecast ADR",IF(AND(I185&gt;0,J185=0),"Missing on-the-books ADR","Ready")))))),"Check inputs")</f>
        <v/>
      </c>
    </row>
    <row r="186">
      <c r="A186" s="55" t="n">
        <v>46207</v>
      </c>
      <c r="B186" s="24">
        <f>IFERROR(IF(A186="","",INDEX('Assumptions'!$E$3:$E$9,MOD(A186-'Assumptions'!$B$18,7)+1)),"")</f>
        <v/>
      </c>
      <c r="C186" s="24">
        <f>IFERROR(IF(A186="","",INDEX('Assumptions'!$H$3:$H$14,MONTH(A186))),"")</f>
        <v/>
      </c>
      <c r="D186" s="25" t="inlineStr">
        <is>
          <t>Holiday</t>
        </is>
      </c>
      <c r="E186" s="26" t="inlineStr">
        <is>
          <t>Independence Day weekend</t>
        </is>
      </c>
      <c r="F186" s="24">
        <f>IFERROR(IF(A186="","",'Assumptions'!$B$5),"")</f>
        <v/>
      </c>
      <c r="G186" s="25" t="n">
        <v>2</v>
      </c>
      <c r="H186" s="24">
        <f>IFERROR(IF(G186="","",MAX(0,F186-G186)),"")</f>
        <v/>
      </c>
      <c r="I186" s="25" t="n">
        <v>106</v>
      </c>
      <c r="J186" s="56" t="n">
        <v>254</v>
      </c>
      <c r="K186" s="57">
        <f>IFERROR(IF(OR(I186="",J186=""),"",I186*J186),"")</f>
        <v/>
      </c>
      <c r="L186" s="58">
        <f>IFERROR(IF(OR(I186="",H186=""),"",I186/H186),"")</f>
        <v/>
      </c>
      <c r="M186" s="25" t="n">
        <v>4</v>
      </c>
      <c r="N186" s="25" t="n">
        <v>16</v>
      </c>
      <c r="O186" s="25" t="n">
        <v>47</v>
      </c>
      <c r="P186" s="25" t="n">
        <v>12</v>
      </c>
      <c r="Q186" s="24">
        <f>IFERROR(IF(OR(H186="",I186="",P186=""),"",MIN(H186,MAX(0,I186+P186))),"")</f>
        <v/>
      </c>
      <c r="R186" s="56" t="n">
        <v>265</v>
      </c>
      <c r="S186" s="57">
        <f>IFERROR(IF(OR(Q186="",R186=""),"",Q186*R186),"")</f>
        <v/>
      </c>
      <c r="T186" s="58">
        <f>IFERROR(IF(OR(Q186="",H186=""),"",Q186/H186),"")</f>
        <v/>
      </c>
      <c r="U186" s="57">
        <f>IFERROR(IF(OR(S186="",H186=""),"",S186/H186),"")</f>
        <v/>
      </c>
      <c r="V186" s="25" t="n">
        <v>106</v>
      </c>
      <c r="W186" s="56" t="n">
        <v>242</v>
      </c>
      <c r="X186" s="57">
        <f>IFERROR(IF(OR(V186="",W186=""),"",V186*W186),"")</f>
        <v/>
      </c>
      <c r="Y186" s="58">
        <f>IFERROR(IF(OR(V186="",H186=""),"",V186/H186),"")</f>
        <v/>
      </c>
      <c r="Z186" s="57">
        <f>IFERROR(IF(OR(S186="",X186=""),"",S186-X186),"")</f>
        <v/>
      </c>
      <c r="AA186" s="58">
        <f>IFERROR(IF(OR(Z186="",X186=""),"",Z186/X186),"")</f>
        <v/>
      </c>
      <c r="AB186" s="25" t="n">
        <v>103</v>
      </c>
      <c r="AC186" s="56" t="n">
        <v>235</v>
      </c>
      <c r="AD186" s="57">
        <f>IFERROR(IF(OR(AB186="",AC186=""),"",AB186*AC186),"")</f>
        <v/>
      </c>
      <c r="AE186" s="57">
        <f>IFERROR(IF(OR(S186="",AD186=""),"",S186-AD186),"")</f>
        <v/>
      </c>
      <c r="AF186" s="58">
        <f>IFERROR(IF(OR(AE186="",AD186=""),"",AE186/AD186),"")</f>
        <v/>
      </c>
      <c r="AG186" s="56" t="n">
        <v>261</v>
      </c>
      <c r="AH186" s="59">
        <f>IFERROR(IF(OR(R186="",AG186=""),"",R186/AG186*100),"")</f>
        <v/>
      </c>
      <c r="AI186" s="56" t="n">
        <v>279</v>
      </c>
      <c r="AJ186" s="57">
        <f>IFERROR(IF(OR(T186="",AI186=""),"",IF(T186&gt;='Assumptions'!$B$10,AI186*(1+'Assumptions'!$B$13),IF(T186&lt;'Assumptions'!$B$8,AI186*(1-'Assumptions'!$B$14),AI186))),"")</f>
        <v/>
      </c>
      <c r="AK186" s="31">
        <f>IFERROR(IF(COUNTA(G186,I186:J186,M186:P186,R186,V186:W186,AB186:AC186,AG186,AI186,AL186:AN186)=0,"",IF(H186=0,"Closed / Sold Out",IF(I186&gt;H186,"Review Inventory",IF(T186&gt;='Assumptions'!$B$10,"Increase Rate",IF(T186&lt;'Assumptions'!$B$8,"Reduce Rate","Hold Rate"))))),"Review")</f>
        <v/>
      </c>
      <c r="AL186" s="25" t="n">
        <v>2</v>
      </c>
      <c r="AM186" s="25" t="inlineStr">
        <is>
          <t>Limited</t>
        </is>
      </c>
      <c r="AN186" s="26" t="inlineStr">
        <is>
          <t>Strong leisure demand; maintain premium pricing.</t>
        </is>
      </c>
      <c r="AO186" s="24">
        <f>IFERROR(IF(A186="","",IF(A186&lt;TODAY(),"Past",IF(A186=TODAY(),"Today","Future"))),"")</f>
        <v/>
      </c>
      <c r="AP186" s="58">
        <f>IFERROR(IF(COUNTA(G186,I186:J186,M186:P186,R186,V186:W186,AB186:AC186,AG186,AI186,AL186:AN186)=0,"",'Assumptions'!$B$9),"")</f>
        <v/>
      </c>
      <c r="AQ186" s="31">
        <f>IFERROR(IF(COUNTA(G186,I186:J186,M186:P186,R186,V186:W186,AB186:AC186,AG186,AI186,AL186:AN186)=0,"",IF(G186&gt;F186,"Out-of-order rooms exceed inventory",IF(I186&gt;H186,"On-the-books rooms exceed sellable rooms",IF(Q186&gt;H186,"Forecast exceeds sellable rooms",IF(AND(Q186&gt;0,R186=0),"Missing forecast ADR",IF(AND(I186&gt;0,J186=0),"Missing on-the-books ADR","Ready")))))),"Check inputs")</f>
        <v/>
      </c>
    </row>
    <row r="187">
      <c r="A187" s="55" t="n">
        <v>46208</v>
      </c>
      <c r="B187" s="24">
        <f>IFERROR(IF(A187="","",INDEX('Assumptions'!$E$3:$E$9,MOD(A187-'Assumptions'!$B$18,7)+1)),"")</f>
        <v/>
      </c>
      <c r="C187" s="24">
        <f>IFERROR(IF(A187="","",INDEX('Assumptions'!$H$3:$H$14,MONTH(A187))),"")</f>
        <v/>
      </c>
      <c r="D187" s="25" t="inlineStr">
        <is>
          <t>Weekend</t>
        </is>
      </c>
      <c r="E187" s="26" t="n"/>
      <c r="F187" s="24">
        <f>IFERROR(IF(A187="","",'Assumptions'!$B$5),"")</f>
        <v/>
      </c>
      <c r="G187" s="25" t="n"/>
      <c r="H187" s="24">
        <f>IFERROR(IF(G187="","",MAX(0,F187-G187)),"")</f>
        <v/>
      </c>
      <c r="I187" s="25" t="n"/>
      <c r="J187" s="56" t="n"/>
      <c r="K187" s="57">
        <f>IFERROR(IF(OR(I187="",J187=""),"",I187*J187),"")</f>
        <v/>
      </c>
      <c r="L187" s="58">
        <f>IFERROR(IF(OR(I187="",H187=""),"",I187/H187),"")</f>
        <v/>
      </c>
      <c r="M187" s="25" t="n"/>
      <c r="N187" s="25" t="n"/>
      <c r="O187" s="25" t="n"/>
      <c r="P187" s="25" t="n"/>
      <c r="Q187" s="24">
        <f>IFERROR(IF(OR(H187="",I187="",P187=""),"",MIN(H187,MAX(0,I187+P187))),"")</f>
        <v/>
      </c>
      <c r="R187" s="56" t="n"/>
      <c r="S187" s="57">
        <f>IFERROR(IF(OR(Q187="",R187=""),"",Q187*R187),"")</f>
        <v/>
      </c>
      <c r="T187" s="58">
        <f>IFERROR(IF(OR(Q187="",H187=""),"",Q187/H187),"")</f>
        <v/>
      </c>
      <c r="U187" s="57">
        <f>IFERROR(IF(OR(S187="",H187=""),"",S187/H187),"")</f>
        <v/>
      </c>
      <c r="V187" s="25" t="n"/>
      <c r="W187" s="56" t="n"/>
      <c r="X187" s="57">
        <f>IFERROR(IF(OR(V187="",W187=""),"",V187*W187),"")</f>
        <v/>
      </c>
      <c r="Y187" s="58">
        <f>IFERROR(IF(OR(V187="",H187=""),"",V187/H187),"")</f>
        <v/>
      </c>
      <c r="Z187" s="57">
        <f>IFERROR(IF(OR(S187="",X187=""),"",S187-X187),"")</f>
        <v/>
      </c>
      <c r="AA187" s="58">
        <f>IFERROR(IF(OR(Z187="",X187=""),"",Z187/X187),"")</f>
        <v/>
      </c>
      <c r="AB187" s="25" t="n"/>
      <c r="AC187" s="56" t="n"/>
      <c r="AD187" s="57">
        <f>IFERROR(IF(OR(AB187="",AC187=""),"",AB187*AC187),"")</f>
        <v/>
      </c>
      <c r="AE187" s="57">
        <f>IFERROR(IF(OR(S187="",AD187=""),"",S187-AD187),"")</f>
        <v/>
      </c>
      <c r="AF187" s="58">
        <f>IFERROR(IF(OR(AE187="",AD187=""),"",AE187/AD187),"")</f>
        <v/>
      </c>
      <c r="AG187" s="56" t="n"/>
      <c r="AH187" s="59">
        <f>IFERROR(IF(OR(R187="",AG187=""),"",R187/AG187*100),"")</f>
        <v/>
      </c>
      <c r="AI187" s="56" t="n"/>
      <c r="AJ187" s="57">
        <f>IFERROR(IF(OR(T187="",AI187=""),"",IF(T187&gt;='Assumptions'!$B$10,AI187*(1+'Assumptions'!$B$13),IF(T187&lt;'Assumptions'!$B$8,AI187*(1-'Assumptions'!$B$14),AI187))),"")</f>
        <v/>
      </c>
      <c r="AK187" s="31">
        <f>IFERROR(IF(COUNTA(G187,I187:J187,M187:P187,R187,V187:W187,AB187:AC187,AG187,AI187,AL187:AN187)=0,"",IF(H187=0,"Closed / Sold Out",IF(I187&gt;H187,"Review Inventory",IF(T187&gt;='Assumptions'!$B$10,"Increase Rate",IF(T187&lt;'Assumptions'!$B$8,"Reduce Rate","Hold Rate"))))),"Review")</f>
        <v/>
      </c>
      <c r="AL187" s="25" t="n"/>
      <c r="AM187" s="25" t="n"/>
      <c r="AN187" s="26" t="n"/>
      <c r="AO187" s="24">
        <f>IFERROR(IF(A187="","",IF(A187&lt;TODAY(),"Past",IF(A187=TODAY(),"Today","Future"))),"")</f>
        <v/>
      </c>
      <c r="AP187" s="58">
        <f>IFERROR(IF(COUNTA(G187,I187:J187,M187:P187,R187,V187:W187,AB187:AC187,AG187,AI187,AL187:AN187)=0,"",'Assumptions'!$B$9),"")</f>
        <v/>
      </c>
      <c r="AQ187" s="31">
        <f>IFERROR(IF(COUNTA(G187,I187:J187,M187:P187,R187,V187:W187,AB187:AC187,AG187,AI187,AL187:AN187)=0,"",IF(G187&gt;F187,"Out-of-order rooms exceed inventory",IF(I187&gt;H187,"On-the-books rooms exceed sellable rooms",IF(Q187&gt;H187,"Forecast exceeds sellable rooms",IF(AND(Q187&gt;0,R187=0),"Missing forecast ADR",IF(AND(I187&gt;0,J187=0),"Missing on-the-books ADR","Ready")))))),"Check inputs")</f>
        <v/>
      </c>
    </row>
    <row r="188">
      <c r="A188" s="55" t="n">
        <v>46209</v>
      </c>
      <c r="B188" s="24">
        <f>IFERROR(IF(A188="","",INDEX('Assumptions'!$E$3:$E$9,MOD(A188-'Assumptions'!$B$18,7)+1)),"")</f>
        <v/>
      </c>
      <c r="C188" s="24">
        <f>IFERROR(IF(A188="","",INDEX('Assumptions'!$H$3:$H$14,MONTH(A188))),"")</f>
        <v/>
      </c>
      <c r="D188" s="25" t="inlineStr">
        <is>
          <t>Weekday</t>
        </is>
      </c>
      <c r="E188" s="26" t="n"/>
      <c r="F188" s="24">
        <f>IFERROR(IF(A188="","",'Assumptions'!$B$5),"")</f>
        <v/>
      </c>
      <c r="G188" s="25" t="n"/>
      <c r="H188" s="24">
        <f>IFERROR(IF(G188="","",MAX(0,F188-G188)),"")</f>
        <v/>
      </c>
      <c r="I188" s="25" t="n"/>
      <c r="J188" s="56" t="n"/>
      <c r="K188" s="57">
        <f>IFERROR(IF(OR(I188="",J188=""),"",I188*J188),"")</f>
        <v/>
      </c>
      <c r="L188" s="58">
        <f>IFERROR(IF(OR(I188="",H188=""),"",I188/H188),"")</f>
        <v/>
      </c>
      <c r="M188" s="25" t="n"/>
      <c r="N188" s="25" t="n"/>
      <c r="O188" s="25" t="n"/>
      <c r="P188" s="25" t="n"/>
      <c r="Q188" s="24">
        <f>IFERROR(IF(OR(H188="",I188="",P188=""),"",MIN(H188,MAX(0,I188+P188))),"")</f>
        <v/>
      </c>
      <c r="R188" s="56" t="n"/>
      <c r="S188" s="57">
        <f>IFERROR(IF(OR(Q188="",R188=""),"",Q188*R188),"")</f>
        <v/>
      </c>
      <c r="T188" s="58">
        <f>IFERROR(IF(OR(Q188="",H188=""),"",Q188/H188),"")</f>
        <v/>
      </c>
      <c r="U188" s="57">
        <f>IFERROR(IF(OR(S188="",H188=""),"",S188/H188),"")</f>
        <v/>
      </c>
      <c r="V188" s="25" t="n"/>
      <c r="W188" s="56" t="n"/>
      <c r="X188" s="57">
        <f>IFERROR(IF(OR(V188="",W188=""),"",V188*W188),"")</f>
        <v/>
      </c>
      <c r="Y188" s="58">
        <f>IFERROR(IF(OR(V188="",H188=""),"",V188/H188),"")</f>
        <v/>
      </c>
      <c r="Z188" s="57">
        <f>IFERROR(IF(OR(S188="",X188=""),"",S188-X188),"")</f>
        <v/>
      </c>
      <c r="AA188" s="58">
        <f>IFERROR(IF(OR(Z188="",X188=""),"",Z188/X188),"")</f>
        <v/>
      </c>
      <c r="AB188" s="25" t="n"/>
      <c r="AC188" s="56" t="n"/>
      <c r="AD188" s="57">
        <f>IFERROR(IF(OR(AB188="",AC188=""),"",AB188*AC188),"")</f>
        <v/>
      </c>
      <c r="AE188" s="57">
        <f>IFERROR(IF(OR(S188="",AD188=""),"",S188-AD188),"")</f>
        <v/>
      </c>
      <c r="AF188" s="58">
        <f>IFERROR(IF(OR(AE188="",AD188=""),"",AE188/AD188),"")</f>
        <v/>
      </c>
      <c r="AG188" s="56" t="n"/>
      <c r="AH188" s="59">
        <f>IFERROR(IF(OR(R188="",AG188=""),"",R188/AG188*100),"")</f>
        <v/>
      </c>
      <c r="AI188" s="56" t="n"/>
      <c r="AJ188" s="57">
        <f>IFERROR(IF(OR(T188="",AI188=""),"",IF(T188&gt;='Assumptions'!$B$10,AI188*(1+'Assumptions'!$B$13),IF(T188&lt;'Assumptions'!$B$8,AI188*(1-'Assumptions'!$B$14),AI188))),"")</f>
        <v/>
      </c>
      <c r="AK188" s="31">
        <f>IFERROR(IF(COUNTA(G188,I188:J188,M188:P188,R188,V188:W188,AB188:AC188,AG188,AI188,AL188:AN188)=0,"",IF(H188=0,"Closed / Sold Out",IF(I188&gt;H188,"Review Inventory",IF(T188&gt;='Assumptions'!$B$10,"Increase Rate",IF(T188&lt;'Assumptions'!$B$8,"Reduce Rate","Hold Rate"))))),"Review")</f>
        <v/>
      </c>
      <c r="AL188" s="25" t="n"/>
      <c r="AM188" s="25" t="n"/>
      <c r="AN188" s="26" t="n"/>
      <c r="AO188" s="24">
        <f>IFERROR(IF(A188="","",IF(A188&lt;TODAY(),"Past",IF(A188=TODAY(),"Today","Future"))),"")</f>
        <v/>
      </c>
      <c r="AP188" s="58">
        <f>IFERROR(IF(COUNTA(G188,I188:J188,M188:P188,R188,V188:W188,AB188:AC188,AG188,AI188,AL188:AN188)=0,"",'Assumptions'!$B$9),"")</f>
        <v/>
      </c>
      <c r="AQ188" s="31">
        <f>IFERROR(IF(COUNTA(G188,I188:J188,M188:P188,R188,V188:W188,AB188:AC188,AG188,AI188,AL188:AN188)=0,"",IF(G188&gt;F188,"Out-of-order rooms exceed inventory",IF(I188&gt;H188,"On-the-books rooms exceed sellable rooms",IF(Q188&gt;H188,"Forecast exceeds sellable rooms",IF(AND(Q188&gt;0,R188=0),"Missing forecast ADR",IF(AND(I188&gt;0,J188=0),"Missing on-the-books ADR","Ready")))))),"Check inputs")</f>
        <v/>
      </c>
    </row>
    <row r="189">
      <c r="A189" s="55" t="n">
        <v>46210</v>
      </c>
      <c r="B189" s="24">
        <f>IFERROR(IF(A189="","",INDEX('Assumptions'!$E$3:$E$9,MOD(A189-'Assumptions'!$B$18,7)+1)),"")</f>
        <v/>
      </c>
      <c r="C189" s="24">
        <f>IFERROR(IF(A189="","",INDEX('Assumptions'!$H$3:$H$14,MONTH(A189))),"")</f>
        <v/>
      </c>
      <c r="D189" s="25" t="inlineStr">
        <is>
          <t>Weekday</t>
        </is>
      </c>
      <c r="E189" s="26" t="n"/>
      <c r="F189" s="24">
        <f>IFERROR(IF(A189="","",'Assumptions'!$B$5),"")</f>
        <v/>
      </c>
      <c r="G189" s="25" t="n"/>
      <c r="H189" s="24">
        <f>IFERROR(IF(G189="","",MAX(0,F189-G189)),"")</f>
        <v/>
      </c>
      <c r="I189" s="25" t="n"/>
      <c r="J189" s="56" t="n"/>
      <c r="K189" s="57">
        <f>IFERROR(IF(OR(I189="",J189=""),"",I189*J189),"")</f>
        <v/>
      </c>
      <c r="L189" s="58">
        <f>IFERROR(IF(OR(I189="",H189=""),"",I189/H189),"")</f>
        <v/>
      </c>
      <c r="M189" s="25" t="n"/>
      <c r="N189" s="25" t="n"/>
      <c r="O189" s="25" t="n"/>
      <c r="P189" s="25" t="n"/>
      <c r="Q189" s="24">
        <f>IFERROR(IF(OR(H189="",I189="",P189=""),"",MIN(H189,MAX(0,I189+P189))),"")</f>
        <v/>
      </c>
      <c r="R189" s="56" t="n"/>
      <c r="S189" s="57">
        <f>IFERROR(IF(OR(Q189="",R189=""),"",Q189*R189),"")</f>
        <v/>
      </c>
      <c r="T189" s="58">
        <f>IFERROR(IF(OR(Q189="",H189=""),"",Q189/H189),"")</f>
        <v/>
      </c>
      <c r="U189" s="57">
        <f>IFERROR(IF(OR(S189="",H189=""),"",S189/H189),"")</f>
        <v/>
      </c>
      <c r="V189" s="25" t="n"/>
      <c r="W189" s="56" t="n"/>
      <c r="X189" s="57">
        <f>IFERROR(IF(OR(V189="",W189=""),"",V189*W189),"")</f>
        <v/>
      </c>
      <c r="Y189" s="58">
        <f>IFERROR(IF(OR(V189="",H189=""),"",V189/H189),"")</f>
        <v/>
      </c>
      <c r="Z189" s="57">
        <f>IFERROR(IF(OR(S189="",X189=""),"",S189-X189),"")</f>
        <v/>
      </c>
      <c r="AA189" s="58">
        <f>IFERROR(IF(OR(Z189="",X189=""),"",Z189/X189),"")</f>
        <v/>
      </c>
      <c r="AB189" s="25" t="n"/>
      <c r="AC189" s="56" t="n"/>
      <c r="AD189" s="57">
        <f>IFERROR(IF(OR(AB189="",AC189=""),"",AB189*AC189),"")</f>
        <v/>
      </c>
      <c r="AE189" s="57">
        <f>IFERROR(IF(OR(S189="",AD189=""),"",S189-AD189),"")</f>
        <v/>
      </c>
      <c r="AF189" s="58">
        <f>IFERROR(IF(OR(AE189="",AD189=""),"",AE189/AD189),"")</f>
        <v/>
      </c>
      <c r="AG189" s="56" t="n"/>
      <c r="AH189" s="59">
        <f>IFERROR(IF(OR(R189="",AG189=""),"",R189/AG189*100),"")</f>
        <v/>
      </c>
      <c r="AI189" s="56" t="n"/>
      <c r="AJ189" s="57">
        <f>IFERROR(IF(OR(T189="",AI189=""),"",IF(T189&gt;='Assumptions'!$B$10,AI189*(1+'Assumptions'!$B$13),IF(T189&lt;'Assumptions'!$B$8,AI189*(1-'Assumptions'!$B$14),AI189))),"")</f>
        <v/>
      </c>
      <c r="AK189" s="31">
        <f>IFERROR(IF(COUNTA(G189,I189:J189,M189:P189,R189,V189:W189,AB189:AC189,AG189,AI189,AL189:AN189)=0,"",IF(H189=0,"Closed / Sold Out",IF(I189&gt;H189,"Review Inventory",IF(T189&gt;='Assumptions'!$B$10,"Increase Rate",IF(T189&lt;'Assumptions'!$B$8,"Reduce Rate","Hold Rate"))))),"Review")</f>
        <v/>
      </c>
      <c r="AL189" s="25" t="n"/>
      <c r="AM189" s="25" t="n"/>
      <c r="AN189" s="26" t="n"/>
      <c r="AO189" s="24">
        <f>IFERROR(IF(A189="","",IF(A189&lt;TODAY(),"Past",IF(A189=TODAY(),"Today","Future"))),"")</f>
        <v/>
      </c>
      <c r="AP189" s="58">
        <f>IFERROR(IF(COUNTA(G189,I189:J189,M189:P189,R189,V189:W189,AB189:AC189,AG189,AI189,AL189:AN189)=0,"",'Assumptions'!$B$9),"")</f>
        <v/>
      </c>
      <c r="AQ189" s="31">
        <f>IFERROR(IF(COUNTA(G189,I189:J189,M189:P189,R189,V189:W189,AB189:AC189,AG189,AI189,AL189:AN189)=0,"",IF(G189&gt;F189,"Out-of-order rooms exceed inventory",IF(I189&gt;H189,"On-the-books rooms exceed sellable rooms",IF(Q189&gt;H189,"Forecast exceeds sellable rooms",IF(AND(Q189&gt;0,R189=0),"Missing forecast ADR",IF(AND(I189&gt;0,J189=0),"Missing on-the-books ADR","Ready")))))),"Check inputs")</f>
        <v/>
      </c>
    </row>
    <row r="190">
      <c r="A190" s="55" t="n">
        <v>46211</v>
      </c>
      <c r="B190" s="24">
        <f>IFERROR(IF(A190="","",INDEX('Assumptions'!$E$3:$E$9,MOD(A190-'Assumptions'!$B$18,7)+1)),"")</f>
        <v/>
      </c>
      <c r="C190" s="24">
        <f>IFERROR(IF(A190="","",INDEX('Assumptions'!$H$3:$H$14,MONTH(A190))),"")</f>
        <v/>
      </c>
      <c r="D190" s="25" t="inlineStr">
        <is>
          <t>Weekday</t>
        </is>
      </c>
      <c r="E190" s="26" t="n"/>
      <c r="F190" s="24">
        <f>IFERROR(IF(A190="","",'Assumptions'!$B$5),"")</f>
        <v/>
      </c>
      <c r="G190" s="25" t="n"/>
      <c r="H190" s="24">
        <f>IFERROR(IF(G190="","",MAX(0,F190-G190)),"")</f>
        <v/>
      </c>
      <c r="I190" s="25" t="n"/>
      <c r="J190" s="56" t="n"/>
      <c r="K190" s="57">
        <f>IFERROR(IF(OR(I190="",J190=""),"",I190*J190),"")</f>
        <v/>
      </c>
      <c r="L190" s="58">
        <f>IFERROR(IF(OR(I190="",H190=""),"",I190/H190),"")</f>
        <v/>
      </c>
      <c r="M190" s="25" t="n"/>
      <c r="N190" s="25" t="n"/>
      <c r="O190" s="25" t="n"/>
      <c r="P190" s="25" t="n"/>
      <c r="Q190" s="24">
        <f>IFERROR(IF(OR(H190="",I190="",P190=""),"",MIN(H190,MAX(0,I190+P190))),"")</f>
        <v/>
      </c>
      <c r="R190" s="56" t="n"/>
      <c r="S190" s="57">
        <f>IFERROR(IF(OR(Q190="",R190=""),"",Q190*R190),"")</f>
        <v/>
      </c>
      <c r="T190" s="58">
        <f>IFERROR(IF(OR(Q190="",H190=""),"",Q190/H190),"")</f>
        <v/>
      </c>
      <c r="U190" s="57">
        <f>IFERROR(IF(OR(S190="",H190=""),"",S190/H190),"")</f>
        <v/>
      </c>
      <c r="V190" s="25" t="n"/>
      <c r="W190" s="56" t="n"/>
      <c r="X190" s="57">
        <f>IFERROR(IF(OR(V190="",W190=""),"",V190*W190),"")</f>
        <v/>
      </c>
      <c r="Y190" s="58">
        <f>IFERROR(IF(OR(V190="",H190=""),"",V190/H190),"")</f>
        <v/>
      </c>
      <c r="Z190" s="57">
        <f>IFERROR(IF(OR(S190="",X190=""),"",S190-X190),"")</f>
        <v/>
      </c>
      <c r="AA190" s="58">
        <f>IFERROR(IF(OR(Z190="",X190=""),"",Z190/X190),"")</f>
        <v/>
      </c>
      <c r="AB190" s="25" t="n"/>
      <c r="AC190" s="56" t="n"/>
      <c r="AD190" s="57">
        <f>IFERROR(IF(OR(AB190="",AC190=""),"",AB190*AC190),"")</f>
        <v/>
      </c>
      <c r="AE190" s="57">
        <f>IFERROR(IF(OR(S190="",AD190=""),"",S190-AD190),"")</f>
        <v/>
      </c>
      <c r="AF190" s="58">
        <f>IFERROR(IF(OR(AE190="",AD190=""),"",AE190/AD190),"")</f>
        <v/>
      </c>
      <c r="AG190" s="56" t="n"/>
      <c r="AH190" s="59">
        <f>IFERROR(IF(OR(R190="",AG190=""),"",R190/AG190*100),"")</f>
        <v/>
      </c>
      <c r="AI190" s="56" t="n"/>
      <c r="AJ190" s="57">
        <f>IFERROR(IF(OR(T190="",AI190=""),"",IF(T190&gt;='Assumptions'!$B$10,AI190*(1+'Assumptions'!$B$13),IF(T190&lt;'Assumptions'!$B$8,AI190*(1-'Assumptions'!$B$14),AI190))),"")</f>
        <v/>
      </c>
      <c r="AK190" s="31">
        <f>IFERROR(IF(COUNTA(G190,I190:J190,M190:P190,R190,V190:W190,AB190:AC190,AG190,AI190,AL190:AN190)=0,"",IF(H190=0,"Closed / Sold Out",IF(I190&gt;H190,"Review Inventory",IF(T190&gt;='Assumptions'!$B$10,"Increase Rate",IF(T190&lt;'Assumptions'!$B$8,"Reduce Rate","Hold Rate"))))),"Review")</f>
        <v/>
      </c>
      <c r="AL190" s="25" t="n"/>
      <c r="AM190" s="25" t="n"/>
      <c r="AN190" s="26" t="n"/>
      <c r="AO190" s="24">
        <f>IFERROR(IF(A190="","",IF(A190&lt;TODAY(),"Past",IF(A190=TODAY(),"Today","Future"))),"")</f>
        <v/>
      </c>
      <c r="AP190" s="58">
        <f>IFERROR(IF(COUNTA(G190,I190:J190,M190:P190,R190,V190:W190,AB190:AC190,AG190,AI190,AL190:AN190)=0,"",'Assumptions'!$B$9),"")</f>
        <v/>
      </c>
      <c r="AQ190" s="31">
        <f>IFERROR(IF(COUNTA(G190,I190:J190,M190:P190,R190,V190:W190,AB190:AC190,AG190,AI190,AL190:AN190)=0,"",IF(G190&gt;F190,"Out-of-order rooms exceed inventory",IF(I190&gt;H190,"On-the-books rooms exceed sellable rooms",IF(Q190&gt;H190,"Forecast exceeds sellable rooms",IF(AND(Q190&gt;0,R190=0),"Missing forecast ADR",IF(AND(I190&gt;0,J190=0),"Missing on-the-books ADR","Ready")))))),"Check inputs")</f>
        <v/>
      </c>
    </row>
    <row r="191">
      <c r="A191" s="55" t="n">
        <v>46212</v>
      </c>
      <c r="B191" s="24">
        <f>IFERROR(IF(A191="","",INDEX('Assumptions'!$E$3:$E$9,MOD(A191-'Assumptions'!$B$18,7)+1)),"")</f>
        <v/>
      </c>
      <c r="C191" s="24">
        <f>IFERROR(IF(A191="","",INDEX('Assumptions'!$H$3:$H$14,MONTH(A191))),"")</f>
        <v/>
      </c>
      <c r="D191" s="25" t="inlineStr">
        <is>
          <t>Weekday</t>
        </is>
      </c>
      <c r="E191" s="26" t="n"/>
      <c r="F191" s="24">
        <f>IFERROR(IF(A191="","",'Assumptions'!$B$5),"")</f>
        <v/>
      </c>
      <c r="G191" s="25" t="n"/>
      <c r="H191" s="24">
        <f>IFERROR(IF(G191="","",MAX(0,F191-G191)),"")</f>
        <v/>
      </c>
      <c r="I191" s="25" t="n"/>
      <c r="J191" s="56" t="n"/>
      <c r="K191" s="57">
        <f>IFERROR(IF(OR(I191="",J191=""),"",I191*J191),"")</f>
        <v/>
      </c>
      <c r="L191" s="58">
        <f>IFERROR(IF(OR(I191="",H191=""),"",I191/H191),"")</f>
        <v/>
      </c>
      <c r="M191" s="25" t="n"/>
      <c r="N191" s="25" t="n"/>
      <c r="O191" s="25" t="n"/>
      <c r="P191" s="25" t="n"/>
      <c r="Q191" s="24">
        <f>IFERROR(IF(OR(H191="",I191="",P191=""),"",MIN(H191,MAX(0,I191+P191))),"")</f>
        <v/>
      </c>
      <c r="R191" s="56" t="n"/>
      <c r="S191" s="57">
        <f>IFERROR(IF(OR(Q191="",R191=""),"",Q191*R191),"")</f>
        <v/>
      </c>
      <c r="T191" s="58">
        <f>IFERROR(IF(OR(Q191="",H191=""),"",Q191/H191),"")</f>
        <v/>
      </c>
      <c r="U191" s="57">
        <f>IFERROR(IF(OR(S191="",H191=""),"",S191/H191),"")</f>
        <v/>
      </c>
      <c r="V191" s="25" t="n"/>
      <c r="W191" s="56" t="n"/>
      <c r="X191" s="57">
        <f>IFERROR(IF(OR(V191="",W191=""),"",V191*W191),"")</f>
        <v/>
      </c>
      <c r="Y191" s="58">
        <f>IFERROR(IF(OR(V191="",H191=""),"",V191/H191),"")</f>
        <v/>
      </c>
      <c r="Z191" s="57">
        <f>IFERROR(IF(OR(S191="",X191=""),"",S191-X191),"")</f>
        <v/>
      </c>
      <c r="AA191" s="58">
        <f>IFERROR(IF(OR(Z191="",X191=""),"",Z191/X191),"")</f>
        <v/>
      </c>
      <c r="AB191" s="25" t="n"/>
      <c r="AC191" s="56" t="n"/>
      <c r="AD191" s="57">
        <f>IFERROR(IF(OR(AB191="",AC191=""),"",AB191*AC191),"")</f>
        <v/>
      </c>
      <c r="AE191" s="57">
        <f>IFERROR(IF(OR(S191="",AD191=""),"",S191-AD191),"")</f>
        <v/>
      </c>
      <c r="AF191" s="58">
        <f>IFERROR(IF(OR(AE191="",AD191=""),"",AE191/AD191),"")</f>
        <v/>
      </c>
      <c r="AG191" s="56" t="n"/>
      <c r="AH191" s="59">
        <f>IFERROR(IF(OR(R191="",AG191=""),"",R191/AG191*100),"")</f>
        <v/>
      </c>
      <c r="AI191" s="56" t="n"/>
      <c r="AJ191" s="57">
        <f>IFERROR(IF(OR(T191="",AI191=""),"",IF(T191&gt;='Assumptions'!$B$10,AI191*(1+'Assumptions'!$B$13),IF(T191&lt;'Assumptions'!$B$8,AI191*(1-'Assumptions'!$B$14),AI191))),"")</f>
        <v/>
      </c>
      <c r="AK191" s="31">
        <f>IFERROR(IF(COUNTA(G191,I191:J191,M191:P191,R191,V191:W191,AB191:AC191,AG191,AI191,AL191:AN191)=0,"",IF(H191=0,"Closed / Sold Out",IF(I191&gt;H191,"Review Inventory",IF(T191&gt;='Assumptions'!$B$10,"Increase Rate",IF(T191&lt;'Assumptions'!$B$8,"Reduce Rate","Hold Rate"))))),"Review")</f>
        <v/>
      </c>
      <c r="AL191" s="25" t="n"/>
      <c r="AM191" s="25" t="n"/>
      <c r="AN191" s="26" t="n"/>
      <c r="AO191" s="24">
        <f>IFERROR(IF(A191="","",IF(A191&lt;TODAY(),"Past",IF(A191=TODAY(),"Today","Future"))),"")</f>
        <v/>
      </c>
      <c r="AP191" s="58">
        <f>IFERROR(IF(COUNTA(G191,I191:J191,M191:P191,R191,V191:W191,AB191:AC191,AG191,AI191,AL191:AN191)=0,"",'Assumptions'!$B$9),"")</f>
        <v/>
      </c>
      <c r="AQ191" s="31">
        <f>IFERROR(IF(COUNTA(G191,I191:J191,M191:P191,R191,V191:W191,AB191:AC191,AG191,AI191,AL191:AN191)=0,"",IF(G191&gt;F191,"Out-of-order rooms exceed inventory",IF(I191&gt;H191,"On-the-books rooms exceed sellable rooms",IF(Q191&gt;H191,"Forecast exceeds sellable rooms",IF(AND(Q191&gt;0,R191=0),"Missing forecast ADR",IF(AND(I191&gt;0,J191=0),"Missing on-the-books ADR","Ready")))))),"Check inputs")</f>
        <v/>
      </c>
    </row>
    <row r="192">
      <c r="A192" s="55" t="n">
        <v>46213</v>
      </c>
      <c r="B192" s="24">
        <f>IFERROR(IF(A192="","",INDEX('Assumptions'!$E$3:$E$9,MOD(A192-'Assumptions'!$B$18,7)+1)),"")</f>
        <v/>
      </c>
      <c r="C192" s="24">
        <f>IFERROR(IF(A192="","",INDEX('Assumptions'!$H$3:$H$14,MONTH(A192))),"")</f>
        <v/>
      </c>
      <c r="D192" s="25" t="inlineStr">
        <is>
          <t>Weekday</t>
        </is>
      </c>
      <c r="E192" s="26" t="n"/>
      <c r="F192" s="24">
        <f>IFERROR(IF(A192="","",'Assumptions'!$B$5),"")</f>
        <v/>
      </c>
      <c r="G192" s="25" t="n"/>
      <c r="H192" s="24">
        <f>IFERROR(IF(G192="","",MAX(0,F192-G192)),"")</f>
        <v/>
      </c>
      <c r="I192" s="25" t="n"/>
      <c r="J192" s="56" t="n"/>
      <c r="K192" s="57">
        <f>IFERROR(IF(OR(I192="",J192=""),"",I192*J192),"")</f>
        <v/>
      </c>
      <c r="L192" s="58">
        <f>IFERROR(IF(OR(I192="",H192=""),"",I192/H192),"")</f>
        <v/>
      </c>
      <c r="M192" s="25" t="n"/>
      <c r="N192" s="25" t="n"/>
      <c r="O192" s="25" t="n"/>
      <c r="P192" s="25" t="n"/>
      <c r="Q192" s="24">
        <f>IFERROR(IF(OR(H192="",I192="",P192=""),"",MIN(H192,MAX(0,I192+P192))),"")</f>
        <v/>
      </c>
      <c r="R192" s="56" t="n"/>
      <c r="S192" s="57">
        <f>IFERROR(IF(OR(Q192="",R192=""),"",Q192*R192),"")</f>
        <v/>
      </c>
      <c r="T192" s="58">
        <f>IFERROR(IF(OR(Q192="",H192=""),"",Q192/H192),"")</f>
        <v/>
      </c>
      <c r="U192" s="57">
        <f>IFERROR(IF(OR(S192="",H192=""),"",S192/H192),"")</f>
        <v/>
      </c>
      <c r="V192" s="25" t="n"/>
      <c r="W192" s="56" t="n"/>
      <c r="X192" s="57">
        <f>IFERROR(IF(OR(V192="",W192=""),"",V192*W192),"")</f>
        <v/>
      </c>
      <c r="Y192" s="58">
        <f>IFERROR(IF(OR(V192="",H192=""),"",V192/H192),"")</f>
        <v/>
      </c>
      <c r="Z192" s="57">
        <f>IFERROR(IF(OR(S192="",X192=""),"",S192-X192),"")</f>
        <v/>
      </c>
      <c r="AA192" s="58">
        <f>IFERROR(IF(OR(Z192="",X192=""),"",Z192/X192),"")</f>
        <v/>
      </c>
      <c r="AB192" s="25" t="n"/>
      <c r="AC192" s="56" t="n"/>
      <c r="AD192" s="57">
        <f>IFERROR(IF(OR(AB192="",AC192=""),"",AB192*AC192),"")</f>
        <v/>
      </c>
      <c r="AE192" s="57">
        <f>IFERROR(IF(OR(S192="",AD192=""),"",S192-AD192),"")</f>
        <v/>
      </c>
      <c r="AF192" s="58">
        <f>IFERROR(IF(OR(AE192="",AD192=""),"",AE192/AD192),"")</f>
        <v/>
      </c>
      <c r="AG192" s="56" t="n"/>
      <c r="AH192" s="59">
        <f>IFERROR(IF(OR(R192="",AG192=""),"",R192/AG192*100),"")</f>
        <v/>
      </c>
      <c r="AI192" s="56" t="n"/>
      <c r="AJ192" s="57">
        <f>IFERROR(IF(OR(T192="",AI192=""),"",IF(T192&gt;='Assumptions'!$B$10,AI192*(1+'Assumptions'!$B$13),IF(T192&lt;'Assumptions'!$B$8,AI192*(1-'Assumptions'!$B$14),AI192))),"")</f>
        <v/>
      </c>
      <c r="AK192" s="31">
        <f>IFERROR(IF(COUNTA(G192,I192:J192,M192:P192,R192,V192:W192,AB192:AC192,AG192,AI192,AL192:AN192)=0,"",IF(H192=0,"Closed / Sold Out",IF(I192&gt;H192,"Review Inventory",IF(T192&gt;='Assumptions'!$B$10,"Increase Rate",IF(T192&lt;'Assumptions'!$B$8,"Reduce Rate","Hold Rate"))))),"Review")</f>
        <v/>
      </c>
      <c r="AL192" s="25" t="n"/>
      <c r="AM192" s="25" t="n"/>
      <c r="AN192" s="26" t="n"/>
      <c r="AO192" s="24">
        <f>IFERROR(IF(A192="","",IF(A192&lt;TODAY(),"Past",IF(A192=TODAY(),"Today","Future"))),"")</f>
        <v/>
      </c>
      <c r="AP192" s="58">
        <f>IFERROR(IF(COUNTA(G192,I192:J192,M192:P192,R192,V192:W192,AB192:AC192,AG192,AI192,AL192:AN192)=0,"",'Assumptions'!$B$9),"")</f>
        <v/>
      </c>
      <c r="AQ192" s="31">
        <f>IFERROR(IF(COUNTA(G192,I192:J192,M192:P192,R192,V192:W192,AB192:AC192,AG192,AI192,AL192:AN192)=0,"",IF(G192&gt;F192,"Out-of-order rooms exceed inventory",IF(I192&gt;H192,"On-the-books rooms exceed sellable rooms",IF(Q192&gt;H192,"Forecast exceeds sellable rooms",IF(AND(Q192&gt;0,R192=0),"Missing forecast ADR",IF(AND(I192&gt;0,J192=0),"Missing on-the-books ADR","Ready")))))),"Check inputs")</f>
        <v/>
      </c>
    </row>
    <row r="193">
      <c r="A193" s="55" t="n">
        <v>46214</v>
      </c>
      <c r="B193" s="24">
        <f>IFERROR(IF(A193="","",INDEX('Assumptions'!$E$3:$E$9,MOD(A193-'Assumptions'!$B$18,7)+1)),"")</f>
        <v/>
      </c>
      <c r="C193" s="24">
        <f>IFERROR(IF(A193="","",INDEX('Assumptions'!$H$3:$H$14,MONTH(A193))),"")</f>
        <v/>
      </c>
      <c r="D193" s="25" t="inlineStr">
        <is>
          <t>Weekend</t>
        </is>
      </c>
      <c r="E193" s="26" t="n"/>
      <c r="F193" s="24">
        <f>IFERROR(IF(A193="","",'Assumptions'!$B$5),"")</f>
        <v/>
      </c>
      <c r="G193" s="25" t="n"/>
      <c r="H193" s="24">
        <f>IFERROR(IF(G193="","",MAX(0,F193-G193)),"")</f>
        <v/>
      </c>
      <c r="I193" s="25" t="n"/>
      <c r="J193" s="56" t="n"/>
      <c r="K193" s="57">
        <f>IFERROR(IF(OR(I193="",J193=""),"",I193*J193),"")</f>
        <v/>
      </c>
      <c r="L193" s="58">
        <f>IFERROR(IF(OR(I193="",H193=""),"",I193/H193),"")</f>
        <v/>
      </c>
      <c r="M193" s="25" t="n"/>
      <c r="N193" s="25" t="n"/>
      <c r="O193" s="25" t="n"/>
      <c r="P193" s="25" t="n"/>
      <c r="Q193" s="24">
        <f>IFERROR(IF(OR(H193="",I193="",P193=""),"",MIN(H193,MAX(0,I193+P193))),"")</f>
        <v/>
      </c>
      <c r="R193" s="56" t="n"/>
      <c r="S193" s="57">
        <f>IFERROR(IF(OR(Q193="",R193=""),"",Q193*R193),"")</f>
        <v/>
      </c>
      <c r="T193" s="58">
        <f>IFERROR(IF(OR(Q193="",H193=""),"",Q193/H193),"")</f>
        <v/>
      </c>
      <c r="U193" s="57">
        <f>IFERROR(IF(OR(S193="",H193=""),"",S193/H193),"")</f>
        <v/>
      </c>
      <c r="V193" s="25" t="n"/>
      <c r="W193" s="56" t="n"/>
      <c r="X193" s="57">
        <f>IFERROR(IF(OR(V193="",W193=""),"",V193*W193),"")</f>
        <v/>
      </c>
      <c r="Y193" s="58">
        <f>IFERROR(IF(OR(V193="",H193=""),"",V193/H193),"")</f>
        <v/>
      </c>
      <c r="Z193" s="57">
        <f>IFERROR(IF(OR(S193="",X193=""),"",S193-X193),"")</f>
        <v/>
      </c>
      <c r="AA193" s="58">
        <f>IFERROR(IF(OR(Z193="",X193=""),"",Z193/X193),"")</f>
        <v/>
      </c>
      <c r="AB193" s="25" t="n"/>
      <c r="AC193" s="56" t="n"/>
      <c r="AD193" s="57">
        <f>IFERROR(IF(OR(AB193="",AC193=""),"",AB193*AC193),"")</f>
        <v/>
      </c>
      <c r="AE193" s="57">
        <f>IFERROR(IF(OR(S193="",AD193=""),"",S193-AD193),"")</f>
        <v/>
      </c>
      <c r="AF193" s="58">
        <f>IFERROR(IF(OR(AE193="",AD193=""),"",AE193/AD193),"")</f>
        <v/>
      </c>
      <c r="AG193" s="56" t="n"/>
      <c r="AH193" s="59">
        <f>IFERROR(IF(OR(R193="",AG193=""),"",R193/AG193*100),"")</f>
        <v/>
      </c>
      <c r="AI193" s="56" t="n"/>
      <c r="AJ193" s="57">
        <f>IFERROR(IF(OR(T193="",AI193=""),"",IF(T193&gt;='Assumptions'!$B$10,AI193*(1+'Assumptions'!$B$13),IF(T193&lt;'Assumptions'!$B$8,AI193*(1-'Assumptions'!$B$14),AI193))),"")</f>
        <v/>
      </c>
      <c r="AK193" s="31">
        <f>IFERROR(IF(COUNTA(G193,I193:J193,M193:P193,R193,V193:W193,AB193:AC193,AG193,AI193,AL193:AN193)=0,"",IF(H193=0,"Closed / Sold Out",IF(I193&gt;H193,"Review Inventory",IF(T193&gt;='Assumptions'!$B$10,"Increase Rate",IF(T193&lt;'Assumptions'!$B$8,"Reduce Rate","Hold Rate"))))),"Review")</f>
        <v/>
      </c>
      <c r="AL193" s="25" t="n"/>
      <c r="AM193" s="25" t="n"/>
      <c r="AN193" s="26" t="n"/>
      <c r="AO193" s="24">
        <f>IFERROR(IF(A193="","",IF(A193&lt;TODAY(),"Past",IF(A193=TODAY(),"Today","Future"))),"")</f>
        <v/>
      </c>
      <c r="AP193" s="58">
        <f>IFERROR(IF(COUNTA(G193,I193:J193,M193:P193,R193,V193:W193,AB193:AC193,AG193,AI193,AL193:AN193)=0,"",'Assumptions'!$B$9),"")</f>
        <v/>
      </c>
      <c r="AQ193" s="31">
        <f>IFERROR(IF(COUNTA(G193,I193:J193,M193:P193,R193,V193:W193,AB193:AC193,AG193,AI193,AL193:AN193)=0,"",IF(G193&gt;F193,"Out-of-order rooms exceed inventory",IF(I193&gt;H193,"On-the-books rooms exceed sellable rooms",IF(Q193&gt;H193,"Forecast exceeds sellable rooms",IF(AND(Q193&gt;0,R193=0),"Missing forecast ADR",IF(AND(I193&gt;0,J193=0),"Missing on-the-books ADR","Ready")))))),"Check inputs")</f>
        <v/>
      </c>
    </row>
    <row r="194">
      <c r="A194" s="55" t="n">
        <v>46215</v>
      </c>
      <c r="B194" s="24">
        <f>IFERROR(IF(A194="","",INDEX('Assumptions'!$E$3:$E$9,MOD(A194-'Assumptions'!$B$18,7)+1)),"")</f>
        <v/>
      </c>
      <c r="C194" s="24">
        <f>IFERROR(IF(A194="","",INDEX('Assumptions'!$H$3:$H$14,MONTH(A194))),"")</f>
        <v/>
      </c>
      <c r="D194" s="25" t="inlineStr">
        <is>
          <t>Weekend</t>
        </is>
      </c>
      <c r="E194" s="26" t="n"/>
      <c r="F194" s="24">
        <f>IFERROR(IF(A194="","",'Assumptions'!$B$5),"")</f>
        <v/>
      </c>
      <c r="G194" s="25" t="n"/>
      <c r="H194" s="24">
        <f>IFERROR(IF(G194="","",MAX(0,F194-G194)),"")</f>
        <v/>
      </c>
      <c r="I194" s="25" t="n"/>
      <c r="J194" s="56" t="n"/>
      <c r="K194" s="57">
        <f>IFERROR(IF(OR(I194="",J194=""),"",I194*J194),"")</f>
        <v/>
      </c>
      <c r="L194" s="58">
        <f>IFERROR(IF(OR(I194="",H194=""),"",I194/H194),"")</f>
        <v/>
      </c>
      <c r="M194" s="25" t="n"/>
      <c r="N194" s="25" t="n"/>
      <c r="O194" s="25" t="n"/>
      <c r="P194" s="25" t="n"/>
      <c r="Q194" s="24">
        <f>IFERROR(IF(OR(H194="",I194="",P194=""),"",MIN(H194,MAX(0,I194+P194))),"")</f>
        <v/>
      </c>
      <c r="R194" s="56" t="n"/>
      <c r="S194" s="57">
        <f>IFERROR(IF(OR(Q194="",R194=""),"",Q194*R194),"")</f>
        <v/>
      </c>
      <c r="T194" s="58">
        <f>IFERROR(IF(OR(Q194="",H194=""),"",Q194/H194),"")</f>
        <v/>
      </c>
      <c r="U194" s="57">
        <f>IFERROR(IF(OR(S194="",H194=""),"",S194/H194),"")</f>
        <v/>
      </c>
      <c r="V194" s="25" t="n"/>
      <c r="W194" s="56" t="n"/>
      <c r="X194" s="57">
        <f>IFERROR(IF(OR(V194="",W194=""),"",V194*W194),"")</f>
        <v/>
      </c>
      <c r="Y194" s="58">
        <f>IFERROR(IF(OR(V194="",H194=""),"",V194/H194),"")</f>
        <v/>
      </c>
      <c r="Z194" s="57">
        <f>IFERROR(IF(OR(S194="",X194=""),"",S194-X194),"")</f>
        <v/>
      </c>
      <c r="AA194" s="58">
        <f>IFERROR(IF(OR(Z194="",X194=""),"",Z194/X194),"")</f>
        <v/>
      </c>
      <c r="AB194" s="25" t="n"/>
      <c r="AC194" s="56" t="n"/>
      <c r="AD194" s="57">
        <f>IFERROR(IF(OR(AB194="",AC194=""),"",AB194*AC194),"")</f>
        <v/>
      </c>
      <c r="AE194" s="57">
        <f>IFERROR(IF(OR(S194="",AD194=""),"",S194-AD194),"")</f>
        <v/>
      </c>
      <c r="AF194" s="58">
        <f>IFERROR(IF(OR(AE194="",AD194=""),"",AE194/AD194),"")</f>
        <v/>
      </c>
      <c r="AG194" s="56" t="n"/>
      <c r="AH194" s="59">
        <f>IFERROR(IF(OR(R194="",AG194=""),"",R194/AG194*100),"")</f>
        <v/>
      </c>
      <c r="AI194" s="56" t="n"/>
      <c r="AJ194" s="57">
        <f>IFERROR(IF(OR(T194="",AI194=""),"",IF(T194&gt;='Assumptions'!$B$10,AI194*(1+'Assumptions'!$B$13),IF(T194&lt;'Assumptions'!$B$8,AI194*(1-'Assumptions'!$B$14),AI194))),"")</f>
        <v/>
      </c>
      <c r="AK194" s="31">
        <f>IFERROR(IF(COUNTA(G194,I194:J194,M194:P194,R194,V194:W194,AB194:AC194,AG194,AI194,AL194:AN194)=0,"",IF(H194=0,"Closed / Sold Out",IF(I194&gt;H194,"Review Inventory",IF(T194&gt;='Assumptions'!$B$10,"Increase Rate",IF(T194&lt;'Assumptions'!$B$8,"Reduce Rate","Hold Rate"))))),"Review")</f>
        <v/>
      </c>
      <c r="AL194" s="25" t="n"/>
      <c r="AM194" s="25" t="n"/>
      <c r="AN194" s="26" t="n"/>
      <c r="AO194" s="24">
        <f>IFERROR(IF(A194="","",IF(A194&lt;TODAY(),"Past",IF(A194=TODAY(),"Today","Future"))),"")</f>
        <v/>
      </c>
      <c r="AP194" s="58">
        <f>IFERROR(IF(COUNTA(G194,I194:J194,M194:P194,R194,V194:W194,AB194:AC194,AG194,AI194,AL194:AN194)=0,"",'Assumptions'!$B$9),"")</f>
        <v/>
      </c>
      <c r="AQ194" s="31">
        <f>IFERROR(IF(COUNTA(G194,I194:J194,M194:P194,R194,V194:W194,AB194:AC194,AG194,AI194,AL194:AN194)=0,"",IF(G194&gt;F194,"Out-of-order rooms exceed inventory",IF(I194&gt;H194,"On-the-books rooms exceed sellable rooms",IF(Q194&gt;H194,"Forecast exceeds sellable rooms",IF(AND(Q194&gt;0,R194=0),"Missing forecast ADR",IF(AND(I194&gt;0,J194=0),"Missing on-the-books ADR","Ready")))))),"Check inputs")</f>
        <v/>
      </c>
    </row>
    <row r="195">
      <c r="A195" s="55" t="n">
        <v>46216</v>
      </c>
      <c r="B195" s="24">
        <f>IFERROR(IF(A195="","",INDEX('Assumptions'!$E$3:$E$9,MOD(A195-'Assumptions'!$B$18,7)+1)),"")</f>
        <v/>
      </c>
      <c r="C195" s="24">
        <f>IFERROR(IF(A195="","",INDEX('Assumptions'!$H$3:$H$14,MONTH(A195))),"")</f>
        <v/>
      </c>
      <c r="D195" s="25" t="inlineStr">
        <is>
          <t>Weekday</t>
        </is>
      </c>
      <c r="E195" s="26" t="n"/>
      <c r="F195" s="24">
        <f>IFERROR(IF(A195="","",'Assumptions'!$B$5),"")</f>
        <v/>
      </c>
      <c r="G195" s="25" t="n"/>
      <c r="H195" s="24">
        <f>IFERROR(IF(G195="","",MAX(0,F195-G195)),"")</f>
        <v/>
      </c>
      <c r="I195" s="25" t="n"/>
      <c r="J195" s="56" t="n"/>
      <c r="K195" s="57">
        <f>IFERROR(IF(OR(I195="",J195=""),"",I195*J195),"")</f>
        <v/>
      </c>
      <c r="L195" s="58">
        <f>IFERROR(IF(OR(I195="",H195=""),"",I195/H195),"")</f>
        <v/>
      </c>
      <c r="M195" s="25" t="n"/>
      <c r="N195" s="25" t="n"/>
      <c r="O195" s="25" t="n"/>
      <c r="P195" s="25" t="n"/>
      <c r="Q195" s="24">
        <f>IFERROR(IF(OR(H195="",I195="",P195=""),"",MIN(H195,MAX(0,I195+P195))),"")</f>
        <v/>
      </c>
      <c r="R195" s="56" t="n"/>
      <c r="S195" s="57">
        <f>IFERROR(IF(OR(Q195="",R195=""),"",Q195*R195),"")</f>
        <v/>
      </c>
      <c r="T195" s="58">
        <f>IFERROR(IF(OR(Q195="",H195=""),"",Q195/H195),"")</f>
        <v/>
      </c>
      <c r="U195" s="57">
        <f>IFERROR(IF(OR(S195="",H195=""),"",S195/H195),"")</f>
        <v/>
      </c>
      <c r="V195" s="25" t="n"/>
      <c r="W195" s="56" t="n"/>
      <c r="X195" s="57">
        <f>IFERROR(IF(OR(V195="",W195=""),"",V195*W195),"")</f>
        <v/>
      </c>
      <c r="Y195" s="58">
        <f>IFERROR(IF(OR(V195="",H195=""),"",V195/H195),"")</f>
        <v/>
      </c>
      <c r="Z195" s="57">
        <f>IFERROR(IF(OR(S195="",X195=""),"",S195-X195),"")</f>
        <v/>
      </c>
      <c r="AA195" s="58">
        <f>IFERROR(IF(OR(Z195="",X195=""),"",Z195/X195),"")</f>
        <v/>
      </c>
      <c r="AB195" s="25" t="n"/>
      <c r="AC195" s="56" t="n"/>
      <c r="AD195" s="57">
        <f>IFERROR(IF(OR(AB195="",AC195=""),"",AB195*AC195),"")</f>
        <v/>
      </c>
      <c r="AE195" s="57">
        <f>IFERROR(IF(OR(S195="",AD195=""),"",S195-AD195),"")</f>
        <v/>
      </c>
      <c r="AF195" s="58">
        <f>IFERROR(IF(OR(AE195="",AD195=""),"",AE195/AD195),"")</f>
        <v/>
      </c>
      <c r="AG195" s="56" t="n"/>
      <c r="AH195" s="59">
        <f>IFERROR(IF(OR(R195="",AG195=""),"",R195/AG195*100),"")</f>
        <v/>
      </c>
      <c r="AI195" s="56" t="n"/>
      <c r="AJ195" s="57">
        <f>IFERROR(IF(OR(T195="",AI195=""),"",IF(T195&gt;='Assumptions'!$B$10,AI195*(1+'Assumptions'!$B$13),IF(T195&lt;'Assumptions'!$B$8,AI195*(1-'Assumptions'!$B$14),AI195))),"")</f>
        <v/>
      </c>
      <c r="AK195" s="31">
        <f>IFERROR(IF(COUNTA(G195,I195:J195,M195:P195,R195,V195:W195,AB195:AC195,AG195,AI195,AL195:AN195)=0,"",IF(H195=0,"Closed / Sold Out",IF(I195&gt;H195,"Review Inventory",IF(T195&gt;='Assumptions'!$B$10,"Increase Rate",IF(T195&lt;'Assumptions'!$B$8,"Reduce Rate","Hold Rate"))))),"Review")</f>
        <v/>
      </c>
      <c r="AL195" s="25" t="n"/>
      <c r="AM195" s="25" t="n"/>
      <c r="AN195" s="26" t="n"/>
      <c r="AO195" s="24">
        <f>IFERROR(IF(A195="","",IF(A195&lt;TODAY(),"Past",IF(A195=TODAY(),"Today","Future"))),"")</f>
        <v/>
      </c>
      <c r="AP195" s="58">
        <f>IFERROR(IF(COUNTA(G195,I195:J195,M195:P195,R195,V195:W195,AB195:AC195,AG195,AI195,AL195:AN195)=0,"",'Assumptions'!$B$9),"")</f>
        <v/>
      </c>
      <c r="AQ195" s="31">
        <f>IFERROR(IF(COUNTA(G195,I195:J195,M195:P195,R195,V195:W195,AB195:AC195,AG195,AI195,AL195:AN195)=0,"",IF(G195&gt;F195,"Out-of-order rooms exceed inventory",IF(I195&gt;H195,"On-the-books rooms exceed sellable rooms",IF(Q195&gt;H195,"Forecast exceeds sellable rooms",IF(AND(Q195&gt;0,R195=0),"Missing forecast ADR",IF(AND(I195&gt;0,J195=0),"Missing on-the-books ADR","Ready")))))),"Check inputs")</f>
        <v/>
      </c>
    </row>
    <row r="196">
      <c r="A196" s="55" t="n">
        <v>46217</v>
      </c>
      <c r="B196" s="24">
        <f>IFERROR(IF(A196="","",INDEX('Assumptions'!$E$3:$E$9,MOD(A196-'Assumptions'!$B$18,7)+1)),"")</f>
        <v/>
      </c>
      <c r="C196" s="24">
        <f>IFERROR(IF(A196="","",INDEX('Assumptions'!$H$3:$H$14,MONTH(A196))),"")</f>
        <v/>
      </c>
      <c r="D196" s="25" t="inlineStr">
        <is>
          <t>Weekday</t>
        </is>
      </c>
      <c r="E196" s="26" t="n"/>
      <c r="F196" s="24">
        <f>IFERROR(IF(A196="","",'Assumptions'!$B$5),"")</f>
        <v/>
      </c>
      <c r="G196" s="25" t="n"/>
      <c r="H196" s="24">
        <f>IFERROR(IF(G196="","",MAX(0,F196-G196)),"")</f>
        <v/>
      </c>
      <c r="I196" s="25" t="n"/>
      <c r="J196" s="56" t="n"/>
      <c r="K196" s="57">
        <f>IFERROR(IF(OR(I196="",J196=""),"",I196*J196),"")</f>
        <v/>
      </c>
      <c r="L196" s="58">
        <f>IFERROR(IF(OR(I196="",H196=""),"",I196/H196),"")</f>
        <v/>
      </c>
      <c r="M196" s="25" t="n"/>
      <c r="N196" s="25" t="n"/>
      <c r="O196" s="25" t="n"/>
      <c r="P196" s="25" t="n"/>
      <c r="Q196" s="24">
        <f>IFERROR(IF(OR(H196="",I196="",P196=""),"",MIN(H196,MAX(0,I196+P196))),"")</f>
        <v/>
      </c>
      <c r="R196" s="56" t="n"/>
      <c r="S196" s="57">
        <f>IFERROR(IF(OR(Q196="",R196=""),"",Q196*R196),"")</f>
        <v/>
      </c>
      <c r="T196" s="58">
        <f>IFERROR(IF(OR(Q196="",H196=""),"",Q196/H196),"")</f>
        <v/>
      </c>
      <c r="U196" s="57">
        <f>IFERROR(IF(OR(S196="",H196=""),"",S196/H196),"")</f>
        <v/>
      </c>
      <c r="V196" s="25" t="n"/>
      <c r="W196" s="56" t="n"/>
      <c r="X196" s="57">
        <f>IFERROR(IF(OR(V196="",W196=""),"",V196*W196),"")</f>
        <v/>
      </c>
      <c r="Y196" s="58">
        <f>IFERROR(IF(OR(V196="",H196=""),"",V196/H196),"")</f>
        <v/>
      </c>
      <c r="Z196" s="57">
        <f>IFERROR(IF(OR(S196="",X196=""),"",S196-X196),"")</f>
        <v/>
      </c>
      <c r="AA196" s="58">
        <f>IFERROR(IF(OR(Z196="",X196=""),"",Z196/X196),"")</f>
        <v/>
      </c>
      <c r="AB196" s="25" t="n"/>
      <c r="AC196" s="56" t="n"/>
      <c r="AD196" s="57">
        <f>IFERROR(IF(OR(AB196="",AC196=""),"",AB196*AC196),"")</f>
        <v/>
      </c>
      <c r="AE196" s="57">
        <f>IFERROR(IF(OR(S196="",AD196=""),"",S196-AD196),"")</f>
        <v/>
      </c>
      <c r="AF196" s="58">
        <f>IFERROR(IF(OR(AE196="",AD196=""),"",AE196/AD196),"")</f>
        <v/>
      </c>
      <c r="AG196" s="56" t="n"/>
      <c r="AH196" s="59">
        <f>IFERROR(IF(OR(R196="",AG196=""),"",R196/AG196*100),"")</f>
        <v/>
      </c>
      <c r="AI196" s="56" t="n"/>
      <c r="AJ196" s="57">
        <f>IFERROR(IF(OR(T196="",AI196=""),"",IF(T196&gt;='Assumptions'!$B$10,AI196*(1+'Assumptions'!$B$13),IF(T196&lt;'Assumptions'!$B$8,AI196*(1-'Assumptions'!$B$14),AI196))),"")</f>
        <v/>
      </c>
      <c r="AK196" s="31">
        <f>IFERROR(IF(COUNTA(G196,I196:J196,M196:P196,R196,V196:W196,AB196:AC196,AG196,AI196,AL196:AN196)=0,"",IF(H196=0,"Closed / Sold Out",IF(I196&gt;H196,"Review Inventory",IF(T196&gt;='Assumptions'!$B$10,"Increase Rate",IF(T196&lt;'Assumptions'!$B$8,"Reduce Rate","Hold Rate"))))),"Review")</f>
        <v/>
      </c>
      <c r="AL196" s="25" t="n"/>
      <c r="AM196" s="25" t="n"/>
      <c r="AN196" s="26" t="n"/>
      <c r="AO196" s="24">
        <f>IFERROR(IF(A196="","",IF(A196&lt;TODAY(),"Past",IF(A196=TODAY(),"Today","Future"))),"")</f>
        <v/>
      </c>
      <c r="AP196" s="58">
        <f>IFERROR(IF(COUNTA(G196,I196:J196,M196:P196,R196,V196:W196,AB196:AC196,AG196,AI196,AL196:AN196)=0,"",'Assumptions'!$B$9),"")</f>
        <v/>
      </c>
      <c r="AQ196" s="31">
        <f>IFERROR(IF(COUNTA(G196,I196:J196,M196:P196,R196,V196:W196,AB196:AC196,AG196,AI196,AL196:AN196)=0,"",IF(G196&gt;F196,"Out-of-order rooms exceed inventory",IF(I196&gt;H196,"On-the-books rooms exceed sellable rooms",IF(Q196&gt;H196,"Forecast exceeds sellable rooms",IF(AND(Q196&gt;0,R196=0),"Missing forecast ADR",IF(AND(I196&gt;0,J196=0),"Missing on-the-books ADR","Ready")))))),"Check inputs")</f>
        <v/>
      </c>
    </row>
    <row r="197">
      <c r="A197" s="55" t="n">
        <v>46218</v>
      </c>
      <c r="B197" s="24">
        <f>IFERROR(IF(A197="","",INDEX('Assumptions'!$E$3:$E$9,MOD(A197-'Assumptions'!$B$18,7)+1)),"")</f>
        <v/>
      </c>
      <c r="C197" s="24">
        <f>IFERROR(IF(A197="","",INDEX('Assumptions'!$H$3:$H$14,MONTH(A197))),"")</f>
        <v/>
      </c>
      <c r="D197" s="25" t="inlineStr">
        <is>
          <t>Weekday</t>
        </is>
      </c>
      <c r="E197" s="26" t="n"/>
      <c r="F197" s="24">
        <f>IFERROR(IF(A197="","",'Assumptions'!$B$5),"")</f>
        <v/>
      </c>
      <c r="G197" s="25" t="n"/>
      <c r="H197" s="24">
        <f>IFERROR(IF(G197="","",MAX(0,F197-G197)),"")</f>
        <v/>
      </c>
      <c r="I197" s="25" t="n"/>
      <c r="J197" s="56" t="n"/>
      <c r="K197" s="57">
        <f>IFERROR(IF(OR(I197="",J197=""),"",I197*J197),"")</f>
        <v/>
      </c>
      <c r="L197" s="58">
        <f>IFERROR(IF(OR(I197="",H197=""),"",I197/H197),"")</f>
        <v/>
      </c>
      <c r="M197" s="25" t="n"/>
      <c r="N197" s="25" t="n"/>
      <c r="O197" s="25" t="n"/>
      <c r="P197" s="25" t="n"/>
      <c r="Q197" s="24">
        <f>IFERROR(IF(OR(H197="",I197="",P197=""),"",MIN(H197,MAX(0,I197+P197))),"")</f>
        <v/>
      </c>
      <c r="R197" s="56" t="n"/>
      <c r="S197" s="57">
        <f>IFERROR(IF(OR(Q197="",R197=""),"",Q197*R197),"")</f>
        <v/>
      </c>
      <c r="T197" s="58">
        <f>IFERROR(IF(OR(Q197="",H197=""),"",Q197/H197),"")</f>
        <v/>
      </c>
      <c r="U197" s="57">
        <f>IFERROR(IF(OR(S197="",H197=""),"",S197/H197),"")</f>
        <v/>
      </c>
      <c r="V197" s="25" t="n"/>
      <c r="W197" s="56" t="n"/>
      <c r="X197" s="57">
        <f>IFERROR(IF(OR(V197="",W197=""),"",V197*W197),"")</f>
        <v/>
      </c>
      <c r="Y197" s="58">
        <f>IFERROR(IF(OR(V197="",H197=""),"",V197/H197),"")</f>
        <v/>
      </c>
      <c r="Z197" s="57">
        <f>IFERROR(IF(OR(S197="",X197=""),"",S197-X197),"")</f>
        <v/>
      </c>
      <c r="AA197" s="58">
        <f>IFERROR(IF(OR(Z197="",X197=""),"",Z197/X197),"")</f>
        <v/>
      </c>
      <c r="AB197" s="25" t="n"/>
      <c r="AC197" s="56" t="n"/>
      <c r="AD197" s="57">
        <f>IFERROR(IF(OR(AB197="",AC197=""),"",AB197*AC197),"")</f>
        <v/>
      </c>
      <c r="AE197" s="57">
        <f>IFERROR(IF(OR(S197="",AD197=""),"",S197-AD197),"")</f>
        <v/>
      </c>
      <c r="AF197" s="58">
        <f>IFERROR(IF(OR(AE197="",AD197=""),"",AE197/AD197),"")</f>
        <v/>
      </c>
      <c r="AG197" s="56" t="n"/>
      <c r="AH197" s="59">
        <f>IFERROR(IF(OR(R197="",AG197=""),"",R197/AG197*100),"")</f>
        <v/>
      </c>
      <c r="AI197" s="56" t="n"/>
      <c r="AJ197" s="57">
        <f>IFERROR(IF(OR(T197="",AI197=""),"",IF(T197&gt;='Assumptions'!$B$10,AI197*(1+'Assumptions'!$B$13),IF(T197&lt;'Assumptions'!$B$8,AI197*(1-'Assumptions'!$B$14),AI197))),"")</f>
        <v/>
      </c>
      <c r="AK197" s="31">
        <f>IFERROR(IF(COUNTA(G197,I197:J197,M197:P197,R197,V197:W197,AB197:AC197,AG197,AI197,AL197:AN197)=0,"",IF(H197=0,"Closed / Sold Out",IF(I197&gt;H197,"Review Inventory",IF(T197&gt;='Assumptions'!$B$10,"Increase Rate",IF(T197&lt;'Assumptions'!$B$8,"Reduce Rate","Hold Rate"))))),"Review")</f>
        <v/>
      </c>
      <c r="AL197" s="25" t="n"/>
      <c r="AM197" s="25" t="n"/>
      <c r="AN197" s="26" t="n"/>
      <c r="AO197" s="24">
        <f>IFERROR(IF(A197="","",IF(A197&lt;TODAY(),"Past",IF(A197=TODAY(),"Today","Future"))),"")</f>
        <v/>
      </c>
      <c r="AP197" s="58">
        <f>IFERROR(IF(COUNTA(G197,I197:J197,M197:P197,R197,V197:W197,AB197:AC197,AG197,AI197,AL197:AN197)=0,"",'Assumptions'!$B$9),"")</f>
        <v/>
      </c>
      <c r="AQ197" s="31">
        <f>IFERROR(IF(COUNTA(G197,I197:J197,M197:P197,R197,V197:W197,AB197:AC197,AG197,AI197,AL197:AN197)=0,"",IF(G197&gt;F197,"Out-of-order rooms exceed inventory",IF(I197&gt;H197,"On-the-books rooms exceed sellable rooms",IF(Q197&gt;H197,"Forecast exceeds sellable rooms",IF(AND(Q197&gt;0,R197=0),"Missing forecast ADR",IF(AND(I197&gt;0,J197=0),"Missing on-the-books ADR","Ready")))))),"Check inputs")</f>
        <v/>
      </c>
    </row>
    <row r="198">
      <c r="A198" s="55" t="n">
        <v>46219</v>
      </c>
      <c r="B198" s="24">
        <f>IFERROR(IF(A198="","",INDEX('Assumptions'!$E$3:$E$9,MOD(A198-'Assumptions'!$B$18,7)+1)),"")</f>
        <v/>
      </c>
      <c r="C198" s="24">
        <f>IFERROR(IF(A198="","",INDEX('Assumptions'!$H$3:$H$14,MONTH(A198))),"")</f>
        <v/>
      </c>
      <c r="D198" s="25" t="inlineStr">
        <is>
          <t>Weekday</t>
        </is>
      </c>
      <c r="E198" s="26" t="n"/>
      <c r="F198" s="24">
        <f>IFERROR(IF(A198="","",'Assumptions'!$B$5),"")</f>
        <v/>
      </c>
      <c r="G198" s="25" t="n"/>
      <c r="H198" s="24">
        <f>IFERROR(IF(G198="","",MAX(0,F198-G198)),"")</f>
        <v/>
      </c>
      <c r="I198" s="25" t="n"/>
      <c r="J198" s="56" t="n"/>
      <c r="K198" s="57">
        <f>IFERROR(IF(OR(I198="",J198=""),"",I198*J198),"")</f>
        <v/>
      </c>
      <c r="L198" s="58">
        <f>IFERROR(IF(OR(I198="",H198=""),"",I198/H198),"")</f>
        <v/>
      </c>
      <c r="M198" s="25" t="n"/>
      <c r="N198" s="25" t="n"/>
      <c r="O198" s="25" t="n"/>
      <c r="P198" s="25" t="n"/>
      <c r="Q198" s="24">
        <f>IFERROR(IF(OR(H198="",I198="",P198=""),"",MIN(H198,MAX(0,I198+P198))),"")</f>
        <v/>
      </c>
      <c r="R198" s="56" t="n"/>
      <c r="S198" s="57">
        <f>IFERROR(IF(OR(Q198="",R198=""),"",Q198*R198),"")</f>
        <v/>
      </c>
      <c r="T198" s="58">
        <f>IFERROR(IF(OR(Q198="",H198=""),"",Q198/H198),"")</f>
        <v/>
      </c>
      <c r="U198" s="57">
        <f>IFERROR(IF(OR(S198="",H198=""),"",S198/H198),"")</f>
        <v/>
      </c>
      <c r="V198" s="25" t="n"/>
      <c r="W198" s="56" t="n"/>
      <c r="X198" s="57">
        <f>IFERROR(IF(OR(V198="",W198=""),"",V198*W198),"")</f>
        <v/>
      </c>
      <c r="Y198" s="58">
        <f>IFERROR(IF(OR(V198="",H198=""),"",V198/H198),"")</f>
        <v/>
      </c>
      <c r="Z198" s="57">
        <f>IFERROR(IF(OR(S198="",X198=""),"",S198-X198),"")</f>
        <v/>
      </c>
      <c r="AA198" s="58">
        <f>IFERROR(IF(OR(Z198="",X198=""),"",Z198/X198),"")</f>
        <v/>
      </c>
      <c r="AB198" s="25" t="n"/>
      <c r="AC198" s="56" t="n"/>
      <c r="AD198" s="57">
        <f>IFERROR(IF(OR(AB198="",AC198=""),"",AB198*AC198),"")</f>
        <v/>
      </c>
      <c r="AE198" s="57">
        <f>IFERROR(IF(OR(S198="",AD198=""),"",S198-AD198),"")</f>
        <v/>
      </c>
      <c r="AF198" s="58">
        <f>IFERROR(IF(OR(AE198="",AD198=""),"",AE198/AD198),"")</f>
        <v/>
      </c>
      <c r="AG198" s="56" t="n"/>
      <c r="AH198" s="59">
        <f>IFERROR(IF(OR(R198="",AG198=""),"",R198/AG198*100),"")</f>
        <v/>
      </c>
      <c r="AI198" s="56" t="n"/>
      <c r="AJ198" s="57">
        <f>IFERROR(IF(OR(T198="",AI198=""),"",IF(T198&gt;='Assumptions'!$B$10,AI198*(1+'Assumptions'!$B$13),IF(T198&lt;'Assumptions'!$B$8,AI198*(1-'Assumptions'!$B$14),AI198))),"")</f>
        <v/>
      </c>
      <c r="AK198" s="31">
        <f>IFERROR(IF(COUNTA(G198,I198:J198,M198:P198,R198,V198:W198,AB198:AC198,AG198,AI198,AL198:AN198)=0,"",IF(H198=0,"Closed / Sold Out",IF(I198&gt;H198,"Review Inventory",IF(T198&gt;='Assumptions'!$B$10,"Increase Rate",IF(T198&lt;'Assumptions'!$B$8,"Reduce Rate","Hold Rate"))))),"Review")</f>
        <v/>
      </c>
      <c r="AL198" s="25" t="n"/>
      <c r="AM198" s="25" t="n"/>
      <c r="AN198" s="26" t="n"/>
      <c r="AO198" s="24">
        <f>IFERROR(IF(A198="","",IF(A198&lt;TODAY(),"Past",IF(A198=TODAY(),"Today","Future"))),"")</f>
        <v/>
      </c>
      <c r="AP198" s="58">
        <f>IFERROR(IF(COUNTA(G198,I198:J198,M198:P198,R198,V198:W198,AB198:AC198,AG198,AI198,AL198:AN198)=0,"",'Assumptions'!$B$9),"")</f>
        <v/>
      </c>
      <c r="AQ198" s="31">
        <f>IFERROR(IF(COUNTA(G198,I198:J198,M198:P198,R198,V198:W198,AB198:AC198,AG198,AI198,AL198:AN198)=0,"",IF(G198&gt;F198,"Out-of-order rooms exceed inventory",IF(I198&gt;H198,"On-the-books rooms exceed sellable rooms",IF(Q198&gt;H198,"Forecast exceeds sellable rooms",IF(AND(Q198&gt;0,R198=0),"Missing forecast ADR",IF(AND(I198&gt;0,J198=0),"Missing on-the-books ADR","Ready")))))),"Check inputs")</f>
        <v/>
      </c>
    </row>
    <row r="199">
      <c r="A199" s="55" t="n">
        <v>46220</v>
      </c>
      <c r="B199" s="24">
        <f>IFERROR(IF(A199="","",INDEX('Assumptions'!$E$3:$E$9,MOD(A199-'Assumptions'!$B$18,7)+1)),"")</f>
        <v/>
      </c>
      <c r="C199" s="24">
        <f>IFERROR(IF(A199="","",INDEX('Assumptions'!$H$3:$H$14,MONTH(A199))),"")</f>
        <v/>
      </c>
      <c r="D199" s="25" t="inlineStr">
        <is>
          <t>Weekday</t>
        </is>
      </c>
      <c r="E199" s="26" t="n"/>
      <c r="F199" s="24">
        <f>IFERROR(IF(A199="","",'Assumptions'!$B$5),"")</f>
        <v/>
      </c>
      <c r="G199" s="25" t="n"/>
      <c r="H199" s="24">
        <f>IFERROR(IF(G199="","",MAX(0,F199-G199)),"")</f>
        <v/>
      </c>
      <c r="I199" s="25" t="n"/>
      <c r="J199" s="56" t="n"/>
      <c r="K199" s="57">
        <f>IFERROR(IF(OR(I199="",J199=""),"",I199*J199),"")</f>
        <v/>
      </c>
      <c r="L199" s="58">
        <f>IFERROR(IF(OR(I199="",H199=""),"",I199/H199),"")</f>
        <v/>
      </c>
      <c r="M199" s="25" t="n"/>
      <c r="N199" s="25" t="n"/>
      <c r="O199" s="25" t="n"/>
      <c r="P199" s="25" t="n"/>
      <c r="Q199" s="24">
        <f>IFERROR(IF(OR(H199="",I199="",P199=""),"",MIN(H199,MAX(0,I199+P199))),"")</f>
        <v/>
      </c>
      <c r="R199" s="56" t="n"/>
      <c r="S199" s="57">
        <f>IFERROR(IF(OR(Q199="",R199=""),"",Q199*R199),"")</f>
        <v/>
      </c>
      <c r="T199" s="58">
        <f>IFERROR(IF(OR(Q199="",H199=""),"",Q199/H199),"")</f>
        <v/>
      </c>
      <c r="U199" s="57">
        <f>IFERROR(IF(OR(S199="",H199=""),"",S199/H199),"")</f>
        <v/>
      </c>
      <c r="V199" s="25" t="n"/>
      <c r="W199" s="56" t="n"/>
      <c r="X199" s="57">
        <f>IFERROR(IF(OR(V199="",W199=""),"",V199*W199),"")</f>
        <v/>
      </c>
      <c r="Y199" s="58">
        <f>IFERROR(IF(OR(V199="",H199=""),"",V199/H199),"")</f>
        <v/>
      </c>
      <c r="Z199" s="57">
        <f>IFERROR(IF(OR(S199="",X199=""),"",S199-X199),"")</f>
        <v/>
      </c>
      <c r="AA199" s="58">
        <f>IFERROR(IF(OR(Z199="",X199=""),"",Z199/X199),"")</f>
        <v/>
      </c>
      <c r="AB199" s="25" t="n"/>
      <c r="AC199" s="56" t="n"/>
      <c r="AD199" s="57">
        <f>IFERROR(IF(OR(AB199="",AC199=""),"",AB199*AC199),"")</f>
        <v/>
      </c>
      <c r="AE199" s="57">
        <f>IFERROR(IF(OR(S199="",AD199=""),"",S199-AD199),"")</f>
        <v/>
      </c>
      <c r="AF199" s="58">
        <f>IFERROR(IF(OR(AE199="",AD199=""),"",AE199/AD199),"")</f>
        <v/>
      </c>
      <c r="AG199" s="56" t="n"/>
      <c r="AH199" s="59">
        <f>IFERROR(IF(OR(R199="",AG199=""),"",R199/AG199*100),"")</f>
        <v/>
      </c>
      <c r="AI199" s="56" t="n"/>
      <c r="AJ199" s="57">
        <f>IFERROR(IF(OR(T199="",AI199=""),"",IF(T199&gt;='Assumptions'!$B$10,AI199*(1+'Assumptions'!$B$13),IF(T199&lt;'Assumptions'!$B$8,AI199*(1-'Assumptions'!$B$14),AI199))),"")</f>
        <v/>
      </c>
      <c r="AK199" s="31">
        <f>IFERROR(IF(COUNTA(G199,I199:J199,M199:P199,R199,V199:W199,AB199:AC199,AG199,AI199,AL199:AN199)=0,"",IF(H199=0,"Closed / Sold Out",IF(I199&gt;H199,"Review Inventory",IF(T199&gt;='Assumptions'!$B$10,"Increase Rate",IF(T199&lt;'Assumptions'!$B$8,"Reduce Rate","Hold Rate"))))),"Review")</f>
        <v/>
      </c>
      <c r="AL199" s="25" t="n"/>
      <c r="AM199" s="25" t="n"/>
      <c r="AN199" s="26" t="n"/>
      <c r="AO199" s="24">
        <f>IFERROR(IF(A199="","",IF(A199&lt;TODAY(),"Past",IF(A199=TODAY(),"Today","Future"))),"")</f>
        <v/>
      </c>
      <c r="AP199" s="58">
        <f>IFERROR(IF(COUNTA(G199,I199:J199,M199:P199,R199,V199:W199,AB199:AC199,AG199,AI199,AL199:AN199)=0,"",'Assumptions'!$B$9),"")</f>
        <v/>
      </c>
      <c r="AQ199" s="31">
        <f>IFERROR(IF(COUNTA(G199,I199:J199,M199:P199,R199,V199:W199,AB199:AC199,AG199,AI199,AL199:AN199)=0,"",IF(G199&gt;F199,"Out-of-order rooms exceed inventory",IF(I199&gt;H199,"On-the-books rooms exceed sellable rooms",IF(Q199&gt;H199,"Forecast exceeds sellable rooms",IF(AND(Q199&gt;0,R199=0),"Missing forecast ADR",IF(AND(I199&gt;0,J199=0),"Missing on-the-books ADR","Ready")))))),"Check inputs")</f>
        <v/>
      </c>
    </row>
    <row r="200">
      <c r="A200" s="55" t="n">
        <v>46221</v>
      </c>
      <c r="B200" s="24">
        <f>IFERROR(IF(A200="","",INDEX('Assumptions'!$E$3:$E$9,MOD(A200-'Assumptions'!$B$18,7)+1)),"")</f>
        <v/>
      </c>
      <c r="C200" s="24">
        <f>IFERROR(IF(A200="","",INDEX('Assumptions'!$H$3:$H$14,MONTH(A200))),"")</f>
        <v/>
      </c>
      <c r="D200" s="25" t="inlineStr">
        <is>
          <t>Weekend</t>
        </is>
      </c>
      <c r="E200" s="26" t="n"/>
      <c r="F200" s="24">
        <f>IFERROR(IF(A200="","",'Assumptions'!$B$5),"")</f>
        <v/>
      </c>
      <c r="G200" s="25" t="n"/>
      <c r="H200" s="24">
        <f>IFERROR(IF(G200="","",MAX(0,F200-G200)),"")</f>
        <v/>
      </c>
      <c r="I200" s="25" t="n"/>
      <c r="J200" s="56" t="n"/>
      <c r="K200" s="57">
        <f>IFERROR(IF(OR(I200="",J200=""),"",I200*J200),"")</f>
        <v/>
      </c>
      <c r="L200" s="58">
        <f>IFERROR(IF(OR(I200="",H200=""),"",I200/H200),"")</f>
        <v/>
      </c>
      <c r="M200" s="25" t="n"/>
      <c r="N200" s="25" t="n"/>
      <c r="O200" s="25" t="n"/>
      <c r="P200" s="25" t="n"/>
      <c r="Q200" s="24">
        <f>IFERROR(IF(OR(H200="",I200="",P200=""),"",MIN(H200,MAX(0,I200+P200))),"")</f>
        <v/>
      </c>
      <c r="R200" s="56" t="n"/>
      <c r="S200" s="57">
        <f>IFERROR(IF(OR(Q200="",R200=""),"",Q200*R200),"")</f>
        <v/>
      </c>
      <c r="T200" s="58">
        <f>IFERROR(IF(OR(Q200="",H200=""),"",Q200/H200),"")</f>
        <v/>
      </c>
      <c r="U200" s="57">
        <f>IFERROR(IF(OR(S200="",H200=""),"",S200/H200),"")</f>
        <v/>
      </c>
      <c r="V200" s="25" t="n"/>
      <c r="W200" s="56" t="n"/>
      <c r="X200" s="57">
        <f>IFERROR(IF(OR(V200="",W200=""),"",V200*W200),"")</f>
        <v/>
      </c>
      <c r="Y200" s="58">
        <f>IFERROR(IF(OR(V200="",H200=""),"",V200/H200),"")</f>
        <v/>
      </c>
      <c r="Z200" s="57">
        <f>IFERROR(IF(OR(S200="",X200=""),"",S200-X200),"")</f>
        <v/>
      </c>
      <c r="AA200" s="58">
        <f>IFERROR(IF(OR(Z200="",X200=""),"",Z200/X200),"")</f>
        <v/>
      </c>
      <c r="AB200" s="25" t="n"/>
      <c r="AC200" s="56" t="n"/>
      <c r="AD200" s="57">
        <f>IFERROR(IF(OR(AB200="",AC200=""),"",AB200*AC200),"")</f>
        <v/>
      </c>
      <c r="AE200" s="57">
        <f>IFERROR(IF(OR(S200="",AD200=""),"",S200-AD200),"")</f>
        <v/>
      </c>
      <c r="AF200" s="58">
        <f>IFERROR(IF(OR(AE200="",AD200=""),"",AE200/AD200),"")</f>
        <v/>
      </c>
      <c r="AG200" s="56" t="n"/>
      <c r="AH200" s="59">
        <f>IFERROR(IF(OR(R200="",AG200=""),"",R200/AG200*100),"")</f>
        <v/>
      </c>
      <c r="AI200" s="56" t="n"/>
      <c r="AJ200" s="57">
        <f>IFERROR(IF(OR(T200="",AI200=""),"",IF(T200&gt;='Assumptions'!$B$10,AI200*(1+'Assumptions'!$B$13),IF(T200&lt;'Assumptions'!$B$8,AI200*(1-'Assumptions'!$B$14),AI200))),"")</f>
        <v/>
      </c>
      <c r="AK200" s="31">
        <f>IFERROR(IF(COUNTA(G200,I200:J200,M200:P200,R200,V200:W200,AB200:AC200,AG200,AI200,AL200:AN200)=0,"",IF(H200=0,"Closed / Sold Out",IF(I200&gt;H200,"Review Inventory",IF(T200&gt;='Assumptions'!$B$10,"Increase Rate",IF(T200&lt;'Assumptions'!$B$8,"Reduce Rate","Hold Rate"))))),"Review")</f>
        <v/>
      </c>
      <c r="AL200" s="25" t="n"/>
      <c r="AM200" s="25" t="n"/>
      <c r="AN200" s="26" t="n"/>
      <c r="AO200" s="24">
        <f>IFERROR(IF(A200="","",IF(A200&lt;TODAY(),"Past",IF(A200=TODAY(),"Today","Future"))),"")</f>
        <v/>
      </c>
      <c r="AP200" s="58">
        <f>IFERROR(IF(COUNTA(G200,I200:J200,M200:P200,R200,V200:W200,AB200:AC200,AG200,AI200,AL200:AN200)=0,"",'Assumptions'!$B$9),"")</f>
        <v/>
      </c>
      <c r="AQ200" s="31">
        <f>IFERROR(IF(COUNTA(G200,I200:J200,M200:P200,R200,V200:W200,AB200:AC200,AG200,AI200,AL200:AN200)=0,"",IF(G200&gt;F200,"Out-of-order rooms exceed inventory",IF(I200&gt;H200,"On-the-books rooms exceed sellable rooms",IF(Q200&gt;H200,"Forecast exceeds sellable rooms",IF(AND(Q200&gt;0,R200=0),"Missing forecast ADR",IF(AND(I200&gt;0,J200=0),"Missing on-the-books ADR","Ready")))))),"Check inputs")</f>
        <v/>
      </c>
    </row>
    <row r="201">
      <c r="A201" s="55" t="n">
        <v>46222</v>
      </c>
      <c r="B201" s="24">
        <f>IFERROR(IF(A201="","",INDEX('Assumptions'!$E$3:$E$9,MOD(A201-'Assumptions'!$B$18,7)+1)),"")</f>
        <v/>
      </c>
      <c r="C201" s="24">
        <f>IFERROR(IF(A201="","",INDEX('Assumptions'!$H$3:$H$14,MONTH(A201))),"")</f>
        <v/>
      </c>
      <c r="D201" s="25" t="inlineStr">
        <is>
          <t>Weekend</t>
        </is>
      </c>
      <c r="E201" s="26" t="n"/>
      <c r="F201" s="24">
        <f>IFERROR(IF(A201="","",'Assumptions'!$B$5),"")</f>
        <v/>
      </c>
      <c r="G201" s="25" t="n"/>
      <c r="H201" s="24">
        <f>IFERROR(IF(G201="","",MAX(0,F201-G201)),"")</f>
        <v/>
      </c>
      <c r="I201" s="25" t="n"/>
      <c r="J201" s="56" t="n"/>
      <c r="K201" s="57">
        <f>IFERROR(IF(OR(I201="",J201=""),"",I201*J201),"")</f>
        <v/>
      </c>
      <c r="L201" s="58">
        <f>IFERROR(IF(OR(I201="",H201=""),"",I201/H201),"")</f>
        <v/>
      </c>
      <c r="M201" s="25" t="n"/>
      <c r="N201" s="25" t="n"/>
      <c r="O201" s="25" t="n"/>
      <c r="P201" s="25" t="n"/>
      <c r="Q201" s="24">
        <f>IFERROR(IF(OR(H201="",I201="",P201=""),"",MIN(H201,MAX(0,I201+P201))),"")</f>
        <v/>
      </c>
      <c r="R201" s="56" t="n"/>
      <c r="S201" s="57">
        <f>IFERROR(IF(OR(Q201="",R201=""),"",Q201*R201),"")</f>
        <v/>
      </c>
      <c r="T201" s="58">
        <f>IFERROR(IF(OR(Q201="",H201=""),"",Q201/H201),"")</f>
        <v/>
      </c>
      <c r="U201" s="57">
        <f>IFERROR(IF(OR(S201="",H201=""),"",S201/H201),"")</f>
        <v/>
      </c>
      <c r="V201" s="25" t="n"/>
      <c r="W201" s="56" t="n"/>
      <c r="X201" s="57">
        <f>IFERROR(IF(OR(V201="",W201=""),"",V201*W201),"")</f>
        <v/>
      </c>
      <c r="Y201" s="58">
        <f>IFERROR(IF(OR(V201="",H201=""),"",V201/H201),"")</f>
        <v/>
      </c>
      <c r="Z201" s="57">
        <f>IFERROR(IF(OR(S201="",X201=""),"",S201-X201),"")</f>
        <v/>
      </c>
      <c r="AA201" s="58">
        <f>IFERROR(IF(OR(Z201="",X201=""),"",Z201/X201),"")</f>
        <v/>
      </c>
      <c r="AB201" s="25" t="n"/>
      <c r="AC201" s="56" t="n"/>
      <c r="AD201" s="57">
        <f>IFERROR(IF(OR(AB201="",AC201=""),"",AB201*AC201),"")</f>
        <v/>
      </c>
      <c r="AE201" s="57">
        <f>IFERROR(IF(OR(S201="",AD201=""),"",S201-AD201),"")</f>
        <v/>
      </c>
      <c r="AF201" s="58">
        <f>IFERROR(IF(OR(AE201="",AD201=""),"",AE201/AD201),"")</f>
        <v/>
      </c>
      <c r="AG201" s="56" t="n"/>
      <c r="AH201" s="59">
        <f>IFERROR(IF(OR(R201="",AG201=""),"",R201/AG201*100),"")</f>
        <v/>
      </c>
      <c r="AI201" s="56" t="n"/>
      <c r="AJ201" s="57">
        <f>IFERROR(IF(OR(T201="",AI201=""),"",IF(T201&gt;='Assumptions'!$B$10,AI201*(1+'Assumptions'!$B$13),IF(T201&lt;'Assumptions'!$B$8,AI201*(1-'Assumptions'!$B$14),AI201))),"")</f>
        <v/>
      </c>
      <c r="AK201" s="31">
        <f>IFERROR(IF(COUNTA(G201,I201:J201,M201:P201,R201,V201:W201,AB201:AC201,AG201,AI201,AL201:AN201)=0,"",IF(H201=0,"Closed / Sold Out",IF(I201&gt;H201,"Review Inventory",IF(T201&gt;='Assumptions'!$B$10,"Increase Rate",IF(T201&lt;'Assumptions'!$B$8,"Reduce Rate","Hold Rate"))))),"Review")</f>
        <v/>
      </c>
      <c r="AL201" s="25" t="n"/>
      <c r="AM201" s="25" t="n"/>
      <c r="AN201" s="26" t="n"/>
      <c r="AO201" s="24">
        <f>IFERROR(IF(A201="","",IF(A201&lt;TODAY(),"Past",IF(A201=TODAY(),"Today","Future"))),"")</f>
        <v/>
      </c>
      <c r="AP201" s="58">
        <f>IFERROR(IF(COUNTA(G201,I201:J201,M201:P201,R201,V201:W201,AB201:AC201,AG201,AI201,AL201:AN201)=0,"",'Assumptions'!$B$9),"")</f>
        <v/>
      </c>
      <c r="AQ201" s="31">
        <f>IFERROR(IF(COUNTA(G201,I201:J201,M201:P201,R201,V201:W201,AB201:AC201,AG201,AI201,AL201:AN201)=0,"",IF(G201&gt;F201,"Out-of-order rooms exceed inventory",IF(I201&gt;H201,"On-the-books rooms exceed sellable rooms",IF(Q201&gt;H201,"Forecast exceeds sellable rooms",IF(AND(Q201&gt;0,R201=0),"Missing forecast ADR",IF(AND(I201&gt;0,J201=0),"Missing on-the-books ADR","Ready")))))),"Check inputs")</f>
        <v/>
      </c>
    </row>
    <row r="202">
      <c r="A202" s="55" t="n">
        <v>46223</v>
      </c>
      <c r="B202" s="24">
        <f>IFERROR(IF(A202="","",INDEX('Assumptions'!$E$3:$E$9,MOD(A202-'Assumptions'!$B$18,7)+1)),"")</f>
        <v/>
      </c>
      <c r="C202" s="24">
        <f>IFERROR(IF(A202="","",INDEX('Assumptions'!$H$3:$H$14,MONTH(A202))),"")</f>
        <v/>
      </c>
      <c r="D202" s="25" t="inlineStr">
        <is>
          <t>Weekday</t>
        </is>
      </c>
      <c r="E202" s="26" t="n"/>
      <c r="F202" s="24">
        <f>IFERROR(IF(A202="","",'Assumptions'!$B$5),"")</f>
        <v/>
      </c>
      <c r="G202" s="25" t="n"/>
      <c r="H202" s="24">
        <f>IFERROR(IF(G202="","",MAX(0,F202-G202)),"")</f>
        <v/>
      </c>
      <c r="I202" s="25" t="n"/>
      <c r="J202" s="56" t="n"/>
      <c r="K202" s="57">
        <f>IFERROR(IF(OR(I202="",J202=""),"",I202*J202),"")</f>
        <v/>
      </c>
      <c r="L202" s="58">
        <f>IFERROR(IF(OR(I202="",H202=""),"",I202/H202),"")</f>
        <v/>
      </c>
      <c r="M202" s="25" t="n"/>
      <c r="N202" s="25" t="n"/>
      <c r="O202" s="25" t="n"/>
      <c r="P202" s="25" t="n"/>
      <c r="Q202" s="24">
        <f>IFERROR(IF(OR(H202="",I202="",P202=""),"",MIN(H202,MAX(0,I202+P202))),"")</f>
        <v/>
      </c>
      <c r="R202" s="56" t="n"/>
      <c r="S202" s="57">
        <f>IFERROR(IF(OR(Q202="",R202=""),"",Q202*R202),"")</f>
        <v/>
      </c>
      <c r="T202" s="58">
        <f>IFERROR(IF(OR(Q202="",H202=""),"",Q202/H202),"")</f>
        <v/>
      </c>
      <c r="U202" s="57">
        <f>IFERROR(IF(OR(S202="",H202=""),"",S202/H202),"")</f>
        <v/>
      </c>
      <c r="V202" s="25" t="n"/>
      <c r="W202" s="56" t="n"/>
      <c r="X202" s="57">
        <f>IFERROR(IF(OR(V202="",W202=""),"",V202*W202),"")</f>
        <v/>
      </c>
      <c r="Y202" s="58">
        <f>IFERROR(IF(OR(V202="",H202=""),"",V202/H202),"")</f>
        <v/>
      </c>
      <c r="Z202" s="57">
        <f>IFERROR(IF(OR(S202="",X202=""),"",S202-X202),"")</f>
        <v/>
      </c>
      <c r="AA202" s="58">
        <f>IFERROR(IF(OR(Z202="",X202=""),"",Z202/X202),"")</f>
        <v/>
      </c>
      <c r="AB202" s="25" t="n"/>
      <c r="AC202" s="56" t="n"/>
      <c r="AD202" s="57">
        <f>IFERROR(IF(OR(AB202="",AC202=""),"",AB202*AC202),"")</f>
        <v/>
      </c>
      <c r="AE202" s="57">
        <f>IFERROR(IF(OR(S202="",AD202=""),"",S202-AD202),"")</f>
        <v/>
      </c>
      <c r="AF202" s="58">
        <f>IFERROR(IF(OR(AE202="",AD202=""),"",AE202/AD202),"")</f>
        <v/>
      </c>
      <c r="AG202" s="56" t="n"/>
      <c r="AH202" s="59">
        <f>IFERROR(IF(OR(R202="",AG202=""),"",R202/AG202*100),"")</f>
        <v/>
      </c>
      <c r="AI202" s="56" t="n"/>
      <c r="AJ202" s="57">
        <f>IFERROR(IF(OR(T202="",AI202=""),"",IF(T202&gt;='Assumptions'!$B$10,AI202*(1+'Assumptions'!$B$13),IF(T202&lt;'Assumptions'!$B$8,AI202*(1-'Assumptions'!$B$14),AI202))),"")</f>
        <v/>
      </c>
      <c r="AK202" s="31">
        <f>IFERROR(IF(COUNTA(G202,I202:J202,M202:P202,R202,V202:W202,AB202:AC202,AG202,AI202,AL202:AN202)=0,"",IF(H202=0,"Closed / Sold Out",IF(I202&gt;H202,"Review Inventory",IF(T202&gt;='Assumptions'!$B$10,"Increase Rate",IF(T202&lt;'Assumptions'!$B$8,"Reduce Rate","Hold Rate"))))),"Review")</f>
        <v/>
      </c>
      <c r="AL202" s="25" t="n"/>
      <c r="AM202" s="25" t="n"/>
      <c r="AN202" s="26" t="n"/>
      <c r="AO202" s="24">
        <f>IFERROR(IF(A202="","",IF(A202&lt;TODAY(),"Past",IF(A202=TODAY(),"Today","Future"))),"")</f>
        <v/>
      </c>
      <c r="AP202" s="58">
        <f>IFERROR(IF(COUNTA(G202,I202:J202,M202:P202,R202,V202:W202,AB202:AC202,AG202,AI202,AL202:AN202)=0,"",'Assumptions'!$B$9),"")</f>
        <v/>
      </c>
      <c r="AQ202" s="31">
        <f>IFERROR(IF(COUNTA(G202,I202:J202,M202:P202,R202,V202:W202,AB202:AC202,AG202,AI202,AL202:AN202)=0,"",IF(G202&gt;F202,"Out-of-order rooms exceed inventory",IF(I202&gt;H202,"On-the-books rooms exceed sellable rooms",IF(Q202&gt;H202,"Forecast exceeds sellable rooms",IF(AND(Q202&gt;0,R202=0),"Missing forecast ADR",IF(AND(I202&gt;0,J202=0),"Missing on-the-books ADR","Ready")))))),"Check inputs")</f>
        <v/>
      </c>
    </row>
    <row r="203">
      <c r="A203" s="55" t="n">
        <v>46224</v>
      </c>
      <c r="B203" s="24">
        <f>IFERROR(IF(A203="","",INDEX('Assumptions'!$E$3:$E$9,MOD(A203-'Assumptions'!$B$18,7)+1)),"")</f>
        <v/>
      </c>
      <c r="C203" s="24">
        <f>IFERROR(IF(A203="","",INDEX('Assumptions'!$H$3:$H$14,MONTH(A203))),"")</f>
        <v/>
      </c>
      <c r="D203" s="25" t="inlineStr">
        <is>
          <t>Weekday</t>
        </is>
      </c>
      <c r="E203" s="26" t="n"/>
      <c r="F203" s="24">
        <f>IFERROR(IF(A203="","",'Assumptions'!$B$5),"")</f>
        <v/>
      </c>
      <c r="G203" s="25" t="n"/>
      <c r="H203" s="24">
        <f>IFERROR(IF(G203="","",MAX(0,F203-G203)),"")</f>
        <v/>
      </c>
      <c r="I203" s="25" t="n"/>
      <c r="J203" s="56" t="n"/>
      <c r="K203" s="57">
        <f>IFERROR(IF(OR(I203="",J203=""),"",I203*J203),"")</f>
        <v/>
      </c>
      <c r="L203" s="58">
        <f>IFERROR(IF(OR(I203="",H203=""),"",I203/H203),"")</f>
        <v/>
      </c>
      <c r="M203" s="25" t="n"/>
      <c r="N203" s="25" t="n"/>
      <c r="O203" s="25" t="n"/>
      <c r="P203" s="25" t="n"/>
      <c r="Q203" s="24">
        <f>IFERROR(IF(OR(H203="",I203="",P203=""),"",MIN(H203,MAX(0,I203+P203))),"")</f>
        <v/>
      </c>
      <c r="R203" s="56" t="n"/>
      <c r="S203" s="57">
        <f>IFERROR(IF(OR(Q203="",R203=""),"",Q203*R203),"")</f>
        <v/>
      </c>
      <c r="T203" s="58">
        <f>IFERROR(IF(OR(Q203="",H203=""),"",Q203/H203),"")</f>
        <v/>
      </c>
      <c r="U203" s="57">
        <f>IFERROR(IF(OR(S203="",H203=""),"",S203/H203),"")</f>
        <v/>
      </c>
      <c r="V203" s="25" t="n"/>
      <c r="W203" s="56" t="n"/>
      <c r="X203" s="57">
        <f>IFERROR(IF(OR(V203="",W203=""),"",V203*W203),"")</f>
        <v/>
      </c>
      <c r="Y203" s="58">
        <f>IFERROR(IF(OR(V203="",H203=""),"",V203/H203),"")</f>
        <v/>
      </c>
      <c r="Z203" s="57">
        <f>IFERROR(IF(OR(S203="",X203=""),"",S203-X203),"")</f>
        <v/>
      </c>
      <c r="AA203" s="58">
        <f>IFERROR(IF(OR(Z203="",X203=""),"",Z203/X203),"")</f>
        <v/>
      </c>
      <c r="AB203" s="25" t="n"/>
      <c r="AC203" s="56" t="n"/>
      <c r="AD203" s="57">
        <f>IFERROR(IF(OR(AB203="",AC203=""),"",AB203*AC203),"")</f>
        <v/>
      </c>
      <c r="AE203" s="57">
        <f>IFERROR(IF(OR(S203="",AD203=""),"",S203-AD203),"")</f>
        <v/>
      </c>
      <c r="AF203" s="58">
        <f>IFERROR(IF(OR(AE203="",AD203=""),"",AE203/AD203),"")</f>
        <v/>
      </c>
      <c r="AG203" s="56" t="n"/>
      <c r="AH203" s="59">
        <f>IFERROR(IF(OR(R203="",AG203=""),"",R203/AG203*100),"")</f>
        <v/>
      </c>
      <c r="AI203" s="56" t="n"/>
      <c r="AJ203" s="57">
        <f>IFERROR(IF(OR(T203="",AI203=""),"",IF(T203&gt;='Assumptions'!$B$10,AI203*(1+'Assumptions'!$B$13),IF(T203&lt;'Assumptions'!$B$8,AI203*(1-'Assumptions'!$B$14),AI203))),"")</f>
        <v/>
      </c>
      <c r="AK203" s="31">
        <f>IFERROR(IF(COUNTA(G203,I203:J203,M203:P203,R203,V203:W203,AB203:AC203,AG203,AI203,AL203:AN203)=0,"",IF(H203=0,"Closed / Sold Out",IF(I203&gt;H203,"Review Inventory",IF(T203&gt;='Assumptions'!$B$10,"Increase Rate",IF(T203&lt;'Assumptions'!$B$8,"Reduce Rate","Hold Rate"))))),"Review")</f>
        <v/>
      </c>
      <c r="AL203" s="25" t="n"/>
      <c r="AM203" s="25" t="n"/>
      <c r="AN203" s="26" t="n"/>
      <c r="AO203" s="24">
        <f>IFERROR(IF(A203="","",IF(A203&lt;TODAY(),"Past",IF(A203=TODAY(),"Today","Future"))),"")</f>
        <v/>
      </c>
      <c r="AP203" s="58">
        <f>IFERROR(IF(COUNTA(G203,I203:J203,M203:P203,R203,V203:W203,AB203:AC203,AG203,AI203,AL203:AN203)=0,"",'Assumptions'!$B$9),"")</f>
        <v/>
      </c>
      <c r="AQ203" s="31">
        <f>IFERROR(IF(COUNTA(G203,I203:J203,M203:P203,R203,V203:W203,AB203:AC203,AG203,AI203,AL203:AN203)=0,"",IF(G203&gt;F203,"Out-of-order rooms exceed inventory",IF(I203&gt;H203,"On-the-books rooms exceed sellable rooms",IF(Q203&gt;H203,"Forecast exceeds sellable rooms",IF(AND(Q203&gt;0,R203=0),"Missing forecast ADR",IF(AND(I203&gt;0,J203=0),"Missing on-the-books ADR","Ready")))))),"Check inputs")</f>
        <v/>
      </c>
    </row>
    <row r="204">
      <c r="A204" s="55" t="n">
        <v>46225</v>
      </c>
      <c r="B204" s="24">
        <f>IFERROR(IF(A204="","",INDEX('Assumptions'!$E$3:$E$9,MOD(A204-'Assumptions'!$B$18,7)+1)),"")</f>
        <v/>
      </c>
      <c r="C204" s="24">
        <f>IFERROR(IF(A204="","",INDEX('Assumptions'!$H$3:$H$14,MONTH(A204))),"")</f>
        <v/>
      </c>
      <c r="D204" s="25" t="inlineStr">
        <is>
          <t>Weekday</t>
        </is>
      </c>
      <c r="E204" s="26" t="n"/>
      <c r="F204" s="24">
        <f>IFERROR(IF(A204="","",'Assumptions'!$B$5),"")</f>
        <v/>
      </c>
      <c r="G204" s="25" t="n"/>
      <c r="H204" s="24">
        <f>IFERROR(IF(G204="","",MAX(0,F204-G204)),"")</f>
        <v/>
      </c>
      <c r="I204" s="25" t="n"/>
      <c r="J204" s="56" t="n"/>
      <c r="K204" s="57">
        <f>IFERROR(IF(OR(I204="",J204=""),"",I204*J204),"")</f>
        <v/>
      </c>
      <c r="L204" s="58">
        <f>IFERROR(IF(OR(I204="",H204=""),"",I204/H204),"")</f>
        <v/>
      </c>
      <c r="M204" s="25" t="n"/>
      <c r="N204" s="25" t="n"/>
      <c r="O204" s="25" t="n"/>
      <c r="P204" s="25" t="n"/>
      <c r="Q204" s="24">
        <f>IFERROR(IF(OR(H204="",I204="",P204=""),"",MIN(H204,MAX(0,I204+P204))),"")</f>
        <v/>
      </c>
      <c r="R204" s="56" t="n"/>
      <c r="S204" s="57">
        <f>IFERROR(IF(OR(Q204="",R204=""),"",Q204*R204),"")</f>
        <v/>
      </c>
      <c r="T204" s="58">
        <f>IFERROR(IF(OR(Q204="",H204=""),"",Q204/H204),"")</f>
        <v/>
      </c>
      <c r="U204" s="57">
        <f>IFERROR(IF(OR(S204="",H204=""),"",S204/H204),"")</f>
        <v/>
      </c>
      <c r="V204" s="25" t="n"/>
      <c r="W204" s="56" t="n"/>
      <c r="X204" s="57">
        <f>IFERROR(IF(OR(V204="",W204=""),"",V204*W204),"")</f>
        <v/>
      </c>
      <c r="Y204" s="58">
        <f>IFERROR(IF(OR(V204="",H204=""),"",V204/H204),"")</f>
        <v/>
      </c>
      <c r="Z204" s="57">
        <f>IFERROR(IF(OR(S204="",X204=""),"",S204-X204),"")</f>
        <v/>
      </c>
      <c r="AA204" s="58">
        <f>IFERROR(IF(OR(Z204="",X204=""),"",Z204/X204),"")</f>
        <v/>
      </c>
      <c r="AB204" s="25" t="n"/>
      <c r="AC204" s="56" t="n"/>
      <c r="AD204" s="57">
        <f>IFERROR(IF(OR(AB204="",AC204=""),"",AB204*AC204),"")</f>
        <v/>
      </c>
      <c r="AE204" s="57">
        <f>IFERROR(IF(OR(S204="",AD204=""),"",S204-AD204),"")</f>
        <v/>
      </c>
      <c r="AF204" s="58">
        <f>IFERROR(IF(OR(AE204="",AD204=""),"",AE204/AD204),"")</f>
        <v/>
      </c>
      <c r="AG204" s="56" t="n"/>
      <c r="AH204" s="59">
        <f>IFERROR(IF(OR(R204="",AG204=""),"",R204/AG204*100),"")</f>
        <v/>
      </c>
      <c r="AI204" s="56" t="n"/>
      <c r="AJ204" s="57">
        <f>IFERROR(IF(OR(T204="",AI204=""),"",IF(T204&gt;='Assumptions'!$B$10,AI204*(1+'Assumptions'!$B$13),IF(T204&lt;'Assumptions'!$B$8,AI204*(1-'Assumptions'!$B$14),AI204))),"")</f>
        <v/>
      </c>
      <c r="AK204" s="31">
        <f>IFERROR(IF(COUNTA(G204,I204:J204,M204:P204,R204,V204:W204,AB204:AC204,AG204,AI204,AL204:AN204)=0,"",IF(H204=0,"Closed / Sold Out",IF(I204&gt;H204,"Review Inventory",IF(T204&gt;='Assumptions'!$B$10,"Increase Rate",IF(T204&lt;'Assumptions'!$B$8,"Reduce Rate","Hold Rate"))))),"Review")</f>
        <v/>
      </c>
      <c r="AL204" s="25" t="n"/>
      <c r="AM204" s="25" t="n"/>
      <c r="AN204" s="26" t="n"/>
      <c r="AO204" s="24">
        <f>IFERROR(IF(A204="","",IF(A204&lt;TODAY(),"Past",IF(A204=TODAY(),"Today","Future"))),"")</f>
        <v/>
      </c>
      <c r="AP204" s="58">
        <f>IFERROR(IF(COUNTA(G204,I204:J204,M204:P204,R204,V204:W204,AB204:AC204,AG204,AI204,AL204:AN204)=0,"",'Assumptions'!$B$9),"")</f>
        <v/>
      </c>
      <c r="AQ204" s="31">
        <f>IFERROR(IF(COUNTA(G204,I204:J204,M204:P204,R204,V204:W204,AB204:AC204,AG204,AI204,AL204:AN204)=0,"",IF(G204&gt;F204,"Out-of-order rooms exceed inventory",IF(I204&gt;H204,"On-the-books rooms exceed sellable rooms",IF(Q204&gt;H204,"Forecast exceeds sellable rooms",IF(AND(Q204&gt;0,R204=0),"Missing forecast ADR",IF(AND(I204&gt;0,J204=0),"Missing on-the-books ADR","Ready")))))),"Check inputs")</f>
        <v/>
      </c>
    </row>
    <row r="205">
      <c r="A205" s="55" t="n">
        <v>46226</v>
      </c>
      <c r="B205" s="24">
        <f>IFERROR(IF(A205="","",INDEX('Assumptions'!$E$3:$E$9,MOD(A205-'Assumptions'!$B$18,7)+1)),"")</f>
        <v/>
      </c>
      <c r="C205" s="24">
        <f>IFERROR(IF(A205="","",INDEX('Assumptions'!$H$3:$H$14,MONTH(A205))),"")</f>
        <v/>
      </c>
      <c r="D205" s="25" t="inlineStr">
        <is>
          <t>Weekday</t>
        </is>
      </c>
      <c r="E205" s="26" t="n"/>
      <c r="F205" s="24">
        <f>IFERROR(IF(A205="","",'Assumptions'!$B$5),"")</f>
        <v/>
      </c>
      <c r="G205" s="25" t="n"/>
      <c r="H205" s="24">
        <f>IFERROR(IF(G205="","",MAX(0,F205-G205)),"")</f>
        <v/>
      </c>
      <c r="I205" s="25" t="n"/>
      <c r="J205" s="56" t="n"/>
      <c r="K205" s="57">
        <f>IFERROR(IF(OR(I205="",J205=""),"",I205*J205),"")</f>
        <v/>
      </c>
      <c r="L205" s="58">
        <f>IFERROR(IF(OR(I205="",H205=""),"",I205/H205),"")</f>
        <v/>
      </c>
      <c r="M205" s="25" t="n"/>
      <c r="N205" s="25" t="n"/>
      <c r="O205" s="25" t="n"/>
      <c r="P205" s="25" t="n"/>
      <c r="Q205" s="24">
        <f>IFERROR(IF(OR(H205="",I205="",P205=""),"",MIN(H205,MAX(0,I205+P205))),"")</f>
        <v/>
      </c>
      <c r="R205" s="56" t="n"/>
      <c r="S205" s="57">
        <f>IFERROR(IF(OR(Q205="",R205=""),"",Q205*R205),"")</f>
        <v/>
      </c>
      <c r="T205" s="58">
        <f>IFERROR(IF(OR(Q205="",H205=""),"",Q205/H205),"")</f>
        <v/>
      </c>
      <c r="U205" s="57">
        <f>IFERROR(IF(OR(S205="",H205=""),"",S205/H205),"")</f>
        <v/>
      </c>
      <c r="V205" s="25" t="n"/>
      <c r="W205" s="56" t="n"/>
      <c r="X205" s="57">
        <f>IFERROR(IF(OR(V205="",W205=""),"",V205*W205),"")</f>
        <v/>
      </c>
      <c r="Y205" s="58">
        <f>IFERROR(IF(OR(V205="",H205=""),"",V205/H205),"")</f>
        <v/>
      </c>
      <c r="Z205" s="57">
        <f>IFERROR(IF(OR(S205="",X205=""),"",S205-X205),"")</f>
        <v/>
      </c>
      <c r="AA205" s="58">
        <f>IFERROR(IF(OR(Z205="",X205=""),"",Z205/X205),"")</f>
        <v/>
      </c>
      <c r="AB205" s="25" t="n"/>
      <c r="AC205" s="56" t="n"/>
      <c r="AD205" s="57">
        <f>IFERROR(IF(OR(AB205="",AC205=""),"",AB205*AC205),"")</f>
        <v/>
      </c>
      <c r="AE205" s="57">
        <f>IFERROR(IF(OR(S205="",AD205=""),"",S205-AD205),"")</f>
        <v/>
      </c>
      <c r="AF205" s="58">
        <f>IFERROR(IF(OR(AE205="",AD205=""),"",AE205/AD205),"")</f>
        <v/>
      </c>
      <c r="AG205" s="56" t="n"/>
      <c r="AH205" s="59">
        <f>IFERROR(IF(OR(R205="",AG205=""),"",R205/AG205*100),"")</f>
        <v/>
      </c>
      <c r="AI205" s="56" t="n"/>
      <c r="AJ205" s="57">
        <f>IFERROR(IF(OR(T205="",AI205=""),"",IF(T205&gt;='Assumptions'!$B$10,AI205*(1+'Assumptions'!$B$13),IF(T205&lt;'Assumptions'!$B$8,AI205*(1-'Assumptions'!$B$14),AI205))),"")</f>
        <v/>
      </c>
      <c r="AK205" s="31">
        <f>IFERROR(IF(COUNTA(G205,I205:J205,M205:P205,R205,V205:W205,AB205:AC205,AG205,AI205,AL205:AN205)=0,"",IF(H205=0,"Closed / Sold Out",IF(I205&gt;H205,"Review Inventory",IF(T205&gt;='Assumptions'!$B$10,"Increase Rate",IF(T205&lt;'Assumptions'!$B$8,"Reduce Rate","Hold Rate"))))),"Review")</f>
        <v/>
      </c>
      <c r="AL205" s="25" t="n"/>
      <c r="AM205" s="25" t="n"/>
      <c r="AN205" s="26" t="n"/>
      <c r="AO205" s="24">
        <f>IFERROR(IF(A205="","",IF(A205&lt;TODAY(),"Past",IF(A205=TODAY(),"Today","Future"))),"")</f>
        <v/>
      </c>
      <c r="AP205" s="58">
        <f>IFERROR(IF(COUNTA(G205,I205:J205,M205:P205,R205,V205:W205,AB205:AC205,AG205,AI205,AL205:AN205)=0,"",'Assumptions'!$B$9),"")</f>
        <v/>
      </c>
      <c r="AQ205" s="31">
        <f>IFERROR(IF(COUNTA(G205,I205:J205,M205:P205,R205,V205:W205,AB205:AC205,AG205,AI205,AL205:AN205)=0,"",IF(G205&gt;F205,"Out-of-order rooms exceed inventory",IF(I205&gt;H205,"On-the-books rooms exceed sellable rooms",IF(Q205&gt;H205,"Forecast exceeds sellable rooms",IF(AND(Q205&gt;0,R205=0),"Missing forecast ADR",IF(AND(I205&gt;0,J205=0),"Missing on-the-books ADR","Ready")))))),"Check inputs")</f>
        <v/>
      </c>
    </row>
    <row r="206">
      <c r="A206" s="55" t="n">
        <v>46227</v>
      </c>
      <c r="B206" s="24">
        <f>IFERROR(IF(A206="","",INDEX('Assumptions'!$E$3:$E$9,MOD(A206-'Assumptions'!$B$18,7)+1)),"")</f>
        <v/>
      </c>
      <c r="C206" s="24">
        <f>IFERROR(IF(A206="","",INDEX('Assumptions'!$H$3:$H$14,MONTH(A206))),"")</f>
        <v/>
      </c>
      <c r="D206" s="25" t="inlineStr">
        <is>
          <t>Weekday</t>
        </is>
      </c>
      <c r="E206" s="26" t="n"/>
      <c r="F206" s="24">
        <f>IFERROR(IF(A206="","",'Assumptions'!$B$5),"")</f>
        <v/>
      </c>
      <c r="G206" s="25" t="n"/>
      <c r="H206" s="24">
        <f>IFERROR(IF(G206="","",MAX(0,F206-G206)),"")</f>
        <v/>
      </c>
      <c r="I206" s="25" t="n"/>
      <c r="J206" s="56" t="n"/>
      <c r="K206" s="57">
        <f>IFERROR(IF(OR(I206="",J206=""),"",I206*J206),"")</f>
        <v/>
      </c>
      <c r="L206" s="58">
        <f>IFERROR(IF(OR(I206="",H206=""),"",I206/H206),"")</f>
        <v/>
      </c>
      <c r="M206" s="25" t="n"/>
      <c r="N206" s="25" t="n"/>
      <c r="O206" s="25" t="n"/>
      <c r="P206" s="25" t="n"/>
      <c r="Q206" s="24">
        <f>IFERROR(IF(OR(H206="",I206="",P206=""),"",MIN(H206,MAX(0,I206+P206))),"")</f>
        <v/>
      </c>
      <c r="R206" s="56" t="n"/>
      <c r="S206" s="57">
        <f>IFERROR(IF(OR(Q206="",R206=""),"",Q206*R206),"")</f>
        <v/>
      </c>
      <c r="T206" s="58">
        <f>IFERROR(IF(OR(Q206="",H206=""),"",Q206/H206),"")</f>
        <v/>
      </c>
      <c r="U206" s="57">
        <f>IFERROR(IF(OR(S206="",H206=""),"",S206/H206),"")</f>
        <v/>
      </c>
      <c r="V206" s="25" t="n"/>
      <c r="W206" s="56" t="n"/>
      <c r="X206" s="57">
        <f>IFERROR(IF(OR(V206="",W206=""),"",V206*W206),"")</f>
        <v/>
      </c>
      <c r="Y206" s="58">
        <f>IFERROR(IF(OR(V206="",H206=""),"",V206/H206),"")</f>
        <v/>
      </c>
      <c r="Z206" s="57">
        <f>IFERROR(IF(OR(S206="",X206=""),"",S206-X206),"")</f>
        <v/>
      </c>
      <c r="AA206" s="58">
        <f>IFERROR(IF(OR(Z206="",X206=""),"",Z206/X206),"")</f>
        <v/>
      </c>
      <c r="AB206" s="25" t="n"/>
      <c r="AC206" s="56" t="n"/>
      <c r="AD206" s="57">
        <f>IFERROR(IF(OR(AB206="",AC206=""),"",AB206*AC206),"")</f>
        <v/>
      </c>
      <c r="AE206" s="57">
        <f>IFERROR(IF(OR(S206="",AD206=""),"",S206-AD206),"")</f>
        <v/>
      </c>
      <c r="AF206" s="58">
        <f>IFERROR(IF(OR(AE206="",AD206=""),"",AE206/AD206),"")</f>
        <v/>
      </c>
      <c r="AG206" s="56" t="n"/>
      <c r="AH206" s="59">
        <f>IFERROR(IF(OR(R206="",AG206=""),"",R206/AG206*100),"")</f>
        <v/>
      </c>
      <c r="AI206" s="56" t="n"/>
      <c r="AJ206" s="57">
        <f>IFERROR(IF(OR(T206="",AI206=""),"",IF(T206&gt;='Assumptions'!$B$10,AI206*(1+'Assumptions'!$B$13),IF(T206&lt;'Assumptions'!$B$8,AI206*(1-'Assumptions'!$B$14),AI206))),"")</f>
        <v/>
      </c>
      <c r="AK206" s="31">
        <f>IFERROR(IF(COUNTA(G206,I206:J206,M206:P206,R206,V206:W206,AB206:AC206,AG206,AI206,AL206:AN206)=0,"",IF(H206=0,"Closed / Sold Out",IF(I206&gt;H206,"Review Inventory",IF(T206&gt;='Assumptions'!$B$10,"Increase Rate",IF(T206&lt;'Assumptions'!$B$8,"Reduce Rate","Hold Rate"))))),"Review")</f>
        <v/>
      </c>
      <c r="AL206" s="25" t="n"/>
      <c r="AM206" s="25" t="n"/>
      <c r="AN206" s="26" t="n"/>
      <c r="AO206" s="24">
        <f>IFERROR(IF(A206="","",IF(A206&lt;TODAY(),"Past",IF(A206=TODAY(),"Today","Future"))),"")</f>
        <v/>
      </c>
      <c r="AP206" s="58">
        <f>IFERROR(IF(COUNTA(G206,I206:J206,M206:P206,R206,V206:W206,AB206:AC206,AG206,AI206,AL206:AN206)=0,"",'Assumptions'!$B$9),"")</f>
        <v/>
      </c>
      <c r="AQ206" s="31">
        <f>IFERROR(IF(COUNTA(G206,I206:J206,M206:P206,R206,V206:W206,AB206:AC206,AG206,AI206,AL206:AN206)=0,"",IF(G206&gt;F206,"Out-of-order rooms exceed inventory",IF(I206&gt;H206,"On-the-books rooms exceed sellable rooms",IF(Q206&gt;H206,"Forecast exceeds sellable rooms",IF(AND(Q206&gt;0,R206=0),"Missing forecast ADR",IF(AND(I206&gt;0,J206=0),"Missing on-the-books ADR","Ready")))))),"Check inputs")</f>
        <v/>
      </c>
    </row>
    <row r="207">
      <c r="A207" s="55" t="n">
        <v>46228</v>
      </c>
      <c r="B207" s="24">
        <f>IFERROR(IF(A207="","",INDEX('Assumptions'!$E$3:$E$9,MOD(A207-'Assumptions'!$B$18,7)+1)),"")</f>
        <v/>
      </c>
      <c r="C207" s="24">
        <f>IFERROR(IF(A207="","",INDEX('Assumptions'!$H$3:$H$14,MONTH(A207))),"")</f>
        <v/>
      </c>
      <c r="D207" s="25" t="inlineStr">
        <is>
          <t>Weekend</t>
        </is>
      </c>
      <c r="E207" s="26" t="n"/>
      <c r="F207" s="24">
        <f>IFERROR(IF(A207="","",'Assumptions'!$B$5),"")</f>
        <v/>
      </c>
      <c r="G207" s="25" t="n"/>
      <c r="H207" s="24">
        <f>IFERROR(IF(G207="","",MAX(0,F207-G207)),"")</f>
        <v/>
      </c>
      <c r="I207" s="25" t="n"/>
      <c r="J207" s="56" t="n"/>
      <c r="K207" s="57">
        <f>IFERROR(IF(OR(I207="",J207=""),"",I207*J207),"")</f>
        <v/>
      </c>
      <c r="L207" s="58">
        <f>IFERROR(IF(OR(I207="",H207=""),"",I207/H207),"")</f>
        <v/>
      </c>
      <c r="M207" s="25" t="n"/>
      <c r="N207" s="25" t="n"/>
      <c r="O207" s="25" t="n"/>
      <c r="P207" s="25" t="n"/>
      <c r="Q207" s="24">
        <f>IFERROR(IF(OR(H207="",I207="",P207=""),"",MIN(H207,MAX(0,I207+P207))),"")</f>
        <v/>
      </c>
      <c r="R207" s="56" t="n"/>
      <c r="S207" s="57">
        <f>IFERROR(IF(OR(Q207="",R207=""),"",Q207*R207),"")</f>
        <v/>
      </c>
      <c r="T207" s="58">
        <f>IFERROR(IF(OR(Q207="",H207=""),"",Q207/H207),"")</f>
        <v/>
      </c>
      <c r="U207" s="57">
        <f>IFERROR(IF(OR(S207="",H207=""),"",S207/H207),"")</f>
        <v/>
      </c>
      <c r="V207" s="25" t="n"/>
      <c r="W207" s="56" t="n"/>
      <c r="X207" s="57">
        <f>IFERROR(IF(OR(V207="",W207=""),"",V207*W207),"")</f>
        <v/>
      </c>
      <c r="Y207" s="58">
        <f>IFERROR(IF(OR(V207="",H207=""),"",V207/H207),"")</f>
        <v/>
      </c>
      <c r="Z207" s="57">
        <f>IFERROR(IF(OR(S207="",X207=""),"",S207-X207),"")</f>
        <v/>
      </c>
      <c r="AA207" s="58">
        <f>IFERROR(IF(OR(Z207="",X207=""),"",Z207/X207),"")</f>
        <v/>
      </c>
      <c r="AB207" s="25" t="n"/>
      <c r="AC207" s="56" t="n"/>
      <c r="AD207" s="57">
        <f>IFERROR(IF(OR(AB207="",AC207=""),"",AB207*AC207),"")</f>
        <v/>
      </c>
      <c r="AE207" s="57">
        <f>IFERROR(IF(OR(S207="",AD207=""),"",S207-AD207),"")</f>
        <v/>
      </c>
      <c r="AF207" s="58">
        <f>IFERROR(IF(OR(AE207="",AD207=""),"",AE207/AD207),"")</f>
        <v/>
      </c>
      <c r="AG207" s="56" t="n"/>
      <c r="AH207" s="59">
        <f>IFERROR(IF(OR(R207="",AG207=""),"",R207/AG207*100),"")</f>
        <v/>
      </c>
      <c r="AI207" s="56" t="n"/>
      <c r="AJ207" s="57">
        <f>IFERROR(IF(OR(T207="",AI207=""),"",IF(T207&gt;='Assumptions'!$B$10,AI207*(1+'Assumptions'!$B$13),IF(T207&lt;'Assumptions'!$B$8,AI207*(1-'Assumptions'!$B$14),AI207))),"")</f>
        <v/>
      </c>
      <c r="AK207" s="31">
        <f>IFERROR(IF(COUNTA(G207,I207:J207,M207:P207,R207,V207:W207,AB207:AC207,AG207,AI207,AL207:AN207)=0,"",IF(H207=0,"Closed / Sold Out",IF(I207&gt;H207,"Review Inventory",IF(T207&gt;='Assumptions'!$B$10,"Increase Rate",IF(T207&lt;'Assumptions'!$B$8,"Reduce Rate","Hold Rate"))))),"Review")</f>
        <v/>
      </c>
      <c r="AL207" s="25" t="n"/>
      <c r="AM207" s="25" t="n"/>
      <c r="AN207" s="26" t="n"/>
      <c r="AO207" s="24">
        <f>IFERROR(IF(A207="","",IF(A207&lt;TODAY(),"Past",IF(A207=TODAY(),"Today","Future"))),"")</f>
        <v/>
      </c>
      <c r="AP207" s="58">
        <f>IFERROR(IF(COUNTA(G207,I207:J207,M207:P207,R207,V207:W207,AB207:AC207,AG207,AI207,AL207:AN207)=0,"",'Assumptions'!$B$9),"")</f>
        <v/>
      </c>
      <c r="AQ207" s="31">
        <f>IFERROR(IF(COUNTA(G207,I207:J207,M207:P207,R207,V207:W207,AB207:AC207,AG207,AI207,AL207:AN207)=0,"",IF(G207&gt;F207,"Out-of-order rooms exceed inventory",IF(I207&gt;H207,"On-the-books rooms exceed sellable rooms",IF(Q207&gt;H207,"Forecast exceeds sellable rooms",IF(AND(Q207&gt;0,R207=0),"Missing forecast ADR",IF(AND(I207&gt;0,J207=0),"Missing on-the-books ADR","Ready")))))),"Check inputs")</f>
        <v/>
      </c>
    </row>
    <row r="208">
      <c r="A208" s="55" t="n">
        <v>46229</v>
      </c>
      <c r="B208" s="24">
        <f>IFERROR(IF(A208="","",INDEX('Assumptions'!$E$3:$E$9,MOD(A208-'Assumptions'!$B$18,7)+1)),"")</f>
        <v/>
      </c>
      <c r="C208" s="24">
        <f>IFERROR(IF(A208="","",INDEX('Assumptions'!$H$3:$H$14,MONTH(A208))),"")</f>
        <v/>
      </c>
      <c r="D208" s="25" t="inlineStr">
        <is>
          <t>Weekend</t>
        </is>
      </c>
      <c r="E208" s="26" t="n"/>
      <c r="F208" s="24">
        <f>IFERROR(IF(A208="","",'Assumptions'!$B$5),"")</f>
        <v/>
      </c>
      <c r="G208" s="25" t="n"/>
      <c r="H208" s="24">
        <f>IFERROR(IF(G208="","",MAX(0,F208-G208)),"")</f>
        <v/>
      </c>
      <c r="I208" s="25" t="n"/>
      <c r="J208" s="56" t="n"/>
      <c r="K208" s="57">
        <f>IFERROR(IF(OR(I208="",J208=""),"",I208*J208),"")</f>
        <v/>
      </c>
      <c r="L208" s="58">
        <f>IFERROR(IF(OR(I208="",H208=""),"",I208/H208),"")</f>
        <v/>
      </c>
      <c r="M208" s="25" t="n"/>
      <c r="N208" s="25" t="n"/>
      <c r="O208" s="25" t="n"/>
      <c r="P208" s="25" t="n"/>
      <c r="Q208" s="24">
        <f>IFERROR(IF(OR(H208="",I208="",P208=""),"",MIN(H208,MAX(0,I208+P208))),"")</f>
        <v/>
      </c>
      <c r="R208" s="56" t="n"/>
      <c r="S208" s="57">
        <f>IFERROR(IF(OR(Q208="",R208=""),"",Q208*R208),"")</f>
        <v/>
      </c>
      <c r="T208" s="58">
        <f>IFERROR(IF(OR(Q208="",H208=""),"",Q208/H208),"")</f>
        <v/>
      </c>
      <c r="U208" s="57">
        <f>IFERROR(IF(OR(S208="",H208=""),"",S208/H208),"")</f>
        <v/>
      </c>
      <c r="V208" s="25" t="n"/>
      <c r="W208" s="56" t="n"/>
      <c r="X208" s="57">
        <f>IFERROR(IF(OR(V208="",W208=""),"",V208*W208),"")</f>
        <v/>
      </c>
      <c r="Y208" s="58">
        <f>IFERROR(IF(OR(V208="",H208=""),"",V208/H208),"")</f>
        <v/>
      </c>
      <c r="Z208" s="57">
        <f>IFERROR(IF(OR(S208="",X208=""),"",S208-X208),"")</f>
        <v/>
      </c>
      <c r="AA208" s="58">
        <f>IFERROR(IF(OR(Z208="",X208=""),"",Z208/X208),"")</f>
        <v/>
      </c>
      <c r="AB208" s="25" t="n"/>
      <c r="AC208" s="56" t="n"/>
      <c r="AD208" s="57">
        <f>IFERROR(IF(OR(AB208="",AC208=""),"",AB208*AC208),"")</f>
        <v/>
      </c>
      <c r="AE208" s="57">
        <f>IFERROR(IF(OR(S208="",AD208=""),"",S208-AD208),"")</f>
        <v/>
      </c>
      <c r="AF208" s="58">
        <f>IFERROR(IF(OR(AE208="",AD208=""),"",AE208/AD208),"")</f>
        <v/>
      </c>
      <c r="AG208" s="56" t="n"/>
      <c r="AH208" s="59">
        <f>IFERROR(IF(OR(R208="",AG208=""),"",R208/AG208*100),"")</f>
        <v/>
      </c>
      <c r="AI208" s="56" t="n"/>
      <c r="AJ208" s="57">
        <f>IFERROR(IF(OR(T208="",AI208=""),"",IF(T208&gt;='Assumptions'!$B$10,AI208*(1+'Assumptions'!$B$13),IF(T208&lt;'Assumptions'!$B$8,AI208*(1-'Assumptions'!$B$14),AI208))),"")</f>
        <v/>
      </c>
      <c r="AK208" s="31">
        <f>IFERROR(IF(COUNTA(G208,I208:J208,M208:P208,R208,V208:W208,AB208:AC208,AG208,AI208,AL208:AN208)=0,"",IF(H208=0,"Closed / Sold Out",IF(I208&gt;H208,"Review Inventory",IF(T208&gt;='Assumptions'!$B$10,"Increase Rate",IF(T208&lt;'Assumptions'!$B$8,"Reduce Rate","Hold Rate"))))),"Review")</f>
        <v/>
      </c>
      <c r="AL208" s="25" t="n"/>
      <c r="AM208" s="25" t="n"/>
      <c r="AN208" s="26" t="n"/>
      <c r="AO208" s="24">
        <f>IFERROR(IF(A208="","",IF(A208&lt;TODAY(),"Past",IF(A208=TODAY(),"Today","Future"))),"")</f>
        <v/>
      </c>
      <c r="AP208" s="58">
        <f>IFERROR(IF(COUNTA(G208,I208:J208,M208:P208,R208,V208:W208,AB208:AC208,AG208,AI208,AL208:AN208)=0,"",'Assumptions'!$B$9),"")</f>
        <v/>
      </c>
      <c r="AQ208" s="31">
        <f>IFERROR(IF(COUNTA(G208,I208:J208,M208:P208,R208,V208:W208,AB208:AC208,AG208,AI208,AL208:AN208)=0,"",IF(G208&gt;F208,"Out-of-order rooms exceed inventory",IF(I208&gt;H208,"On-the-books rooms exceed sellable rooms",IF(Q208&gt;H208,"Forecast exceeds sellable rooms",IF(AND(Q208&gt;0,R208=0),"Missing forecast ADR",IF(AND(I208&gt;0,J208=0),"Missing on-the-books ADR","Ready")))))),"Check inputs")</f>
        <v/>
      </c>
    </row>
    <row r="209">
      <c r="A209" s="55" t="n">
        <v>46230</v>
      </c>
      <c r="B209" s="24">
        <f>IFERROR(IF(A209="","",INDEX('Assumptions'!$E$3:$E$9,MOD(A209-'Assumptions'!$B$18,7)+1)),"")</f>
        <v/>
      </c>
      <c r="C209" s="24">
        <f>IFERROR(IF(A209="","",INDEX('Assumptions'!$H$3:$H$14,MONTH(A209))),"")</f>
        <v/>
      </c>
      <c r="D209" s="25" t="inlineStr">
        <is>
          <t>Weekday</t>
        </is>
      </c>
      <c r="E209" s="26" t="n"/>
      <c r="F209" s="24">
        <f>IFERROR(IF(A209="","",'Assumptions'!$B$5),"")</f>
        <v/>
      </c>
      <c r="G209" s="25" t="n"/>
      <c r="H209" s="24">
        <f>IFERROR(IF(G209="","",MAX(0,F209-G209)),"")</f>
        <v/>
      </c>
      <c r="I209" s="25" t="n"/>
      <c r="J209" s="56" t="n"/>
      <c r="K209" s="57">
        <f>IFERROR(IF(OR(I209="",J209=""),"",I209*J209),"")</f>
        <v/>
      </c>
      <c r="L209" s="58">
        <f>IFERROR(IF(OR(I209="",H209=""),"",I209/H209),"")</f>
        <v/>
      </c>
      <c r="M209" s="25" t="n"/>
      <c r="N209" s="25" t="n"/>
      <c r="O209" s="25" t="n"/>
      <c r="P209" s="25" t="n"/>
      <c r="Q209" s="24">
        <f>IFERROR(IF(OR(H209="",I209="",P209=""),"",MIN(H209,MAX(0,I209+P209))),"")</f>
        <v/>
      </c>
      <c r="R209" s="56" t="n"/>
      <c r="S209" s="57">
        <f>IFERROR(IF(OR(Q209="",R209=""),"",Q209*R209),"")</f>
        <v/>
      </c>
      <c r="T209" s="58">
        <f>IFERROR(IF(OR(Q209="",H209=""),"",Q209/H209),"")</f>
        <v/>
      </c>
      <c r="U209" s="57">
        <f>IFERROR(IF(OR(S209="",H209=""),"",S209/H209),"")</f>
        <v/>
      </c>
      <c r="V209" s="25" t="n"/>
      <c r="W209" s="56" t="n"/>
      <c r="X209" s="57">
        <f>IFERROR(IF(OR(V209="",W209=""),"",V209*W209),"")</f>
        <v/>
      </c>
      <c r="Y209" s="58">
        <f>IFERROR(IF(OR(V209="",H209=""),"",V209/H209),"")</f>
        <v/>
      </c>
      <c r="Z209" s="57">
        <f>IFERROR(IF(OR(S209="",X209=""),"",S209-X209),"")</f>
        <v/>
      </c>
      <c r="AA209" s="58">
        <f>IFERROR(IF(OR(Z209="",X209=""),"",Z209/X209),"")</f>
        <v/>
      </c>
      <c r="AB209" s="25" t="n"/>
      <c r="AC209" s="56" t="n"/>
      <c r="AD209" s="57">
        <f>IFERROR(IF(OR(AB209="",AC209=""),"",AB209*AC209),"")</f>
        <v/>
      </c>
      <c r="AE209" s="57">
        <f>IFERROR(IF(OR(S209="",AD209=""),"",S209-AD209),"")</f>
        <v/>
      </c>
      <c r="AF209" s="58">
        <f>IFERROR(IF(OR(AE209="",AD209=""),"",AE209/AD209),"")</f>
        <v/>
      </c>
      <c r="AG209" s="56" t="n"/>
      <c r="AH209" s="59">
        <f>IFERROR(IF(OR(R209="",AG209=""),"",R209/AG209*100),"")</f>
        <v/>
      </c>
      <c r="AI209" s="56" t="n"/>
      <c r="AJ209" s="57">
        <f>IFERROR(IF(OR(T209="",AI209=""),"",IF(T209&gt;='Assumptions'!$B$10,AI209*(1+'Assumptions'!$B$13),IF(T209&lt;'Assumptions'!$B$8,AI209*(1-'Assumptions'!$B$14),AI209))),"")</f>
        <v/>
      </c>
      <c r="AK209" s="31">
        <f>IFERROR(IF(COUNTA(G209,I209:J209,M209:P209,R209,V209:W209,AB209:AC209,AG209,AI209,AL209:AN209)=0,"",IF(H209=0,"Closed / Sold Out",IF(I209&gt;H209,"Review Inventory",IF(T209&gt;='Assumptions'!$B$10,"Increase Rate",IF(T209&lt;'Assumptions'!$B$8,"Reduce Rate","Hold Rate"))))),"Review")</f>
        <v/>
      </c>
      <c r="AL209" s="25" t="n"/>
      <c r="AM209" s="25" t="n"/>
      <c r="AN209" s="26" t="n"/>
      <c r="AO209" s="24">
        <f>IFERROR(IF(A209="","",IF(A209&lt;TODAY(),"Past",IF(A209=TODAY(),"Today","Future"))),"")</f>
        <v/>
      </c>
      <c r="AP209" s="58">
        <f>IFERROR(IF(COUNTA(G209,I209:J209,M209:P209,R209,V209:W209,AB209:AC209,AG209,AI209,AL209:AN209)=0,"",'Assumptions'!$B$9),"")</f>
        <v/>
      </c>
      <c r="AQ209" s="31">
        <f>IFERROR(IF(COUNTA(G209,I209:J209,M209:P209,R209,V209:W209,AB209:AC209,AG209,AI209,AL209:AN209)=0,"",IF(G209&gt;F209,"Out-of-order rooms exceed inventory",IF(I209&gt;H209,"On-the-books rooms exceed sellable rooms",IF(Q209&gt;H209,"Forecast exceeds sellable rooms",IF(AND(Q209&gt;0,R209=0),"Missing forecast ADR",IF(AND(I209&gt;0,J209=0),"Missing on-the-books ADR","Ready")))))),"Check inputs")</f>
        <v/>
      </c>
    </row>
    <row r="210">
      <c r="A210" s="55" t="n">
        <v>46231</v>
      </c>
      <c r="B210" s="24">
        <f>IFERROR(IF(A210="","",INDEX('Assumptions'!$E$3:$E$9,MOD(A210-'Assumptions'!$B$18,7)+1)),"")</f>
        <v/>
      </c>
      <c r="C210" s="24">
        <f>IFERROR(IF(A210="","",INDEX('Assumptions'!$H$3:$H$14,MONTH(A210))),"")</f>
        <v/>
      </c>
      <c r="D210" s="25" t="inlineStr">
        <is>
          <t>Weekday</t>
        </is>
      </c>
      <c r="E210" s="26" t="n"/>
      <c r="F210" s="24">
        <f>IFERROR(IF(A210="","",'Assumptions'!$B$5),"")</f>
        <v/>
      </c>
      <c r="G210" s="25" t="n"/>
      <c r="H210" s="24">
        <f>IFERROR(IF(G210="","",MAX(0,F210-G210)),"")</f>
        <v/>
      </c>
      <c r="I210" s="25" t="n"/>
      <c r="J210" s="56" t="n"/>
      <c r="K210" s="57">
        <f>IFERROR(IF(OR(I210="",J210=""),"",I210*J210),"")</f>
        <v/>
      </c>
      <c r="L210" s="58">
        <f>IFERROR(IF(OR(I210="",H210=""),"",I210/H210),"")</f>
        <v/>
      </c>
      <c r="M210" s="25" t="n"/>
      <c r="N210" s="25" t="n"/>
      <c r="O210" s="25" t="n"/>
      <c r="P210" s="25" t="n"/>
      <c r="Q210" s="24">
        <f>IFERROR(IF(OR(H210="",I210="",P210=""),"",MIN(H210,MAX(0,I210+P210))),"")</f>
        <v/>
      </c>
      <c r="R210" s="56" t="n"/>
      <c r="S210" s="57">
        <f>IFERROR(IF(OR(Q210="",R210=""),"",Q210*R210),"")</f>
        <v/>
      </c>
      <c r="T210" s="58">
        <f>IFERROR(IF(OR(Q210="",H210=""),"",Q210/H210),"")</f>
        <v/>
      </c>
      <c r="U210" s="57">
        <f>IFERROR(IF(OR(S210="",H210=""),"",S210/H210),"")</f>
        <v/>
      </c>
      <c r="V210" s="25" t="n"/>
      <c r="W210" s="56" t="n"/>
      <c r="X210" s="57">
        <f>IFERROR(IF(OR(V210="",W210=""),"",V210*W210),"")</f>
        <v/>
      </c>
      <c r="Y210" s="58">
        <f>IFERROR(IF(OR(V210="",H210=""),"",V210/H210),"")</f>
        <v/>
      </c>
      <c r="Z210" s="57">
        <f>IFERROR(IF(OR(S210="",X210=""),"",S210-X210),"")</f>
        <v/>
      </c>
      <c r="AA210" s="58">
        <f>IFERROR(IF(OR(Z210="",X210=""),"",Z210/X210),"")</f>
        <v/>
      </c>
      <c r="AB210" s="25" t="n"/>
      <c r="AC210" s="56" t="n"/>
      <c r="AD210" s="57">
        <f>IFERROR(IF(OR(AB210="",AC210=""),"",AB210*AC210),"")</f>
        <v/>
      </c>
      <c r="AE210" s="57">
        <f>IFERROR(IF(OR(S210="",AD210=""),"",S210-AD210),"")</f>
        <v/>
      </c>
      <c r="AF210" s="58">
        <f>IFERROR(IF(OR(AE210="",AD210=""),"",AE210/AD210),"")</f>
        <v/>
      </c>
      <c r="AG210" s="56" t="n"/>
      <c r="AH210" s="59">
        <f>IFERROR(IF(OR(R210="",AG210=""),"",R210/AG210*100),"")</f>
        <v/>
      </c>
      <c r="AI210" s="56" t="n"/>
      <c r="AJ210" s="57">
        <f>IFERROR(IF(OR(T210="",AI210=""),"",IF(T210&gt;='Assumptions'!$B$10,AI210*(1+'Assumptions'!$B$13),IF(T210&lt;'Assumptions'!$B$8,AI210*(1-'Assumptions'!$B$14),AI210))),"")</f>
        <v/>
      </c>
      <c r="AK210" s="31">
        <f>IFERROR(IF(COUNTA(G210,I210:J210,M210:P210,R210,V210:W210,AB210:AC210,AG210,AI210,AL210:AN210)=0,"",IF(H210=0,"Closed / Sold Out",IF(I210&gt;H210,"Review Inventory",IF(T210&gt;='Assumptions'!$B$10,"Increase Rate",IF(T210&lt;'Assumptions'!$B$8,"Reduce Rate","Hold Rate"))))),"Review")</f>
        <v/>
      </c>
      <c r="AL210" s="25" t="n"/>
      <c r="AM210" s="25" t="n"/>
      <c r="AN210" s="26" t="n"/>
      <c r="AO210" s="24">
        <f>IFERROR(IF(A210="","",IF(A210&lt;TODAY(),"Past",IF(A210=TODAY(),"Today","Future"))),"")</f>
        <v/>
      </c>
      <c r="AP210" s="58">
        <f>IFERROR(IF(COUNTA(G210,I210:J210,M210:P210,R210,V210:W210,AB210:AC210,AG210,AI210,AL210:AN210)=0,"",'Assumptions'!$B$9),"")</f>
        <v/>
      </c>
      <c r="AQ210" s="31">
        <f>IFERROR(IF(COUNTA(G210,I210:J210,M210:P210,R210,V210:W210,AB210:AC210,AG210,AI210,AL210:AN210)=0,"",IF(G210&gt;F210,"Out-of-order rooms exceed inventory",IF(I210&gt;H210,"On-the-books rooms exceed sellable rooms",IF(Q210&gt;H210,"Forecast exceeds sellable rooms",IF(AND(Q210&gt;0,R210=0),"Missing forecast ADR",IF(AND(I210&gt;0,J210=0),"Missing on-the-books ADR","Ready")))))),"Check inputs")</f>
        <v/>
      </c>
    </row>
    <row r="211">
      <c r="A211" s="55" t="n">
        <v>46232</v>
      </c>
      <c r="B211" s="24">
        <f>IFERROR(IF(A211="","",INDEX('Assumptions'!$E$3:$E$9,MOD(A211-'Assumptions'!$B$18,7)+1)),"")</f>
        <v/>
      </c>
      <c r="C211" s="24">
        <f>IFERROR(IF(A211="","",INDEX('Assumptions'!$H$3:$H$14,MONTH(A211))),"")</f>
        <v/>
      </c>
      <c r="D211" s="25" t="inlineStr">
        <is>
          <t>Weekday</t>
        </is>
      </c>
      <c r="E211" s="26" t="n"/>
      <c r="F211" s="24">
        <f>IFERROR(IF(A211="","",'Assumptions'!$B$5),"")</f>
        <v/>
      </c>
      <c r="G211" s="25" t="n"/>
      <c r="H211" s="24">
        <f>IFERROR(IF(G211="","",MAX(0,F211-G211)),"")</f>
        <v/>
      </c>
      <c r="I211" s="25" t="n"/>
      <c r="J211" s="56" t="n"/>
      <c r="K211" s="57">
        <f>IFERROR(IF(OR(I211="",J211=""),"",I211*J211),"")</f>
        <v/>
      </c>
      <c r="L211" s="58">
        <f>IFERROR(IF(OR(I211="",H211=""),"",I211/H211),"")</f>
        <v/>
      </c>
      <c r="M211" s="25" t="n"/>
      <c r="N211" s="25" t="n"/>
      <c r="O211" s="25" t="n"/>
      <c r="P211" s="25" t="n"/>
      <c r="Q211" s="24">
        <f>IFERROR(IF(OR(H211="",I211="",P211=""),"",MIN(H211,MAX(0,I211+P211))),"")</f>
        <v/>
      </c>
      <c r="R211" s="56" t="n"/>
      <c r="S211" s="57">
        <f>IFERROR(IF(OR(Q211="",R211=""),"",Q211*R211),"")</f>
        <v/>
      </c>
      <c r="T211" s="58">
        <f>IFERROR(IF(OR(Q211="",H211=""),"",Q211/H211),"")</f>
        <v/>
      </c>
      <c r="U211" s="57">
        <f>IFERROR(IF(OR(S211="",H211=""),"",S211/H211),"")</f>
        <v/>
      </c>
      <c r="V211" s="25" t="n"/>
      <c r="W211" s="56" t="n"/>
      <c r="X211" s="57">
        <f>IFERROR(IF(OR(V211="",W211=""),"",V211*W211),"")</f>
        <v/>
      </c>
      <c r="Y211" s="58">
        <f>IFERROR(IF(OR(V211="",H211=""),"",V211/H211),"")</f>
        <v/>
      </c>
      <c r="Z211" s="57">
        <f>IFERROR(IF(OR(S211="",X211=""),"",S211-X211),"")</f>
        <v/>
      </c>
      <c r="AA211" s="58">
        <f>IFERROR(IF(OR(Z211="",X211=""),"",Z211/X211),"")</f>
        <v/>
      </c>
      <c r="AB211" s="25" t="n"/>
      <c r="AC211" s="56" t="n"/>
      <c r="AD211" s="57">
        <f>IFERROR(IF(OR(AB211="",AC211=""),"",AB211*AC211),"")</f>
        <v/>
      </c>
      <c r="AE211" s="57">
        <f>IFERROR(IF(OR(S211="",AD211=""),"",S211-AD211),"")</f>
        <v/>
      </c>
      <c r="AF211" s="58">
        <f>IFERROR(IF(OR(AE211="",AD211=""),"",AE211/AD211),"")</f>
        <v/>
      </c>
      <c r="AG211" s="56" t="n"/>
      <c r="AH211" s="59">
        <f>IFERROR(IF(OR(R211="",AG211=""),"",R211/AG211*100),"")</f>
        <v/>
      </c>
      <c r="AI211" s="56" t="n"/>
      <c r="AJ211" s="57">
        <f>IFERROR(IF(OR(T211="",AI211=""),"",IF(T211&gt;='Assumptions'!$B$10,AI211*(1+'Assumptions'!$B$13),IF(T211&lt;'Assumptions'!$B$8,AI211*(1-'Assumptions'!$B$14),AI211))),"")</f>
        <v/>
      </c>
      <c r="AK211" s="31">
        <f>IFERROR(IF(COUNTA(G211,I211:J211,M211:P211,R211,V211:W211,AB211:AC211,AG211,AI211,AL211:AN211)=0,"",IF(H211=0,"Closed / Sold Out",IF(I211&gt;H211,"Review Inventory",IF(T211&gt;='Assumptions'!$B$10,"Increase Rate",IF(T211&lt;'Assumptions'!$B$8,"Reduce Rate","Hold Rate"))))),"Review")</f>
        <v/>
      </c>
      <c r="AL211" s="25" t="n"/>
      <c r="AM211" s="25" t="n"/>
      <c r="AN211" s="26" t="n"/>
      <c r="AO211" s="24">
        <f>IFERROR(IF(A211="","",IF(A211&lt;TODAY(),"Past",IF(A211=TODAY(),"Today","Future"))),"")</f>
        <v/>
      </c>
      <c r="AP211" s="58">
        <f>IFERROR(IF(COUNTA(G211,I211:J211,M211:P211,R211,V211:W211,AB211:AC211,AG211,AI211,AL211:AN211)=0,"",'Assumptions'!$B$9),"")</f>
        <v/>
      </c>
      <c r="AQ211" s="31">
        <f>IFERROR(IF(COUNTA(G211,I211:J211,M211:P211,R211,V211:W211,AB211:AC211,AG211,AI211,AL211:AN211)=0,"",IF(G211&gt;F211,"Out-of-order rooms exceed inventory",IF(I211&gt;H211,"On-the-books rooms exceed sellable rooms",IF(Q211&gt;H211,"Forecast exceeds sellable rooms",IF(AND(Q211&gt;0,R211=0),"Missing forecast ADR",IF(AND(I211&gt;0,J211=0),"Missing on-the-books ADR","Ready")))))),"Check inputs")</f>
        <v/>
      </c>
    </row>
    <row r="212">
      <c r="A212" s="55" t="n">
        <v>46233</v>
      </c>
      <c r="B212" s="24">
        <f>IFERROR(IF(A212="","",INDEX('Assumptions'!$E$3:$E$9,MOD(A212-'Assumptions'!$B$18,7)+1)),"")</f>
        <v/>
      </c>
      <c r="C212" s="24">
        <f>IFERROR(IF(A212="","",INDEX('Assumptions'!$H$3:$H$14,MONTH(A212))),"")</f>
        <v/>
      </c>
      <c r="D212" s="25" t="inlineStr">
        <is>
          <t>Weekday</t>
        </is>
      </c>
      <c r="E212" s="26" t="n"/>
      <c r="F212" s="24">
        <f>IFERROR(IF(A212="","",'Assumptions'!$B$5),"")</f>
        <v/>
      </c>
      <c r="G212" s="25" t="n"/>
      <c r="H212" s="24">
        <f>IFERROR(IF(G212="","",MAX(0,F212-G212)),"")</f>
        <v/>
      </c>
      <c r="I212" s="25" t="n"/>
      <c r="J212" s="56" t="n"/>
      <c r="K212" s="57">
        <f>IFERROR(IF(OR(I212="",J212=""),"",I212*J212),"")</f>
        <v/>
      </c>
      <c r="L212" s="58">
        <f>IFERROR(IF(OR(I212="",H212=""),"",I212/H212),"")</f>
        <v/>
      </c>
      <c r="M212" s="25" t="n"/>
      <c r="N212" s="25" t="n"/>
      <c r="O212" s="25" t="n"/>
      <c r="P212" s="25" t="n"/>
      <c r="Q212" s="24">
        <f>IFERROR(IF(OR(H212="",I212="",P212=""),"",MIN(H212,MAX(0,I212+P212))),"")</f>
        <v/>
      </c>
      <c r="R212" s="56" t="n"/>
      <c r="S212" s="57">
        <f>IFERROR(IF(OR(Q212="",R212=""),"",Q212*R212),"")</f>
        <v/>
      </c>
      <c r="T212" s="58">
        <f>IFERROR(IF(OR(Q212="",H212=""),"",Q212/H212),"")</f>
        <v/>
      </c>
      <c r="U212" s="57">
        <f>IFERROR(IF(OR(S212="",H212=""),"",S212/H212),"")</f>
        <v/>
      </c>
      <c r="V212" s="25" t="n"/>
      <c r="W212" s="56" t="n"/>
      <c r="X212" s="57">
        <f>IFERROR(IF(OR(V212="",W212=""),"",V212*W212),"")</f>
        <v/>
      </c>
      <c r="Y212" s="58">
        <f>IFERROR(IF(OR(V212="",H212=""),"",V212/H212),"")</f>
        <v/>
      </c>
      <c r="Z212" s="57">
        <f>IFERROR(IF(OR(S212="",X212=""),"",S212-X212),"")</f>
        <v/>
      </c>
      <c r="AA212" s="58">
        <f>IFERROR(IF(OR(Z212="",X212=""),"",Z212/X212),"")</f>
        <v/>
      </c>
      <c r="AB212" s="25" t="n"/>
      <c r="AC212" s="56" t="n"/>
      <c r="AD212" s="57">
        <f>IFERROR(IF(OR(AB212="",AC212=""),"",AB212*AC212),"")</f>
        <v/>
      </c>
      <c r="AE212" s="57">
        <f>IFERROR(IF(OR(S212="",AD212=""),"",S212-AD212),"")</f>
        <v/>
      </c>
      <c r="AF212" s="58">
        <f>IFERROR(IF(OR(AE212="",AD212=""),"",AE212/AD212),"")</f>
        <v/>
      </c>
      <c r="AG212" s="56" t="n"/>
      <c r="AH212" s="59">
        <f>IFERROR(IF(OR(R212="",AG212=""),"",R212/AG212*100),"")</f>
        <v/>
      </c>
      <c r="AI212" s="56" t="n"/>
      <c r="AJ212" s="57">
        <f>IFERROR(IF(OR(T212="",AI212=""),"",IF(T212&gt;='Assumptions'!$B$10,AI212*(1+'Assumptions'!$B$13),IF(T212&lt;'Assumptions'!$B$8,AI212*(1-'Assumptions'!$B$14),AI212))),"")</f>
        <v/>
      </c>
      <c r="AK212" s="31">
        <f>IFERROR(IF(COUNTA(G212,I212:J212,M212:P212,R212,V212:W212,AB212:AC212,AG212,AI212,AL212:AN212)=0,"",IF(H212=0,"Closed / Sold Out",IF(I212&gt;H212,"Review Inventory",IF(T212&gt;='Assumptions'!$B$10,"Increase Rate",IF(T212&lt;'Assumptions'!$B$8,"Reduce Rate","Hold Rate"))))),"Review")</f>
        <v/>
      </c>
      <c r="AL212" s="25" t="n"/>
      <c r="AM212" s="25" t="n"/>
      <c r="AN212" s="26" t="n"/>
      <c r="AO212" s="24">
        <f>IFERROR(IF(A212="","",IF(A212&lt;TODAY(),"Past",IF(A212=TODAY(),"Today","Future"))),"")</f>
        <v/>
      </c>
      <c r="AP212" s="58">
        <f>IFERROR(IF(COUNTA(G212,I212:J212,M212:P212,R212,V212:W212,AB212:AC212,AG212,AI212,AL212:AN212)=0,"",'Assumptions'!$B$9),"")</f>
        <v/>
      </c>
      <c r="AQ212" s="31">
        <f>IFERROR(IF(COUNTA(G212,I212:J212,M212:P212,R212,V212:W212,AB212:AC212,AG212,AI212,AL212:AN212)=0,"",IF(G212&gt;F212,"Out-of-order rooms exceed inventory",IF(I212&gt;H212,"On-the-books rooms exceed sellable rooms",IF(Q212&gt;H212,"Forecast exceeds sellable rooms",IF(AND(Q212&gt;0,R212=0),"Missing forecast ADR",IF(AND(I212&gt;0,J212=0),"Missing on-the-books ADR","Ready")))))),"Check inputs")</f>
        <v/>
      </c>
    </row>
    <row r="213">
      <c r="A213" s="55" t="n">
        <v>46234</v>
      </c>
      <c r="B213" s="24">
        <f>IFERROR(IF(A213="","",INDEX('Assumptions'!$E$3:$E$9,MOD(A213-'Assumptions'!$B$18,7)+1)),"")</f>
        <v/>
      </c>
      <c r="C213" s="24">
        <f>IFERROR(IF(A213="","",INDEX('Assumptions'!$H$3:$H$14,MONTH(A213))),"")</f>
        <v/>
      </c>
      <c r="D213" s="25" t="inlineStr">
        <is>
          <t>Weekday</t>
        </is>
      </c>
      <c r="E213" s="26" t="n"/>
      <c r="F213" s="24">
        <f>IFERROR(IF(A213="","",'Assumptions'!$B$5),"")</f>
        <v/>
      </c>
      <c r="G213" s="25" t="n"/>
      <c r="H213" s="24">
        <f>IFERROR(IF(G213="","",MAX(0,F213-G213)),"")</f>
        <v/>
      </c>
      <c r="I213" s="25" t="n"/>
      <c r="J213" s="56" t="n"/>
      <c r="K213" s="57">
        <f>IFERROR(IF(OR(I213="",J213=""),"",I213*J213),"")</f>
        <v/>
      </c>
      <c r="L213" s="58">
        <f>IFERROR(IF(OR(I213="",H213=""),"",I213/H213),"")</f>
        <v/>
      </c>
      <c r="M213" s="25" t="n"/>
      <c r="N213" s="25" t="n"/>
      <c r="O213" s="25" t="n"/>
      <c r="P213" s="25" t="n"/>
      <c r="Q213" s="24">
        <f>IFERROR(IF(OR(H213="",I213="",P213=""),"",MIN(H213,MAX(0,I213+P213))),"")</f>
        <v/>
      </c>
      <c r="R213" s="56" t="n"/>
      <c r="S213" s="57">
        <f>IFERROR(IF(OR(Q213="",R213=""),"",Q213*R213),"")</f>
        <v/>
      </c>
      <c r="T213" s="58">
        <f>IFERROR(IF(OR(Q213="",H213=""),"",Q213/H213),"")</f>
        <v/>
      </c>
      <c r="U213" s="57">
        <f>IFERROR(IF(OR(S213="",H213=""),"",S213/H213),"")</f>
        <v/>
      </c>
      <c r="V213" s="25" t="n"/>
      <c r="W213" s="56" t="n"/>
      <c r="X213" s="57">
        <f>IFERROR(IF(OR(V213="",W213=""),"",V213*W213),"")</f>
        <v/>
      </c>
      <c r="Y213" s="58">
        <f>IFERROR(IF(OR(V213="",H213=""),"",V213/H213),"")</f>
        <v/>
      </c>
      <c r="Z213" s="57">
        <f>IFERROR(IF(OR(S213="",X213=""),"",S213-X213),"")</f>
        <v/>
      </c>
      <c r="AA213" s="58">
        <f>IFERROR(IF(OR(Z213="",X213=""),"",Z213/X213),"")</f>
        <v/>
      </c>
      <c r="AB213" s="25" t="n"/>
      <c r="AC213" s="56" t="n"/>
      <c r="AD213" s="57">
        <f>IFERROR(IF(OR(AB213="",AC213=""),"",AB213*AC213),"")</f>
        <v/>
      </c>
      <c r="AE213" s="57">
        <f>IFERROR(IF(OR(S213="",AD213=""),"",S213-AD213),"")</f>
        <v/>
      </c>
      <c r="AF213" s="58">
        <f>IFERROR(IF(OR(AE213="",AD213=""),"",AE213/AD213),"")</f>
        <v/>
      </c>
      <c r="AG213" s="56" t="n"/>
      <c r="AH213" s="59">
        <f>IFERROR(IF(OR(R213="",AG213=""),"",R213/AG213*100),"")</f>
        <v/>
      </c>
      <c r="AI213" s="56" t="n"/>
      <c r="AJ213" s="57">
        <f>IFERROR(IF(OR(T213="",AI213=""),"",IF(T213&gt;='Assumptions'!$B$10,AI213*(1+'Assumptions'!$B$13),IF(T213&lt;'Assumptions'!$B$8,AI213*(1-'Assumptions'!$B$14),AI213))),"")</f>
        <v/>
      </c>
      <c r="AK213" s="31">
        <f>IFERROR(IF(COUNTA(G213,I213:J213,M213:P213,R213,V213:W213,AB213:AC213,AG213,AI213,AL213:AN213)=0,"",IF(H213=0,"Closed / Sold Out",IF(I213&gt;H213,"Review Inventory",IF(T213&gt;='Assumptions'!$B$10,"Increase Rate",IF(T213&lt;'Assumptions'!$B$8,"Reduce Rate","Hold Rate"))))),"Review")</f>
        <v/>
      </c>
      <c r="AL213" s="25" t="n"/>
      <c r="AM213" s="25" t="n"/>
      <c r="AN213" s="26" t="n"/>
      <c r="AO213" s="24">
        <f>IFERROR(IF(A213="","",IF(A213&lt;TODAY(),"Past",IF(A213=TODAY(),"Today","Future"))),"")</f>
        <v/>
      </c>
      <c r="AP213" s="58">
        <f>IFERROR(IF(COUNTA(G213,I213:J213,M213:P213,R213,V213:W213,AB213:AC213,AG213,AI213,AL213:AN213)=0,"",'Assumptions'!$B$9),"")</f>
        <v/>
      </c>
      <c r="AQ213" s="31">
        <f>IFERROR(IF(COUNTA(G213,I213:J213,M213:P213,R213,V213:W213,AB213:AC213,AG213,AI213,AL213:AN213)=0,"",IF(G213&gt;F213,"Out-of-order rooms exceed inventory",IF(I213&gt;H213,"On-the-books rooms exceed sellable rooms",IF(Q213&gt;H213,"Forecast exceeds sellable rooms",IF(AND(Q213&gt;0,R213=0),"Missing forecast ADR",IF(AND(I213&gt;0,J213=0),"Missing on-the-books ADR","Ready")))))),"Check inputs")</f>
        <v/>
      </c>
    </row>
    <row r="214">
      <c r="A214" s="55" t="n">
        <v>46235</v>
      </c>
      <c r="B214" s="24">
        <f>IFERROR(IF(A214="","",INDEX('Assumptions'!$E$3:$E$9,MOD(A214-'Assumptions'!$B$18,7)+1)),"")</f>
        <v/>
      </c>
      <c r="C214" s="24">
        <f>IFERROR(IF(A214="","",INDEX('Assumptions'!$H$3:$H$14,MONTH(A214))),"")</f>
        <v/>
      </c>
      <c r="D214" s="25" t="inlineStr">
        <is>
          <t>Weekend</t>
        </is>
      </c>
      <c r="E214" s="26" t="n"/>
      <c r="F214" s="24">
        <f>IFERROR(IF(A214="","",'Assumptions'!$B$5),"")</f>
        <v/>
      </c>
      <c r="G214" s="25" t="n"/>
      <c r="H214" s="24">
        <f>IFERROR(IF(G214="","",MAX(0,F214-G214)),"")</f>
        <v/>
      </c>
      <c r="I214" s="25" t="n"/>
      <c r="J214" s="56" t="n"/>
      <c r="K214" s="57">
        <f>IFERROR(IF(OR(I214="",J214=""),"",I214*J214),"")</f>
        <v/>
      </c>
      <c r="L214" s="58">
        <f>IFERROR(IF(OR(I214="",H214=""),"",I214/H214),"")</f>
        <v/>
      </c>
      <c r="M214" s="25" t="n"/>
      <c r="N214" s="25" t="n"/>
      <c r="O214" s="25" t="n"/>
      <c r="P214" s="25" t="n"/>
      <c r="Q214" s="24">
        <f>IFERROR(IF(OR(H214="",I214="",P214=""),"",MIN(H214,MAX(0,I214+P214))),"")</f>
        <v/>
      </c>
      <c r="R214" s="56" t="n"/>
      <c r="S214" s="57">
        <f>IFERROR(IF(OR(Q214="",R214=""),"",Q214*R214),"")</f>
        <v/>
      </c>
      <c r="T214" s="58">
        <f>IFERROR(IF(OR(Q214="",H214=""),"",Q214/H214),"")</f>
        <v/>
      </c>
      <c r="U214" s="57">
        <f>IFERROR(IF(OR(S214="",H214=""),"",S214/H214),"")</f>
        <v/>
      </c>
      <c r="V214" s="25" t="n"/>
      <c r="W214" s="56" t="n"/>
      <c r="X214" s="57">
        <f>IFERROR(IF(OR(V214="",W214=""),"",V214*W214),"")</f>
        <v/>
      </c>
      <c r="Y214" s="58">
        <f>IFERROR(IF(OR(V214="",H214=""),"",V214/H214),"")</f>
        <v/>
      </c>
      <c r="Z214" s="57">
        <f>IFERROR(IF(OR(S214="",X214=""),"",S214-X214),"")</f>
        <v/>
      </c>
      <c r="AA214" s="58">
        <f>IFERROR(IF(OR(Z214="",X214=""),"",Z214/X214),"")</f>
        <v/>
      </c>
      <c r="AB214" s="25" t="n"/>
      <c r="AC214" s="56" t="n"/>
      <c r="AD214" s="57">
        <f>IFERROR(IF(OR(AB214="",AC214=""),"",AB214*AC214),"")</f>
        <v/>
      </c>
      <c r="AE214" s="57">
        <f>IFERROR(IF(OR(S214="",AD214=""),"",S214-AD214),"")</f>
        <v/>
      </c>
      <c r="AF214" s="58">
        <f>IFERROR(IF(OR(AE214="",AD214=""),"",AE214/AD214),"")</f>
        <v/>
      </c>
      <c r="AG214" s="56" t="n"/>
      <c r="AH214" s="59">
        <f>IFERROR(IF(OR(R214="",AG214=""),"",R214/AG214*100),"")</f>
        <v/>
      </c>
      <c r="AI214" s="56" t="n"/>
      <c r="AJ214" s="57">
        <f>IFERROR(IF(OR(T214="",AI214=""),"",IF(T214&gt;='Assumptions'!$B$10,AI214*(1+'Assumptions'!$B$13),IF(T214&lt;'Assumptions'!$B$8,AI214*(1-'Assumptions'!$B$14),AI214))),"")</f>
        <v/>
      </c>
      <c r="AK214" s="31">
        <f>IFERROR(IF(COUNTA(G214,I214:J214,M214:P214,R214,V214:W214,AB214:AC214,AG214,AI214,AL214:AN214)=0,"",IF(H214=0,"Closed / Sold Out",IF(I214&gt;H214,"Review Inventory",IF(T214&gt;='Assumptions'!$B$10,"Increase Rate",IF(T214&lt;'Assumptions'!$B$8,"Reduce Rate","Hold Rate"))))),"Review")</f>
        <v/>
      </c>
      <c r="AL214" s="25" t="n"/>
      <c r="AM214" s="25" t="n"/>
      <c r="AN214" s="26" t="n"/>
      <c r="AO214" s="24">
        <f>IFERROR(IF(A214="","",IF(A214&lt;TODAY(),"Past",IF(A214=TODAY(),"Today","Future"))),"")</f>
        <v/>
      </c>
      <c r="AP214" s="58">
        <f>IFERROR(IF(COUNTA(G214,I214:J214,M214:P214,R214,V214:W214,AB214:AC214,AG214,AI214,AL214:AN214)=0,"",'Assumptions'!$B$9),"")</f>
        <v/>
      </c>
      <c r="AQ214" s="31">
        <f>IFERROR(IF(COUNTA(G214,I214:J214,M214:P214,R214,V214:W214,AB214:AC214,AG214,AI214,AL214:AN214)=0,"",IF(G214&gt;F214,"Out-of-order rooms exceed inventory",IF(I214&gt;H214,"On-the-books rooms exceed sellable rooms",IF(Q214&gt;H214,"Forecast exceeds sellable rooms",IF(AND(Q214&gt;0,R214=0),"Missing forecast ADR",IF(AND(I214&gt;0,J214=0),"Missing on-the-books ADR","Ready")))))),"Check inputs")</f>
        <v/>
      </c>
    </row>
    <row r="215">
      <c r="A215" s="55" t="n">
        <v>46236</v>
      </c>
      <c r="B215" s="24">
        <f>IFERROR(IF(A215="","",INDEX('Assumptions'!$E$3:$E$9,MOD(A215-'Assumptions'!$B$18,7)+1)),"")</f>
        <v/>
      </c>
      <c r="C215" s="24">
        <f>IFERROR(IF(A215="","",INDEX('Assumptions'!$H$3:$H$14,MONTH(A215))),"")</f>
        <v/>
      </c>
      <c r="D215" s="25" t="inlineStr">
        <is>
          <t>Weekend</t>
        </is>
      </c>
      <c r="E215" s="26" t="n"/>
      <c r="F215" s="24">
        <f>IFERROR(IF(A215="","",'Assumptions'!$B$5),"")</f>
        <v/>
      </c>
      <c r="G215" s="25" t="n"/>
      <c r="H215" s="24">
        <f>IFERROR(IF(G215="","",MAX(0,F215-G215)),"")</f>
        <v/>
      </c>
      <c r="I215" s="25" t="n"/>
      <c r="J215" s="56" t="n"/>
      <c r="K215" s="57">
        <f>IFERROR(IF(OR(I215="",J215=""),"",I215*J215),"")</f>
        <v/>
      </c>
      <c r="L215" s="58">
        <f>IFERROR(IF(OR(I215="",H215=""),"",I215/H215),"")</f>
        <v/>
      </c>
      <c r="M215" s="25" t="n"/>
      <c r="N215" s="25" t="n"/>
      <c r="O215" s="25" t="n"/>
      <c r="P215" s="25" t="n"/>
      <c r="Q215" s="24">
        <f>IFERROR(IF(OR(H215="",I215="",P215=""),"",MIN(H215,MAX(0,I215+P215))),"")</f>
        <v/>
      </c>
      <c r="R215" s="56" t="n"/>
      <c r="S215" s="57">
        <f>IFERROR(IF(OR(Q215="",R215=""),"",Q215*R215),"")</f>
        <v/>
      </c>
      <c r="T215" s="58">
        <f>IFERROR(IF(OR(Q215="",H215=""),"",Q215/H215),"")</f>
        <v/>
      </c>
      <c r="U215" s="57">
        <f>IFERROR(IF(OR(S215="",H215=""),"",S215/H215),"")</f>
        <v/>
      </c>
      <c r="V215" s="25" t="n"/>
      <c r="W215" s="56" t="n"/>
      <c r="X215" s="57">
        <f>IFERROR(IF(OR(V215="",W215=""),"",V215*W215),"")</f>
        <v/>
      </c>
      <c r="Y215" s="58">
        <f>IFERROR(IF(OR(V215="",H215=""),"",V215/H215),"")</f>
        <v/>
      </c>
      <c r="Z215" s="57">
        <f>IFERROR(IF(OR(S215="",X215=""),"",S215-X215),"")</f>
        <v/>
      </c>
      <c r="AA215" s="58">
        <f>IFERROR(IF(OR(Z215="",X215=""),"",Z215/X215),"")</f>
        <v/>
      </c>
      <c r="AB215" s="25" t="n"/>
      <c r="AC215" s="56" t="n"/>
      <c r="AD215" s="57">
        <f>IFERROR(IF(OR(AB215="",AC215=""),"",AB215*AC215),"")</f>
        <v/>
      </c>
      <c r="AE215" s="57">
        <f>IFERROR(IF(OR(S215="",AD215=""),"",S215-AD215),"")</f>
        <v/>
      </c>
      <c r="AF215" s="58">
        <f>IFERROR(IF(OR(AE215="",AD215=""),"",AE215/AD215),"")</f>
        <v/>
      </c>
      <c r="AG215" s="56" t="n"/>
      <c r="AH215" s="59">
        <f>IFERROR(IF(OR(R215="",AG215=""),"",R215/AG215*100),"")</f>
        <v/>
      </c>
      <c r="AI215" s="56" t="n"/>
      <c r="AJ215" s="57">
        <f>IFERROR(IF(OR(T215="",AI215=""),"",IF(T215&gt;='Assumptions'!$B$10,AI215*(1+'Assumptions'!$B$13),IF(T215&lt;'Assumptions'!$B$8,AI215*(1-'Assumptions'!$B$14),AI215))),"")</f>
        <v/>
      </c>
      <c r="AK215" s="31">
        <f>IFERROR(IF(COUNTA(G215,I215:J215,M215:P215,R215,V215:W215,AB215:AC215,AG215,AI215,AL215:AN215)=0,"",IF(H215=0,"Closed / Sold Out",IF(I215&gt;H215,"Review Inventory",IF(T215&gt;='Assumptions'!$B$10,"Increase Rate",IF(T215&lt;'Assumptions'!$B$8,"Reduce Rate","Hold Rate"))))),"Review")</f>
        <v/>
      </c>
      <c r="AL215" s="25" t="n"/>
      <c r="AM215" s="25" t="n"/>
      <c r="AN215" s="26" t="n"/>
      <c r="AO215" s="24">
        <f>IFERROR(IF(A215="","",IF(A215&lt;TODAY(),"Past",IF(A215=TODAY(),"Today","Future"))),"")</f>
        <v/>
      </c>
      <c r="AP215" s="58">
        <f>IFERROR(IF(COUNTA(G215,I215:J215,M215:P215,R215,V215:W215,AB215:AC215,AG215,AI215,AL215:AN215)=0,"",'Assumptions'!$B$9),"")</f>
        <v/>
      </c>
      <c r="AQ215" s="31">
        <f>IFERROR(IF(COUNTA(G215,I215:J215,M215:P215,R215,V215:W215,AB215:AC215,AG215,AI215,AL215:AN215)=0,"",IF(G215&gt;F215,"Out-of-order rooms exceed inventory",IF(I215&gt;H215,"On-the-books rooms exceed sellable rooms",IF(Q215&gt;H215,"Forecast exceeds sellable rooms",IF(AND(Q215&gt;0,R215=0),"Missing forecast ADR",IF(AND(I215&gt;0,J215=0),"Missing on-the-books ADR","Ready")))))),"Check inputs")</f>
        <v/>
      </c>
    </row>
    <row r="216">
      <c r="A216" s="55" t="n">
        <v>46237</v>
      </c>
      <c r="B216" s="24">
        <f>IFERROR(IF(A216="","",INDEX('Assumptions'!$E$3:$E$9,MOD(A216-'Assumptions'!$B$18,7)+1)),"")</f>
        <v/>
      </c>
      <c r="C216" s="24">
        <f>IFERROR(IF(A216="","",INDEX('Assumptions'!$H$3:$H$14,MONTH(A216))),"")</f>
        <v/>
      </c>
      <c r="D216" s="25" t="inlineStr">
        <is>
          <t>Weekday</t>
        </is>
      </c>
      <c r="E216" s="26" t="n"/>
      <c r="F216" s="24">
        <f>IFERROR(IF(A216="","",'Assumptions'!$B$5),"")</f>
        <v/>
      </c>
      <c r="G216" s="25" t="n"/>
      <c r="H216" s="24">
        <f>IFERROR(IF(G216="","",MAX(0,F216-G216)),"")</f>
        <v/>
      </c>
      <c r="I216" s="25" t="n"/>
      <c r="J216" s="56" t="n"/>
      <c r="K216" s="57">
        <f>IFERROR(IF(OR(I216="",J216=""),"",I216*J216),"")</f>
        <v/>
      </c>
      <c r="L216" s="58">
        <f>IFERROR(IF(OR(I216="",H216=""),"",I216/H216),"")</f>
        <v/>
      </c>
      <c r="M216" s="25" t="n"/>
      <c r="N216" s="25" t="n"/>
      <c r="O216" s="25" t="n"/>
      <c r="P216" s="25" t="n"/>
      <c r="Q216" s="24">
        <f>IFERROR(IF(OR(H216="",I216="",P216=""),"",MIN(H216,MAX(0,I216+P216))),"")</f>
        <v/>
      </c>
      <c r="R216" s="56" t="n"/>
      <c r="S216" s="57">
        <f>IFERROR(IF(OR(Q216="",R216=""),"",Q216*R216),"")</f>
        <v/>
      </c>
      <c r="T216" s="58">
        <f>IFERROR(IF(OR(Q216="",H216=""),"",Q216/H216),"")</f>
        <v/>
      </c>
      <c r="U216" s="57">
        <f>IFERROR(IF(OR(S216="",H216=""),"",S216/H216),"")</f>
        <v/>
      </c>
      <c r="V216" s="25" t="n"/>
      <c r="W216" s="56" t="n"/>
      <c r="X216" s="57">
        <f>IFERROR(IF(OR(V216="",W216=""),"",V216*W216),"")</f>
        <v/>
      </c>
      <c r="Y216" s="58">
        <f>IFERROR(IF(OR(V216="",H216=""),"",V216/H216),"")</f>
        <v/>
      </c>
      <c r="Z216" s="57">
        <f>IFERROR(IF(OR(S216="",X216=""),"",S216-X216),"")</f>
        <v/>
      </c>
      <c r="AA216" s="58">
        <f>IFERROR(IF(OR(Z216="",X216=""),"",Z216/X216),"")</f>
        <v/>
      </c>
      <c r="AB216" s="25" t="n"/>
      <c r="AC216" s="56" t="n"/>
      <c r="AD216" s="57">
        <f>IFERROR(IF(OR(AB216="",AC216=""),"",AB216*AC216),"")</f>
        <v/>
      </c>
      <c r="AE216" s="57">
        <f>IFERROR(IF(OR(S216="",AD216=""),"",S216-AD216),"")</f>
        <v/>
      </c>
      <c r="AF216" s="58">
        <f>IFERROR(IF(OR(AE216="",AD216=""),"",AE216/AD216),"")</f>
        <v/>
      </c>
      <c r="AG216" s="56" t="n"/>
      <c r="AH216" s="59">
        <f>IFERROR(IF(OR(R216="",AG216=""),"",R216/AG216*100),"")</f>
        <v/>
      </c>
      <c r="AI216" s="56" t="n"/>
      <c r="AJ216" s="57">
        <f>IFERROR(IF(OR(T216="",AI216=""),"",IF(T216&gt;='Assumptions'!$B$10,AI216*(1+'Assumptions'!$B$13),IF(T216&lt;'Assumptions'!$B$8,AI216*(1-'Assumptions'!$B$14),AI216))),"")</f>
        <v/>
      </c>
      <c r="AK216" s="31">
        <f>IFERROR(IF(COUNTA(G216,I216:J216,M216:P216,R216,V216:W216,AB216:AC216,AG216,AI216,AL216:AN216)=0,"",IF(H216=0,"Closed / Sold Out",IF(I216&gt;H216,"Review Inventory",IF(T216&gt;='Assumptions'!$B$10,"Increase Rate",IF(T216&lt;'Assumptions'!$B$8,"Reduce Rate","Hold Rate"))))),"Review")</f>
        <v/>
      </c>
      <c r="AL216" s="25" t="n"/>
      <c r="AM216" s="25" t="n"/>
      <c r="AN216" s="26" t="n"/>
      <c r="AO216" s="24">
        <f>IFERROR(IF(A216="","",IF(A216&lt;TODAY(),"Past",IF(A216=TODAY(),"Today","Future"))),"")</f>
        <v/>
      </c>
      <c r="AP216" s="58">
        <f>IFERROR(IF(COUNTA(G216,I216:J216,M216:P216,R216,V216:W216,AB216:AC216,AG216,AI216,AL216:AN216)=0,"",'Assumptions'!$B$9),"")</f>
        <v/>
      </c>
      <c r="AQ216" s="31">
        <f>IFERROR(IF(COUNTA(G216,I216:J216,M216:P216,R216,V216:W216,AB216:AC216,AG216,AI216,AL216:AN216)=0,"",IF(G216&gt;F216,"Out-of-order rooms exceed inventory",IF(I216&gt;H216,"On-the-books rooms exceed sellable rooms",IF(Q216&gt;H216,"Forecast exceeds sellable rooms",IF(AND(Q216&gt;0,R216=0),"Missing forecast ADR",IF(AND(I216&gt;0,J216=0),"Missing on-the-books ADR","Ready")))))),"Check inputs")</f>
        <v/>
      </c>
    </row>
    <row r="217">
      <c r="A217" s="55" t="n">
        <v>46238</v>
      </c>
      <c r="B217" s="24">
        <f>IFERROR(IF(A217="","",INDEX('Assumptions'!$E$3:$E$9,MOD(A217-'Assumptions'!$B$18,7)+1)),"")</f>
        <v/>
      </c>
      <c r="C217" s="24">
        <f>IFERROR(IF(A217="","",INDEX('Assumptions'!$H$3:$H$14,MONTH(A217))),"")</f>
        <v/>
      </c>
      <c r="D217" s="25" t="inlineStr">
        <is>
          <t>Weekday</t>
        </is>
      </c>
      <c r="E217" s="26" t="n"/>
      <c r="F217" s="24">
        <f>IFERROR(IF(A217="","",'Assumptions'!$B$5),"")</f>
        <v/>
      </c>
      <c r="G217" s="25" t="n"/>
      <c r="H217" s="24">
        <f>IFERROR(IF(G217="","",MAX(0,F217-G217)),"")</f>
        <v/>
      </c>
      <c r="I217" s="25" t="n"/>
      <c r="J217" s="56" t="n"/>
      <c r="K217" s="57">
        <f>IFERROR(IF(OR(I217="",J217=""),"",I217*J217),"")</f>
        <v/>
      </c>
      <c r="L217" s="58">
        <f>IFERROR(IF(OR(I217="",H217=""),"",I217/H217),"")</f>
        <v/>
      </c>
      <c r="M217" s="25" t="n"/>
      <c r="N217" s="25" t="n"/>
      <c r="O217" s="25" t="n"/>
      <c r="P217" s="25" t="n"/>
      <c r="Q217" s="24">
        <f>IFERROR(IF(OR(H217="",I217="",P217=""),"",MIN(H217,MAX(0,I217+P217))),"")</f>
        <v/>
      </c>
      <c r="R217" s="56" t="n"/>
      <c r="S217" s="57">
        <f>IFERROR(IF(OR(Q217="",R217=""),"",Q217*R217),"")</f>
        <v/>
      </c>
      <c r="T217" s="58">
        <f>IFERROR(IF(OR(Q217="",H217=""),"",Q217/H217),"")</f>
        <v/>
      </c>
      <c r="U217" s="57">
        <f>IFERROR(IF(OR(S217="",H217=""),"",S217/H217),"")</f>
        <v/>
      </c>
      <c r="V217" s="25" t="n"/>
      <c r="W217" s="56" t="n"/>
      <c r="X217" s="57">
        <f>IFERROR(IF(OR(V217="",W217=""),"",V217*W217),"")</f>
        <v/>
      </c>
      <c r="Y217" s="58">
        <f>IFERROR(IF(OR(V217="",H217=""),"",V217/H217),"")</f>
        <v/>
      </c>
      <c r="Z217" s="57">
        <f>IFERROR(IF(OR(S217="",X217=""),"",S217-X217),"")</f>
        <v/>
      </c>
      <c r="AA217" s="58">
        <f>IFERROR(IF(OR(Z217="",X217=""),"",Z217/X217),"")</f>
        <v/>
      </c>
      <c r="AB217" s="25" t="n"/>
      <c r="AC217" s="56" t="n"/>
      <c r="AD217" s="57">
        <f>IFERROR(IF(OR(AB217="",AC217=""),"",AB217*AC217),"")</f>
        <v/>
      </c>
      <c r="AE217" s="57">
        <f>IFERROR(IF(OR(S217="",AD217=""),"",S217-AD217),"")</f>
        <v/>
      </c>
      <c r="AF217" s="58">
        <f>IFERROR(IF(OR(AE217="",AD217=""),"",AE217/AD217),"")</f>
        <v/>
      </c>
      <c r="AG217" s="56" t="n"/>
      <c r="AH217" s="59">
        <f>IFERROR(IF(OR(R217="",AG217=""),"",R217/AG217*100),"")</f>
        <v/>
      </c>
      <c r="AI217" s="56" t="n"/>
      <c r="AJ217" s="57">
        <f>IFERROR(IF(OR(T217="",AI217=""),"",IF(T217&gt;='Assumptions'!$B$10,AI217*(1+'Assumptions'!$B$13),IF(T217&lt;'Assumptions'!$B$8,AI217*(1-'Assumptions'!$B$14),AI217))),"")</f>
        <v/>
      </c>
      <c r="AK217" s="31">
        <f>IFERROR(IF(COUNTA(G217,I217:J217,M217:P217,R217,V217:W217,AB217:AC217,AG217,AI217,AL217:AN217)=0,"",IF(H217=0,"Closed / Sold Out",IF(I217&gt;H217,"Review Inventory",IF(T217&gt;='Assumptions'!$B$10,"Increase Rate",IF(T217&lt;'Assumptions'!$B$8,"Reduce Rate","Hold Rate"))))),"Review")</f>
        <v/>
      </c>
      <c r="AL217" s="25" t="n"/>
      <c r="AM217" s="25" t="n"/>
      <c r="AN217" s="26" t="n"/>
      <c r="AO217" s="24">
        <f>IFERROR(IF(A217="","",IF(A217&lt;TODAY(),"Past",IF(A217=TODAY(),"Today","Future"))),"")</f>
        <v/>
      </c>
      <c r="AP217" s="58">
        <f>IFERROR(IF(COUNTA(G217,I217:J217,M217:P217,R217,V217:W217,AB217:AC217,AG217,AI217,AL217:AN217)=0,"",'Assumptions'!$B$9),"")</f>
        <v/>
      </c>
      <c r="AQ217" s="31">
        <f>IFERROR(IF(COUNTA(G217,I217:J217,M217:P217,R217,V217:W217,AB217:AC217,AG217,AI217,AL217:AN217)=0,"",IF(G217&gt;F217,"Out-of-order rooms exceed inventory",IF(I217&gt;H217,"On-the-books rooms exceed sellable rooms",IF(Q217&gt;H217,"Forecast exceeds sellable rooms",IF(AND(Q217&gt;0,R217=0),"Missing forecast ADR",IF(AND(I217&gt;0,J217=0),"Missing on-the-books ADR","Ready")))))),"Check inputs")</f>
        <v/>
      </c>
    </row>
    <row r="218">
      <c r="A218" s="55" t="n">
        <v>46239</v>
      </c>
      <c r="B218" s="24">
        <f>IFERROR(IF(A218="","",INDEX('Assumptions'!$E$3:$E$9,MOD(A218-'Assumptions'!$B$18,7)+1)),"")</f>
        <v/>
      </c>
      <c r="C218" s="24">
        <f>IFERROR(IF(A218="","",INDEX('Assumptions'!$H$3:$H$14,MONTH(A218))),"")</f>
        <v/>
      </c>
      <c r="D218" s="25" t="inlineStr">
        <is>
          <t>Weekday</t>
        </is>
      </c>
      <c r="E218" s="26" t="n"/>
      <c r="F218" s="24">
        <f>IFERROR(IF(A218="","",'Assumptions'!$B$5),"")</f>
        <v/>
      </c>
      <c r="G218" s="25" t="n"/>
      <c r="H218" s="24">
        <f>IFERROR(IF(G218="","",MAX(0,F218-G218)),"")</f>
        <v/>
      </c>
      <c r="I218" s="25" t="n"/>
      <c r="J218" s="56" t="n"/>
      <c r="K218" s="57">
        <f>IFERROR(IF(OR(I218="",J218=""),"",I218*J218),"")</f>
        <v/>
      </c>
      <c r="L218" s="58">
        <f>IFERROR(IF(OR(I218="",H218=""),"",I218/H218),"")</f>
        <v/>
      </c>
      <c r="M218" s="25" t="n"/>
      <c r="N218" s="25" t="n"/>
      <c r="O218" s="25" t="n"/>
      <c r="P218" s="25" t="n"/>
      <c r="Q218" s="24">
        <f>IFERROR(IF(OR(H218="",I218="",P218=""),"",MIN(H218,MAX(0,I218+P218))),"")</f>
        <v/>
      </c>
      <c r="R218" s="56" t="n"/>
      <c r="S218" s="57">
        <f>IFERROR(IF(OR(Q218="",R218=""),"",Q218*R218),"")</f>
        <v/>
      </c>
      <c r="T218" s="58">
        <f>IFERROR(IF(OR(Q218="",H218=""),"",Q218/H218),"")</f>
        <v/>
      </c>
      <c r="U218" s="57">
        <f>IFERROR(IF(OR(S218="",H218=""),"",S218/H218),"")</f>
        <v/>
      </c>
      <c r="V218" s="25" t="n"/>
      <c r="W218" s="56" t="n"/>
      <c r="X218" s="57">
        <f>IFERROR(IF(OR(V218="",W218=""),"",V218*W218),"")</f>
        <v/>
      </c>
      <c r="Y218" s="58">
        <f>IFERROR(IF(OR(V218="",H218=""),"",V218/H218),"")</f>
        <v/>
      </c>
      <c r="Z218" s="57">
        <f>IFERROR(IF(OR(S218="",X218=""),"",S218-X218),"")</f>
        <v/>
      </c>
      <c r="AA218" s="58">
        <f>IFERROR(IF(OR(Z218="",X218=""),"",Z218/X218),"")</f>
        <v/>
      </c>
      <c r="AB218" s="25" t="n"/>
      <c r="AC218" s="56" t="n"/>
      <c r="AD218" s="57">
        <f>IFERROR(IF(OR(AB218="",AC218=""),"",AB218*AC218),"")</f>
        <v/>
      </c>
      <c r="AE218" s="57">
        <f>IFERROR(IF(OR(S218="",AD218=""),"",S218-AD218),"")</f>
        <v/>
      </c>
      <c r="AF218" s="58">
        <f>IFERROR(IF(OR(AE218="",AD218=""),"",AE218/AD218),"")</f>
        <v/>
      </c>
      <c r="AG218" s="56" t="n"/>
      <c r="AH218" s="59">
        <f>IFERROR(IF(OR(R218="",AG218=""),"",R218/AG218*100),"")</f>
        <v/>
      </c>
      <c r="AI218" s="56" t="n"/>
      <c r="AJ218" s="57">
        <f>IFERROR(IF(OR(T218="",AI218=""),"",IF(T218&gt;='Assumptions'!$B$10,AI218*(1+'Assumptions'!$B$13),IF(T218&lt;'Assumptions'!$B$8,AI218*(1-'Assumptions'!$B$14),AI218))),"")</f>
        <v/>
      </c>
      <c r="AK218" s="31">
        <f>IFERROR(IF(COUNTA(G218,I218:J218,M218:P218,R218,V218:W218,AB218:AC218,AG218,AI218,AL218:AN218)=0,"",IF(H218=0,"Closed / Sold Out",IF(I218&gt;H218,"Review Inventory",IF(T218&gt;='Assumptions'!$B$10,"Increase Rate",IF(T218&lt;'Assumptions'!$B$8,"Reduce Rate","Hold Rate"))))),"Review")</f>
        <v/>
      </c>
      <c r="AL218" s="25" t="n"/>
      <c r="AM218" s="25" t="n"/>
      <c r="AN218" s="26" t="n"/>
      <c r="AO218" s="24">
        <f>IFERROR(IF(A218="","",IF(A218&lt;TODAY(),"Past",IF(A218=TODAY(),"Today","Future"))),"")</f>
        <v/>
      </c>
      <c r="AP218" s="58">
        <f>IFERROR(IF(COUNTA(G218,I218:J218,M218:P218,R218,V218:W218,AB218:AC218,AG218,AI218,AL218:AN218)=0,"",'Assumptions'!$B$9),"")</f>
        <v/>
      </c>
      <c r="AQ218" s="31">
        <f>IFERROR(IF(COUNTA(G218,I218:J218,M218:P218,R218,V218:W218,AB218:AC218,AG218,AI218,AL218:AN218)=0,"",IF(G218&gt;F218,"Out-of-order rooms exceed inventory",IF(I218&gt;H218,"On-the-books rooms exceed sellable rooms",IF(Q218&gt;H218,"Forecast exceeds sellable rooms",IF(AND(Q218&gt;0,R218=0),"Missing forecast ADR",IF(AND(I218&gt;0,J218=0),"Missing on-the-books ADR","Ready")))))),"Check inputs")</f>
        <v/>
      </c>
    </row>
    <row r="219">
      <c r="A219" s="55" t="n">
        <v>46240</v>
      </c>
      <c r="B219" s="24">
        <f>IFERROR(IF(A219="","",INDEX('Assumptions'!$E$3:$E$9,MOD(A219-'Assumptions'!$B$18,7)+1)),"")</f>
        <v/>
      </c>
      <c r="C219" s="24">
        <f>IFERROR(IF(A219="","",INDEX('Assumptions'!$H$3:$H$14,MONTH(A219))),"")</f>
        <v/>
      </c>
      <c r="D219" s="25" t="inlineStr">
        <is>
          <t>Weekday</t>
        </is>
      </c>
      <c r="E219" s="26" t="n"/>
      <c r="F219" s="24">
        <f>IFERROR(IF(A219="","",'Assumptions'!$B$5),"")</f>
        <v/>
      </c>
      <c r="G219" s="25" t="n"/>
      <c r="H219" s="24">
        <f>IFERROR(IF(G219="","",MAX(0,F219-G219)),"")</f>
        <v/>
      </c>
      <c r="I219" s="25" t="n"/>
      <c r="J219" s="56" t="n"/>
      <c r="K219" s="57">
        <f>IFERROR(IF(OR(I219="",J219=""),"",I219*J219),"")</f>
        <v/>
      </c>
      <c r="L219" s="58">
        <f>IFERROR(IF(OR(I219="",H219=""),"",I219/H219),"")</f>
        <v/>
      </c>
      <c r="M219" s="25" t="n"/>
      <c r="N219" s="25" t="n"/>
      <c r="O219" s="25" t="n"/>
      <c r="P219" s="25" t="n"/>
      <c r="Q219" s="24">
        <f>IFERROR(IF(OR(H219="",I219="",P219=""),"",MIN(H219,MAX(0,I219+P219))),"")</f>
        <v/>
      </c>
      <c r="R219" s="56" t="n"/>
      <c r="S219" s="57">
        <f>IFERROR(IF(OR(Q219="",R219=""),"",Q219*R219),"")</f>
        <v/>
      </c>
      <c r="T219" s="58">
        <f>IFERROR(IF(OR(Q219="",H219=""),"",Q219/H219),"")</f>
        <v/>
      </c>
      <c r="U219" s="57">
        <f>IFERROR(IF(OR(S219="",H219=""),"",S219/H219),"")</f>
        <v/>
      </c>
      <c r="V219" s="25" t="n"/>
      <c r="W219" s="56" t="n"/>
      <c r="X219" s="57">
        <f>IFERROR(IF(OR(V219="",W219=""),"",V219*W219),"")</f>
        <v/>
      </c>
      <c r="Y219" s="58">
        <f>IFERROR(IF(OR(V219="",H219=""),"",V219/H219),"")</f>
        <v/>
      </c>
      <c r="Z219" s="57">
        <f>IFERROR(IF(OR(S219="",X219=""),"",S219-X219),"")</f>
        <v/>
      </c>
      <c r="AA219" s="58">
        <f>IFERROR(IF(OR(Z219="",X219=""),"",Z219/X219),"")</f>
        <v/>
      </c>
      <c r="AB219" s="25" t="n"/>
      <c r="AC219" s="56" t="n"/>
      <c r="AD219" s="57">
        <f>IFERROR(IF(OR(AB219="",AC219=""),"",AB219*AC219),"")</f>
        <v/>
      </c>
      <c r="AE219" s="57">
        <f>IFERROR(IF(OR(S219="",AD219=""),"",S219-AD219),"")</f>
        <v/>
      </c>
      <c r="AF219" s="58">
        <f>IFERROR(IF(OR(AE219="",AD219=""),"",AE219/AD219),"")</f>
        <v/>
      </c>
      <c r="AG219" s="56" t="n"/>
      <c r="AH219" s="59">
        <f>IFERROR(IF(OR(R219="",AG219=""),"",R219/AG219*100),"")</f>
        <v/>
      </c>
      <c r="AI219" s="56" t="n"/>
      <c r="AJ219" s="57">
        <f>IFERROR(IF(OR(T219="",AI219=""),"",IF(T219&gt;='Assumptions'!$B$10,AI219*(1+'Assumptions'!$B$13),IF(T219&lt;'Assumptions'!$B$8,AI219*(1-'Assumptions'!$B$14),AI219))),"")</f>
        <v/>
      </c>
      <c r="AK219" s="31">
        <f>IFERROR(IF(COUNTA(G219,I219:J219,M219:P219,R219,V219:W219,AB219:AC219,AG219,AI219,AL219:AN219)=0,"",IF(H219=0,"Closed / Sold Out",IF(I219&gt;H219,"Review Inventory",IF(T219&gt;='Assumptions'!$B$10,"Increase Rate",IF(T219&lt;'Assumptions'!$B$8,"Reduce Rate","Hold Rate"))))),"Review")</f>
        <v/>
      </c>
      <c r="AL219" s="25" t="n"/>
      <c r="AM219" s="25" t="n"/>
      <c r="AN219" s="26" t="n"/>
      <c r="AO219" s="24">
        <f>IFERROR(IF(A219="","",IF(A219&lt;TODAY(),"Past",IF(A219=TODAY(),"Today","Future"))),"")</f>
        <v/>
      </c>
      <c r="AP219" s="58">
        <f>IFERROR(IF(COUNTA(G219,I219:J219,M219:P219,R219,V219:W219,AB219:AC219,AG219,AI219,AL219:AN219)=0,"",'Assumptions'!$B$9),"")</f>
        <v/>
      </c>
      <c r="AQ219" s="31">
        <f>IFERROR(IF(COUNTA(G219,I219:J219,M219:P219,R219,V219:W219,AB219:AC219,AG219,AI219,AL219:AN219)=0,"",IF(G219&gt;F219,"Out-of-order rooms exceed inventory",IF(I219&gt;H219,"On-the-books rooms exceed sellable rooms",IF(Q219&gt;H219,"Forecast exceeds sellable rooms",IF(AND(Q219&gt;0,R219=0),"Missing forecast ADR",IF(AND(I219&gt;0,J219=0),"Missing on-the-books ADR","Ready")))))),"Check inputs")</f>
        <v/>
      </c>
    </row>
    <row r="220">
      <c r="A220" s="55" t="n">
        <v>46241</v>
      </c>
      <c r="B220" s="24">
        <f>IFERROR(IF(A220="","",INDEX('Assumptions'!$E$3:$E$9,MOD(A220-'Assumptions'!$B$18,7)+1)),"")</f>
        <v/>
      </c>
      <c r="C220" s="24">
        <f>IFERROR(IF(A220="","",INDEX('Assumptions'!$H$3:$H$14,MONTH(A220))),"")</f>
        <v/>
      </c>
      <c r="D220" s="25" t="inlineStr">
        <is>
          <t>Weekday</t>
        </is>
      </c>
      <c r="E220" s="26" t="n"/>
      <c r="F220" s="24">
        <f>IFERROR(IF(A220="","",'Assumptions'!$B$5),"")</f>
        <v/>
      </c>
      <c r="G220" s="25" t="n"/>
      <c r="H220" s="24">
        <f>IFERROR(IF(G220="","",MAX(0,F220-G220)),"")</f>
        <v/>
      </c>
      <c r="I220" s="25" t="n"/>
      <c r="J220" s="56" t="n"/>
      <c r="K220" s="57">
        <f>IFERROR(IF(OR(I220="",J220=""),"",I220*J220),"")</f>
        <v/>
      </c>
      <c r="L220" s="58">
        <f>IFERROR(IF(OR(I220="",H220=""),"",I220/H220),"")</f>
        <v/>
      </c>
      <c r="M220" s="25" t="n"/>
      <c r="N220" s="25" t="n"/>
      <c r="O220" s="25" t="n"/>
      <c r="P220" s="25" t="n"/>
      <c r="Q220" s="24">
        <f>IFERROR(IF(OR(H220="",I220="",P220=""),"",MIN(H220,MAX(0,I220+P220))),"")</f>
        <v/>
      </c>
      <c r="R220" s="56" t="n"/>
      <c r="S220" s="57">
        <f>IFERROR(IF(OR(Q220="",R220=""),"",Q220*R220),"")</f>
        <v/>
      </c>
      <c r="T220" s="58">
        <f>IFERROR(IF(OR(Q220="",H220=""),"",Q220/H220),"")</f>
        <v/>
      </c>
      <c r="U220" s="57">
        <f>IFERROR(IF(OR(S220="",H220=""),"",S220/H220),"")</f>
        <v/>
      </c>
      <c r="V220" s="25" t="n"/>
      <c r="W220" s="56" t="n"/>
      <c r="X220" s="57">
        <f>IFERROR(IF(OR(V220="",W220=""),"",V220*W220),"")</f>
        <v/>
      </c>
      <c r="Y220" s="58">
        <f>IFERROR(IF(OR(V220="",H220=""),"",V220/H220),"")</f>
        <v/>
      </c>
      <c r="Z220" s="57">
        <f>IFERROR(IF(OR(S220="",X220=""),"",S220-X220),"")</f>
        <v/>
      </c>
      <c r="AA220" s="58">
        <f>IFERROR(IF(OR(Z220="",X220=""),"",Z220/X220),"")</f>
        <v/>
      </c>
      <c r="AB220" s="25" t="n"/>
      <c r="AC220" s="56" t="n"/>
      <c r="AD220" s="57">
        <f>IFERROR(IF(OR(AB220="",AC220=""),"",AB220*AC220),"")</f>
        <v/>
      </c>
      <c r="AE220" s="57">
        <f>IFERROR(IF(OR(S220="",AD220=""),"",S220-AD220),"")</f>
        <v/>
      </c>
      <c r="AF220" s="58">
        <f>IFERROR(IF(OR(AE220="",AD220=""),"",AE220/AD220),"")</f>
        <v/>
      </c>
      <c r="AG220" s="56" t="n"/>
      <c r="AH220" s="59">
        <f>IFERROR(IF(OR(R220="",AG220=""),"",R220/AG220*100),"")</f>
        <v/>
      </c>
      <c r="AI220" s="56" t="n"/>
      <c r="AJ220" s="57">
        <f>IFERROR(IF(OR(T220="",AI220=""),"",IF(T220&gt;='Assumptions'!$B$10,AI220*(1+'Assumptions'!$B$13),IF(T220&lt;'Assumptions'!$B$8,AI220*(1-'Assumptions'!$B$14),AI220))),"")</f>
        <v/>
      </c>
      <c r="AK220" s="31">
        <f>IFERROR(IF(COUNTA(G220,I220:J220,M220:P220,R220,V220:W220,AB220:AC220,AG220,AI220,AL220:AN220)=0,"",IF(H220=0,"Closed / Sold Out",IF(I220&gt;H220,"Review Inventory",IF(T220&gt;='Assumptions'!$B$10,"Increase Rate",IF(T220&lt;'Assumptions'!$B$8,"Reduce Rate","Hold Rate"))))),"Review")</f>
        <v/>
      </c>
      <c r="AL220" s="25" t="n"/>
      <c r="AM220" s="25" t="n"/>
      <c r="AN220" s="26" t="n"/>
      <c r="AO220" s="24">
        <f>IFERROR(IF(A220="","",IF(A220&lt;TODAY(),"Past",IF(A220=TODAY(),"Today","Future"))),"")</f>
        <v/>
      </c>
      <c r="AP220" s="58">
        <f>IFERROR(IF(COUNTA(G220,I220:J220,M220:P220,R220,V220:W220,AB220:AC220,AG220,AI220,AL220:AN220)=0,"",'Assumptions'!$B$9),"")</f>
        <v/>
      </c>
      <c r="AQ220" s="31">
        <f>IFERROR(IF(COUNTA(G220,I220:J220,M220:P220,R220,V220:W220,AB220:AC220,AG220,AI220,AL220:AN220)=0,"",IF(G220&gt;F220,"Out-of-order rooms exceed inventory",IF(I220&gt;H220,"On-the-books rooms exceed sellable rooms",IF(Q220&gt;H220,"Forecast exceeds sellable rooms",IF(AND(Q220&gt;0,R220=0),"Missing forecast ADR",IF(AND(I220&gt;0,J220=0),"Missing on-the-books ADR","Ready")))))),"Check inputs")</f>
        <v/>
      </c>
    </row>
    <row r="221">
      <c r="A221" s="55" t="n">
        <v>46242</v>
      </c>
      <c r="B221" s="24">
        <f>IFERROR(IF(A221="","",INDEX('Assumptions'!$E$3:$E$9,MOD(A221-'Assumptions'!$B$18,7)+1)),"")</f>
        <v/>
      </c>
      <c r="C221" s="24">
        <f>IFERROR(IF(A221="","",INDEX('Assumptions'!$H$3:$H$14,MONTH(A221))),"")</f>
        <v/>
      </c>
      <c r="D221" s="25" t="inlineStr">
        <is>
          <t>Weekend</t>
        </is>
      </c>
      <c r="E221" s="26" t="n"/>
      <c r="F221" s="24">
        <f>IFERROR(IF(A221="","",'Assumptions'!$B$5),"")</f>
        <v/>
      </c>
      <c r="G221" s="25" t="n"/>
      <c r="H221" s="24">
        <f>IFERROR(IF(G221="","",MAX(0,F221-G221)),"")</f>
        <v/>
      </c>
      <c r="I221" s="25" t="n"/>
      <c r="J221" s="56" t="n"/>
      <c r="K221" s="57">
        <f>IFERROR(IF(OR(I221="",J221=""),"",I221*J221),"")</f>
        <v/>
      </c>
      <c r="L221" s="58">
        <f>IFERROR(IF(OR(I221="",H221=""),"",I221/H221),"")</f>
        <v/>
      </c>
      <c r="M221" s="25" t="n"/>
      <c r="N221" s="25" t="n"/>
      <c r="O221" s="25" t="n"/>
      <c r="P221" s="25" t="n"/>
      <c r="Q221" s="24">
        <f>IFERROR(IF(OR(H221="",I221="",P221=""),"",MIN(H221,MAX(0,I221+P221))),"")</f>
        <v/>
      </c>
      <c r="R221" s="56" t="n"/>
      <c r="S221" s="57">
        <f>IFERROR(IF(OR(Q221="",R221=""),"",Q221*R221),"")</f>
        <v/>
      </c>
      <c r="T221" s="58">
        <f>IFERROR(IF(OR(Q221="",H221=""),"",Q221/H221),"")</f>
        <v/>
      </c>
      <c r="U221" s="57">
        <f>IFERROR(IF(OR(S221="",H221=""),"",S221/H221),"")</f>
        <v/>
      </c>
      <c r="V221" s="25" t="n"/>
      <c r="W221" s="56" t="n"/>
      <c r="X221" s="57">
        <f>IFERROR(IF(OR(V221="",W221=""),"",V221*W221),"")</f>
        <v/>
      </c>
      <c r="Y221" s="58">
        <f>IFERROR(IF(OR(V221="",H221=""),"",V221/H221),"")</f>
        <v/>
      </c>
      <c r="Z221" s="57">
        <f>IFERROR(IF(OR(S221="",X221=""),"",S221-X221),"")</f>
        <v/>
      </c>
      <c r="AA221" s="58">
        <f>IFERROR(IF(OR(Z221="",X221=""),"",Z221/X221),"")</f>
        <v/>
      </c>
      <c r="AB221" s="25" t="n"/>
      <c r="AC221" s="56" t="n"/>
      <c r="AD221" s="57">
        <f>IFERROR(IF(OR(AB221="",AC221=""),"",AB221*AC221),"")</f>
        <v/>
      </c>
      <c r="AE221" s="57">
        <f>IFERROR(IF(OR(S221="",AD221=""),"",S221-AD221),"")</f>
        <v/>
      </c>
      <c r="AF221" s="58">
        <f>IFERROR(IF(OR(AE221="",AD221=""),"",AE221/AD221),"")</f>
        <v/>
      </c>
      <c r="AG221" s="56" t="n"/>
      <c r="AH221" s="59">
        <f>IFERROR(IF(OR(R221="",AG221=""),"",R221/AG221*100),"")</f>
        <v/>
      </c>
      <c r="AI221" s="56" t="n"/>
      <c r="AJ221" s="57">
        <f>IFERROR(IF(OR(T221="",AI221=""),"",IF(T221&gt;='Assumptions'!$B$10,AI221*(1+'Assumptions'!$B$13),IF(T221&lt;'Assumptions'!$B$8,AI221*(1-'Assumptions'!$B$14),AI221))),"")</f>
        <v/>
      </c>
      <c r="AK221" s="31">
        <f>IFERROR(IF(COUNTA(G221,I221:J221,M221:P221,R221,V221:W221,AB221:AC221,AG221,AI221,AL221:AN221)=0,"",IF(H221=0,"Closed / Sold Out",IF(I221&gt;H221,"Review Inventory",IF(T221&gt;='Assumptions'!$B$10,"Increase Rate",IF(T221&lt;'Assumptions'!$B$8,"Reduce Rate","Hold Rate"))))),"Review")</f>
        <v/>
      </c>
      <c r="AL221" s="25" t="n"/>
      <c r="AM221" s="25" t="n"/>
      <c r="AN221" s="26" t="n"/>
      <c r="AO221" s="24">
        <f>IFERROR(IF(A221="","",IF(A221&lt;TODAY(),"Past",IF(A221=TODAY(),"Today","Future"))),"")</f>
        <v/>
      </c>
      <c r="AP221" s="58">
        <f>IFERROR(IF(COUNTA(G221,I221:J221,M221:P221,R221,V221:W221,AB221:AC221,AG221,AI221,AL221:AN221)=0,"",'Assumptions'!$B$9),"")</f>
        <v/>
      </c>
      <c r="AQ221" s="31">
        <f>IFERROR(IF(COUNTA(G221,I221:J221,M221:P221,R221,V221:W221,AB221:AC221,AG221,AI221,AL221:AN221)=0,"",IF(G221&gt;F221,"Out-of-order rooms exceed inventory",IF(I221&gt;H221,"On-the-books rooms exceed sellable rooms",IF(Q221&gt;H221,"Forecast exceeds sellable rooms",IF(AND(Q221&gt;0,R221=0),"Missing forecast ADR",IF(AND(I221&gt;0,J221=0),"Missing on-the-books ADR","Ready")))))),"Check inputs")</f>
        <v/>
      </c>
    </row>
    <row r="222">
      <c r="A222" s="55" t="n">
        <v>46243</v>
      </c>
      <c r="B222" s="24">
        <f>IFERROR(IF(A222="","",INDEX('Assumptions'!$E$3:$E$9,MOD(A222-'Assumptions'!$B$18,7)+1)),"")</f>
        <v/>
      </c>
      <c r="C222" s="24">
        <f>IFERROR(IF(A222="","",INDEX('Assumptions'!$H$3:$H$14,MONTH(A222))),"")</f>
        <v/>
      </c>
      <c r="D222" s="25" t="inlineStr">
        <is>
          <t>Weekend</t>
        </is>
      </c>
      <c r="E222" s="26" t="n"/>
      <c r="F222" s="24">
        <f>IFERROR(IF(A222="","",'Assumptions'!$B$5),"")</f>
        <v/>
      </c>
      <c r="G222" s="25" t="n"/>
      <c r="H222" s="24">
        <f>IFERROR(IF(G222="","",MAX(0,F222-G222)),"")</f>
        <v/>
      </c>
      <c r="I222" s="25" t="n"/>
      <c r="J222" s="56" t="n"/>
      <c r="K222" s="57">
        <f>IFERROR(IF(OR(I222="",J222=""),"",I222*J222),"")</f>
        <v/>
      </c>
      <c r="L222" s="58">
        <f>IFERROR(IF(OR(I222="",H222=""),"",I222/H222),"")</f>
        <v/>
      </c>
      <c r="M222" s="25" t="n"/>
      <c r="N222" s="25" t="n"/>
      <c r="O222" s="25" t="n"/>
      <c r="P222" s="25" t="n"/>
      <c r="Q222" s="24">
        <f>IFERROR(IF(OR(H222="",I222="",P222=""),"",MIN(H222,MAX(0,I222+P222))),"")</f>
        <v/>
      </c>
      <c r="R222" s="56" t="n"/>
      <c r="S222" s="57">
        <f>IFERROR(IF(OR(Q222="",R222=""),"",Q222*R222),"")</f>
        <v/>
      </c>
      <c r="T222" s="58">
        <f>IFERROR(IF(OR(Q222="",H222=""),"",Q222/H222),"")</f>
        <v/>
      </c>
      <c r="U222" s="57">
        <f>IFERROR(IF(OR(S222="",H222=""),"",S222/H222),"")</f>
        <v/>
      </c>
      <c r="V222" s="25" t="n"/>
      <c r="W222" s="56" t="n"/>
      <c r="X222" s="57">
        <f>IFERROR(IF(OR(V222="",W222=""),"",V222*W222),"")</f>
        <v/>
      </c>
      <c r="Y222" s="58">
        <f>IFERROR(IF(OR(V222="",H222=""),"",V222/H222),"")</f>
        <v/>
      </c>
      <c r="Z222" s="57">
        <f>IFERROR(IF(OR(S222="",X222=""),"",S222-X222),"")</f>
        <v/>
      </c>
      <c r="AA222" s="58">
        <f>IFERROR(IF(OR(Z222="",X222=""),"",Z222/X222),"")</f>
        <v/>
      </c>
      <c r="AB222" s="25" t="n"/>
      <c r="AC222" s="56" t="n"/>
      <c r="AD222" s="57">
        <f>IFERROR(IF(OR(AB222="",AC222=""),"",AB222*AC222),"")</f>
        <v/>
      </c>
      <c r="AE222" s="57">
        <f>IFERROR(IF(OR(S222="",AD222=""),"",S222-AD222),"")</f>
        <v/>
      </c>
      <c r="AF222" s="58">
        <f>IFERROR(IF(OR(AE222="",AD222=""),"",AE222/AD222),"")</f>
        <v/>
      </c>
      <c r="AG222" s="56" t="n"/>
      <c r="AH222" s="59">
        <f>IFERROR(IF(OR(R222="",AG222=""),"",R222/AG222*100),"")</f>
        <v/>
      </c>
      <c r="AI222" s="56" t="n"/>
      <c r="AJ222" s="57">
        <f>IFERROR(IF(OR(T222="",AI222=""),"",IF(T222&gt;='Assumptions'!$B$10,AI222*(1+'Assumptions'!$B$13),IF(T222&lt;'Assumptions'!$B$8,AI222*(1-'Assumptions'!$B$14),AI222))),"")</f>
        <v/>
      </c>
      <c r="AK222" s="31">
        <f>IFERROR(IF(COUNTA(G222,I222:J222,M222:P222,R222,V222:W222,AB222:AC222,AG222,AI222,AL222:AN222)=0,"",IF(H222=0,"Closed / Sold Out",IF(I222&gt;H222,"Review Inventory",IF(T222&gt;='Assumptions'!$B$10,"Increase Rate",IF(T222&lt;'Assumptions'!$B$8,"Reduce Rate","Hold Rate"))))),"Review")</f>
        <v/>
      </c>
      <c r="AL222" s="25" t="n"/>
      <c r="AM222" s="25" t="n"/>
      <c r="AN222" s="26" t="n"/>
      <c r="AO222" s="24">
        <f>IFERROR(IF(A222="","",IF(A222&lt;TODAY(),"Past",IF(A222=TODAY(),"Today","Future"))),"")</f>
        <v/>
      </c>
      <c r="AP222" s="58">
        <f>IFERROR(IF(COUNTA(G222,I222:J222,M222:P222,R222,V222:W222,AB222:AC222,AG222,AI222,AL222:AN222)=0,"",'Assumptions'!$B$9),"")</f>
        <v/>
      </c>
      <c r="AQ222" s="31">
        <f>IFERROR(IF(COUNTA(G222,I222:J222,M222:P222,R222,V222:W222,AB222:AC222,AG222,AI222,AL222:AN222)=0,"",IF(G222&gt;F222,"Out-of-order rooms exceed inventory",IF(I222&gt;H222,"On-the-books rooms exceed sellable rooms",IF(Q222&gt;H222,"Forecast exceeds sellable rooms",IF(AND(Q222&gt;0,R222=0),"Missing forecast ADR",IF(AND(I222&gt;0,J222=0),"Missing on-the-books ADR","Ready")))))),"Check inputs")</f>
        <v/>
      </c>
    </row>
    <row r="223">
      <c r="A223" s="55" t="n">
        <v>46244</v>
      </c>
      <c r="B223" s="24">
        <f>IFERROR(IF(A223="","",INDEX('Assumptions'!$E$3:$E$9,MOD(A223-'Assumptions'!$B$18,7)+1)),"")</f>
        <v/>
      </c>
      <c r="C223" s="24">
        <f>IFERROR(IF(A223="","",INDEX('Assumptions'!$H$3:$H$14,MONTH(A223))),"")</f>
        <v/>
      </c>
      <c r="D223" s="25" t="inlineStr">
        <is>
          <t>Weekday</t>
        </is>
      </c>
      <c r="E223" s="26" t="n"/>
      <c r="F223" s="24">
        <f>IFERROR(IF(A223="","",'Assumptions'!$B$5),"")</f>
        <v/>
      </c>
      <c r="G223" s="25" t="n"/>
      <c r="H223" s="24">
        <f>IFERROR(IF(G223="","",MAX(0,F223-G223)),"")</f>
        <v/>
      </c>
      <c r="I223" s="25" t="n"/>
      <c r="J223" s="56" t="n"/>
      <c r="K223" s="57">
        <f>IFERROR(IF(OR(I223="",J223=""),"",I223*J223),"")</f>
        <v/>
      </c>
      <c r="L223" s="58">
        <f>IFERROR(IF(OR(I223="",H223=""),"",I223/H223),"")</f>
        <v/>
      </c>
      <c r="M223" s="25" t="n"/>
      <c r="N223" s="25" t="n"/>
      <c r="O223" s="25" t="n"/>
      <c r="P223" s="25" t="n"/>
      <c r="Q223" s="24">
        <f>IFERROR(IF(OR(H223="",I223="",P223=""),"",MIN(H223,MAX(0,I223+P223))),"")</f>
        <v/>
      </c>
      <c r="R223" s="56" t="n"/>
      <c r="S223" s="57">
        <f>IFERROR(IF(OR(Q223="",R223=""),"",Q223*R223),"")</f>
        <v/>
      </c>
      <c r="T223" s="58">
        <f>IFERROR(IF(OR(Q223="",H223=""),"",Q223/H223),"")</f>
        <v/>
      </c>
      <c r="U223" s="57">
        <f>IFERROR(IF(OR(S223="",H223=""),"",S223/H223),"")</f>
        <v/>
      </c>
      <c r="V223" s="25" t="n"/>
      <c r="W223" s="56" t="n"/>
      <c r="X223" s="57">
        <f>IFERROR(IF(OR(V223="",W223=""),"",V223*W223),"")</f>
        <v/>
      </c>
      <c r="Y223" s="58">
        <f>IFERROR(IF(OR(V223="",H223=""),"",V223/H223),"")</f>
        <v/>
      </c>
      <c r="Z223" s="57">
        <f>IFERROR(IF(OR(S223="",X223=""),"",S223-X223),"")</f>
        <v/>
      </c>
      <c r="AA223" s="58">
        <f>IFERROR(IF(OR(Z223="",X223=""),"",Z223/X223),"")</f>
        <v/>
      </c>
      <c r="AB223" s="25" t="n"/>
      <c r="AC223" s="56" t="n"/>
      <c r="AD223" s="57">
        <f>IFERROR(IF(OR(AB223="",AC223=""),"",AB223*AC223),"")</f>
        <v/>
      </c>
      <c r="AE223" s="57">
        <f>IFERROR(IF(OR(S223="",AD223=""),"",S223-AD223),"")</f>
        <v/>
      </c>
      <c r="AF223" s="58">
        <f>IFERROR(IF(OR(AE223="",AD223=""),"",AE223/AD223),"")</f>
        <v/>
      </c>
      <c r="AG223" s="56" t="n"/>
      <c r="AH223" s="59">
        <f>IFERROR(IF(OR(R223="",AG223=""),"",R223/AG223*100),"")</f>
        <v/>
      </c>
      <c r="AI223" s="56" t="n"/>
      <c r="AJ223" s="57">
        <f>IFERROR(IF(OR(T223="",AI223=""),"",IF(T223&gt;='Assumptions'!$B$10,AI223*(1+'Assumptions'!$B$13),IF(T223&lt;'Assumptions'!$B$8,AI223*(1-'Assumptions'!$B$14),AI223))),"")</f>
        <v/>
      </c>
      <c r="AK223" s="31">
        <f>IFERROR(IF(COUNTA(G223,I223:J223,M223:P223,R223,V223:W223,AB223:AC223,AG223,AI223,AL223:AN223)=0,"",IF(H223=0,"Closed / Sold Out",IF(I223&gt;H223,"Review Inventory",IF(T223&gt;='Assumptions'!$B$10,"Increase Rate",IF(T223&lt;'Assumptions'!$B$8,"Reduce Rate","Hold Rate"))))),"Review")</f>
        <v/>
      </c>
      <c r="AL223" s="25" t="n"/>
      <c r="AM223" s="25" t="n"/>
      <c r="AN223" s="26" t="n"/>
      <c r="AO223" s="24">
        <f>IFERROR(IF(A223="","",IF(A223&lt;TODAY(),"Past",IF(A223=TODAY(),"Today","Future"))),"")</f>
        <v/>
      </c>
      <c r="AP223" s="58">
        <f>IFERROR(IF(COUNTA(G223,I223:J223,M223:P223,R223,V223:W223,AB223:AC223,AG223,AI223,AL223:AN223)=0,"",'Assumptions'!$B$9),"")</f>
        <v/>
      </c>
      <c r="AQ223" s="31">
        <f>IFERROR(IF(COUNTA(G223,I223:J223,M223:P223,R223,V223:W223,AB223:AC223,AG223,AI223,AL223:AN223)=0,"",IF(G223&gt;F223,"Out-of-order rooms exceed inventory",IF(I223&gt;H223,"On-the-books rooms exceed sellable rooms",IF(Q223&gt;H223,"Forecast exceeds sellable rooms",IF(AND(Q223&gt;0,R223=0),"Missing forecast ADR",IF(AND(I223&gt;0,J223=0),"Missing on-the-books ADR","Ready")))))),"Check inputs")</f>
        <v/>
      </c>
    </row>
    <row r="224">
      <c r="A224" s="55" t="n">
        <v>46245</v>
      </c>
      <c r="B224" s="24">
        <f>IFERROR(IF(A224="","",INDEX('Assumptions'!$E$3:$E$9,MOD(A224-'Assumptions'!$B$18,7)+1)),"")</f>
        <v/>
      </c>
      <c r="C224" s="24">
        <f>IFERROR(IF(A224="","",INDEX('Assumptions'!$H$3:$H$14,MONTH(A224))),"")</f>
        <v/>
      </c>
      <c r="D224" s="25" t="inlineStr">
        <is>
          <t>Weekday</t>
        </is>
      </c>
      <c r="E224" s="26" t="n"/>
      <c r="F224" s="24">
        <f>IFERROR(IF(A224="","",'Assumptions'!$B$5),"")</f>
        <v/>
      </c>
      <c r="G224" s="25" t="n"/>
      <c r="H224" s="24">
        <f>IFERROR(IF(G224="","",MAX(0,F224-G224)),"")</f>
        <v/>
      </c>
      <c r="I224" s="25" t="n"/>
      <c r="J224" s="56" t="n"/>
      <c r="K224" s="57">
        <f>IFERROR(IF(OR(I224="",J224=""),"",I224*J224),"")</f>
        <v/>
      </c>
      <c r="L224" s="58">
        <f>IFERROR(IF(OR(I224="",H224=""),"",I224/H224),"")</f>
        <v/>
      </c>
      <c r="M224" s="25" t="n"/>
      <c r="N224" s="25" t="n"/>
      <c r="O224" s="25" t="n"/>
      <c r="P224" s="25" t="n"/>
      <c r="Q224" s="24">
        <f>IFERROR(IF(OR(H224="",I224="",P224=""),"",MIN(H224,MAX(0,I224+P224))),"")</f>
        <v/>
      </c>
      <c r="R224" s="56" t="n"/>
      <c r="S224" s="57">
        <f>IFERROR(IF(OR(Q224="",R224=""),"",Q224*R224),"")</f>
        <v/>
      </c>
      <c r="T224" s="58">
        <f>IFERROR(IF(OR(Q224="",H224=""),"",Q224/H224),"")</f>
        <v/>
      </c>
      <c r="U224" s="57">
        <f>IFERROR(IF(OR(S224="",H224=""),"",S224/H224),"")</f>
        <v/>
      </c>
      <c r="V224" s="25" t="n"/>
      <c r="W224" s="56" t="n"/>
      <c r="X224" s="57">
        <f>IFERROR(IF(OR(V224="",W224=""),"",V224*W224),"")</f>
        <v/>
      </c>
      <c r="Y224" s="58">
        <f>IFERROR(IF(OR(V224="",H224=""),"",V224/H224),"")</f>
        <v/>
      </c>
      <c r="Z224" s="57">
        <f>IFERROR(IF(OR(S224="",X224=""),"",S224-X224),"")</f>
        <v/>
      </c>
      <c r="AA224" s="58">
        <f>IFERROR(IF(OR(Z224="",X224=""),"",Z224/X224),"")</f>
        <v/>
      </c>
      <c r="AB224" s="25" t="n"/>
      <c r="AC224" s="56" t="n"/>
      <c r="AD224" s="57">
        <f>IFERROR(IF(OR(AB224="",AC224=""),"",AB224*AC224),"")</f>
        <v/>
      </c>
      <c r="AE224" s="57">
        <f>IFERROR(IF(OR(S224="",AD224=""),"",S224-AD224),"")</f>
        <v/>
      </c>
      <c r="AF224" s="58">
        <f>IFERROR(IF(OR(AE224="",AD224=""),"",AE224/AD224),"")</f>
        <v/>
      </c>
      <c r="AG224" s="56" t="n"/>
      <c r="AH224" s="59">
        <f>IFERROR(IF(OR(R224="",AG224=""),"",R224/AG224*100),"")</f>
        <v/>
      </c>
      <c r="AI224" s="56" t="n"/>
      <c r="AJ224" s="57">
        <f>IFERROR(IF(OR(T224="",AI224=""),"",IF(T224&gt;='Assumptions'!$B$10,AI224*(1+'Assumptions'!$B$13),IF(T224&lt;'Assumptions'!$B$8,AI224*(1-'Assumptions'!$B$14),AI224))),"")</f>
        <v/>
      </c>
      <c r="AK224" s="31">
        <f>IFERROR(IF(COUNTA(G224,I224:J224,M224:P224,R224,V224:W224,AB224:AC224,AG224,AI224,AL224:AN224)=0,"",IF(H224=0,"Closed / Sold Out",IF(I224&gt;H224,"Review Inventory",IF(T224&gt;='Assumptions'!$B$10,"Increase Rate",IF(T224&lt;'Assumptions'!$B$8,"Reduce Rate","Hold Rate"))))),"Review")</f>
        <v/>
      </c>
      <c r="AL224" s="25" t="n"/>
      <c r="AM224" s="25" t="n"/>
      <c r="AN224" s="26" t="n"/>
      <c r="AO224" s="24">
        <f>IFERROR(IF(A224="","",IF(A224&lt;TODAY(),"Past",IF(A224=TODAY(),"Today","Future"))),"")</f>
        <v/>
      </c>
      <c r="AP224" s="58">
        <f>IFERROR(IF(COUNTA(G224,I224:J224,M224:P224,R224,V224:W224,AB224:AC224,AG224,AI224,AL224:AN224)=0,"",'Assumptions'!$B$9),"")</f>
        <v/>
      </c>
      <c r="AQ224" s="31">
        <f>IFERROR(IF(COUNTA(G224,I224:J224,M224:P224,R224,V224:W224,AB224:AC224,AG224,AI224,AL224:AN224)=0,"",IF(G224&gt;F224,"Out-of-order rooms exceed inventory",IF(I224&gt;H224,"On-the-books rooms exceed sellable rooms",IF(Q224&gt;H224,"Forecast exceeds sellable rooms",IF(AND(Q224&gt;0,R224=0),"Missing forecast ADR",IF(AND(I224&gt;0,J224=0),"Missing on-the-books ADR","Ready")))))),"Check inputs")</f>
        <v/>
      </c>
    </row>
    <row r="225">
      <c r="A225" s="55" t="n">
        <v>46246</v>
      </c>
      <c r="B225" s="24">
        <f>IFERROR(IF(A225="","",INDEX('Assumptions'!$E$3:$E$9,MOD(A225-'Assumptions'!$B$18,7)+1)),"")</f>
        <v/>
      </c>
      <c r="C225" s="24">
        <f>IFERROR(IF(A225="","",INDEX('Assumptions'!$H$3:$H$14,MONTH(A225))),"")</f>
        <v/>
      </c>
      <c r="D225" s="25" t="inlineStr">
        <is>
          <t>Weekday</t>
        </is>
      </c>
      <c r="E225" s="26" t="n"/>
      <c r="F225" s="24">
        <f>IFERROR(IF(A225="","",'Assumptions'!$B$5),"")</f>
        <v/>
      </c>
      <c r="G225" s="25" t="n"/>
      <c r="H225" s="24">
        <f>IFERROR(IF(G225="","",MAX(0,F225-G225)),"")</f>
        <v/>
      </c>
      <c r="I225" s="25" t="n"/>
      <c r="J225" s="56" t="n"/>
      <c r="K225" s="57">
        <f>IFERROR(IF(OR(I225="",J225=""),"",I225*J225),"")</f>
        <v/>
      </c>
      <c r="L225" s="58">
        <f>IFERROR(IF(OR(I225="",H225=""),"",I225/H225),"")</f>
        <v/>
      </c>
      <c r="M225" s="25" t="n"/>
      <c r="N225" s="25" t="n"/>
      <c r="O225" s="25" t="n"/>
      <c r="P225" s="25" t="n"/>
      <c r="Q225" s="24">
        <f>IFERROR(IF(OR(H225="",I225="",P225=""),"",MIN(H225,MAX(0,I225+P225))),"")</f>
        <v/>
      </c>
      <c r="R225" s="56" t="n"/>
      <c r="S225" s="57">
        <f>IFERROR(IF(OR(Q225="",R225=""),"",Q225*R225),"")</f>
        <v/>
      </c>
      <c r="T225" s="58">
        <f>IFERROR(IF(OR(Q225="",H225=""),"",Q225/H225),"")</f>
        <v/>
      </c>
      <c r="U225" s="57">
        <f>IFERROR(IF(OR(S225="",H225=""),"",S225/H225),"")</f>
        <v/>
      </c>
      <c r="V225" s="25" t="n"/>
      <c r="W225" s="56" t="n"/>
      <c r="X225" s="57">
        <f>IFERROR(IF(OR(V225="",W225=""),"",V225*W225),"")</f>
        <v/>
      </c>
      <c r="Y225" s="58">
        <f>IFERROR(IF(OR(V225="",H225=""),"",V225/H225),"")</f>
        <v/>
      </c>
      <c r="Z225" s="57">
        <f>IFERROR(IF(OR(S225="",X225=""),"",S225-X225),"")</f>
        <v/>
      </c>
      <c r="AA225" s="58">
        <f>IFERROR(IF(OR(Z225="",X225=""),"",Z225/X225),"")</f>
        <v/>
      </c>
      <c r="AB225" s="25" t="n"/>
      <c r="AC225" s="56" t="n"/>
      <c r="AD225" s="57">
        <f>IFERROR(IF(OR(AB225="",AC225=""),"",AB225*AC225),"")</f>
        <v/>
      </c>
      <c r="AE225" s="57">
        <f>IFERROR(IF(OR(S225="",AD225=""),"",S225-AD225),"")</f>
        <v/>
      </c>
      <c r="AF225" s="58">
        <f>IFERROR(IF(OR(AE225="",AD225=""),"",AE225/AD225),"")</f>
        <v/>
      </c>
      <c r="AG225" s="56" t="n"/>
      <c r="AH225" s="59">
        <f>IFERROR(IF(OR(R225="",AG225=""),"",R225/AG225*100),"")</f>
        <v/>
      </c>
      <c r="AI225" s="56" t="n"/>
      <c r="AJ225" s="57">
        <f>IFERROR(IF(OR(T225="",AI225=""),"",IF(T225&gt;='Assumptions'!$B$10,AI225*(1+'Assumptions'!$B$13),IF(T225&lt;'Assumptions'!$B$8,AI225*(1-'Assumptions'!$B$14),AI225))),"")</f>
        <v/>
      </c>
      <c r="AK225" s="31">
        <f>IFERROR(IF(COUNTA(G225,I225:J225,M225:P225,R225,V225:W225,AB225:AC225,AG225,AI225,AL225:AN225)=0,"",IF(H225=0,"Closed / Sold Out",IF(I225&gt;H225,"Review Inventory",IF(T225&gt;='Assumptions'!$B$10,"Increase Rate",IF(T225&lt;'Assumptions'!$B$8,"Reduce Rate","Hold Rate"))))),"Review")</f>
        <v/>
      </c>
      <c r="AL225" s="25" t="n"/>
      <c r="AM225" s="25" t="n"/>
      <c r="AN225" s="26" t="n"/>
      <c r="AO225" s="24">
        <f>IFERROR(IF(A225="","",IF(A225&lt;TODAY(),"Past",IF(A225=TODAY(),"Today","Future"))),"")</f>
        <v/>
      </c>
      <c r="AP225" s="58">
        <f>IFERROR(IF(COUNTA(G225,I225:J225,M225:P225,R225,V225:W225,AB225:AC225,AG225,AI225,AL225:AN225)=0,"",'Assumptions'!$B$9),"")</f>
        <v/>
      </c>
      <c r="AQ225" s="31">
        <f>IFERROR(IF(COUNTA(G225,I225:J225,M225:P225,R225,V225:W225,AB225:AC225,AG225,AI225,AL225:AN225)=0,"",IF(G225&gt;F225,"Out-of-order rooms exceed inventory",IF(I225&gt;H225,"On-the-books rooms exceed sellable rooms",IF(Q225&gt;H225,"Forecast exceeds sellable rooms",IF(AND(Q225&gt;0,R225=0),"Missing forecast ADR",IF(AND(I225&gt;0,J225=0),"Missing on-the-books ADR","Ready")))))),"Check inputs")</f>
        <v/>
      </c>
    </row>
    <row r="226">
      <c r="A226" s="55" t="n">
        <v>46247</v>
      </c>
      <c r="B226" s="24">
        <f>IFERROR(IF(A226="","",INDEX('Assumptions'!$E$3:$E$9,MOD(A226-'Assumptions'!$B$18,7)+1)),"")</f>
        <v/>
      </c>
      <c r="C226" s="24">
        <f>IFERROR(IF(A226="","",INDEX('Assumptions'!$H$3:$H$14,MONTH(A226))),"")</f>
        <v/>
      </c>
      <c r="D226" s="25" t="inlineStr">
        <is>
          <t>Weekday</t>
        </is>
      </c>
      <c r="E226" s="26" t="n"/>
      <c r="F226" s="24">
        <f>IFERROR(IF(A226="","",'Assumptions'!$B$5),"")</f>
        <v/>
      </c>
      <c r="G226" s="25" t="n"/>
      <c r="H226" s="24">
        <f>IFERROR(IF(G226="","",MAX(0,F226-G226)),"")</f>
        <v/>
      </c>
      <c r="I226" s="25" t="n"/>
      <c r="J226" s="56" t="n"/>
      <c r="K226" s="57">
        <f>IFERROR(IF(OR(I226="",J226=""),"",I226*J226),"")</f>
        <v/>
      </c>
      <c r="L226" s="58">
        <f>IFERROR(IF(OR(I226="",H226=""),"",I226/H226),"")</f>
        <v/>
      </c>
      <c r="M226" s="25" t="n"/>
      <c r="N226" s="25" t="n"/>
      <c r="O226" s="25" t="n"/>
      <c r="P226" s="25" t="n"/>
      <c r="Q226" s="24">
        <f>IFERROR(IF(OR(H226="",I226="",P226=""),"",MIN(H226,MAX(0,I226+P226))),"")</f>
        <v/>
      </c>
      <c r="R226" s="56" t="n"/>
      <c r="S226" s="57">
        <f>IFERROR(IF(OR(Q226="",R226=""),"",Q226*R226),"")</f>
        <v/>
      </c>
      <c r="T226" s="58">
        <f>IFERROR(IF(OR(Q226="",H226=""),"",Q226/H226),"")</f>
        <v/>
      </c>
      <c r="U226" s="57">
        <f>IFERROR(IF(OR(S226="",H226=""),"",S226/H226),"")</f>
        <v/>
      </c>
      <c r="V226" s="25" t="n"/>
      <c r="W226" s="56" t="n"/>
      <c r="X226" s="57">
        <f>IFERROR(IF(OR(V226="",W226=""),"",V226*W226),"")</f>
        <v/>
      </c>
      <c r="Y226" s="58">
        <f>IFERROR(IF(OR(V226="",H226=""),"",V226/H226),"")</f>
        <v/>
      </c>
      <c r="Z226" s="57">
        <f>IFERROR(IF(OR(S226="",X226=""),"",S226-X226),"")</f>
        <v/>
      </c>
      <c r="AA226" s="58">
        <f>IFERROR(IF(OR(Z226="",X226=""),"",Z226/X226),"")</f>
        <v/>
      </c>
      <c r="AB226" s="25" t="n"/>
      <c r="AC226" s="56" t="n"/>
      <c r="AD226" s="57">
        <f>IFERROR(IF(OR(AB226="",AC226=""),"",AB226*AC226),"")</f>
        <v/>
      </c>
      <c r="AE226" s="57">
        <f>IFERROR(IF(OR(S226="",AD226=""),"",S226-AD226),"")</f>
        <v/>
      </c>
      <c r="AF226" s="58">
        <f>IFERROR(IF(OR(AE226="",AD226=""),"",AE226/AD226),"")</f>
        <v/>
      </c>
      <c r="AG226" s="56" t="n"/>
      <c r="AH226" s="59">
        <f>IFERROR(IF(OR(R226="",AG226=""),"",R226/AG226*100),"")</f>
        <v/>
      </c>
      <c r="AI226" s="56" t="n"/>
      <c r="AJ226" s="57">
        <f>IFERROR(IF(OR(T226="",AI226=""),"",IF(T226&gt;='Assumptions'!$B$10,AI226*(1+'Assumptions'!$B$13),IF(T226&lt;'Assumptions'!$B$8,AI226*(1-'Assumptions'!$B$14),AI226))),"")</f>
        <v/>
      </c>
      <c r="AK226" s="31">
        <f>IFERROR(IF(COUNTA(G226,I226:J226,M226:P226,R226,V226:W226,AB226:AC226,AG226,AI226,AL226:AN226)=0,"",IF(H226=0,"Closed / Sold Out",IF(I226&gt;H226,"Review Inventory",IF(T226&gt;='Assumptions'!$B$10,"Increase Rate",IF(T226&lt;'Assumptions'!$B$8,"Reduce Rate","Hold Rate"))))),"Review")</f>
        <v/>
      </c>
      <c r="AL226" s="25" t="n"/>
      <c r="AM226" s="25" t="n"/>
      <c r="AN226" s="26" t="n"/>
      <c r="AO226" s="24">
        <f>IFERROR(IF(A226="","",IF(A226&lt;TODAY(),"Past",IF(A226=TODAY(),"Today","Future"))),"")</f>
        <v/>
      </c>
      <c r="AP226" s="58">
        <f>IFERROR(IF(COUNTA(G226,I226:J226,M226:P226,R226,V226:W226,AB226:AC226,AG226,AI226,AL226:AN226)=0,"",'Assumptions'!$B$9),"")</f>
        <v/>
      </c>
      <c r="AQ226" s="31">
        <f>IFERROR(IF(COUNTA(G226,I226:J226,M226:P226,R226,V226:W226,AB226:AC226,AG226,AI226,AL226:AN226)=0,"",IF(G226&gt;F226,"Out-of-order rooms exceed inventory",IF(I226&gt;H226,"On-the-books rooms exceed sellable rooms",IF(Q226&gt;H226,"Forecast exceeds sellable rooms",IF(AND(Q226&gt;0,R226=0),"Missing forecast ADR",IF(AND(I226&gt;0,J226=0),"Missing on-the-books ADR","Ready")))))),"Check inputs")</f>
        <v/>
      </c>
    </row>
    <row r="227">
      <c r="A227" s="55" t="n">
        <v>46248</v>
      </c>
      <c r="B227" s="24">
        <f>IFERROR(IF(A227="","",INDEX('Assumptions'!$E$3:$E$9,MOD(A227-'Assumptions'!$B$18,7)+1)),"")</f>
        <v/>
      </c>
      <c r="C227" s="24">
        <f>IFERROR(IF(A227="","",INDEX('Assumptions'!$H$3:$H$14,MONTH(A227))),"")</f>
        <v/>
      </c>
      <c r="D227" s="25" t="inlineStr">
        <is>
          <t>Weekday</t>
        </is>
      </c>
      <c r="E227" s="26" t="n"/>
      <c r="F227" s="24">
        <f>IFERROR(IF(A227="","",'Assumptions'!$B$5),"")</f>
        <v/>
      </c>
      <c r="G227" s="25" t="n"/>
      <c r="H227" s="24">
        <f>IFERROR(IF(G227="","",MAX(0,F227-G227)),"")</f>
        <v/>
      </c>
      <c r="I227" s="25" t="n"/>
      <c r="J227" s="56" t="n"/>
      <c r="K227" s="57">
        <f>IFERROR(IF(OR(I227="",J227=""),"",I227*J227),"")</f>
        <v/>
      </c>
      <c r="L227" s="58">
        <f>IFERROR(IF(OR(I227="",H227=""),"",I227/H227),"")</f>
        <v/>
      </c>
      <c r="M227" s="25" t="n"/>
      <c r="N227" s="25" t="n"/>
      <c r="O227" s="25" t="n"/>
      <c r="P227" s="25" t="n"/>
      <c r="Q227" s="24">
        <f>IFERROR(IF(OR(H227="",I227="",P227=""),"",MIN(H227,MAX(0,I227+P227))),"")</f>
        <v/>
      </c>
      <c r="R227" s="56" t="n"/>
      <c r="S227" s="57">
        <f>IFERROR(IF(OR(Q227="",R227=""),"",Q227*R227),"")</f>
        <v/>
      </c>
      <c r="T227" s="58">
        <f>IFERROR(IF(OR(Q227="",H227=""),"",Q227/H227),"")</f>
        <v/>
      </c>
      <c r="U227" s="57">
        <f>IFERROR(IF(OR(S227="",H227=""),"",S227/H227),"")</f>
        <v/>
      </c>
      <c r="V227" s="25" t="n"/>
      <c r="W227" s="56" t="n"/>
      <c r="X227" s="57">
        <f>IFERROR(IF(OR(V227="",W227=""),"",V227*W227),"")</f>
        <v/>
      </c>
      <c r="Y227" s="58">
        <f>IFERROR(IF(OR(V227="",H227=""),"",V227/H227),"")</f>
        <v/>
      </c>
      <c r="Z227" s="57">
        <f>IFERROR(IF(OR(S227="",X227=""),"",S227-X227),"")</f>
        <v/>
      </c>
      <c r="AA227" s="58">
        <f>IFERROR(IF(OR(Z227="",X227=""),"",Z227/X227),"")</f>
        <v/>
      </c>
      <c r="AB227" s="25" t="n"/>
      <c r="AC227" s="56" t="n"/>
      <c r="AD227" s="57">
        <f>IFERROR(IF(OR(AB227="",AC227=""),"",AB227*AC227),"")</f>
        <v/>
      </c>
      <c r="AE227" s="57">
        <f>IFERROR(IF(OR(S227="",AD227=""),"",S227-AD227),"")</f>
        <v/>
      </c>
      <c r="AF227" s="58">
        <f>IFERROR(IF(OR(AE227="",AD227=""),"",AE227/AD227),"")</f>
        <v/>
      </c>
      <c r="AG227" s="56" t="n"/>
      <c r="AH227" s="59">
        <f>IFERROR(IF(OR(R227="",AG227=""),"",R227/AG227*100),"")</f>
        <v/>
      </c>
      <c r="AI227" s="56" t="n"/>
      <c r="AJ227" s="57">
        <f>IFERROR(IF(OR(T227="",AI227=""),"",IF(T227&gt;='Assumptions'!$B$10,AI227*(1+'Assumptions'!$B$13),IF(T227&lt;'Assumptions'!$B$8,AI227*(1-'Assumptions'!$B$14),AI227))),"")</f>
        <v/>
      </c>
      <c r="AK227" s="31">
        <f>IFERROR(IF(COUNTA(G227,I227:J227,M227:P227,R227,V227:W227,AB227:AC227,AG227,AI227,AL227:AN227)=0,"",IF(H227=0,"Closed / Sold Out",IF(I227&gt;H227,"Review Inventory",IF(T227&gt;='Assumptions'!$B$10,"Increase Rate",IF(T227&lt;'Assumptions'!$B$8,"Reduce Rate","Hold Rate"))))),"Review")</f>
        <v/>
      </c>
      <c r="AL227" s="25" t="n"/>
      <c r="AM227" s="25" t="n"/>
      <c r="AN227" s="26" t="n"/>
      <c r="AO227" s="24">
        <f>IFERROR(IF(A227="","",IF(A227&lt;TODAY(),"Past",IF(A227=TODAY(),"Today","Future"))),"")</f>
        <v/>
      </c>
      <c r="AP227" s="58">
        <f>IFERROR(IF(COUNTA(G227,I227:J227,M227:P227,R227,V227:W227,AB227:AC227,AG227,AI227,AL227:AN227)=0,"",'Assumptions'!$B$9),"")</f>
        <v/>
      </c>
      <c r="AQ227" s="31">
        <f>IFERROR(IF(COUNTA(G227,I227:J227,M227:P227,R227,V227:W227,AB227:AC227,AG227,AI227,AL227:AN227)=0,"",IF(G227&gt;F227,"Out-of-order rooms exceed inventory",IF(I227&gt;H227,"On-the-books rooms exceed sellable rooms",IF(Q227&gt;H227,"Forecast exceeds sellable rooms",IF(AND(Q227&gt;0,R227=0),"Missing forecast ADR",IF(AND(I227&gt;0,J227=0),"Missing on-the-books ADR","Ready")))))),"Check inputs")</f>
        <v/>
      </c>
    </row>
    <row r="228">
      <c r="A228" s="55" t="n">
        <v>46249</v>
      </c>
      <c r="B228" s="24">
        <f>IFERROR(IF(A228="","",INDEX('Assumptions'!$E$3:$E$9,MOD(A228-'Assumptions'!$B$18,7)+1)),"")</f>
        <v/>
      </c>
      <c r="C228" s="24">
        <f>IFERROR(IF(A228="","",INDEX('Assumptions'!$H$3:$H$14,MONTH(A228))),"")</f>
        <v/>
      </c>
      <c r="D228" s="25" t="inlineStr">
        <is>
          <t>Weekend</t>
        </is>
      </c>
      <c r="E228" s="26" t="n"/>
      <c r="F228" s="24">
        <f>IFERROR(IF(A228="","",'Assumptions'!$B$5),"")</f>
        <v/>
      </c>
      <c r="G228" s="25" t="n"/>
      <c r="H228" s="24">
        <f>IFERROR(IF(G228="","",MAX(0,F228-G228)),"")</f>
        <v/>
      </c>
      <c r="I228" s="25" t="n"/>
      <c r="J228" s="56" t="n"/>
      <c r="K228" s="57">
        <f>IFERROR(IF(OR(I228="",J228=""),"",I228*J228),"")</f>
        <v/>
      </c>
      <c r="L228" s="58">
        <f>IFERROR(IF(OR(I228="",H228=""),"",I228/H228),"")</f>
        <v/>
      </c>
      <c r="M228" s="25" t="n"/>
      <c r="N228" s="25" t="n"/>
      <c r="O228" s="25" t="n"/>
      <c r="P228" s="25" t="n"/>
      <c r="Q228" s="24">
        <f>IFERROR(IF(OR(H228="",I228="",P228=""),"",MIN(H228,MAX(0,I228+P228))),"")</f>
        <v/>
      </c>
      <c r="R228" s="56" t="n"/>
      <c r="S228" s="57">
        <f>IFERROR(IF(OR(Q228="",R228=""),"",Q228*R228),"")</f>
        <v/>
      </c>
      <c r="T228" s="58">
        <f>IFERROR(IF(OR(Q228="",H228=""),"",Q228/H228),"")</f>
        <v/>
      </c>
      <c r="U228" s="57">
        <f>IFERROR(IF(OR(S228="",H228=""),"",S228/H228),"")</f>
        <v/>
      </c>
      <c r="V228" s="25" t="n"/>
      <c r="W228" s="56" t="n"/>
      <c r="X228" s="57">
        <f>IFERROR(IF(OR(V228="",W228=""),"",V228*W228),"")</f>
        <v/>
      </c>
      <c r="Y228" s="58">
        <f>IFERROR(IF(OR(V228="",H228=""),"",V228/H228),"")</f>
        <v/>
      </c>
      <c r="Z228" s="57">
        <f>IFERROR(IF(OR(S228="",X228=""),"",S228-X228),"")</f>
        <v/>
      </c>
      <c r="AA228" s="58">
        <f>IFERROR(IF(OR(Z228="",X228=""),"",Z228/X228),"")</f>
        <v/>
      </c>
      <c r="AB228" s="25" t="n"/>
      <c r="AC228" s="56" t="n"/>
      <c r="AD228" s="57">
        <f>IFERROR(IF(OR(AB228="",AC228=""),"",AB228*AC228),"")</f>
        <v/>
      </c>
      <c r="AE228" s="57">
        <f>IFERROR(IF(OR(S228="",AD228=""),"",S228-AD228),"")</f>
        <v/>
      </c>
      <c r="AF228" s="58">
        <f>IFERROR(IF(OR(AE228="",AD228=""),"",AE228/AD228),"")</f>
        <v/>
      </c>
      <c r="AG228" s="56" t="n"/>
      <c r="AH228" s="59">
        <f>IFERROR(IF(OR(R228="",AG228=""),"",R228/AG228*100),"")</f>
        <v/>
      </c>
      <c r="AI228" s="56" t="n"/>
      <c r="AJ228" s="57">
        <f>IFERROR(IF(OR(T228="",AI228=""),"",IF(T228&gt;='Assumptions'!$B$10,AI228*(1+'Assumptions'!$B$13),IF(T228&lt;'Assumptions'!$B$8,AI228*(1-'Assumptions'!$B$14),AI228))),"")</f>
        <v/>
      </c>
      <c r="AK228" s="31">
        <f>IFERROR(IF(COUNTA(G228,I228:J228,M228:P228,R228,V228:W228,AB228:AC228,AG228,AI228,AL228:AN228)=0,"",IF(H228=0,"Closed / Sold Out",IF(I228&gt;H228,"Review Inventory",IF(T228&gt;='Assumptions'!$B$10,"Increase Rate",IF(T228&lt;'Assumptions'!$B$8,"Reduce Rate","Hold Rate"))))),"Review")</f>
        <v/>
      </c>
      <c r="AL228" s="25" t="n"/>
      <c r="AM228" s="25" t="n"/>
      <c r="AN228" s="26" t="n"/>
      <c r="AO228" s="24">
        <f>IFERROR(IF(A228="","",IF(A228&lt;TODAY(),"Past",IF(A228=TODAY(),"Today","Future"))),"")</f>
        <v/>
      </c>
      <c r="AP228" s="58">
        <f>IFERROR(IF(COUNTA(G228,I228:J228,M228:P228,R228,V228:W228,AB228:AC228,AG228,AI228,AL228:AN228)=0,"",'Assumptions'!$B$9),"")</f>
        <v/>
      </c>
      <c r="AQ228" s="31">
        <f>IFERROR(IF(COUNTA(G228,I228:J228,M228:P228,R228,V228:W228,AB228:AC228,AG228,AI228,AL228:AN228)=0,"",IF(G228&gt;F228,"Out-of-order rooms exceed inventory",IF(I228&gt;H228,"On-the-books rooms exceed sellable rooms",IF(Q228&gt;H228,"Forecast exceeds sellable rooms",IF(AND(Q228&gt;0,R228=0),"Missing forecast ADR",IF(AND(I228&gt;0,J228=0),"Missing on-the-books ADR","Ready")))))),"Check inputs")</f>
        <v/>
      </c>
    </row>
    <row r="229">
      <c r="A229" s="55" t="n">
        <v>46250</v>
      </c>
      <c r="B229" s="24">
        <f>IFERROR(IF(A229="","",INDEX('Assumptions'!$E$3:$E$9,MOD(A229-'Assumptions'!$B$18,7)+1)),"")</f>
        <v/>
      </c>
      <c r="C229" s="24">
        <f>IFERROR(IF(A229="","",INDEX('Assumptions'!$H$3:$H$14,MONTH(A229))),"")</f>
        <v/>
      </c>
      <c r="D229" s="25" t="inlineStr">
        <is>
          <t>Weekend</t>
        </is>
      </c>
      <c r="E229" s="26" t="n"/>
      <c r="F229" s="24">
        <f>IFERROR(IF(A229="","",'Assumptions'!$B$5),"")</f>
        <v/>
      </c>
      <c r="G229" s="25" t="n"/>
      <c r="H229" s="24">
        <f>IFERROR(IF(G229="","",MAX(0,F229-G229)),"")</f>
        <v/>
      </c>
      <c r="I229" s="25" t="n"/>
      <c r="J229" s="56" t="n"/>
      <c r="K229" s="57">
        <f>IFERROR(IF(OR(I229="",J229=""),"",I229*J229),"")</f>
        <v/>
      </c>
      <c r="L229" s="58">
        <f>IFERROR(IF(OR(I229="",H229=""),"",I229/H229),"")</f>
        <v/>
      </c>
      <c r="M229" s="25" t="n"/>
      <c r="N229" s="25" t="n"/>
      <c r="O229" s="25" t="n"/>
      <c r="P229" s="25" t="n"/>
      <c r="Q229" s="24">
        <f>IFERROR(IF(OR(H229="",I229="",P229=""),"",MIN(H229,MAX(0,I229+P229))),"")</f>
        <v/>
      </c>
      <c r="R229" s="56" t="n"/>
      <c r="S229" s="57">
        <f>IFERROR(IF(OR(Q229="",R229=""),"",Q229*R229),"")</f>
        <v/>
      </c>
      <c r="T229" s="58">
        <f>IFERROR(IF(OR(Q229="",H229=""),"",Q229/H229),"")</f>
        <v/>
      </c>
      <c r="U229" s="57">
        <f>IFERROR(IF(OR(S229="",H229=""),"",S229/H229),"")</f>
        <v/>
      </c>
      <c r="V229" s="25" t="n"/>
      <c r="W229" s="56" t="n"/>
      <c r="X229" s="57">
        <f>IFERROR(IF(OR(V229="",W229=""),"",V229*W229),"")</f>
        <v/>
      </c>
      <c r="Y229" s="58">
        <f>IFERROR(IF(OR(V229="",H229=""),"",V229/H229),"")</f>
        <v/>
      </c>
      <c r="Z229" s="57">
        <f>IFERROR(IF(OR(S229="",X229=""),"",S229-X229),"")</f>
        <v/>
      </c>
      <c r="AA229" s="58">
        <f>IFERROR(IF(OR(Z229="",X229=""),"",Z229/X229),"")</f>
        <v/>
      </c>
      <c r="AB229" s="25" t="n"/>
      <c r="AC229" s="56" t="n"/>
      <c r="AD229" s="57">
        <f>IFERROR(IF(OR(AB229="",AC229=""),"",AB229*AC229),"")</f>
        <v/>
      </c>
      <c r="AE229" s="57">
        <f>IFERROR(IF(OR(S229="",AD229=""),"",S229-AD229),"")</f>
        <v/>
      </c>
      <c r="AF229" s="58">
        <f>IFERROR(IF(OR(AE229="",AD229=""),"",AE229/AD229),"")</f>
        <v/>
      </c>
      <c r="AG229" s="56" t="n"/>
      <c r="AH229" s="59">
        <f>IFERROR(IF(OR(R229="",AG229=""),"",R229/AG229*100),"")</f>
        <v/>
      </c>
      <c r="AI229" s="56" t="n"/>
      <c r="AJ229" s="57">
        <f>IFERROR(IF(OR(T229="",AI229=""),"",IF(T229&gt;='Assumptions'!$B$10,AI229*(1+'Assumptions'!$B$13),IF(T229&lt;'Assumptions'!$B$8,AI229*(1-'Assumptions'!$B$14),AI229))),"")</f>
        <v/>
      </c>
      <c r="AK229" s="31">
        <f>IFERROR(IF(COUNTA(G229,I229:J229,M229:P229,R229,V229:W229,AB229:AC229,AG229,AI229,AL229:AN229)=0,"",IF(H229=0,"Closed / Sold Out",IF(I229&gt;H229,"Review Inventory",IF(T229&gt;='Assumptions'!$B$10,"Increase Rate",IF(T229&lt;'Assumptions'!$B$8,"Reduce Rate","Hold Rate"))))),"Review")</f>
        <v/>
      </c>
      <c r="AL229" s="25" t="n"/>
      <c r="AM229" s="25" t="n"/>
      <c r="AN229" s="26" t="n"/>
      <c r="AO229" s="24">
        <f>IFERROR(IF(A229="","",IF(A229&lt;TODAY(),"Past",IF(A229=TODAY(),"Today","Future"))),"")</f>
        <v/>
      </c>
      <c r="AP229" s="58">
        <f>IFERROR(IF(COUNTA(G229,I229:J229,M229:P229,R229,V229:W229,AB229:AC229,AG229,AI229,AL229:AN229)=0,"",'Assumptions'!$B$9),"")</f>
        <v/>
      </c>
      <c r="AQ229" s="31">
        <f>IFERROR(IF(COUNTA(G229,I229:J229,M229:P229,R229,V229:W229,AB229:AC229,AG229,AI229,AL229:AN229)=0,"",IF(G229&gt;F229,"Out-of-order rooms exceed inventory",IF(I229&gt;H229,"On-the-books rooms exceed sellable rooms",IF(Q229&gt;H229,"Forecast exceeds sellable rooms",IF(AND(Q229&gt;0,R229=0),"Missing forecast ADR",IF(AND(I229&gt;0,J229=0),"Missing on-the-books ADR","Ready")))))),"Check inputs")</f>
        <v/>
      </c>
    </row>
    <row r="230">
      <c r="A230" s="55" t="n">
        <v>46251</v>
      </c>
      <c r="B230" s="24">
        <f>IFERROR(IF(A230="","",INDEX('Assumptions'!$E$3:$E$9,MOD(A230-'Assumptions'!$B$18,7)+1)),"")</f>
        <v/>
      </c>
      <c r="C230" s="24">
        <f>IFERROR(IF(A230="","",INDEX('Assumptions'!$H$3:$H$14,MONTH(A230))),"")</f>
        <v/>
      </c>
      <c r="D230" s="25" t="inlineStr">
        <is>
          <t>Weekday</t>
        </is>
      </c>
      <c r="E230" s="26" t="n"/>
      <c r="F230" s="24">
        <f>IFERROR(IF(A230="","",'Assumptions'!$B$5),"")</f>
        <v/>
      </c>
      <c r="G230" s="25" t="n"/>
      <c r="H230" s="24">
        <f>IFERROR(IF(G230="","",MAX(0,F230-G230)),"")</f>
        <v/>
      </c>
      <c r="I230" s="25" t="n"/>
      <c r="J230" s="56" t="n"/>
      <c r="K230" s="57">
        <f>IFERROR(IF(OR(I230="",J230=""),"",I230*J230),"")</f>
        <v/>
      </c>
      <c r="L230" s="58">
        <f>IFERROR(IF(OR(I230="",H230=""),"",I230/H230),"")</f>
        <v/>
      </c>
      <c r="M230" s="25" t="n"/>
      <c r="N230" s="25" t="n"/>
      <c r="O230" s="25" t="n"/>
      <c r="P230" s="25" t="n"/>
      <c r="Q230" s="24">
        <f>IFERROR(IF(OR(H230="",I230="",P230=""),"",MIN(H230,MAX(0,I230+P230))),"")</f>
        <v/>
      </c>
      <c r="R230" s="56" t="n"/>
      <c r="S230" s="57">
        <f>IFERROR(IF(OR(Q230="",R230=""),"",Q230*R230),"")</f>
        <v/>
      </c>
      <c r="T230" s="58">
        <f>IFERROR(IF(OR(Q230="",H230=""),"",Q230/H230),"")</f>
        <v/>
      </c>
      <c r="U230" s="57">
        <f>IFERROR(IF(OR(S230="",H230=""),"",S230/H230),"")</f>
        <v/>
      </c>
      <c r="V230" s="25" t="n"/>
      <c r="W230" s="56" t="n"/>
      <c r="X230" s="57">
        <f>IFERROR(IF(OR(V230="",W230=""),"",V230*W230),"")</f>
        <v/>
      </c>
      <c r="Y230" s="58">
        <f>IFERROR(IF(OR(V230="",H230=""),"",V230/H230),"")</f>
        <v/>
      </c>
      <c r="Z230" s="57">
        <f>IFERROR(IF(OR(S230="",X230=""),"",S230-X230),"")</f>
        <v/>
      </c>
      <c r="AA230" s="58">
        <f>IFERROR(IF(OR(Z230="",X230=""),"",Z230/X230),"")</f>
        <v/>
      </c>
      <c r="AB230" s="25" t="n"/>
      <c r="AC230" s="56" t="n"/>
      <c r="AD230" s="57">
        <f>IFERROR(IF(OR(AB230="",AC230=""),"",AB230*AC230),"")</f>
        <v/>
      </c>
      <c r="AE230" s="57">
        <f>IFERROR(IF(OR(S230="",AD230=""),"",S230-AD230),"")</f>
        <v/>
      </c>
      <c r="AF230" s="58">
        <f>IFERROR(IF(OR(AE230="",AD230=""),"",AE230/AD230),"")</f>
        <v/>
      </c>
      <c r="AG230" s="56" t="n"/>
      <c r="AH230" s="59">
        <f>IFERROR(IF(OR(R230="",AG230=""),"",R230/AG230*100),"")</f>
        <v/>
      </c>
      <c r="AI230" s="56" t="n"/>
      <c r="AJ230" s="57">
        <f>IFERROR(IF(OR(T230="",AI230=""),"",IF(T230&gt;='Assumptions'!$B$10,AI230*(1+'Assumptions'!$B$13),IF(T230&lt;'Assumptions'!$B$8,AI230*(1-'Assumptions'!$B$14),AI230))),"")</f>
        <v/>
      </c>
      <c r="AK230" s="31">
        <f>IFERROR(IF(COUNTA(G230,I230:J230,M230:P230,R230,V230:W230,AB230:AC230,AG230,AI230,AL230:AN230)=0,"",IF(H230=0,"Closed / Sold Out",IF(I230&gt;H230,"Review Inventory",IF(T230&gt;='Assumptions'!$B$10,"Increase Rate",IF(T230&lt;'Assumptions'!$B$8,"Reduce Rate","Hold Rate"))))),"Review")</f>
        <v/>
      </c>
      <c r="AL230" s="25" t="n"/>
      <c r="AM230" s="25" t="n"/>
      <c r="AN230" s="26" t="n"/>
      <c r="AO230" s="24">
        <f>IFERROR(IF(A230="","",IF(A230&lt;TODAY(),"Past",IF(A230=TODAY(),"Today","Future"))),"")</f>
        <v/>
      </c>
      <c r="AP230" s="58">
        <f>IFERROR(IF(COUNTA(G230,I230:J230,M230:P230,R230,V230:W230,AB230:AC230,AG230,AI230,AL230:AN230)=0,"",'Assumptions'!$B$9),"")</f>
        <v/>
      </c>
      <c r="AQ230" s="31">
        <f>IFERROR(IF(COUNTA(G230,I230:J230,M230:P230,R230,V230:W230,AB230:AC230,AG230,AI230,AL230:AN230)=0,"",IF(G230&gt;F230,"Out-of-order rooms exceed inventory",IF(I230&gt;H230,"On-the-books rooms exceed sellable rooms",IF(Q230&gt;H230,"Forecast exceeds sellable rooms",IF(AND(Q230&gt;0,R230=0),"Missing forecast ADR",IF(AND(I230&gt;0,J230=0),"Missing on-the-books ADR","Ready")))))),"Check inputs")</f>
        <v/>
      </c>
    </row>
    <row r="231">
      <c r="A231" s="55" t="n">
        <v>46252</v>
      </c>
      <c r="B231" s="24">
        <f>IFERROR(IF(A231="","",INDEX('Assumptions'!$E$3:$E$9,MOD(A231-'Assumptions'!$B$18,7)+1)),"")</f>
        <v/>
      </c>
      <c r="C231" s="24">
        <f>IFERROR(IF(A231="","",INDEX('Assumptions'!$H$3:$H$14,MONTH(A231))),"")</f>
        <v/>
      </c>
      <c r="D231" s="25" t="inlineStr">
        <is>
          <t>Weekday</t>
        </is>
      </c>
      <c r="E231" s="26" t="n"/>
      <c r="F231" s="24">
        <f>IFERROR(IF(A231="","",'Assumptions'!$B$5),"")</f>
        <v/>
      </c>
      <c r="G231" s="25" t="n"/>
      <c r="H231" s="24">
        <f>IFERROR(IF(G231="","",MAX(0,F231-G231)),"")</f>
        <v/>
      </c>
      <c r="I231" s="25" t="n"/>
      <c r="J231" s="56" t="n"/>
      <c r="K231" s="57">
        <f>IFERROR(IF(OR(I231="",J231=""),"",I231*J231),"")</f>
        <v/>
      </c>
      <c r="L231" s="58">
        <f>IFERROR(IF(OR(I231="",H231=""),"",I231/H231),"")</f>
        <v/>
      </c>
      <c r="M231" s="25" t="n"/>
      <c r="N231" s="25" t="n"/>
      <c r="O231" s="25" t="n"/>
      <c r="P231" s="25" t="n"/>
      <c r="Q231" s="24">
        <f>IFERROR(IF(OR(H231="",I231="",P231=""),"",MIN(H231,MAX(0,I231+P231))),"")</f>
        <v/>
      </c>
      <c r="R231" s="56" t="n"/>
      <c r="S231" s="57">
        <f>IFERROR(IF(OR(Q231="",R231=""),"",Q231*R231),"")</f>
        <v/>
      </c>
      <c r="T231" s="58">
        <f>IFERROR(IF(OR(Q231="",H231=""),"",Q231/H231),"")</f>
        <v/>
      </c>
      <c r="U231" s="57">
        <f>IFERROR(IF(OR(S231="",H231=""),"",S231/H231),"")</f>
        <v/>
      </c>
      <c r="V231" s="25" t="n"/>
      <c r="W231" s="56" t="n"/>
      <c r="X231" s="57">
        <f>IFERROR(IF(OR(V231="",W231=""),"",V231*W231),"")</f>
        <v/>
      </c>
      <c r="Y231" s="58">
        <f>IFERROR(IF(OR(V231="",H231=""),"",V231/H231),"")</f>
        <v/>
      </c>
      <c r="Z231" s="57">
        <f>IFERROR(IF(OR(S231="",X231=""),"",S231-X231),"")</f>
        <v/>
      </c>
      <c r="AA231" s="58">
        <f>IFERROR(IF(OR(Z231="",X231=""),"",Z231/X231),"")</f>
        <v/>
      </c>
      <c r="AB231" s="25" t="n"/>
      <c r="AC231" s="56" t="n"/>
      <c r="AD231" s="57">
        <f>IFERROR(IF(OR(AB231="",AC231=""),"",AB231*AC231),"")</f>
        <v/>
      </c>
      <c r="AE231" s="57">
        <f>IFERROR(IF(OR(S231="",AD231=""),"",S231-AD231),"")</f>
        <v/>
      </c>
      <c r="AF231" s="58">
        <f>IFERROR(IF(OR(AE231="",AD231=""),"",AE231/AD231),"")</f>
        <v/>
      </c>
      <c r="AG231" s="56" t="n"/>
      <c r="AH231" s="59">
        <f>IFERROR(IF(OR(R231="",AG231=""),"",R231/AG231*100),"")</f>
        <v/>
      </c>
      <c r="AI231" s="56" t="n"/>
      <c r="AJ231" s="57">
        <f>IFERROR(IF(OR(T231="",AI231=""),"",IF(T231&gt;='Assumptions'!$B$10,AI231*(1+'Assumptions'!$B$13),IF(T231&lt;'Assumptions'!$B$8,AI231*(1-'Assumptions'!$B$14),AI231))),"")</f>
        <v/>
      </c>
      <c r="AK231" s="31">
        <f>IFERROR(IF(COUNTA(G231,I231:J231,M231:P231,R231,V231:W231,AB231:AC231,AG231,AI231,AL231:AN231)=0,"",IF(H231=0,"Closed / Sold Out",IF(I231&gt;H231,"Review Inventory",IF(T231&gt;='Assumptions'!$B$10,"Increase Rate",IF(T231&lt;'Assumptions'!$B$8,"Reduce Rate","Hold Rate"))))),"Review")</f>
        <v/>
      </c>
      <c r="AL231" s="25" t="n"/>
      <c r="AM231" s="25" t="n"/>
      <c r="AN231" s="26" t="n"/>
      <c r="AO231" s="24">
        <f>IFERROR(IF(A231="","",IF(A231&lt;TODAY(),"Past",IF(A231=TODAY(),"Today","Future"))),"")</f>
        <v/>
      </c>
      <c r="AP231" s="58">
        <f>IFERROR(IF(COUNTA(G231,I231:J231,M231:P231,R231,V231:W231,AB231:AC231,AG231,AI231,AL231:AN231)=0,"",'Assumptions'!$B$9),"")</f>
        <v/>
      </c>
      <c r="AQ231" s="31">
        <f>IFERROR(IF(COUNTA(G231,I231:J231,M231:P231,R231,V231:W231,AB231:AC231,AG231,AI231,AL231:AN231)=0,"",IF(G231&gt;F231,"Out-of-order rooms exceed inventory",IF(I231&gt;H231,"On-the-books rooms exceed sellable rooms",IF(Q231&gt;H231,"Forecast exceeds sellable rooms",IF(AND(Q231&gt;0,R231=0),"Missing forecast ADR",IF(AND(I231&gt;0,J231=0),"Missing on-the-books ADR","Ready")))))),"Check inputs")</f>
        <v/>
      </c>
    </row>
    <row r="232">
      <c r="A232" s="55" t="n">
        <v>46253</v>
      </c>
      <c r="B232" s="24">
        <f>IFERROR(IF(A232="","",INDEX('Assumptions'!$E$3:$E$9,MOD(A232-'Assumptions'!$B$18,7)+1)),"")</f>
        <v/>
      </c>
      <c r="C232" s="24">
        <f>IFERROR(IF(A232="","",INDEX('Assumptions'!$H$3:$H$14,MONTH(A232))),"")</f>
        <v/>
      </c>
      <c r="D232" s="25" t="inlineStr">
        <is>
          <t>Weekday</t>
        </is>
      </c>
      <c r="E232" s="26" t="n"/>
      <c r="F232" s="24">
        <f>IFERROR(IF(A232="","",'Assumptions'!$B$5),"")</f>
        <v/>
      </c>
      <c r="G232" s="25" t="n"/>
      <c r="H232" s="24">
        <f>IFERROR(IF(G232="","",MAX(0,F232-G232)),"")</f>
        <v/>
      </c>
      <c r="I232" s="25" t="n"/>
      <c r="J232" s="56" t="n"/>
      <c r="K232" s="57">
        <f>IFERROR(IF(OR(I232="",J232=""),"",I232*J232),"")</f>
        <v/>
      </c>
      <c r="L232" s="58">
        <f>IFERROR(IF(OR(I232="",H232=""),"",I232/H232),"")</f>
        <v/>
      </c>
      <c r="M232" s="25" t="n"/>
      <c r="N232" s="25" t="n"/>
      <c r="O232" s="25" t="n"/>
      <c r="P232" s="25" t="n"/>
      <c r="Q232" s="24">
        <f>IFERROR(IF(OR(H232="",I232="",P232=""),"",MIN(H232,MAX(0,I232+P232))),"")</f>
        <v/>
      </c>
      <c r="R232" s="56" t="n"/>
      <c r="S232" s="57">
        <f>IFERROR(IF(OR(Q232="",R232=""),"",Q232*R232),"")</f>
        <v/>
      </c>
      <c r="T232" s="58">
        <f>IFERROR(IF(OR(Q232="",H232=""),"",Q232/H232),"")</f>
        <v/>
      </c>
      <c r="U232" s="57">
        <f>IFERROR(IF(OR(S232="",H232=""),"",S232/H232),"")</f>
        <v/>
      </c>
      <c r="V232" s="25" t="n"/>
      <c r="W232" s="56" t="n"/>
      <c r="X232" s="57">
        <f>IFERROR(IF(OR(V232="",W232=""),"",V232*W232),"")</f>
        <v/>
      </c>
      <c r="Y232" s="58">
        <f>IFERROR(IF(OR(V232="",H232=""),"",V232/H232),"")</f>
        <v/>
      </c>
      <c r="Z232" s="57">
        <f>IFERROR(IF(OR(S232="",X232=""),"",S232-X232),"")</f>
        <v/>
      </c>
      <c r="AA232" s="58">
        <f>IFERROR(IF(OR(Z232="",X232=""),"",Z232/X232),"")</f>
        <v/>
      </c>
      <c r="AB232" s="25" t="n"/>
      <c r="AC232" s="56" t="n"/>
      <c r="AD232" s="57">
        <f>IFERROR(IF(OR(AB232="",AC232=""),"",AB232*AC232),"")</f>
        <v/>
      </c>
      <c r="AE232" s="57">
        <f>IFERROR(IF(OR(S232="",AD232=""),"",S232-AD232),"")</f>
        <v/>
      </c>
      <c r="AF232" s="58">
        <f>IFERROR(IF(OR(AE232="",AD232=""),"",AE232/AD232),"")</f>
        <v/>
      </c>
      <c r="AG232" s="56" t="n"/>
      <c r="AH232" s="59">
        <f>IFERROR(IF(OR(R232="",AG232=""),"",R232/AG232*100),"")</f>
        <v/>
      </c>
      <c r="AI232" s="56" t="n"/>
      <c r="AJ232" s="57">
        <f>IFERROR(IF(OR(T232="",AI232=""),"",IF(T232&gt;='Assumptions'!$B$10,AI232*(1+'Assumptions'!$B$13),IF(T232&lt;'Assumptions'!$B$8,AI232*(1-'Assumptions'!$B$14),AI232))),"")</f>
        <v/>
      </c>
      <c r="AK232" s="31">
        <f>IFERROR(IF(COUNTA(G232,I232:J232,M232:P232,R232,V232:W232,AB232:AC232,AG232,AI232,AL232:AN232)=0,"",IF(H232=0,"Closed / Sold Out",IF(I232&gt;H232,"Review Inventory",IF(T232&gt;='Assumptions'!$B$10,"Increase Rate",IF(T232&lt;'Assumptions'!$B$8,"Reduce Rate","Hold Rate"))))),"Review")</f>
        <v/>
      </c>
      <c r="AL232" s="25" t="n"/>
      <c r="AM232" s="25" t="n"/>
      <c r="AN232" s="26" t="n"/>
      <c r="AO232" s="24">
        <f>IFERROR(IF(A232="","",IF(A232&lt;TODAY(),"Past",IF(A232=TODAY(),"Today","Future"))),"")</f>
        <v/>
      </c>
      <c r="AP232" s="58">
        <f>IFERROR(IF(COUNTA(G232,I232:J232,M232:P232,R232,V232:W232,AB232:AC232,AG232,AI232,AL232:AN232)=0,"",'Assumptions'!$B$9),"")</f>
        <v/>
      </c>
      <c r="AQ232" s="31">
        <f>IFERROR(IF(COUNTA(G232,I232:J232,M232:P232,R232,V232:W232,AB232:AC232,AG232,AI232,AL232:AN232)=0,"",IF(G232&gt;F232,"Out-of-order rooms exceed inventory",IF(I232&gt;H232,"On-the-books rooms exceed sellable rooms",IF(Q232&gt;H232,"Forecast exceeds sellable rooms",IF(AND(Q232&gt;0,R232=0),"Missing forecast ADR",IF(AND(I232&gt;0,J232=0),"Missing on-the-books ADR","Ready")))))),"Check inputs")</f>
        <v/>
      </c>
    </row>
    <row r="233">
      <c r="A233" s="55" t="n">
        <v>46254</v>
      </c>
      <c r="B233" s="24">
        <f>IFERROR(IF(A233="","",INDEX('Assumptions'!$E$3:$E$9,MOD(A233-'Assumptions'!$B$18,7)+1)),"")</f>
        <v/>
      </c>
      <c r="C233" s="24">
        <f>IFERROR(IF(A233="","",INDEX('Assumptions'!$H$3:$H$14,MONTH(A233))),"")</f>
        <v/>
      </c>
      <c r="D233" s="25" t="inlineStr">
        <is>
          <t>Weekday</t>
        </is>
      </c>
      <c r="E233" s="26" t="n"/>
      <c r="F233" s="24">
        <f>IFERROR(IF(A233="","",'Assumptions'!$B$5),"")</f>
        <v/>
      </c>
      <c r="G233" s="25" t="n"/>
      <c r="H233" s="24">
        <f>IFERROR(IF(G233="","",MAX(0,F233-G233)),"")</f>
        <v/>
      </c>
      <c r="I233" s="25" t="n"/>
      <c r="J233" s="56" t="n"/>
      <c r="K233" s="57">
        <f>IFERROR(IF(OR(I233="",J233=""),"",I233*J233),"")</f>
        <v/>
      </c>
      <c r="L233" s="58">
        <f>IFERROR(IF(OR(I233="",H233=""),"",I233/H233),"")</f>
        <v/>
      </c>
      <c r="M233" s="25" t="n"/>
      <c r="N233" s="25" t="n"/>
      <c r="O233" s="25" t="n"/>
      <c r="P233" s="25" t="n"/>
      <c r="Q233" s="24">
        <f>IFERROR(IF(OR(H233="",I233="",P233=""),"",MIN(H233,MAX(0,I233+P233))),"")</f>
        <v/>
      </c>
      <c r="R233" s="56" t="n"/>
      <c r="S233" s="57">
        <f>IFERROR(IF(OR(Q233="",R233=""),"",Q233*R233),"")</f>
        <v/>
      </c>
      <c r="T233" s="58">
        <f>IFERROR(IF(OR(Q233="",H233=""),"",Q233/H233),"")</f>
        <v/>
      </c>
      <c r="U233" s="57">
        <f>IFERROR(IF(OR(S233="",H233=""),"",S233/H233),"")</f>
        <v/>
      </c>
      <c r="V233" s="25" t="n"/>
      <c r="W233" s="56" t="n"/>
      <c r="X233" s="57">
        <f>IFERROR(IF(OR(V233="",W233=""),"",V233*W233),"")</f>
        <v/>
      </c>
      <c r="Y233" s="58">
        <f>IFERROR(IF(OR(V233="",H233=""),"",V233/H233),"")</f>
        <v/>
      </c>
      <c r="Z233" s="57">
        <f>IFERROR(IF(OR(S233="",X233=""),"",S233-X233),"")</f>
        <v/>
      </c>
      <c r="AA233" s="58">
        <f>IFERROR(IF(OR(Z233="",X233=""),"",Z233/X233),"")</f>
        <v/>
      </c>
      <c r="AB233" s="25" t="n"/>
      <c r="AC233" s="56" t="n"/>
      <c r="AD233" s="57">
        <f>IFERROR(IF(OR(AB233="",AC233=""),"",AB233*AC233),"")</f>
        <v/>
      </c>
      <c r="AE233" s="57">
        <f>IFERROR(IF(OR(S233="",AD233=""),"",S233-AD233),"")</f>
        <v/>
      </c>
      <c r="AF233" s="58">
        <f>IFERROR(IF(OR(AE233="",AD233=""),"",AE233/AD233),"")</f>
        <v/>
      </c>
      <c r="AG233" s="56" t="n"/>
      <c r="AH233" s="59">
        <f>IFERROR(IF(OR(R233="",AG233=""),"",R233/AG233*100),"")</f>
        <v/>
      </c>
      <c r="AI233" s="56" t="n"/>
      <c r="AJ233" s="57">
        <f>IFERROR(IF(OR(T233="",AI233=""),"",IF(T233&gt;='Assumptions'!$B$10,AI233*(1+'Assumptions'!$B$13),IF(T233&lt;'Assumptions'!$B$8,AI233*(1-'Assumptions'!$B$14),AI233))),"")</f>
        <v/>
      </c>
      <c r="AK233" s="31">
        <f>IFERROR(IF(COUNTA(G233,I233:J233,M233:P233,R233,V233:W233,AB233:AC233,AG233,AI233,AL233:AN233)=0,"",IF(H233=0,"Closed / Sold Out",IF(I233&gt;H233,"Review Inventory",IF(T233&gt;='Assumptions'!$B$10,"Increase Rate",IF(T233&lt;'Assumptions'!$B$8,"Reduce Rate","Hold Rate"))))),"Review")</f>
        <v/>
      </c>
      <c r="AL233" s="25" t="n"/>
      <c r="AM233" s="25" t="n"/>
      <c r="AN233" s="26" t="n"/>
      <c r="AO233" s="24">
        <f>IFERROR(IF(A233="","",IF(A233&lt;TODAY(),"Past",IF(A233=TODAY(),"Today","Future"))),"")</f>
        <v/>
      </c>
      <c r="AP233" s="58">
        <f>IFERROR(IF(COUNTA(G233,I233:J233,M233:P233,R233,V233:W233,AB233:AC233,AG233,AI233,AL233:AN233)=0,"",'Assumptions'!$B$9),"")</f>
        <v/>
      </c>
      <c r="AQ233" s="31">
        <f>IFERROR(IF(COUNTA(G233,I233:J233,M233:P233,R233,V233:W233,AB233:AC233,AG233,AI233,AL233:AN233)=0,"",IF(G233&gt;F233,"Out-of-order rooms exceed inventory",IF(I233&gt;H233,"On-the-books rooms exceed sellable rooms",IF(Q233&gt;H233,"Forecast exceeds sellable rooms",IF(AND(Q233&gt;0,R233=0),"Missing forecast ADR",IF(AND(I233&gt;0,J233=0),"Missing on-the-books ADR","Ready")))))),"Check inputs")</f>
        <v/>
      </c>
    </row>
    <row r="234">
      <c r="A234" s="55" t="n">
        <v>46255</v>
      </c>
      <c r="B234" s="24">
        <f>IFERROR(IF(A234="","",INDEX('Assumptions'!$E$3:$E$9,MOD(A234-'Assumptions'!$B$18,7)+1)),"")</f>
        <v/>
      </c>
      <c r="C234" s="24">
        <f>IFERROR(IF(A234="","",INDEX('Assumptions'!$H$3:$H$14,MONTH(A234))),"")</f>
        <v/>
      </c>
      <c r="D234" s="25" t="inlineStr">
        <is>
          <t>Weekday</t>
        </is>
      </c>
      <c r="E234" s="26" t="n"/>
      <c r="F234" s="24">
        <f>IFERROR(IF(A234="","",'Assumptions'!$B$5),"")</f>
        <v/>
      </c>
      <c r="G234" s="25" t="n"/>
      <c r="H234" s="24">
        <f>IFERROR(IF(G234="","",MAX(0,F234-G234)),"")</f>
        <v/>
      </c>
      <c r="I234" s="25" t="n"/>
      <c r="J234" s="56" t="n"/>
      <c r="K234" s="57">
        <f>IFERROR(IF(OR(I234="",J234=""),"",I234*J234),"")</f>
        <v/>
      </c>
      <c r="L234" s="58">
        <f>IFERROR(IF(OR(I234="",H234=""),"",I234/H234),"")</f>
        <v/>
      </c>
      <c r="M234" s="25" t="n"/>
      <c r="N234" s="25" t="n"/>
      <c r="O234" s="25" t="n"/>
      <c r="P234" s="25" t="n"/>
      <c r="Q234" s="24">
        <f>IFERROR(IF(OR(H234="",I234="",P234=""),"",MIN(H234,MAX(0,I234+P234))),"")</f>
        <v/>
      </c>
      <c r="R234" s="56" t="n"/>
      <c r="S234" s="57">
        <f>IFERROR(IF(OR(Q234="",R234=""),"",Q234*R234),"")</f>
        <v/>
      </c>
      <c r="T234" s="58">
        <f>IFERROR(IF(OR(Q234="",H234=""),"",Q234/H234),"")</f>
        <v/>
      </c>
      <c r="U234" s="57">
        <f>IFERROR(IF(OR(S234="",H234=""),"",S234/H234),"")</f>
        <v/>
      </c>
      <c r="V234" s="25" t="n"/>
      <c r="W234" s="56" t="n"/>
      <c r="X234" s="57">
        <f>IFERROR(IF(OR(V234="",W234=""),"",V234*W234),"")</f>
        <v/>
      </c>
      <c r="Y234" s="58">
        <f>IFERROR(IF(OR(V234="",H234=""),"",V234/H234),"")</f>
        <v/>
      </c>
      <c r="Z234" s="57">
        <f>IFERROR(IF(OR(S234="",X234=""),"",S234-X234),"")</f>
        <v/>
      </c>
      <c r="AA234" s="58">
        <f>IFERROR(IF(OR(Z234="",X234=""),"",Z234/X234),"")</f>
        <v/>
      </c>
      <c r="AB234" s="25" t="n"/>
      <c r="AC234" s="56" t="n"/>
      <c r="AD234" s="57">
        <f>IFERROR(IF(OR(AB234="",AC234=""),"",AB234*AC234),"")</f>
        <v/>
      </c>
      <c r="AE234" s="57">
        <f>IFERROR(IF(OR(S234="",AD234=""),"",S234-AD234),"")</f>
        <v/>
      </c>
      <c r="AF234" s="58">
        <f>IFERROR(IF(OR(AE234="",AD234=""),"",AE234/AD234),"")</f>
        <v/>
      </c>
      <c r="AG234" s="56" t="n"/>
      <c r="AH234" s="59">
        <f>IFERROR(IF(OR(R234="",AG234=""),"",R234/AG234*100),"")</f>
        <v/>
      </c>
      <c r="AI234" s="56" t="n"/>
      <c r="AJ234" s="57">
        <f>IFERROR(IF(OR(T234="",AI234=""),"",IF(T234&gt;='Assumptions'!$B$10,AI234*(1+'Assumptions'!$B$13),IF(T234&lt;'Assumptions'!$B$8,AI234*(1-'Assumptions'!$B$14),AI234))),"")</f>
        <v/>
      </c>
      <c r="AK234" s="31">
        <f>IFERROR(IF(COUNTA(G234,I234:J234,M234:P234,R234,V234:W234,AB234:AC234,AG234,AI234,AL234:AN234)=0,"",IF(H234=0,"Closed / Sold Out",IF(I234&gt;H234,"Review Inventory",IF(T234&gt;='Assumptions'!$B$10,"Increase Rate",IF(T234&lt;'Assumptions'!$B$8,"Reduce Rate","Hold Rate"))))),"Review")</f>
        <v/>
      </c>
      <c r="AL234" s="25" t="n"/>
      <c r="AM234" s="25" t="n"/>
      <c r="AN234" s="26" t="n"/>
      <c r="AO234" s="24">
        <f>IFERROR(IF(A234="","",IF(A234&lt;TODAY(),"Past",IF(A234=TODAY(),"Today","Future"))),"")</f>
        <v/>
      </c>
      <c r="AP234" s="58">
        <f>IFERROR(IF(COUNTA(G234,I234:J234,M234:P234,R234,V234:W234,AB234:AC234,AG234,AI234,AL234:AN234)=0,"",'Assumptions'!$B$9),"")</f>
        <v/>
      </c>
      <c r="AQ234" s="31">
        <f>IFERROR(IF(COUNTA(G234,I234:J234,M234:P234,R234,V234:W234,AB234:AC234,AG234,AI234,AL234:AN234)=0,"",IF(G234&gt;F234,"Out-of-order rooms exceed inventory",IF(I234&gt;H234,"On-the-books rooms exceed sellable rooms",IF(Q234&gt;H234,"Forecast exceeds sellable rooms",IF(AND(Q234&gt;0,R234=0),"Missing forecast ADR",IF(AND(I234&gt;0,J234=0),"Missing on-the-books ADR","Ready")))))),"Check inputs")</f>
        <v/>
      </c>
    </row>
    <row r="235">
      <c r="A235" s="55" t="n">
        <v>46256</v>
      </c>
      <c r="B235" s="24">
        <f>IFERROR(IF(A235="","",INDEX('Assumptions'!$E$3:$E$9,MOD(A235-'Assumptions'!$B$18,7)+1)),"")</f>
        <v/>
      </c>
      <c r="C235" s="24">
        <f>IFERROR(IF(A235="","",INDEX('Assumptions'!$H$3:$H$14,MONTH(A235))),"")</f>
        <v/>
      </c>
      <c r="D235" s="25" t="inlineStr">
        <is>
          <t>Weekend</t>
        </is>
      </c>
      <c r="E235" s="26" t="n"/>
      <c r="F235" s="24">
        <f>IFERROR(IF(A235="","",'Assumptions'!$B$5),"")</f>
        <v/>
      </c>
      <c r="G235" s="25" t="n"/>
      <c r="H235" s="24">
        <f>IFERROR(IF(G235="","",MAX(0,F235-G235)),"")</f>
        <v/>
      </c>
      <c r="I235" s="25" t="n"/>
      <c r="J235" s="56" t="n"/>
      <c r="K235" s="57">
        <f>IFERROR(IF(OR(I235="",J235=""),"",I235*J235),"")</f>
        <v/>
      </c>
      <c r="L235" s="58">
        <f>IFERROR(IF(OR(I235="",H235=""),"",I235/H235),"")</f>
        <v/>
      </c>
      <c r="M235" s="25" t="n"/>
      <c r="N235" s="25" t="n"/>
      <c r="O235" s="25" t="n"/>
      <c r="P235" s="25" t="n"/>
      <c r="Q235" s="24">
        <f>IFERROR(IF(OR(H235="",I235="",P235=""),"",MIN(H235,MAX(0,I235+P235))),"")</f>
        <v/>
      </c>
      <c r="R235" s="56" t="n"/>
      <c r="S235" s="57">
        <f>IFERROR(IF(OR(Q235="",R235=""),"",Q235*R235),"")</f>
        <v/>
      </c>
      <c r="T235" s="58">
        <f>IFERROR(IF(OR(Q235="",H235=""),"",Q235/H235),"")</f>
        <v/>
      </c>
      <c r="U235" s="57">
        <f>IFERROR(IF(OR(S235="",H235=""),"",S235/H235),"")</f>
        <v/>
      </c>
      <c r="V235" s="25" t="n"/>
      <c r="W235" s="56" t="n"/>
      <c r="X235" s="57">
        <f>IFERROR(IF(OR(V235="",W235=""),"",V235*W235),"")</f>
        <v/>
      </c>
      <c r="Y235" s="58">
        <f>IFERROR(IF(OR(V235="",H235=""),"",V235/H235),"")</f>
        <v/>
      </c>
      <c r="Z235" s="57">
        <f>IFERROR(IF(OR(S235="",X235=""),"",S235-X235),"")</f>
        <v/>
      </c>
      <c r="AA235" s="58">
        <f>IFERROR(IF(OR(Z235="",X235=""),"",Z235/X235),"")</f>
        <v/>
      </c>
      <c r="AB235" s="25" t="n"/>
      <c r="AC235" s="56" t="n"/>
      <c r="AD235" s="57">
        <f>IFERROR(IF(OR(AB235="",AC235=""),"",AB235*AC235),"")</f>
        <v/>
      </c>
      <c r="AE235" s="57">
        <f>IFERROR(IF(OR(S235="",AD235=""),"",S235-AD235),"")</f>
        <v/>
      </c>
      <c r="AF235" s="58">
        <f>IFERROR(IF(OR(AE235="",AD235=""),"",AE235/AD235),"")</f>
        <v/>
      </c>
      <c r="AG235" s="56" t="n"/>
      <c r="AH235" s="59">
        <f>IFERROR(IF(OR(R235="",AG235=""),"",R235/AG235*100),"")</f>
        <v/>
      </c>
      <c r="AI235" s="56" t="n"/>
      <c r="AJ235" s="57">
        <f>IFERROR(IF(OR(T235="",AI235=""),"",IF(T235&gt;='Assumptions'!$B$10,AI235*(1+'Assumptions'!$B$13),IF(T235&lt;'Assumptions'!$B$8,AI235*(1-'Assumptions'!$B$14),AI235))),"")</f>
        <v/>
      </c>
      <c r="AK235" s="31">
        <f>IFERROR(IF(COUNTA(G235,I235:J235,M235:P235,R235,V235:W235,AB235:AC235,AG235,AI235,AL235:AN235)=0,"",IF(H235=0,"Closed / Sold Out",IF(I235&gt;H235,"Review Inventory",IF(T235&gt;='Assumptions'!$B$10,"Increase Rate",IF(T235&lt;'Assumptions'!$B$8,"Reduce Rate","Hold Rate"))))),"Review")</f>
        <v/>
      </c>
      <c r="AL235" s="25" t="n"/>
      <c r="AM235" s="25" t="n"/>
      <c r="AN235" s="26" t="n"/>
      <c r="AO235" s="24">
        <f>IFERROR(IF(A235="","",IF(A235&lt;TODAY(),"Past",IF(A235=TODAY(),"Today","Future"))),"")</f>
        <v/>
      </c>
      <c r="AP235" s="58">
        <f>IFERROR(IF(COUNTA(G235,I235:J235,M235:P235,R235,V235:W235,AB235:AC235,AG235,AI235,AL235:AN235)=0,"",'Assumptions'!$B$9),"")</f>
        <v/>
      </c>
      <c r="AQ235" s="31">
        <f>IFERROR(IF(COUNTA(G235,I235:J235,M235:P235,R235,V235:W235,AB235:AC235,AG235,AI235,AL235:AN235)=0,"",IF(G235&gt;F235,"Out-of-order rooms exceed inventory",IF(I235&gt;H235,"On-the-books rooms exceed sellable rooms",IF(Q235&gt;H235,"Forecast exceeds sellable rooms",IF(AND(Q235&gt;0,R235=0),"Missing forecast ADR",IF(AND(I235&gt;0,J235=0),"Missing on-the-books ADR","Ready")))))),"Check inputs")</f>
        <v/>
      </c>
    </row>
    <row r="236">
      <c r="A236" s="55" t="n">
        <v>46257</v>
      </c>
      <c r="B236" s="24">
        <f>IFERROR(IF(A236="","",INDEX('Assumptions'!$E$3:$E$9,MOD(A236-'Assumptions'!$B$18,7)+1)),"")</f>
        <v/>
      </c>
      <c r="C236" s="24">
        <f>IFERROR(IF(A236="","",INDEX('Assumptions'!$H$3:$H$14,MONTH(A236))),"")</f>
        <v/>
      </c>
      <c r="D236" s="25" t="inlineStr">
        <is>
          <t>Weekend</t>
        </is>
      </c>
      <c r="E236" s="26" t="n"/>
      <c r="F236" s="24">
        <f>IFERROR(IF(A236="","",'Assumptions'!$B$5),"")</f>
        <v/>
      </c>
      <c r="G236" s="25" t="n"/>
      <c r="H236" s="24">
        <f>IFERROR(IF(G236="","",MAX(0,F236-G236)),"")</f>
        <v/>
      </c>
      <c r="I236" s="25" t="n"/>
      <c r="J236" s="56" t="n"/>
      <c r="K236" s="57">
        <f>IFERROR(IF(OR(I236="",J236=""),"",I236*J236),"")</f>
        <v/>
      </c>
      <c r="L236" s="58">
        <f>IFERROR(IF(OR(I236="",H236=""),"",I236/H236),"")</f>
        <v/>
      </c>
      <c r="M236" s="25" t="n"/>
      <c r="N236" s="25" t="n"/>
      <c r="O236" s="25" t="n"/>
      <c r="P236" s="25" t="n"/>
      <c r="Q236" s="24">
        <f>IFERROR(IF(OR(H236="",I236="",P236=""),"",MIN(H236,MAX(0,I236+P236))),"")</f>
        <v/>
      </c>
      <c r="R236" s="56" t="n"/>
      <c r="S236" s="57">
        <f>IFERROR(IF(OR(Q236="",R236=""),"",Q236*R236),"")</f>
        <v/>
      </c>
      <c r="T236" s="58">
        <f>IFERROR(IF(OR(Q236="",H236=""),"",Q236/H236),"")</f>
        <v/>
      </c>
      <c r="U236" s="57">
        <f>IFERROR(IF(OR(S236="",H236=""),"",S236/H236),"")</f>
        <v/>
      </c>
      <c r="V236" s="25" t="n"/>
      <c r="W236" s="56" t="n"/>
      <c r="X236" s="57">
        <f>IFERROR(IF(OR(V236="",W236=""),"",V236*W236),"")</f>
        <v/>
      </c>
      <c r="Y236" s="58">
        <f>IFERROR(IF(OR(V236="",H236=""),"",V236/H236),"")</f>
        <v/>
      </c>
      <c r="Z236" s="57">
        <f>IFERROR(IF(OR(S236="",X236=""),"",S236-X236),"")</f>
        <v/>
      </c>
      <c r="AA236" s="58">
        <f>IFERROR(IF(OR(Z236="",X236=""),"",Z236/X236),"")</f>
        <v/>
      </c>
      <c r="AB236" s="25" t="n"/>
      <c r="AC236" s="56" t="n"/>
      <c r="AD236" s="57">
        <f>IFERROR(IF(OR(AB236="",AC236=""),"",AB236*AC236),"")</f>
        <v/>
      </c>
      <c r="AE236" s="57">
        <f>IFERROR(IF(OR(S236="",AD236=""),"",S236-AD236),"")</f>
        <v/>
      </c>
      <c r="AF236" s="58">
        <f>IFERROR(IF(OR(AE236="",AD236=""),"",AE236/AD236),"")</f>
        <v/>
      </c>
      <c r="AG236" s="56" t="n"/>
      <c r="AH236" s="59">
        <f>IFERROR(IF(OR(R236="",AG236=""),"",R236/AG236*100),"")</f>
        <v/>
      </c>
      <c r="AI236" s="56" t="n"/>
      <c r="AJ236" s="57">
        <f>IFERROR(IF(OR(T236="",AI236=""),"",IF(T236&gt;='Assumptions'!$B$10,AI236*(1+'Assumptions'!$B$13),IF(T236&lt;'Assumptions'!$B$8,AI236*(1-'Assumptions'!$B$14),AI236))),"")</f>
        <v/>
      </c>
      <c r="AK236" s="31">
        <f>IFERROR(IF(COUNTA(G236,I236:J236,M236:P236,R236,V236:W236,AB236:AC236,AG236,AI236,AL236:AN236)=0,"",IF(H236=0,"Closed / Sold Out",IF(I236&gt;H236,"Review Inventory",IF(T236&gt;='Assumptions'!$B$10,"Increase Rate",IF(T236&lt;'Assumptions'!$B$8,"Reduce Rate","Hold Rate"))))),"Review")</f>
        <v/>
      </c>
      <c r="AL236" s="25" t="n"/>
      <c r="AM236" s="25" t="n"/>
      <c r="AN236" s="26" t="n"/>
      <c r="AO236" s="24">
        <f>IFERROR(IF(A236="","",IF(A236&lt;TODAY(),"Past",IF(A236=TODAY(),"Today","Future"))),"")</f>
        <v/>
      </c>
      <c r="AP236" s="58">
        <f>IFERROR(IF(COUNTA(G236,I236:J236,M236:P236,R236,V236:W236,AB236:AC236,AG236,AI236,AL236:AN236)=0,"",'Assumptions'!$B$9),"")</f>
        <v/>
      </c>
      <c r="AQ236" s="31">
        <f>IFERROR(IF(COUNTA(G236,I236:J236,M236:P236,R236,V236:W236,AB236:AC236,AG236,AI236,AL236:AN236)=0,"",IF(G236&gt;F236,"Out-of-order rooms exceed inventory",IF(I236&gt;H236,"On-the-books rooms exceed sellable rooms",IF(Q236&gt;H236,"Forecast exceeds sellable rooms",IF(AND(Q236&gt;0,R236=0),"Missing forecast ADR",IF(AND(I236&gt;0,J236=0),"Missing on-the-books ADR","Ready")))))),"Check inputs")</f>
        <v/>
      </c>
    </row>
    <row r="237">
      <c r="A237" s="55" t="n">
        <v>46258</v>
      </c>
      <c r="B237" s="24">
        <f>IFERROR(IF(A237="","",INDEX('Assumptions'!$E$3:$E$9,MOD(A237-'Assumptions'!$B$18,7)+1)),"")</f>
        <v/>
      </c>
      <c r="C237" s="24">
        <f>IFERROR(IF(A237="","",INDEX('Assumptions'!$H$3:$H$14,MONTH(A237))),"")</f>
        <v/>
      </c>
      <c r="D237" s="25" t="inlineStr">
        <is>
          <t>Weekday</t>
        </is>
      </c>
      <c r="E237" s="26" t="n"/>
      <c r="F237" s="24">
        <f>IFERROR(IF(A237="","",'Assumptions'!$B$5),"")</f>
        <v/>
      </c>
      <c r="G237" s="25" t="n"/>
      <c r="H237" s="24">
        <f>IFERROR(IF(G237="","",MAX(0,F237-G237)),"")</f>
        <v/>
      </c>
      <c r="I237" s="25" t="n"/>
      <c r="J237" s="56" t="n"/>
      <c r="K237" s="57">
        <f>IFERROR(IF(OR(I237="",J237=""),"",I237*J237),"")</f>
        <v/>
      </c>
      <c r="L237" s="58">
        <f>IFERROR(IF(OR(I237="",H237=""),"",I237/H237),"")</f>
        <v/>
      </c>
      <c r="M237" s="25" t="n"/>
      <c r="N237" s="25" t="n"/>
      <c r="O237" s="25" t="n"/>
      <c r="P237" s="25" t="n"/>
      <c r="Q237" s="24">
        <f>IFERROR(IF(OR(H237="",I237="",P237=""),"",MIN(H237,MAX(0,I237+P237))),"")</f>
        <v/>
      </c>
      <c r="R237" s="56" t="n"/>
      <c r="S237" s="57">
        <f>IFERROR(IF(OR(Q237="",R237=""),"",Q237*R237),"")</f>
        <v/>
      </c>
      <c r="T237" s="58">
        <f>IFERROR(IF(OR(Q237="",H237=""),"",Q237/H237),"")</f>
        <v/>
      </c>
      <c r="U237" s="57">
        <f>IFERROR(IF(OR(S237="",H237=""),"",S237/H237),"")</f>
        <v/>
      </c>
      <c r="V237" s="25" t="n"/>
      <c r="W237" s="56" t="n"/>
      <c r="X237" s="57">
        <f>IFERROR(IF(OR(V237="",W237=""),"",V237*W237),"")</f>
        <v/>
      </c>
      <c r="Y237" s="58">
        <f>IFERROR(IF(OR(V237="",H237=""),"",V237/H237),"")</f>
        <v/>
      </c>
      <c r="Z237" s="57">
        <f>IFERROR(IF(OR(S237="",X237=""),"",S237-X237),"")</f>
        <v/>
      </c>
      <c r="AA237" s="58">
        <f>IFERROR(IF(OR(Z237="",X237=""),"",Z237/X237),"")</f>
        <v/>
      </c>
      <c r="AB237" s="25" t="n"/>
      <c r="AC237" s="56" t="n"/>
      <c r="AD237" s="57">
        <f>IFERROR(IF(OR(AB237="",AC237=""),"",AB237*AC237),"")</f>
        <v/>
      </c>
      <c r="AE237" s="57">
        <f>IFERROR(IF(OR(S237="",AD237=""),"",S237-AD237),"")</f>
        <v/>
      </c>
      <c r="AF237" s="58">
        <f>IFERROR(IF(OR(AE237="",AD237=""),"",AE237/AD237),"")</f>
        <v/>
      </c>
      <c r="AG237" s="56" t="n"/>
      <c r="AH237" s="59">
        <f>IFERROR(IF(OR(R237="",AG237=""),"",R237/AG237*100),"")</f>
        <v/>
      </c>
      <c r="AI237" s="56" t="n"/>
      <c r="AJ237" s="57">
        <f>IFERROR(IF(OR(T237="",AI237=""),"",IF(T237&gt;='Assumptions'!$B$10,AI237*(1+'Assumptions'!$B$13),IF(T237&lt;'Assumptions'!$B$8,AI237*(1-'Assumptions'!$B$14),AI237))),"")</f>
        <v/>
      </c>
      <c r="AK237" s="31">
        <f>IFERROR(IF(COUNTA(G237,I237:J237,M237:P237,R237,V237:W237,AB237:AC237,AG237,AI237,AL237:AN237)=0,"",IF(H237=0,"Closed / Sold Out",IF(I237&gt;H237,"Review Inventory",IF(T237&gt;='Assumptions'!$B$10,"Increase Rate",IF(T237&lt;'Assumptions'!$B$8,"Reduce Rate","Hold Rate"))))),"Review")</f>
        <v/>
      </c>
      <c r="AL237" s="25" t="n"/>
      <c r="AM237" s="25" t="n"/>
      <c r="AN237" s="26" t="n"/>
      <c r="AO237" s="24">
        <f>IFERROR(IF(A237="","",IF(A237&lt;TODAY(),"Past",IF(A237=TODAY(),"Today","Future"))),"")</f>
        <v/>
      </c>
      <c r="AP237" s="58">
        <f>IFERROR(IF(COUNTA(G237,I237:J237,M237:P237,R237,V237:W237,AB237:AC237,AG237,AI237,AL237:AN237)=0,"",'Assumptions'!$B$9),"")</f>
        <v/>
      </c>
      <c r="AQ237" s="31">
        <f>IFERROR(IF(COUNTA(G237,I237:J237,M237:P237,R237,V237:W237,AB237:AC237,AG237,AI237,AL237:AN237)=0,"",IF(G237&gt;F237,"Out-of-order rooms exceed inventory",IF(I237&gt;H237,"On-the-books rooms exceed sellable rooms",IF(Q237&gt;H237,"Forecast exceeds sellable rooms",IF(AND(Q237&gt;0,R237=0),"Missing forecast ADR",IF(AND(I237&gt;0,J237=0),"Missing on-the-books ADR","Ready")))))),"Check inputs")</f>
        <v/>
      </c>
    </row>
    <row r="238">
      <c r="A238" s="55" t="n">
        <v>46259</v>
      </c>
      <c r="B238" s="24">
        <f>IFERROR(IF(A238="","",INDEX('Assumptions'!$E$3:$E$9,MOD(A238-'Assumptions'!$B$18,7)+1)),"")</f>
        <v/>
      </c>
      <c r="C238" s="24">
        <f>IFERROR(IF(A238="","",INDEX('Assumptions'!$H$3:$H$14,MONTH(A238))),"")</f>
        <v/>
      </c>
      <c r="D238" s="25" t="inlineStr">
        <is>
          <t>Weekday</t>
        </is>
      </c>
      <c r="E238" s="26" t="n"/>
      <c r="F238" s="24">
        <f>IFERROR(IF(A238="","",'Assumptions'!$B$5),"")</f>
        <v/>
      </c>
      <c r="G238" s="25" t="n"/>
      <c r="H238" s="24">
        <f>IFERROR(IF(G238="","",MAX(0,F238-G238)),"")</f>
        <v/>
      </c>
      <c r="I238" s="25" t="n"/>
      <c r="J238" s="56" t="n"/>
      <c r="K238" s="57">
        <f>IFERROR(IF(OR(I238="",J238=""),"",I238*J238),"")</f>
        <v/>
      </c>
      <c r="L238" s="58">
        <f>IFERROR(IF(OR(I238="",H238=""),"",I238/H238),"")</f>
        <v/>
      </c>
      <c r="M238" s="25" t="n"/>
      <c r="N238" s="25" t="n"/>
      <c r="O238" s="25" t="n"/>
      <c r="P238" s="25" t="n"/>
      <c r="Q238" s="24">
        <f>IFERROR(IF(OR(H238="",I238="",P238=""),"",MIN(H238,MAX(0,I238+P238))),"")</f>
        <v/>
      </c>
      <c r="R238" s="56" t="n"/>
      <c r="S238" s="57">
        <f>IFERROR(IF(OR(Q238="",R238=""),"",Q238*R238),"")</f>
        <v/>
      </c>
      <c r="T238" s="58">
        <f>IFERROR(IF(OR(Q238="",H238=""),"",Q238/H238),"")</f>
        <v/>
      </c>
      <c r="U238" s="57">
        <f>IFERROR(IF(OR(S238="",H238=""),"",S238/H238),"")</f>
        <v/>
      </c>
      <c r="V238" s="25" t="n"/>
      <c r="W238" s="56" t="n"/>
      <c r="X238" s="57">
        <f>IFERROR(IF(OR(V238="",W238=""),"",V238*W238),"")</f>
        <v/>
      </c>
      <c r="Y238" s="58">
        <f>IFERROR(IF(OR(V238="",H238=""),"",V238/H238),"")</f>
        <v/>
      </c>
      <c r="Z238" s="57">
        <f>IFERROR(IF(OR(S238="",X238=""),"",S238-X238),"")</f>
        <v/>
      </c>
      <c r="AA238" s="58">
        <f>IFERROR(IF(OR(Z238="",X238=""),"",Z238/X238),"")</f>
        <v/>
      </c>
      <c r="AB238" s="25" t="n"/>
      <c r="AC238" s="56" t="n"/>
      <c r="AD238" s="57">
        <f>IFERROR(IF(OR(AB238="",AC238=""),"",AB238*AC238),"")</f>
        <v/>
      </c>
      <c r="AE238" s="57">
        <f>IFERROR(IF(OR(S238="",AD238=""),"",S238-AD238),"")</f>
        <v/>
      </c>
      <c r="AF238" s="58">
        <f>IFERROR(IF(OR(AE238="",AD238=""),"",AE238/AD238),"")</f>
        <v/>
      </c>
      <c r="AG238" s="56" t="n"/>
      <c r="AH238" s="59">
        <f>IFERROR(IF(OR(R238="",AG238=""),"",R238/AG238*100),"")</f>
        <v/>
      </c>
      <c r="AI238" s="56" t="n"/>
      <c r="AJ238" s="57">
        <f>IFERROR(IF(OR(T238="",AI238=""),"",IF(T238&gt;='Assumptions'!$B$10,AI238*(1+'Assumptions'!$B$13),IF(T238&lt;'Assumptions'!$B$8,AI238*(1-'Assumptions'!$B$14),AI238))),"")</f>
        <v/>
      </c>
      <c r="AK238" s="31">
        <f>IFERROR(IF(COUNTA(G238,I238:J238,M238:P238,R238,V238:W238,AB238:AC238,AG238,AI238,AL238:AN238)=0,"",IF(H238=0,"Closed / Sold Out",IF(I238&gt;H238,"Review Inventory",IF(T238&gt;='Assumptions'!$B$10,"Increase Rate",IF(T238&lt;'Assumptions'!$B$8,"Reduce Rate","Hold Rate"))))),"Review")</f>
        <v/>
      </c>
      <c r="AL238" s="25" t="n"/>
      <c r="AM238" s="25" t="n"/>
      <c r="AN238" s="26" t="n"/>
      <c r="AO238" s="24">
        <f>IFERROR(IF(A238="","",IF(A238&lt;TODAY(),"Past",IF(A238=TODAY(),"Today","Future"))),"")</f>
        <v/>
      </c>
      <c r="AP238" s="58">
        <f>IFERROR(IF(COUNTA(G238,I238:J238,M238:P238,R238,V238:W238,AB238:AC238,AG238,AI238,AL238:AN238)=0,"",'Assumptions'!$B$9),"")</f>
        <v/>
      </c>
      <c r="AQ238" s="31">
        <f>IFERROR(IF(COUNTA(G238,I238:J238,M238:P238,R238,V238:W238,AB238:AC238,AG238,AI238,AL238:AN238)=0,"",IF(G238&gt;F238,"Out-of-order rooms exceed inventory",IF(I238&gt;H238,"On-the-books rooms exceed sellable rooms",IF(Q238&gt;H238,"Forecast exceeds sellable rooms",IF(AND(Q238&gt;0,R238=0),"Missing forecast ADR",IF(AND(I238&gt;0,J238=0),"Missing on-the-books ADR","Ready")))))),"Check inputs")</f>
        <v/>
      </c>
    </row>
    <row r="239">
      <c r="A239" s="55" t="n">
        <v>46260</v>
      </c>
      <c r="B239" s="24">
        <f>IFERROR(IF(A239="","",INDEX('Assumptions'!$E$3:$E$9,MOD(A239-'Assumptions'!$B$18,7)+1)),"")</f>
        <v/>
      </c>
      <c r="C239" s="24">
        <f>IFERROR(IF(A239="","",INDEX('Assumptions'!$H$3:$H$14,MONTH(A239))),"")</f>
        <v/>
      </c>
      <c r="D239" s="25" t="inlineStr">
        <is>
          <t>Weekday</t>
        </is>
      </c>
      <c r="E239" s="26" t="n"/>
      <c r="F239" s="24">
        <f>IFERROR(IF(A239="","",'Assumptions'!$B$5),"")</f>
        <v/>
      </c>
      <c r="G239" s="25" t="n"/>
      <c r="H239" s="24">
        <f>IFERROR(IF(G239="","",MAX(0,F239-G239)),"")</f>
        <v/>
      </c>
      <c r="I239" s="25" t="n"/>
      <c r="J239" s="56" t="n"/>
      <c r="K239" s="57">
        <f>IFERROR(IF(OR(I239="",J239=""),"",I239*J239),"")</f>
        <v/>
      </c>
      <c r="L239" s="58">
        <f>IFERROR(IF(OR(I239="",H239=""),"",I239/H239),"")</f>
        <v/>
      </c>
      <c r="M239" s="25" t="n"/>
      <c r="N239" s="25" t="n"/>
      <c r="O239" s="25" t="n"/>
      <c r="P239" s="25" t="n"/>
      <c r="Q239" s="24">
        <f>IFERROR(IF(OR(H239="",I239="",P239=""),"",MIN(H239,MAX(0,I239+P239))),"")</f>
        <v/>
      </c>
      <c r="R239" s="56" t="n"/>
      <c r="S239" s="57">
        <f>IFERROR(IF(OR(Q239="",R239=""),"",Q239*R239),"")</f>
        <v/>
      </c>
      <c r="T239" s="58">
        <f>IFERROR(IF(OR(Q239="",H239=""),"",Q239/H239),"")</f>
        <v/>
      </c>
      <c r="U239" s="57">
        <f>IFERROR(IF(OR(S239="",H239=""),"",S239/H239),"")</f>
        <v/>
      </c>
      <c r="V239" s="25" t="n"/>
      <c r="W239" s="56" t="n"/>
      <c r="X239" s="57">
        <f>IFERROR(IF(OR(V239="",W239=""),"",V239*W239),"")</f>
        <v/>
      </c>
      <c r="Y239" s="58">
        <f>IFERROR(IF(OR(V239="",H239=""),"",V239/H239),"")</f>
        <v/>
      </c>
      <c r="Z239" s="57">
        <f>IFERROR(IF(OR(S239="",X239=""),"",S239-X239),"")</f>
        <v/>
      </c>
      <c r="AA239" s="58">
        <f>IFERROR(IF(OR(Z239="",X239=""),"",Z239/X239),"")</f>
        <v/>
      </c>
      <c r="AB239" s="25" t="n"/>
      <c r="AC239" s="56" t="n"/>
      <c r="AD239" s="57">
        <f>IFERROR(IF(OR(AB239="",AC239=""),"",AB239*AC239),"")</f>
        <v/>
      </c>
      <c r="AE239" s="57">
        <f>IFERROR(IF(OR(S239="",AD239=""),"",S239-AD239),"")</f>
        <v/>
      </c>
      <c r="AF239" s="58">
        <f>IFERROR(IF(OR(AE239="",AD239=""),"",AE239/AD239),"")</f>
        <v/>
      </c>
      <c r="AG239" s="56" t="n"/>
      <c r="AH239" s="59">
        <f>IFERROR(IF(OR(R239="",AG239=""),"",R239/AG239*100),"")</f>
        <v/>
      </c>
      <c r="AI239" s="56" t="n"/>
      <c r="AJ239" s="57">
        <f>IFERROR(IF(OR(T239="",AI239=""),"",IF(T239&gt;='Assumptions'!$B$10,AI239*(1+'Assumptions'!$B$13),IF(T239&lt;'Assumptions'!$B$8,AI239*(1-'Assumptions'!$B$14),AI239))),"")</f>
        <v/>
      </c>
      <c r="AK239" s="31">
        <f>IFERROR(IF(COUNTA(G239,I239:J239,M239:P239,R239,V239:W239,AB239:AC239,AG239,AI239,AL239:AN239)=0,"",IF(H239=0,"Closed / Sold Out",IF(I239&gt;H239,"Review Inventory",IF(T239&gt;='Assumptions'!$B$10,"Increase Rate",IF(T239&lt;'Assumptions'!$B$8,"Reduce Rate","Hold Rate"))))),"Review")</f>
        <v/>
      </c>
      <c r="AL239" s="25" t="n"/>
      <c r="AM239" s="25" t="n"/>
      <c r="AN239" s="26" t="n"/>
      <c r="AO239" s="24">
        <f>IFERROR(IF(A239="","",IF(A239&lt;TODAY(),"Past",IF(A239=TODAY(),"Today","Future"))),"")</f>
        <v/>
      </c>
      <c r="AP239" s="58">
        <f>IFERROR(IF(COUNTA(G239,I239:J239,M239:P239,R239,V239:W239,AB239:AC239,AG239,AI239,AL239:AN239)=0,"",'Assumptions'!$B$9),"")</f>
        <v/>
      </c>
      <c r="AQ239" s="31">
        <f>IFERROR(IF(COUNTA(G239,I239:J239,M239:P239,R239,V239:W239,AB239:AC239,AG239,AI239,AL239:AN239)=0,"",IF(G239&gt;F239,"Out-of-order rooms exceed inventory",IF(I239&gt;H239,"On-the-books rooms exceed sellable rooms",IF(Q239&gt;H239,"Forecast exceeds sellable rooms",IF(AND(Q239&gt;0,R239=0),"Missing forecast ADR",IF(AND(I239&gt;0,J239=0),"Missing on-the-books ADR","Ready")))))),"Check inputs")</f>
        <v/>
      </c>
    </row>
    <row r="240">
      <c r="A240" s="55" t="n">
        <v>46261</v>
      </c>
      <c r="B240" s="24">
        <f>IFERROR(IF(A240="","",INDEX('Assumptions'!$E$3:$E$9,MOD(A240-'Assumptions'!$B$18,7)+1)),"")</f>
        <v/>
      </c>
      <c r="C240" s="24">
        <f>IFERROR(IF(A240="","",INDEX('Assumptions'!$H$3:$H$14,MONTH(A240))),"")</f>
        <v/>
      </c>
      <c r="D240" s="25" t="inlineStr">
        <is>
          <t>Weekday</t>
        </is>
      </c>
      <c r="E240" s="26" t="n"/>
      <c r="F240" s="24">
        <f>IFERROR(IF(A240="","",'Assumptions'!$B$5),"")</f>
        <v/>
      </c>
      <c r="G240" s="25" t="n"/>
      <c r="H240" s="24">
        <f>IFERROR(IF(G240="","",MAX(0,F240-G240)),"")</f>
        <v/>
      </c>
      <c r="I240" s="25" t="n"/>
      <c r="J240" s="56" t="n"/>
      <c r="K240" s="57">
        <f>IFERROR(IF(OR(I240="",J240=""),"",I240*J240),"")</f>
        <v/>
      </c>
      <c r="L240" s="58">
        <f>IFERROR(IF(OR(I240="",H240=""),"",I240/H240),"")</f>
        <v/>
      </c>
      <c r="M240" s="25" t="n"/>
      <c r="N240" s="25" t="n"/>
      <c r="O240" s="25" t="n"/>
      <c r="P240" s="25" t="n"/>
      <c r="Q240" s="24">
        <f>IFERROR(IF(OR(H240="",I240="",P240=""),"",MIN(H240,MAX(0,I240+P240))),"")</f>
        <v/>
      </c>
      <c r="R240" s="56" t="n"/>
      <c r="S240" s="57">
        <f>IFERROR(IF(OR(Q240="",R240=""),"",Q240*R240),"")</f>
        <v/>
      </c>
      <c r="T240" s="58">
        <f>IFERROR(IF(OR(Q240="",H240=""),"",Q240/H240),"")</f>
        <v/>
      </c>
      <c r="U240" s="57">
        <f>IFERROR(IF(OR(S240="",H240=""),"",S240/H240),"")</f>
        <v/>
      </c>
      <c r="V240" s="25" t="n"/>
      <c r="W240" s="56" t="n"/>
      <c r="X240" s="57">
        <f>IFERROR(IF(OR(V240="",W240=""),"",V240*W240),"")</f>
        <v/>
      </c>
      <c r="Y240" s="58">
        <f>IFERROR(IF(OR(V240="",H240=""),"",V240/H240),"")</f>
        <v/>
      </c>
      <c r="Z240" s="57">
        <f>IFERROR(IF(OR(S240="",X240=""),"",S240-X240),"")</f>
        <v/>
      </c>
      <c r="AA240" s="58">
        <f>IFERROR(IF(OR(Z240="",X240=""),"",Z240/X240),"")</f>
        <v/>
      </c>
      <c r="AB240" s="25" t="n"/>
      <c r="AC240" s="56" t="n"/>
      <c r="AD240" s="57">
        <f>IFERROR(IF(OR(AB240="",AC240=""),"",AB240*AC240),"")</f>
        <v/>
      </c>
      <c r="AE240" s="57">
        <f>IFERROR(IF(OR(S240="",AD240=""),"",S240-AD240),"")</f>
        <v/>
      </c>
      <c r="AF240" s="58">
        <f>IFERROR(IF(OR(AE240="",AD240=""),"",AE240/AD240),"")</f>
        <v/>
      </c>
      <c r="AG240" s="56" t="n"/>
      <c r="AH240" s="59">
        <f>IFERROR(IF(OR(R240="",AG240=""),"",R240/AG240*100),"")</f>
        <v/>
      </c>
      <c r="AI240" s="56" t="n"/>
      <c r="AJ240" s="57">
        <f>IFERROR(IF(OR(T240="",AI240=""),"",IF(T240&gt;='Assumptions'!$B$10,AI240*(1+'Assumptions'!$B$13),IF(T240&lt;'Assumptions'!$B$8,AI240*(1-'Assumptions'!$B$14),AI240))),"")</f>
        <v/>
      </c>
      <c r="AK240" s="31">
        <f>IFERROR(IF(COUNTA(G240,I240:J240,M240:P240,R240,V240:W240,AB240:AC240,AG240,AI240,AL240:AN240)=0,"",IF(H240=0,"Closed / Sold Out",IF(I240&gt;H240,"Review Inventory",IF(T240&gt;='Assumptions'!$B$10,"Increase Rate",IF(T240&lt;'Assumptions'!$B$8,"Reduce Rate","Hold Rate"))))),"Review")</f>
        <v/>
      </c>
      <c r="AL240" s="25" t="n"/>
      <c r="AM240" s="25" t="n"/>
      <c r="AN240" s="26" t="n"/>
      <c r="AO240" s="24">
        <f>IFERROR(IF(A240="","",IF(A240&lt;TODAY(),"Past",IF(A240=TODAY(),"Today","Future"))),"")</f>
        <v/>
      </c>
      <c r="AP240" s="58">
        <f>IFERROR(IF(COUNTA(G240,I240:J240,M240:P240,R240,V240:W240,AB240:AC240,AG240,AI240,AL240:AN240)=0,"",'Assumptions'!$B$9),"")</f>
        <v/>
      </c>
      <c r="AQ240" s="31">
        <f>IFERROR(IF(COUNTA(G240,I240:J240,M240:P240,R240,V240:W240,AB240:AC240,AG240,AI240,AL240:AN240)=0,"",IF(G240&gt;F240,"Out-of-order rooms exceed inventory",IF(I240&gt;H240,"On-the-books rooms exceed sellable rooms",IF(Q240&gt;H240,"Forecast exceeds sellable rooms",IF(AND(Q240&gt;0,R240=0),"Missing forecast ADR",IF(AND(I240&gt;0,J240=0),"Missing on-the-books ADR","Ready")))))),"Check inputs")</f>
        <v/>
      </c>
    </row>
    <row r="241">
      <c r="A241" s="55" t="n">
        <v>46262</v>
      </c>
      <c r="B241" s="24">
        <f>IFERROR(IF(A241="","",INDEX('Assumptions'!$E$3:$E$9,MOD(A241-'Assumptions'!$B$18,7)+1)),"")</f>
        <v/>
      </c>
      <c r="C241" s="24">
        <f>IFERROR(IF(A241="","",INDEX('Assumptions'!$H$3:$H$14,MONTH(A241))),"")</f>
        <v/>
      </c>
      <c r="D241" s="25" t="inlineStr">
        <is>
          <t>Weekday</t>
        </is>
      </c>
      <c r="E241" s="26" t="n"/>
      <c r="F241" s="24">
        <f>IFERROR(IF(A241="","",'Assumptions'!$B$5),"")</f>
        <v/>
      </c>
      <c r="G241" s="25" t="n"/>
      <c r="H241" s="24">
        <f>IFERROR(IF(G241="","",MAX(0,F241-G241)),"")</f>
        <v/>
      </c>
      <c r="I241" s="25" t="n"/>
      <c r="J241" s="56" t="n"/>
      <c r="K241" s="57">
        <f>IFERROR(IF(OR(I241="",J241=""),"",I241*J241),"")</f>
        <v/>
      </c>
      <c r="L241" s="58">
        <f>IFERROR(IF(OR(I241="",H241=""),"",I241/H241),"")</f>
        <v/>
      </c>
      <c r="M241" s="25" t="n"/>
      <c r="N241" s="25" t="n"/>
      <c r="O241" s="25" t="n"/>
      <c r="P241" s="25" t="n"/>
      <c r="Q241" s="24">
        <f>IFERROR(IF(OR(H241="",I241="",P241=""),"",MIN(H241,MAX(0,I241+P241))),"")</f>
        <v/>
      </c>
      <c r="R241" s="56" t="n"/>
      <c r="S241" s="57">
        <f>IFERROR(IF(OR(Q241="",R241=""),"",Q241*R241),"")</f>
        <v/>
      </c>
      <c r="T241" s="58">
        <f>IFERROR(IF(OR(Q241="",H241=""),"",Q241/H241),"")</f>
        <v/>
      </c>
      <c r="U241" s="57">
        <f>IFERROR(IF(OR(S241="",H241=""),"",S241/H241),"")</f>
        <v/>
      </c>
      <c r="V241" s="25" t="n"/>
      <c r="W241" s="56" t="n"/>
      <c r="X241" s="57">
        <f>IFERROR(IF(OR(V241="",W241=""),"",V241*W241),"")</f>
        <v/>
      </c>
      <c r="Y241" s="58">
        <f>IFERROR(IF(OR(V241="",H241=""),"",V241/H241),"")</f>
        <v/>
      </c>
      <c r="Z241" s="57">
        <f>IFERROR(IF(OR(S241="",X241=""),"",S241-X241),"")</f>
        <v/>
      </c>
      <c r="AA241" s="58">
        <f>IFERROR(IF(OR(Z241="",X241=""),"",Z241/X241),"")</f>
        <v/>
      </c>
      <c r="AB241" s="25" t="n"/>
      <c r="AC241" s="56" t="n"/>
      <c r="AD241" s="57">
        <f>IFERROR(IF(OR(AB241="",AC241=""),"",AB241*AC241),"")</f>
        <v/>
      </c>
      <c r="AE241" s="57">
        <f>IFERROR(IF(OR(S241="",AD241=""),"",S241-AD241),"")</f>
        <v/>
      </c>
      <c r="AF241" s="58">
        <f>IFERROR(IF(OR(AE241="",AD241=""),"",AE241/AD241),"")</f>
        <v/>
      </c>
      <c r="AG241" s="56" t="n"/>
      <c r="AH241" s="59">
        <f>IFERROR(IF(OR(R241="",AG241=""),"",R241/AG241*100),"")</f>
        <v/>
      </c>
      <c r="AI241" s="56" t="n"/>
      <c r="AJ241" s="57">
        <f>IFERROR(IF(OR(T241="",AI241=""),"",IF(T241&gt;='Assumptions'!$B$10,AI241*(1+'Assumptions'!$B$13),IF(T241&lt;'Assumptions'!$B$8,AI241*(1-'Assumptions'!$B$14),AI241))),"")</f>
        <v/>
      </c>
      <c r="AK241" s="31">
        <f>IFERROR(IF(COUNTA(G241,I241:J241,M241:P241,R241,V241:W241,AB241:AC241,AG241,AI241,AL241:AN241)=0,"",IF(H241=0,"Closed / Sold Out",IF(I241&gt;H241,"Review Inventory",IF(T241&gt;='Assumptions'!$B$10,"Increase Rate",IF(T241&lt;'Assumptions'!$B$8,"Reduce Rate","Hold Rate"))))),"Review")</f>
        <v/>
      </c>
      <c r="AL241" s="25" t="n"/>
      <c r="AM241" s="25" t="n"/>
      <c r="AN241" s="26" t="n"/>
      <c r="AO241" s="24">
        <f>IFERROR(IF(A241="","",IF(A241&lt;TODAY(),"Past",IF(A241=TODAY(),"Today","Future"))),"")</f>
        <v/>
      </c>
      <c r="AP241" s="58">
        <f>IFERROR(IF(COUNTA(G241,I241:J241,M241:P241,R241,V241:W241,AB241:AC241,AG241,AI241,AL241:AN241)=0,"",'Assumptions'!$B$9),"")</f>
        <v/>
      </c>
      <c r="AQ241" s="31">
        <f>IFERROR(IF(COUNTA(G241,I241:J241,M241:P241,R241,V241:W241,AB241:AC241,AG241,AI241,AL241:AN241)=0,"",IF(G241&gt;F241,"Out-of-order rooms exceed inventory",IF(I241&gt;H241,"On-the-books rooms exceed sellable rooms",IF(Q241&gt;H241,"Forecast exceeds sellable rooms",IF(AND(Q241&gt;0,R241=0),"Missing forecast ADR",IF(AND(I241&gt;0,J241=0),"Missing on-the-books ADR","Ready")))))),"Check inputs")</f>
        <v/>
      </c>
    </row>
    <row r="242">
      <c r="A242" s="55" t="n">
        <v>46263</v>
      </c>
      <c r="B242" s="24">
        <f>IFERROR(IF(A242="","",INDEX('Assumptions'!$E$3:$E$9,MOD(A242-'Assumptions'!$B$18,7)+1)),"")</f>
        <v/>
      </c>
      <c r="C242" s="24">
        <f>IFERROR(IF(A242="","",INDEX('Assumptions'!$H$3:$H$14,MONTH(A242))),"")</f>
        <v/>
      </c>
      <c r="D242" s="25" t="inlineStr">
        <is>
          <t>Weekend</t>
        </is>
      </c>
      <c r="E242" s="26" t="n"/>
      <c r="F242" s="24">
        <f>IFERROR(IF(A242="","",'Assumptions'!$B$5),"")</f>
        <v/>
      </c>
      <c r="G242" s="25" t="n"/>
      <c r="H242" s="24">
        <f>IFERROR(IF(G242="","",MAX(0,F242-G242)),"")</f>
        <v/>
      </c>
      <c r="I242" s="25" t="n"/>
      <c r="J242" s="56" t="n"/>
      <c r="K242" s="57">
        <f>IFERROR(IF(OR(I242="",J242=""),"",I242*J242),"")</f>
        <v/>
      </c>
      <c r="L242" s="58">
        <f>IFERROR(IF(OR(I242="",H242=""),"",I242/H242),"")</f>
        <v/>
      </c>
      <c r="M242" s="25" t="n"/>
      <c r="N242" s="25" t="n"/>
      <c r="O242" s="25" t="n"/>
      <c r="P242" s="25" t="n"/>
      <c r="Q242" s="24">
        <f>IFERROR(IF(OR(H242="",I242="",P242=""),"",MIN(H242,MAX(0,I242+P242))),"")</f>
        <v/>
      </c>
      <c r="R242" s="56" t="n"/>
      <c r="S242" s="57">
        <f>IFERROR(IF(OR(Q242="",R242=""),"",Q242*R242),"")</f>
        <v/>
      </c>
      <c r="T242" s="58">
        <f>IFERROR(IF(OR(Q242="",H242=""),"",Q242/H242),"")</f>
        <v/>
      </c>
      <c r="U242" s="57">
        <f>IFERROR(IF(OR(S242="",H242=""),"",S242/H242),"")</f>
        <v/>
      </c>
      <c r="V242" s="25" t="n"/>
      <c r="W242" s="56" t="n"/>
      <c r="X242" s="57">
        <f>IFERROR(IF(OR(V242="",W242=""),"",V242*W242),"")</f>
        <v/>
      </c>
      <c r="Y242" s="58">
        <f>IFERROR(IF(OR(V242="",H242=""),"",V242/H242),"")</f>
        <v/>
      </c>
      <c r="Z242" s="57">
        <f>IFERROR(IF(OR(S242="",X242=""),"",S242-X242),"")</f>
        <v/>
      </c>
      <c r="AA242" s="58">
        <f>IFERROR(IF(OR(Z242="",X242=""),"",Z242/X242),"")</f>
        <v/>
      </c>
      <c r="AB242" s="25" t="n"/>
      <c r="AC242" s="56" t="n"/>
      <c r="AD242" s="57">
        <f>IFERROR(IF(OR(AB242="",AC242=""),"",AB242*AC242),"")</f>
        <v/>
      </c>
      <c r="AE242" s="57">
        <f>IFERROR(IF(OR(S242="",AD242=""),"",S242-AD242),"")</f>
        <v/>
      </c>
      <c r="AF242" s="58">
        <f>IFERROR(IF(OR(AE242="",AD242=""),"",AE242/AD242),"")</f>
        <v/>
      </c>
      <c r="AG242" s="56" t="n"/>
      <c r="AH242" s="59">
        <f>IFERROR(IF(OR(R242="",AG242=""),"",R242/AG242*100),"")</f>
        <v/>
      </c>
      <c r="AI242" s="56" t="n"/>
      <c r="AJ242" s="57">
        <f>IFERROR(IF(OR(T242="",AI242=""),"",IF(T242&gt;='Assumptions'!$B$10,AI242*(1+'Assumptions'!$B$13),IF(T242&lt;'Assumptions'!$B$8,AI242*(1-'Assumptions'!$B$14),AI242))),"")</f>
        <v/>
      </c>
      <c r="AK242" s="31">
        <f>IFERROR(IF(COUNTA(G242,I242:J242,M242:P242,R242,V242:W242,AB242:AC242,AG242,AI242,AL242:AN242)=0,"",IF(H242=0,"Closed / Sold Out",IF(I242&gt;H242,"Review Inventory",IF(T242&gt;='Assumptions'!$B$10,"Increase Rate",IF(T242&lt;'Assumptions'!$B$8,"Reduce Rate","Hold Rate"))))),"Review")</f>
        <v/>
      </c>
      <c r="AL242" s="25" t="n"/>
      <c r="AM242" s="25" t="n"/>
      <c r="AN242" s="26" t="n"/>
      <c r="AO242" s="24">
        <f>IFERROR(IF(A242="","",IF(A242&lt;TODAY(),"Past",IF(A242=TODAY(),"Today","Future"))),"")</f>
        <v/>
      </c>
      <c r="AP242" s="58">
        <f>IFERROR(IF(COUNTA(G242,I242:J242,M242:P242,R242,V242:W242,AB242:AC242,AG242,AI242,AL242:AN242)=0,"",'Assumptions'!$B$9),"")</f>
        <v/>
      </c>
      <c r="AQ242" s="31">
        <f>IFERROR(IF(COUNTA(G242,I242:J242,M242:P242,R242,V242:W242,AB242:AC242,AG242,AI242,AL242:AN242)=0,"",IF(G242&gt;F242,"Out-of-order rooms exceed inventory",IF(I242&gt;H242,"On-the-books rooms exceed sellable rooms",IF(Q242&gt;H242,"Forecast exceeds sellable rooms",IF(AND(Q242&gt;0,R242=0),"Missing forecast ADR",IF(AND(I242&gt;0,J242=0),"Missing on-the-books ADR","Ready")))))),"Check inputs")</f>
        <v/>
      </c>
    </row>
    <row r="243">
      <c r="A243" s="55" t="n">
        <v>46264</v>
      </c>
      <c r="B243" s="24">
        <f>IFERROR(IF(A243="","",INDEX('Assumptions'!$E$3:$E$9,MOD(A243-'Assumptions'!$B$18,7)+1)),"")</f>
        <v/>
      </c>
      <c r="C243" s="24">
        <f>IFERROR(IF(A243="","",INDEX('Assumptions'!$H$3:$H$14,MONTH(A243))),"")</f>
        <v/>
      </c>
      <c r="D243" s="25" t="inlineStr">
        <is>
          <t>Weekend</t>
        </is>
      </c>
      <c r="E243" s="26" t="n"/>
      <c r="F243" s="24">
        <f>IFERROR(IF(A243="","",'Assumptions'!$B$5),"")</f>
        <v/>
      </c>
      <c r="G243" s="25" t="n"/>
      <c r="H243" s="24">
        <f>IFERROR(IF(G243="","",MAX(0,F243-G243)),"")</f>
        <v/>
      </c>
      <c r="I243" s="25" t="n"/>
      <c r="J243" s="56" t="n"/>
      <c r="K243" s="57">
        <f>IFERROR(IF(OR(I243="",J243=""),"",I243*J243),"")</f>
        <v/>
      </c>
      <c r="L243" s="58">
        <f>IFERROR(IF(OR(I243="",H243=""),"",I243/H243),"")</f>
        <v/>
      </c>
      <c r="M243" s="25" t="n"/>
      <c r="N243" s="25" t="n"/>
      <c r="O243" s="25" t="n"/>
      <c r="P243" s="25" t="n"/>
      <c r="Q243" s="24">
        <f>IFERROR(IF(OR(H243="",I243="",P243=""),"",MIN(H243,MAX(0,I243+P243))),"")</f>
        <v/>
      </c>
      <c r="R243" s="56" t="n"/>
      <c r="S243" s="57">
        <f>IFERROR(IF(OR(Q243="",R243=""),"",Q243*R243),"")</f>
        <v/>
      </c>
      <c r="T243" s="58">
        <f>IFERROR(IF(OR(Q243="",H243=""),"",Q243/H243),"")</f>
        <v/>
      </c>
      <c r="U243" s="57">
        <f>IFERROR(IF(OR(S243="",H243=""),"",S243/H243),"")</f>
        <v/>
      </c>
      <c r="V243" s="25" t="n"/>
      <c r="W243" s="56" t="n"/>
      <c r="X243" s="57">
        <f>IFERROR(IF(OR(V243="",W243=""),"",V243*W243),"")</f>
        <v/>
      </c>
      <c r="Y243" s="58">
        <f>IFERROR(IF(OR(V243="",H243=""),"",V243/H243),"")</f>
        <v/>
      </c>
      <c r="Z243" s="57">
        <f>IFERROR(IF(OR(S243="",X243=""),"",S243-X243),"")</f>
        <v/>
      </c>
      <c r="AA243" s="58">
        <f>IFERROR(IF(OR(Z243="",X243=""),"",Z243/X243),"")</f>
        <v/>
      </c>
      <c r="AB243" s="25" t="n"/>
      <c r="AC243" s="56" t="n"/>
      <c r="AD243" s="57">
        <f>IFERROR(IF(OR(AB243="",AC243=""),"",AB243*AC243),"")</f>
        <v/>
      </c>
      <c r="AE243" s="57">
        <f>IFERROR(IF(OR(S243="",AD243=""),"",S243-AD243),"")</f>
        <v/>
      </c>
      <c r="AF243" s="58">
        <f>IFERROR(IF(OR(AE243="",AD243=""),"",AE243/AD243),"")</f>
        <v/>
      </c>
      <c r="AG243" s="56" t="n"/>
      <c r="AH243" s="59">
        <f>IFERROR(IF(OR(R243="",AG243=""),"",R243/AG243*100),"")</f>
        <v/>
      </c>
      <c r="AI243" s="56" t="n"/>
      <c r="AJ243" s="57">
        <f>IFERROR(IF(OR(T243="",AI243=""),"",IF(T243&gt;='Assumptions'!$B$10,AI243*(1+'Assumptions'!$B$13),IF(T243&lt;'Assumptions'!$B$8,AI243*(1-'Assumptions'!$B$14),AI243))),"")</f>
        <v/>
      </c>
      <c r="AK243" s="31">
        <f>IFERROR(IF(COUNTA(G243,I243:J243,M243:P243,R243,V243:W243,AB243:AC243,AG243,AI243,AL243:AN243)=0,"",IF(H243=0,"Closed / Sold Out",IF(I243&gt;H243,"Review Inventory",IF(T243&gt;='Assumptions'!$B$10,"Increase Rate",IF(T243&lt;'Assumptions'!$B$8,"Reduce Rate","Hold Rate"))))),"Review")</f>
        <v/>
      </c>
      <c r="AL243" s="25" t="n"/>
      <c r="AM243" s="25" t="n"/>
      <c r="AN243" s="26" t="n"/>
      <c r="AO243" s="24">
        <f>IFERROR(IF(A243="","",IF(A243&lt;TODAY(),"Past",IF(A243=TODAY(),"Today","Future"))),"")</f>
        <v/>
      </c>
      <c r="AP243" s="58">
        <f>IFERROR(IF(COUNTA(G243,I243:J243,M243:P243,R243,V243:W243,AB243:AC243,AG243,AI243,AL243:AN243)=0,"",'Assumptions'!$B$9),"")</f>
        <v/>
      </c>
      <c r="AQ243" s="31">
        <f>IFERROR(IF(COUNTA(G243,I243:J243,M243:P243,R243,V243:W243,AB243:AC243,AG243,AI243,AL243:AN243)=0,"",IF(G243&gt;F243,"Out-of-order rooms exceed inventory",IF(I243&gt;H243,"On-the-books rooms exceed sellable rooms",IF(Q243&gt;H243,"Forecast exceeds sellable rooms",IF(AND(Q243&gt;0,R243=0),"Missing forecast ADR",IF(AND(I243&gt;0,J243=0),"Missing on-the-books ADR","Ready")))))),"Check inputs")</f>
        <v/>
      </c>
    </row>
    <row r="244">
      <c r="A244" s="55" t="n">
        <v>46265</v>
      </c>
      <c r="B244" s="24">
        <f>IFERROR(IF(A244="","",INDEX('Assumptions'!$E$3:$E$9,MOD(A244-'Assumptions'!$B$18,7)+1)),"")</f>
        <v/>
      </c>
      <c r="C244" s="24">
        <f>IFERROR(IF(A244="","",INDEX('Assumptions'!$H$3:$H$14,MONTH(A244))),"")</f>
        <v/>
      </c>
      <c r="D244" s="25" t="inlineStr">
        <is>
          <t>Weekday</t>
        </is>
      </c>
      <c r="E244" s="26" t="n"/>
      <c r="F244" s="24">
        <f>IFERROR(IF(A244="","",'Assumptions'!$B$5),"")</f>
        <v/>
      </c>
      <c r="G244" s="25" t="n"/>
      <c r="H244" s="24">
        <f>IFERROR(IF(G244="","",MAX(0,F244-G244)),"")</f>
        <v/>
      </c>
      <c r="I244" s="25" t="n"/>
      <c r="J244" s="56" t="n"/>
      <c r="K244" s="57">
        <f>IFERROR(IF(OR(I244="",J244=""),"",I244*J244),"")</f>
        <v/>
      </c>
      <c r="L244" s="58">
        <f>IFERROR(IF(OR(I244="",H244=""),"",I244/H244),"")</f>
        <v/>
      </c>
      <c r="M244" s="25" t="n"/>
      <c r="N244" s="25" t="n"/>
      <c r="O244" s="25" t="n"/>
      <c r="P244" s="25" t="n"/>
      <c r="Q244" s="24">
        <f>IFERROR(IF(OR(H244="",I244="",P244=""),"",MIN(H244,MAX(0,I244+P244))),"")</f>
        <v/>
      </c>
      <c r="R244" s="56" t="n"/>
      <c r="S244" s="57">
        <f>IFERROR(IF(OR(Q244="",R244=""),"",Q244*R244),"")</f>
        <v/>
      </c>
      <c r="T244" s="58">
        <f>IFERROR(IF(OR(Q244="",H244=""),"",Q244/H244),"")</f>
        <v/>
      </c>
      <c r="U244" s="57">
        <f>IFERROR(IF(OR(S244="",H244=""),"",S244/H244),"")</f>
        <v/>
      </c>
      <c r="V244" s="25" t="n"/>
      <c r="W244" s="56" t="n"/>
      <c r="X244" s="57">
        <f>IFERROR(IF(OR(V244="",W244=""),"",V244*W244),"")</f>
        <v/>
      </c>
      <c r="Y244" s="58">
        <f>IFERROR(IF(OR(V244="",H244=""),"",V244/H244),"")</f>
        <v/>
      </c>
      <c r="Z244" s="57">
        <f>IFERROR(IF(OR(S244="",X244=""),"",S244-X244),"")</f>
        <v/>
      </c>
      <c r="AA244" s="58">
        <f>IFERROR(IF(OR(Z244="",X244=""),"",Z244/X244),"")</f>
        <v/>
      </c>
      <c r="AB244" s="25" t="n"/>
      <c r="AC244" s="56" t="n"/>
      <c r="AD244" s="57">
        <f>IFERROR(IF(OR(AB244="",AC244=""),"",AB244*AC244),"")</f>
        <v/>
      </c>
      <c r="AE244" s="57">
        <f>IFERROR(IF(OR(S244="",AD244=""),"",S244-AD244),"")</f>
        <v/>
      </c>
      <c r="AF244" s="58">
        <f>IFERROR(IF(OR(AE244="",AD244=""),"",AE244/AD244),"")</f>
        <v/>
      </c>
      <c r="AG244" s="56" t="n"/>
      <c r="AH244" s="59">
        <f>IFERROR(IF(OR(R244="",AG244=""),"",R244/AG244*100),"")</f>
        <v/>
      </c>
      <c r="AI244" s="56" t="n"/>
      <c r="AJ244" s="57">
        <f>IFERROR(IF(OR(T244="",AI244=""),"",IF(T244&gt;='Assumptions'!$B$10,AI244*(1+'Assumptions'!$B$13),IF(T244&lt;'Assumptions'!$B$8,AI244*(1-'Assumptions'!$B$14),AI244))),"")</f>
        <v/>
      </c>
      <c r="AK244" s="31">
        <f>IFERROR(IF(COUNTA(G244,I244:J244,M244:P244,R244,V244:W244,AB244:AC244,AG244,AI244,AL244:AN244)=0,"",IF(H244=0,"Closed / Sold Out",IF(I244&gt;H244,"Review Inventory",IF(T244&gt;='Assumptions'!$B$10,"Increase Rate",IF(T244&lt;'Assumptions'!$B$8,"Reduce Rate","Hold Rate"))))),"Review")</f>
        <v/>
      </c>
      <c r="AL244" s="25" t="n"/>
      <c r="AM244" s="25" t="n"/>
      <c r="AN244" s="26" t="n"/>
      <c r="AO244" s="24">
        <f>IFERROR(IF(A244="","",IF(A244&lt;TODAY(),"Past",IF(A244=TODAY(),"Today","Future"))),"")</f>
        <v/>
      </c>
      <c r="AP244" s="58">
        <f>IFERROR(IF(COUNTA(G244,I244:J244,M244:P244,R244,V244:W244,AB244:AC244,AG244,AI244,AL244:AN244)=0,"",'Assumptions'!$B$9),"")</f>
        <v/>
      </c>
      <c r="AQ244" s="31">
        <f>IFERROR(IF(COUNTA(G244,I244:J244,M244:P244,R244,V244:W244,AB244:AC244,AG244,AI244,AL244:AN244)=0,"",IF(G244&gt;F244,"Out-of-order rooms exceed inventory",IF(I244&gt;H244,"On-the-books rooms exceed sellable rooms",IF(Q244&gt;H244,"Forecast exceeds sellable rooms",IF(AND(Q244&gt;0,R244=0),"Missing forecast ADR",IF(AND(I244&gt;0,J244=0),"Missing on-the-books ADR","Ready")))))),"Check inputs")</f>
        <v/>
      </c>
    </row>
    <row r="245">
      <c r="A245" s="55" t="n">
        <v>46266</v>
      </c>
      <c r="B245" s="24">
        <f>IFERROR(IF(A245="","",INDEX('Assumptions'!$E$3:$E$9,MOD(A245-'Assumptions'!$B$18,7)+1)),"")</f>
        <v/>
      </c>
      <c r="C245" s="24">
        <f>IFERROR(IF(A245="","",INDEX('Assumptions'!$H$3:$H$14,MONTH(A245))),"")</f>
        <v/>
      </c>
      <c r="D245" s="25" t="inlineStr">
        <is>
          <t>Weekday</t>
        </is>
      </c>
      <c r="E245" s="26" t="n"/>
      <c r="F245" s="24">
        <f>IFERROR(IF(A245="","",'Assumptions'!$B$5),"")</f>
        <v/>
      </c>
      <c r="G245" s="25" t="n"/>
      <c r="H245" s="24">
        <f>IFERROR(IF(G245="","",MAX(0,F245-G245)),"")</f>
        <v/>
      </c>
      <c r="I245" s="25" t="n"/>
      <c r="J245" s="56" t="n"/>
      <c r="K245" s="57">
        <f>IFERROR(IF(OR(I245="",J245=""),"",I245*J245),"")</f>
        <v/>
      </c>
      <c r="L245" s="58">
        <f>IFERROR(IF(OR(I245="",H245=""),"",I245/H245),"")</f>
        <v/>
      </c>
      <c r="M245" s="25" t="n"/>
      <c r="N245" s="25" t="n"/>
      <c r="O245" s="25" t="n"/>
      <c r="P245" s="25" t="n"/>
      <c r="Q245" s="24">
        <f>IFERROR(IF(OR(H245="",I245="",P245=""),"",MIN(H245,MAX(0,I245+P245))),"")</f>
        <v/>
      </c>
      <c r="R245" s="56" t="n"/>
      <c r="S245" s="57">
        <f>IFERROR(IF(OR(Q245="",R245=""),"",Q245*R245),"")</f>
        <v/>
      </c>
      <c r="T245" s="58">
        <f>IFERROR(IF(OR(Q245="",H245=""),"",Q245/H245),"")</f>
        <v/>
      </c>
      <c r="U245" s="57">
        <f>IFERROR(IF(OR(S245="",H245=""),"",S245/H245),"")</f>
        <v/>
      </c>
      <c r="V245" s="25" t="n"/>
      <c r="W245" s="56" t="n"/>
      <c r="X245" s="57">
        <f>IFERROR(IF(OR(V245="",W245=""),"",V245*W245),"")</f>
        <v/>
      </c>
      <c r="Y245" s="58">
        <f>IFERROR(IF(OR(V245="",H245=""),"",V245/H245),"")</f>
        <v/>
      </c>
      <c r="Z245" s="57">
        <f>IFERROR(IF(OR(S245="",X245=""),"",S245-X245),"")</f>
        <v/>
      </c>
      <c r="AA245" s="58">
        <f>IFERROR(IF(OR(Z245="",X245=""),"",Z245/X245),"")</f>
        <v/>
      </c>
      <c r="AB245" s="25" t="n"/>
      <c r="AC245" s="56" t="n"/>
      <c r="AD245" s="57">
        <f>IFERROR(IF(OR(AB245="",AC245=""),"",AB245*AC245),"")</f>
        <v/>
      </c>
      <c r="AE245" s="57">
        <f>IFERROR(IF(OR(S245="",AD245=""),"",S245-AD245),"")</f>
        <v/>
      </c>
      <c r="AF245" s="58">
        <f>IFERROR(IF(OR(AE245="",AD245=""),"",AE245/AD245),"")</f>
        <v/>
      </c>
      <c r="AG245" s="56" t="n"/>
      <c r="AH245" s="59">
        <f>IFERROR(IF(OR(R245="",AG245=""),"",R245/AG245*100),"")</f>
        <v/>
      </c>
      <c r="AI245" s="56" t="n"/>
      <c r="AJ245" s="57">
        <f>IFERROR(IF(OR(T245="",AI245=""),"",IF(T245&gt;='Assumptions'!$B$10,AI245*(1+'Assumptions'!$B$13),IF(T245&lt;'Assumptions'!$B$8,AI245*(1-'Assumptions'!$B$14),AI245))),"")</f>
        <v/>
      </c>
      <c r="AK245" s="31">
        <f>IFERROR(IF(COUNTA(G245,I245:J245,M245:P245,R245,V245:W245,AB245:AC245,AG245,AI245,AL245:AN245)=0,"",IF(H245=0,"Closed / Sold Out",IF(I245&gt;H245,"Review Inventory",IF(T245&gt;='Assumptions'!$B$10,"Increase Rate",IF(T245&lt;'Assumptions'!$B$8,"Reduce Rate","Hold Rate"))))),"Review")</f>
        <v/>
      </c>
      <c r="AL245" s="25" t="n"/>
      <c r="AM245" s="25" t="n"/>
      <c r="AN245" s="26" t="n"/>
      <c r="AO245" s="24">
        <f>IFERROR(IF(A245="","",IF(A245&lt;TODAY(),"Past",IF(A245=TODAY(),"Today","Future"))),"")</f>
        <v/>
      </c>
      <c r="AP245" s="58">
        <f>IFERROR(IF(COUNTA(G245,I245:J245,M245:P245,R245,V245:W245,AB245:AC245,AG245,AI245,AL245:AN245)=0,"",'Assumptions'!$B$9),"")</f>
        <v/>
      </c>
      <c r="AQ245" s="31">
        <f>IFERROR(IF(COUNTA(G245,I245:J245,M245:P245,R245,V245:W245,AB245:AC245,AG245,AI245,AL245:AN245)=0,"",IF(G245&gt;F245,"Out-of-order rooms exceed inventory",IF(I245&gt;H245,"On-the-books rooms exceed sellable rooms",IF(Q245&gt;H245,"Forecast exceeds sellable rooms",IF(AND(Q245&gt;0,R245=0),"Missing forecast ADR",IF(AND(I245&gt;0,J245=0),"Missing on-the-books ADR","Ready")))))),"Check inputs")</f>
        <v/>
      </c>
    </row>
    <row r="246">
      <c r="A246" s="55" t="n">
        <v>46267</v>
      </c>
      <c r="B246" s="24">
        <f>IFERROR(IF(A246="","",INDEX('Assumptions'!$E$3:$E$9,MOD(A246-'Assumptions'!$B$18,7)+1)),"")</f>
        <v/>
      </c>
      <c r="C246" s="24">
        <f>IFERROR(IF(A246="","",INDEX('Assumptions'!$H$3:$H$14,MONTH(A246))),"")</f>
        <v/>
      </c>
      <c r="D246" s="25" t="inlineStr">
        <is>
          <t>Weekday</t>
        </is>
      </c>
      <c r="E246" s="26" t="n"/>
      <c r="F246" s="24">
        <f>IFERROR(IF(A246="","",'Assumptions'!$B$5),"")</f>
        <v/>
      </c>
      <c r="G246" s="25" t="n"/>
      <c r="H246" s="24">
        <f>IFERROR(IF(G246="","",MAX(0,F246-G246)),"")</f>
        <v/>
      </c>
      <c r="I246" s="25" t="n"/>
      <c r="J246" s="56" t="n"/>
      <c r="K246" s="57">
        <f>IFERROR(IF(OR(I246="",J246=""),"",I246*J246),"")</f>
        <v/>
      </c>
      <c r="L246" s="58">
        <f>IFERROR(IF(OR(I246="",H246=""),"",I246/H246),"")</f>
        <v/>
      </c>
      <c r="M246" s="25" t="n"/>
      <c r="N246" s="25" t="n"/>
      <c r="O246" s="25" t="n"/>
      <c r="P246" s="25" t="n"/>
      <c r="Q246" s="24">
        <f>IFERROR(IF(OR(H246="",I246="",P246=""),"",MIN(H246,MAX(0,I246+P246))),"")</f>
        <v/>
      </c>
      <c r="R246" s="56" t="n"/>
      <c r="S246" s="57">
        <f>IFERROR(IF(OR(Q246="",R246=""),"",Q246*R246),"")</f>
        <v/>
      </c>
      <c r="T246" s="58">
        <f>IFERROR(IF(OR(Q246="",H246=""),"",Q246/H246),"")</f>
        <v/>
      </c>
      <c r="U246" s="57">
        <f>IFERROR(IF(OR(S246="",H246=""),"",S246/H246),"")</f>
        <v/>
      </c>
      <c r="V246" s="25" t="n"/>
      <c r="W246" s="56" t="n"/>
      <c r="X246" s="57">
        <f>IFERROR(IF(OR(V246="",W246=""),"",V246*W246),"")</f>
        <v/>
      </c>
      <c r="Y246" s="58">
        <f>IFERROR(IF(OR(V246="",H246=""),"",V246/H246),"")</f>
        <v/>
      </c>
      <c r="Z246" s="57">
        <f>IFERROR(IF(OR(S246="",X246=""),"",S246-X246),"")</f>
        <v/>
      </c>
      <c r="AA246" s="58">
        <f>IFERROR(IF(OR(Z246="",X246=""),"",Z246/X246),"")</f>
        <v/>
      </c>
      <c r="AB246" s="25" t="n"/>
      <c r="AC246" s="56" t="n"/>
      <c r="AD246" s="57">
        <f>IFERROR(IF(OR(AB246="",AC246=""),"",AB246*AC246),"")</f>
        <v/>
      </c>
      <c r="AE246" s="57">
        <f>IFERROR(IF(OR(S246="",AD246=""),"",S246-AD246),"")</f>
        <v/>
      </c>
      <c r="AF246" s="58">
        <f>IFERROR(IF(OR(AE246="",AD246=""),"",AE246/AD246),"")</f>
        <v/>
      </c>
      <c r="AG246" s="56" t="n"/>
      <c r="AH246" s="59">
        <f>IFERROR(IF(OR(R246="",AG246=""),"",R246/AG246*100),"")</f>
        <v/>
      </c>
      <c r="AI246" s="56" t="n"/>
      <c r="AJ246" s="57">
        <f>IFERROR(IF(OR(T246="",AI246=""),"",IF(T246&gt;='Assumptions'!$B$10,AI246*(1+'Assumptions'!$B$13),IF(T246&lt;'Assumptions'!$B$8,AI246*(1-'Assumptions'!$B$14),AI246))),"")</f>
        <v/>
      </c>
      <c r="AK246" s="31">
        <f>IFERROR(IF(COUNTA(G246,I246:J246,M246:P246,R246,V246:W246,AB246:AC246,AG246,AI246,AL246:AN246)=0,"",IF(H246=0,"Closed / Sold Out",IF(I246&gt;H246,"Review Inventory",IF(T246&gt;='Assumptions'!$B$10,"Increase Rate",IF(T246&lt;'Assumptions'!$B$8,"Reduce Rate","Hold Rate"))))),"Review")</f>
        <v/>
      </c>
      <c r="AL246" s="25" t="n"/>
      <c r="AM246" s="25" t="n"/>
      <c r="AN246" s="26" t="n"/>
      <c r="AO246" s="24">
        <f>IFERROR(IF(A246="","",IF(A246&lt;TODAY(),"Past",IF(A246=TODAY(),"Today","Future"))),"")</f>
        <v/>
      </c>
      <c r="AP246" s="58">
        <f>IFERROR(IF(COUNTA(G246,I246:J246,M246:P246,R246,V246:W246,AB246:AC246,AG246,AI246,AL246:AN246)=0,"",'Assumptions'!$B$9),"")</f>
        <v/>
      </c>
      <c r="AQ246" s="31">
        <f>IFERROR(IF(COUNTA(G246,I246:J246,M246:P246,R246,V246:W246,AB246:AC246,AG246,AI246,AL246:AN246)=0,"",IF(G246&gt;F246,"Out-of-order rooms exceed inventory",IF(I246&gt;H246,"On-the-books rooms exceed sellable rooms",IF(Q246&gt;H246,"Forecast exceeds sellable rooms",IF(AND(Q246&gt;0,R246=0),"Missing forecast ADR",IF(AND(I246&gt;0,J246=0),"Missing on-the-books ADR","Ready")))))),"Check inputs")</f>
        <v/>
      </c>
    </row>
    <row r="247">
      <c r="A247" s="55" t="n">
        <v>46268</v>
      </c>
      <c r="B247" s="24">
        <f>IFERROR(IF(A247="","",INDEX('Assumptions'!$E$3:$E$9,MOD(A247-'Assumptions'!$B$18,7)+1)),"")</f>
        <v/>
      </c>
      <c r="C247" s="24">
        <f>IFERROR(IF(A247="","",INDEX('Assumptions'!$H$3:$H$14,MONTH(A247))),"")</f>
        <v/>
      </c>
      <c r="D247" s="25" t="inlineStr">
        <is>
          <t>Weekday</t>
        </is>
      </c>
      <c r="E247" s="26" t="n"/>
      <c r="F247" s="24">
        <f>IFERROR(IF(A247="","",'Assumptions'!$B$5),"")</f>
        <v/>
      </c>
      <c r="G247" s="25" t="n"/>
      <c r="H247" s="24">
        <f>IFERROR(IF(G247="","",MAX(0,F247-G247)),"")</f>
        <v/>
      </c>
      <c r="I247" s="25" t="n"/>
      <c r="J247" s="56" t="n"/>
      <c r="K247" s="57">
        <f>IFERROR(IF(OR(I247="",J247=""),"",I247*J247),"")</f>
        <v/>
      </c>
      <c r="L247" s="58">
        <f>IFERROR(IF(OR(I247="",H247=""),"",I247/H247),"")</f>
        <v/>
      </c>
      <c r="M247" s="25" t="n"/>
      <c r="N247" s="25" t="n"/>
      <c r="O247" s="25" t="n"/>
      <c r="P247" s="25" t="n"/>
      <c r="Q247" s="24">
        <f>IFERROR(IF(OR(H247="",I247="",P247=""),"",MIN(H247,MAX(0,I247+P247))),"")</f>
        <v/>
      </c>
      <c r="R247" s="56" t="n"/>
      <c r="S247" s="57">
        <f>IFERROR(IF(OR(Q247="",R247=""),"",Q247*R247),"")</f>
        <v/>
      </c>
      <c r="T247" s="58">
        <f>IFERROR(IF(OR(Q247="",H247=""),"",Q247/H247),"")</f>
        <v/>
      </c>
      <c r="U247" s="57">
        <f>IFERROR(IF(OR(S247="",H247=""),"",S247/H247),"")</f>
        <v/>
      </c>
      <c r="V247" s="25" t="n"/>
      <c r="W247" s="56" t="n"/>
      <c r="X247" s="57">
        <f>IFERROR(IF(OR(V247="",W247=""),"",V247*W247),"")</f>
        <v/>
      </c>
      <c r="Y247" s="58">
        <f>IFERROR(IF(OR(V247="",H247=""),"",V247/H247),"")</f>
        <v/>
      </c>
      <c r="Z247" s="57">
        <f>IFERROR(IF(OR(S247="",X247=""),"",S247-X247),"")</f>
        <v/>
      </c>
      <c r="AA247" s="58">
        <f>IFERROR(IF(OR(Z247="",X247=""),"",Z247/X247),"")</f>
        <v/>
      </c>
      <c r="AB247" s="25" t="n"/>
      <c r="AC247" s="56" t="n"/>
      <c r="AD247" s="57">
        <f>IFERROR(IF(OR(AB247="",AC247=""),"",AB247*AC247),"")</f>
        <v/>
      </c>
      <c r="AE247" s="57">
        <f>IFERROR(IF(OR(S247="",AD247=""),"",S247-AD247),"")</f>
        <v/>
      </c>
      <c r="AF247" s="58">
        <f>IFERROR(IF(OR(AE247="",AD247=""),"",AE247/AD247),"")</f>
        <v/>
      </c>
      <c r="AG247" s="56" t="n"/>
      <c r="AH247" s="59">
        <f>IFERROR(IF(OR(R247="",AG247=""),"",R247/AG247*100),"")</f>
        <v/>
      </c>
      <c r="AI247" s="56" t="n"/>
      <c r="AJ247" s="57">
        <f>IFERROR(IF(OR(T247="",AI247=""),"",IF(T247&gt;='Assumptions'!$B$10,AI247*(1+'Assumptions'!$B$13),IF(T247&lt;'Assumptions'!$B$8,AI247*(1-'Assumptions'!$B$14),AI247))),"")</f>
        <v/>
      </c>
      <c r="AK247" s="31">
        <f>IFERROR(IF(COUNTA(G247,I247:J247,M247:P247,R247,V247:W247,AB247:AC247,AG247,AI247,AL247:AN247)=0,"",IF(H247=0,"Closed / Sold Out",IF(I247&gt;H247,"Review Inventory",IF(T247&gt;='Assumptions'!$B$10,"Increase Rate",IF(T247&lt;'Assumptions'!$B$8,"Reduce Rate","Hold Rate"))))),"Review")</f>
        <v/>
      </c>
      <c r="AL247" s="25" t="n"/>
      <c r="AM247" s="25" t="n"/>
      <c r="AN247" s="26" t="n"/>
      <c r="AO247" s="24">
        <f>IFERROR(IF(A247="","",IF(A247&lt;TODAY(),"Past",IF(A247=TODAY(),"Today","Future"))),"")</f>
        <v/>
      </c>
      <c r="AP247" s="58">
        <f>IFERROR(IF(COUNTA(G247,I247:J247,M247:P247,R247,V247:W247,AB247:AC247,AG247,AI247,AL247:AN247)=0,"",'Assumptions'!$B$9),"")</f>
        <v/>
      </c>
      <c r="AQ247" s="31">
        <f>IFERROR(IF(COUNTA(G247,I247:J247,M247:P247,R247,V247:W247,AB247:AC247,AG247,AI247,AL247:AN247)=0,"",IF(G247&gt;F247,"Out-of-order rooms exceed inventory",IF(I247&gt;H247,"On-the-books rooms exceed sellable rooms",IF(Q247&gt;H247,"Forecast exceeds sellable rooms",IF(AND(Q247&gt;0,R247=0),"Missing forecast ADR",IF(AND(I247&gt;0,J247=0),"Missing on-the-books ADR","Ready")))))),"Check inputs")</f>
        <v/>
      </c>
    </row>
    <row r="248">
      <c r="A248" s="55" t="n">
        <v>46269</v>
      </c>
      <c r="B248" s="24">
        <f>IFERROR(IF(A248="","",INDEX('Assumptions'!$E$3:$E$9,MOD(A248-'Assumptions'!$B$18,7)+1)),"")</f>
        <v/>
      </c>
      <c r="C248" s="24">
        <f>IFERROR(IF(A248="","",INDEX('Assumptions'!$H$3:$H$14,MONTH(A248))),"")</f>
        <v/>
      </c>
      <c r="D248" s="25" t="inlineStr">
        <is>
          <t>Weekday</t>
        </is>
      </c>
      <c r="E248" s="26" t="n"/>
      <c r="F248" s="24">
        <f>IFERROR(IF(A248="","",'Assumptions'!$B$5),"")</f>
        <v/>
      </c>
      <c r="G248" s="25" t="n"/>
      <c r="H248" s="24">
        <f>IFERROR(IF(G248="","",MAX(0,F248-G248)),"")</f>
        <v/>
      </c>
      <c r="I248" s="25" t="n"/>
      <c r="J248" s="56" t="n"/>
      <c r="K248" s="57">
        <f>IFERROR(IF(OR(I248="",J248=""),"",I248*J248),"")</f>
        <v/>
      </c>
      <c r="L248" s="58">
        <f>IFERROR(IF(OR(I248="",H248=""),"",I248/H248),"")</f>
        <v/>
      </c>
      <c r="M248" s="25" t="n"/>
      <c r="N248" s="25" t="n"/>
      <c r="O248" s="25" t="n"/>
      <c r="P248" s="25" t="n"/>
      <c r="Q248" s="24">
        <f>IFERROR(IF(OR(H248="",I248="",P248=""),"",MIN(H248,MAX(0,I248+P248))),"")</f>
        <v/>
      </c>
      <c r="R248" s="56" t="n"/>
      <c r="S248" s="57">
        <f>IFERROR(IF(OR(Q248="",R248=""),"",Q248*R248),"")</f>
        <v/>
      </c>
      <c r="T248" s="58">
        <f>IFERROR(IF(OR(Q248="",H248=""),"",Q248/H248),"")</f>
        <v/>
      </c>
      <c r="U248" s="57">
        <f>IFERROR(IF(OR(S248="",H248=""),"",S248/H248),"")</f>
        <v/>
      </c>
      <c r="V248" s="25" t="n"/>
      <c r="W248" s="56" t="n"/>
      <c r="X248" s="57">
        <f>IFERROR(IF(OR(V248="",W248=""),"",V248*W248),"")</f>
        <v/>
      </c>
      <c r="Y248" s="58">
        <f>IFERROR(IF(OR(V248="",H248=""),"",V248/H248),"")</f>
        <v/>
      </c>
      <c r="Z248" s="57">
        <f>IFERROR(IF(OR(S248="",X248=""),"",S248-X248),"")</f>
        <v/>
      </c>
      <c r="AA248" s="58">
        <f>IFERROR(IF(OR(Z248="",X248=""),"",Z248/X248),"")</f>
        <v/>
      </c>
      <c r="AB248" s="25" t="n"/>
      <c r="AC248" s="56" t="n"/>
      <c r="AD248" s="57">
        <f>IFERROR(IF(OR(AB248="",AC248=""),"",AB248*AC248),"")</f>
        <v/>
      </c>
      <c r="AE248" s="57">
        <f>IFERROR(IF(OR(S248="",AD248=""),"",S248-AD248),"")</f>
        <v/>
      </c>
      <c r="AF248" s="58">
        <f>IFERROR(IF(OR(AE248="",AD248=""),"",AE248/AD248),"")</f>
        <v/>
      </c>
      <c r="AG248" s="56" t="n"/>
      <c r="AH248" s="59">
        <f>IFERROR(IF(OR(R248="",AG248=""),"",R248/AG248*100),"")</f>
        <v/>
      </c>
      <c r="AI248" s="56" t="n"/>
      <c r="AJ248" s="57">
        <f>IFERROR(IF(OR(T248="",AI248=""),"",IF(T248&gt;='Assumptions'!$B$10,AI248*(1+'Assumptions'!$B$13),IF(T248&lt;'Assumptions'!$B$8,AI248*(1-'Assumptions'!$B$14),AI248))),"")</f>
        <v/>
      </c>
      <c r="AK248" s="31">
        <f>IFERROR(IF(COUNTA(G248,I248:J248,M248:P248,R248,V248:W248,AB248:AC248,AG248,AI248,AL248:AN248)=0,"",IF(H248=0,"Closed / Sold Out",IF(I248&gt;H248,"Review Inventory",IF(T248&gt;='Assumptions'!$B$10,"Increase Rate",IF(T248&lt;'Assumptions'!$B$8,"Reduce Rate","Hold Rate"))))),"Review")</f>
        <v/>
      </c>
      <c r="AL248" s="25" t="n"/>
      <c r="AM248" s="25" t="n"/>
      <c r="AN248" s="26" t="n"/>
      <c r="AO248" s="24">
        <f>IFERROR(IF(A248="","",IF(A248&lt;TODAY(),"Past",IF(A248=TODAY(),"Today","Future"))),"")</f>
        <v/>
      </c>
      <c r="AP248" s="58">
        <f>IFERROR(IF(COUNTA(G248,I248:J248,M248:P248,R248,V248:W248,AB248:AC248,AG248,AI248,AL248:AN248)=0,"",'Assumptions'!$B$9),"")</f>
        <v/>
      </c>
      <c r="AQ248" s="31">
        <f>IFERROR(IF(COUNTA(G248,I248:J248,M248:P248,R248,V248:W248,AB248:AC248,AG248,AI248,AL248:AN248)=0,"",IF(G248&gt;F248,"Out-of-order rooms exceed inventory",IF(I248&gt;H248,"On-the-books rooms exceed sellable rooms",IF(Q248&gt;H248,"Forecast exceeds sellable rooms",IF(AND(Q248&gt;0,R248=0),"Missing forecast ADR",IF(AND(I248&gt;0,J248=0),"Missing on-the-books ADR","Ready")))))),"Check inputs")</f>
        <v/>
      </c>
    </row>
    <row r="249">
      <c r="A249" s="55" t="n">
        <v>46270</v>
      </c>
      <c r="B249" s="24">
        <f>IFERROR(IF(A249="","",INDEX('Assumptions'!$E$3:$E$9,MOD(A249-'Assumptions'!$B$18,7)+1)),"")</f>
        <v/>
      </c>
      <c r="C249" s="24">
        <f>IFERROR(IF(A249="","",INDEX('Assumptions'!$H$3:$H$14,MONTH(A249))),"")</f>
        <v/>
      </c>
      <c r="D249" s="25" t="inlineStr">
        <is>
          <t>Weekend</t>
        </is>
      </c>
      <c r="E249" s="26" t="n"/>
      <c r="F249" s="24">
        <f>IFERROR(IF(A249="","",'Assumptions'!$B$5),"")</f>
        <v/>
      </c>
      <c r="G249" s="25" t="n"/>
      <c r="H249" s="24">
        <f>IFERROR(IF(G249="","",MAX(0,F249-G249)),"")</f>
        <v/>
      </c>
      <c r="I249" s="25" t="n"/>
      <c r="J249" s="56" t="n"/>
      <c r="K249" s="57">
        <f>IFERROR(IF(OR(I249="",J249=""),"",I249*J249),"")</f>
        <v/>
      </c>
      <c r="L249" s="58">
        <f>IFERROR(IF(OR(I249="",H249=""),"",I249/H249),"")</f>
        <v/>
      </c>
      <c r="M249" s="25" t="n"/>
      <c r="N249" s="25" t="n"/>
      <c r="O249" s="25" t="n"/>
      <c r="P249" s="25" t="n"/>
      <c r="Q249" s="24">
        <f>IFERROR(IF(OR(H249="",I249="",P249=""),"",MIN(H249,MAX(0,I249+P249))),"")</f>
        <v/>
      </c>
      <c r="R249" s="56" t="n"/>
      <c r="S249" s="57">
        <f>IFERROR(IF(OR(Q249="",R249=""),"",Q249*R249),"")</f>
        <v/>
      </c>
      <c r="T249" s="58">
        <f>IFERROR(IF(OR(Q249="",H249=""),"",Q249/H249),"")</f>
        <v/>
      </c>
      <c r="U249" s="57">
        <f>IFERROR(IF(OR(S249="",H249=""),"",S249/H249),"")</f>
        <v/>
      </c>
      <c r="V249" s="25" t="n"/>
      <c r="W249" s="56" t="n"/>
      <c r="X249" s="57">
        <f>IFERROR(IF(OR(V249="",W249=""),"",V249*W249),"")</f>
        <v/>
      </c>
      <c r="Y249" s="58">
        <f>IFERROR(IF(OR(V249="",H249=""),"",V249/H249),"")</f>
        <v/>
      </c>
      <c r="Z249" s="57">
        <f>IFERROR(IF(OR(S249="",X249=""),"",S249-X249),"")</f>
        <v/>
      </c>
      <c r="AA249" s="58">
        <f>IFERROR(IF(OR(Z249="",X249=""),"",Z249/X249),"")</f>
        <v/>
      </c>
      <c r="AB249" s="25" t="n"/>
      <c r="AC249" s="56" t="n"/>
      <c r="AD249" s="57">
        <f>IFERROR(IF(OR(AB249="",AC249=""),"",AB249*AC249),"")</f>
        <v/>
      </c>
      <c r="AE249" s="57">
        <f>IFERROR(IF(OR(S249="",AD249=""),"",S249-AD249),"")</f>
        <v/>
      </c>
      <c r="AF249" s="58">
        <f>IFERROR(IF(OR(AE249="",AD249=""),"",AE249/AD249),"")</f>
        <v/>
      </c>
      <c r="AG249" s="56" t="n"/>
      <c r="AH249" s="59">
        <f>IFERROR(IF(OR(R249="",AG249=""),"",R249/AG249*100),"")</f>
        <v/>
      </c>
      <c r="AI249" s="56" t="n"/>
      <c r="AJ249" s="57">
        <f>IFERROR(IF(OR(T249="",AI249=""),"",IF(T249&gt;='Assumptions'!$B$10,AI249*(1+'Assumptions'!$B$13),IF(T249&lt;'Assumptions'!$B$8,AI249*(1-'Assumptions'!$B$14),AI249))),"")</f>
        <v/>
      </c>
      <c r="AK249" s="31">
        <f>IFERROR(IF(COUNTA(G249,I249:J249,M249:P249,R249,V249:W249,AB249:AC249,AG249,AI249,AL249:AN249)=0,"",IF(H249=0,"Closed / Sold Out",IF(I249&gt;H249,"Review Inventory",IF(T249&gt;='Assumptions'!$B$10,"Increase Rate",IF(T249&lt;'Assumptions'!$B$8,"Reduce Rate","Hold Rate"))))),"Review")</f>
        <v/>
      </c>
      <c r="AL249" s="25" t="n"/>
      <c r="AM249" s="25" t="n"/>
      <c r="AN249" s="26" t="n"/>
      <c r="AO249" s="24">
        <f>IFERROR(IF(A249="","",IF(A249&lt;TODAY(),"Past",IF(A249=TODAY(),"Today","Future"))),"")</f>
        <v/>
      </c>
      <c r="AP249" s="58">
        <f>IFERROR(IF(COUNTA(G249,I249:J249,M249:P249,R249,V249:W249,AB249:AC249,AG249,AI249,AL249:AN249)=0,"",'Assumptions'!$B$9),"")</f>
        <v/>
      </c>
      <c r="AQ249" s="31">
        <f>IFERROR(IF(COUNTA(G249,I249:J249,M249:P249,R249,V249:W249,AB249:AC249,AG249,AI249,AL249:AN249)=0,"",IF(G249&gt;F249,"Out-of-order rooms exceed inventory",IF(I249&gt;H249,"On-the-books rooms exceed sellable rooms",IF(Q249&gt;H249,"Forecast exceeds sellable rooms",IF(AND(Q249&gt;0,R249=0),"Missing forecast ADR",IF(AND(I249&gt;0,J249=0),"Missing on-the-books ADR","Ready")))))),"Check inputs")</f>
        <v/>
      </c>
    </row>
    <row r="250">
      <c r="A250" s="55" t="n">
        <v>46271</v>
      </c>
      <c r="B250" s="24">
        <f>IFERROR(IF(A250="","",INDEX('Assumptions'!$E$3:$E$9,MOD(A250-'Assumptions'!$B$18,7)+1)),"")</f>
        <v/>
      </c>
      <c r="C250" s="24">
        <f>IFERROR(IF(A250="","",INDEX('Assumptions'!$H$3:$H$14,MONTH(A250))),"")</f>
        <v/>
      </c>
      <c r="D250" s="25" t="inlineStr">
        <is>
          <t>Weekend</t>
        </is>
      </c>
      <c r="E250" s="26" t="n"/>
      <c r="F250" s="24">
        <f>IFERROR(IF(A250="","",'Assumptions'!$B$5),"")</f>
        <v/>
      </c>
      <c r="G250" s="25" t="n"/>
      <c r="H250" s="24">
        <f>IFERROR(IF(G250="","",MAX(0,F250-G250)),"")</f>
        <v/>
      </c>
      <c r="I250" s="25" t="n"/>
      <c r="J250" s="56" t="n"/>
      <c r="K250" s="57">
        <f>IFERROR(IF(OR(I250="",J250=""),"",I250*J250),"")</f>
        <v/>
      </c>
      <c r="L250" s="58">
        <f>IFERROR(IF(OR(I250="",H250=""),"",I250/H250),"")</f>
        <v/>
      </c>
      <c r="M250" s="25" t="n"/>
      <c r="N250" s="25" t="n"/>
      <c r="O250" s="25" t="n"/>
      <c r="P250" s="25" t="n"/>
      <c r="Q250" s="24">
        <f>IFERROR(IF(OR(H250="",I250="",P250=""),"",MIN(H250,MAX(0,I250+P250))),"")</f>
        <v/>
      </c>
      <c r="R250" s="56" t="n"/>
      <c r="S250" s="57">
        <f>IFERROR(IF(OR(Q250="",R250=""),"",Q250*R250),"")</f>
        <v/>
      </c>
      <c r="T250" s="58">
        <f>IFERROR(IF(OR(Q250="",H250=""),"",Q250/H250),"")</f>
        <v/>
      </c>
      <c r="U250" s="57">
        <f>IFERROR(IF(OR(S250="",H250=""),"",S250/H250),"")</f>
        <v/>
      </c>
      <c r="V250" s="25" t="n"/>
      <c r="W250" s="56" t="n"/>
      <c r="X250" s="57">
        <f>IFERROR(IF(OR(V250="",W250=""),"",V250*W250),"")</f>
        <v/>
      </c>
      <c r="Y250" s="58">
        <f>IFERROR(IF(OR(V250="",H250=""),"",V250/H250),"")</f>
        <v/>
      </c>
      <c r="Z250" s="57">
        <f>IFERROR(IF(OR(S250="",X250=""),"",S250-X250),"")</f>
        <v/>
      </c>
      <c r="AA250" s="58">
        <f>IFERROR(IF(OR(Z250="",X250=""),"",Z250/X250),"")</f>
        <v/>
      </c>
      <c r="AB250" s="25" t="n"/>
      <c r="AC250" s="56" t="n"/>
      <c r="AD250" s="57">
        <f>IFERROR(IF(OR(AB250="",AC250=""),"",AB250*AC250),"")</f>
        <v/>
      </c>
      <c r="AE250" s="57">
        <f>IFERROR(IF(OR(S250="",AD250=""),"",S250-AD250),"")</f>
        <v/>
      </c>
      <c r="AF250" s="58">
        <f>IFERROR(IF(OR(AE250="",AD250=""),"",AE250/AD250),"")</f>
        <v/>
      </c>
      <c r="AG250" s="56" t="n"/>
      <c r="AH250" s="59">
        <f>IFERROR(IF(OR(R250="",AG250=""),"",R250/AG250*100),"")</f>
        <v/>
      </c>
      <c r="AI250" s="56" t="n"/>
      <c r="AJ250" s="57">
        <f>IFERROR(IF(OR(T250="",AI250=""),"",IF(T250&gt;='Assumptions'!$B$10,AI250*(1+'Assumptions'!$B$13),IF(T250&lt;'Assumptions'!$B$8,AI250*(1-'Assumptions'!$B$14),AI250))),"")</f>
        <v/>
      </c>
      <c r="AK250" s="31">
        <f>IFERROR(IF(COUNTA(G250,I250:J250,M250:P250,R250,V250:W250,AB250:AC250,AG250,AI250,AL250:AN250)=0,"",IF(H250=0,"Closed / Sold Out",IF(I250&gt;H250,"Review Inventory",IF(T250&gt;='Assumptions'!$B$10,"Increase Rate",IF(T250&lt;'Assumptions'!$B$8,"Reduce Rate","Hold Rate"))))),"Review")</f>
        <v/>
      </c>
      <c r="AL250" s="25" t="n"/>
      <c r="AM250" s="25" t="n"/>
      <c r="AN250" s="26" t="n"/>
      <c r="AO250" s="24">
        <f>IFERROR(IF(A250="","",IF(A250&lt;TODAY(),"Past",IF(A250=TODAY(),"Today","Future"))),"")</f>
        <v/>
      </c>
      <c r="AP250" s="58">
        <f>IFERROR(IF(COUNTA(G250,I250:J250,M250:P250,R250,V250:W250,AB250:AC250,AG250,AI250,AL250:AN250)=0,"",'Assumptions'!$B$9),"")</f>
        <v/>
      </c>
      <c r="AQ250" s="31">
        <f>IFERROR(IF(COUNTA(G250,I250:J250,M250:P250,R250,V250:W250,AB250:AC250,AG250,AI250,AL250:AN250)=0,"",IF(G250&gt;F250,"Out-of-order rooms exceed inventory",IF(I250&gt;H250,"On-the-books rooms exceed sellable rooms",IF(Q250&gt;H250,"Forecast exceeds sellable rooms",IF(AND(Q250&gt;0,R250=0),"Missing forecast ADR",IF(AND(I250&gt;0,J250=0),"Missing on-the-books ADR","Ready")))))),"Check inputs")</f>
        <v/>
      </c>
    </row>
    <row r="251">
      <c r="A251" s="55" t="n">
        <v>46272</v>
      </c>
      <c r="B251" s="24">
        <f>IFERROR(IF(A251="","",INDEX('Assumptions'!$E$3:$E$9,MOD(A251-'Assumptions'!$B$18,7)+1)),"")</f>
        <v/>
      </c>
      <c r="C251" s="24">
        <f>IFERROR(IF(A251="","",INDEX('Assumptions'!$H$3:$H$14,MONTH(A251))),"")</f>
        <v/>
      </c>
      <c r="D251" s="25" t="inlineStr">
        <is>
          <t>Weekday</t>
        </is>
      </c>
      <c r="E251" s="26" t="n"/>
      <c r="F251" s="24">
        <f>IFERROR(IF(A251="","",'Assumptions'!$B$5),"")</f>
        <v/>
      </c>
      <c r="G251" s="25" t="n"/>
      <c r="H251" s="24">
        <f>IFERROR(IF(G251="","",MAX(0,F251-G251)),"")</f>
        <v/>
      </c>
      <c r="I251" s="25" t="n"/>
      <c r="J251" s="56" t="n"/>
      <c r="K251" s="57">
        <f>IFERROR(IF(OR(I251="",J251=""),"",I251*J251),"")</f>
        <v/>
      </c>
      <c r="L251" s="58">
        <f>IFERROR(IF(OR(I251="",H251=""),"",I251/H251),"")</f>
        <v/>
      </c>
      <c r="M251" s="25" t="n"/>
      <c r="N251" s="25" t="n"/>
      <c r="O251" s="25" t="n"/>
      <c r="P251" s="25" t="n"/>
      <c r="Q251" s="24">
        <f>IFERROR(IF(OR(H251="",I251="",P251=""),"",MIN(H251,MAX(0,I251+P251))),"")</f>
        <v/>
      </c>
      <c r="R251" s="56" t="n"/>
      <c r="S251" s="57">
        <f>IFERROR(IF(OR(Q251="",R251=""),"",Q251*R251),"")</f>
        <v/>
      </c>
      <c r="T251" s="58">
        <f>IFERROR(IF(OR(Q251="",H251=""),"",Q251/H251),"")</f>
        <v/>
      </c>
      <c r="U251" s="57">
        <f>IFERROR(IF(OR(S251="",H251=""),"",S251/H251),"")</f>
        <v/>
      </c>
      <c r="V251" s="25" t="n"/>
      <c r="W251" s="56" t="n"/>
      <c r="X251" s="57">
        <f>IFERROR(IF(OR(V251="",W251=""),"",V251*W251),"")</f>
        <v/>
      </c>
      <c r="Y251" s="58">
        <f>IFERROR(IF(OR(V251="",H251=""),"",V251/H251),"")</f>
        <v/>
      </c>
      <c r="Z251" s="57">
        <f>IFERROR(IF(OR(S251="",X251=""),"",S251-X251),"")</f>
        <v/>
      </c>
      <c r="AA251" s="58">
        <f>IFERROR(IF(OR(Z251="",X251=""),"",Z251/X251),"")</f>
        <v/>
      </c>
      <c r="AB251" s="25" t="n"/>
      <c r="AC251" s="56" t="n"/>
      <c r="AD251" s="57">
        <f>IFERROR(IF(OR(AB251="",AC251=""),"",AB251*AC251),"")</f>
        <v/>
      </c>
      <c r="AE251" s="57">
        <f>IFERROR(IF(OR(S251="",AD251=""),"",S251-AD251),"")</f>
        <v/>
      </c>
      <c r="AF251" s="58">
        <f>IFERROR(IF(OR(AE251="",AD251=""),"",AE251/AD251),"")</f>
        <v/>
      </c>
      <c r="AG251" s="56" t="n"/>
      <c r="AH251" s="59">
        <f>IFERROR(IF(OR(R251="",AG251=""),"",R251/AG251*100),"")</f>
        <v/>
      </c>
      <c r="AI251" s="56" t="n"/>
      <c r="AJ251" s="57">
        <f>IFERROR(IF(OR(T251="",AI251=""),"",IF(T251&gt;='Assumptions'!$B$10,AI251*(1+'Assumptions'!$B$13),IF(T251&lt;'Assumptions'!$B$8,AI251*(1-'Assumptions'!$B$14),AI251))),"")</f>
        <v/>
      </c>
      <c r="AK251" s="31">
        <f>IFERROR(IF(COUNTA(G251,I251:J251,M251:P251,R251,V251:W251,AB251:AC251,AG251,AI251,AL251:AN251)=0,"",IF(H251=0,"Closed / Sold Out",IF(I251&gt;H251,"Review Inventory",IF(T251&gt;='Assumptions'!$B$10,"Increase Rate",IF(T251&lt;'Assumptions'!$B$8,"Reduce Rate","Hold Rate"))))),"Review")</f>
        <v/>
      </c>
      <c r="AL251" s="25" t="n"/>
      <c r="AM251" s="25" t="n"/>
      <c r="AN251" s="26" t="n"/>
      <c r="AO251" s="24">
        <f>IFERROR(IF(A251="","",IF(A251&lt;TODAY(),"Past",IF(A251=TODAY(),"Today","Future"))),"")</f>
        <v/>
      </c>
      <c r="AP251" s="58">
        <f>IFERROR(IF(COUNTA(G251,I251:J251,M251:P251,R251,V251:W251,AB251:AC251,AG251,AI251,AL251:AN251)=0,"",'Assumptions'!$B$9),"")</f>
        <v/>
      </c>
      <c r="AQ251" s="31">
        <f>IFERROR(IF(COUNTA(G251,I251:J251,M251:P251,R251,V251:W251,AB251:AC251,AG251,AI251,AL251:AN251)=0,"",IF(G251&gt;F251,"Out-of-order rooms exceed inventory",IF(I251&gt;H251,"On-the-books rooms exceed sellable rooms",IF(Q251&gt;H251,"Forecast exceeds sellable rooms",IF(AND(Q251&gt;0,R251=0),"Missing forecast ADR",IF(AND(I251&gt;0,J251=0),"Missing on-the-books ADR","Ready")))))),"Check inputs")</f>
        <v/>
      </c>
    </row>
    <row r="252">
      <c r="A252" s="55" t="n">
        <v>46273</v>
      </c>
      <c r="B252" s="24">
        <f>IFERROR(IF(A252="","",INDEX('Assumptions'!$E$3:$E$9,MOD(A252-'Assumptions'!$B$18,7)+1)),"")</f>
        <v/>
      </c>
      <c r="C252" s="24">
        <f>IFERROR(IF(A252="","",INDEX('Assumptions'!$H$3:$H$14,MONTH(A252))),"")</f>
        <v/>
      </c>
      <c r="D252" s="25" t="inlineStr">
        <is>
          <t>Weekday</t>
        </is>
      </c>
      <c r="E252" s="26" t="n"/>
      <c r="F252" s="24">
        <f>IFERROR(IF(A252="","",'Assumptions'!$B$5),"")</f>
        <v/>
      </c>
      <c r="G252" s="25" t="n"/>
      <c r="H252" s="24">
        <f>IFERROR(IF(G252="","",MAX(0,F252-G252)),"")</f>
        <v/>
      </c>
      <c r="I252" s="25" t="n"/>
      <c r="J252" s="56" t="n"/>
      <c r="K252" s="57">
        <f>IFERROR(IF(OR(I252="",J252=""),"",I252*J252),"")</f>
        <v/>
      </c>
      <c r="L252" s="58">
        <f>IFERROR(IF(OR(I252="",H252=""),"",I252/H252),"")</f>
        <v/>
      </c>
      <c r="M252" s="25" t="n"/>
      <c r="N252" s="25" t="n"/>
      <c r="O252" s="25" t="n"/>
      <c r="P252" s="25" t="n"/>
      <c r="Q252" s="24">
        <f>IFERROR(IF(OR(H252="",I252="",P252=""),"",MIN(H252,MAX(0,I252+P252))),"")</f>
        <v/>
      </c>
      <c r="R252" s="56" t="n"/>
      <c r="S252" s="57">
        <f>IFERROR(IF(OR(Q252="",R252=""),"",Q252*R252),"")</f>
        <v/>
      </c>
      <c r="T252" s="58">
        <f>IFERROR(IF(OR(Q252="",H252=""),"",Q252/H252),"")</f>
        <v/>
      </c>
      <c r="U252" s="57">
        <f>IFERROR(IF(OR(S252="",H252=""),"",S252/H252),"")</f>
        <v/>
      </c>
      <c r="V252" s="25" t="n"/>
      <c r="W252" s="56" t="n"/>
      <c r="X252" s="57">
        <f>IFERROR(IF(OR(V252="",W252=""),"",V252*W252),"")</f>
        <v/>
      </c>
      <c r="Y252" s="58">
        <f>IFERROR(IF(OR(V252="",H252=""),"",V252/H252),"")</f>
        <v/>
      </c>
      <c r="Z252" s="57">
        <f>IFERROR(IF(OR(S252="",X252=""),"",S252-X252),"")</f>
        <v/>
      </c>
      <c r="AA252" s="58">
        <f>IFERROR(IF(OR(Z252="",X252=""),"",Z252/X252),"")</f>
        <v/>
      </c>
      <c r="AB252" s="25" t="n"/>
      <c r="AC252" s="56" t="n"/>
      <c r="AD252" s="57">
        <f>IFERROR(IF(OR(AB252="",AC252=""),"",AB252*AC252),"")</f>
        <v/>
      </c>
      <c r="AE252" s="57">
        <f>IFERROR(IF(OR(S252="",AD252=""),"",S252-AD252),"")</f>
        <v/>
      </c>
      <c r="AF252" s="58">
        <f>IFERROR(IF(OR(AE252="",AD252=""),"",AE252/AD252),"")</f>
        <v/>
      </c>
      <c r="AG252" s="56" t="n"/>
      <c r="AH252" s="59">
        <f>IFERROR(IF(OR(R252="",AG252=""),"",R252/AG252*100),"")</f>
        <v/>
      </c>
      <c r="AI252" s="56" t="n"/>
      <c r="AJ252" s="57">
        <f>IFERROR(IF(OR(T252="",AI252=""),"",IF(T252&gt;='Assumptions'!$B$10,AI252*(1+'Assumptions'!$B$13),IF(T252&lt;'Assumptions'!$B$8,AI252*(1-'Assumptions'!$B$14),AI252))),"")</f>
        <v/>
      </c>
      <c r="AK252" s="31">
        <f>IFERROR(IF(COUNTA(G252,I252:J252,M252:P252,R252,V252:W252,AB252:AC252,AG252,AI252,AL252:AN252)=0,"",IF(H252=0,"Closed / Sold Out",IF(I252&gt;H252,"Review Inventory",IF(T252&gt;='Assumptions'!$B$10,"Increase Rate",IF(T252&lt;'Assumptions'!$B$8,"Reduce Rate","Hold Rate"))))),"Review")</f>
        <v/>
      </c>
      <c r="AL252" s="25" t="n"/>
      <c r="AM252" s="25" t="n"/>
      <c r="AN252" s="26" t="n"/>
      <c r="AO252" s="24">
        <f>IFERROR(IF(A252="","",IF(A252&lt;TODAY(),"Past",IF(A252=TODAY(),"Today","Future"))),"")</f>
        <v/>
      </c>
      <c r="AP252" s="58">
        <f>IFERROR(IF(COUNTA(G252,I252:J252,M252:P252,R252,V252:W252,AB252:AC252,AG252,AI252,AL252:AN252)=0,"",'Assumptions'!$B$9),"")</f>
        <v/>
      </c>
      <c r="AQ252" s="31">
        <f>IFERROR(IF(COUNTA(G252,I252:J252,M252:P252,R252,V252:W252,AB252:AC252,AG252,AI252,AL252:AN252)=0,"",IF(G252&gt;F252,"Out-of-order rooms exceed inventory",IF(I252&gt;H252,"On-the-books rooms exceed sellable rooms",IF(Q252&gt;H252,"Forecast exceeds sellable rooms",IF(AND(Q252&gt;0,R252=0),"Missing forecast ADR",IF(AND(I252&gt;0,J252=0),"Missing on-the-books ADR","Ready")))))),"Check inputs")</f>
        <v/>
      </c>
    </row>
    <row r="253">
      <c r="A253" s="55" t="n">
        <v>46274</v>
      </c>
      <c r="B253" s="24">
        <f>IFERROR(IF(A253="","",INDEX('Assumptions'!$E$3:$E$9,MOD(A253-'Assumptions'!$B$18,7)+1)),"")</f>
        <v/>
      </c>
      <c r="C253" s="24">
        <f>IFERROR(IF(A253="","",INDEX('Assumptions'!$H$3:$H$14,MONTH(A253))),"")</f>
        <v/>
      </c>
      <c r="D253" s="25" t="inlineStr">
        <is>
          <t>Weekday</t>
        </is>
      </c>
      <c r="E253" s="26" t="n"/>
      <c r="F253" s="24">
        <f>IFERROR(IF(A253="","",'Assumptions'!$B$5),"")</f>
        <v/>
      </c>
      <c r="G253" s="25" t="n"/>
      <c r="H253" s="24">
        <f>IFERROR(IF(G253="","",MAX(0,F253-G253)),"")</f>
        <v/>
      </c>
      <c r="I253" s="25" t="n"/>
      <c r="J253" s="56" t="n"/>
      <c r="K253" s="57">
        <f>IFERROR(IF(OR(I253="",J253=""),"",I253*J253),"")</f>
        <v/>
      </c>
      <c r="L253" s="58">
        <f>IFERROR(IF(OR(I253="",H253=""),"",I253/H253),"")</f>
        <v/>
      </c>
      <c r="M253" s="25" t="n"/>
      <c r="N253" s="25" t="n"/>
      <c r="O253" s="25" t="n"/>
      <c r="P253" s="25" t="n"/>
      <c r="Q253" s="24">
        <f>IFERROR(IF(OR(H253="",I253="",P253=""),"",MIN(H253,MAX(0,I253+P253))),"")</f>
        <v/>
      </c>
      <c r="R253" s="56" t="n"/>
      <c r="S253" s="57">
        <f>IFERROR(IF(OR(Q253="",R253=""),"",Q253*R253),"")</f>
        <v/>
      </c>
      <c r="T253" s="58">
        <f>IFERROR(IF(OR(Q253="",H253=""),"",Q253/H253),"")</f>
        <v/>
      </c>
      <c r="U253" s="57">
        <f>IFERROR(IF(OR(S253="",H253=""),"",S253/H253),"")</f>
        <v/>
      </c>
      <c r="V253" s="25" t="n"/>
      <c r="W253" s="56" t="n"/>
      <c r="X253" s="57">
        <f>IFERROR(IF(OR(V253="",W253=""),"",V253*W253),"")</f>
        <v/>
      </c>
      <c r="Y253" s="58">
        <f>IFERROR(IF(OR(V253="",H253=""),"",V253/H253),"")</f>
        <v/>
      </c>
      <c r="Z253" s="57">
        <f>IFERROR(IF(OR(S253="",X253=""),"",S253-X253),"")</f>
        <v/>
      </c>
      <c r="AA253" s="58">
        <f>IFERROR(IF(OR(Z253="",X253=""),"",Z253/X253),"")</f>
        <v/>
      </c>
      <c r="AB253" s="25" t="n"/>
      <c r="AC253" s="56" t="n"/>
      <c r="AD253" s="57">
        <f>IFERROR(IF(OR(AB253="",AC253=""),"",AB253*AC253),"")</f>
        <v/>
      </c>
      <c r="AE253" s="57">
        <f>IFERROR(IF(OR(S253="",AD253=""),"",S253-AD253),"")</f>
        <v/>
      </c>
      <c r="AF253" s="58">
        <f>IFERROR(IF(OR(AE253="",AD253=""),"",AE253/AD253),"")</f>
        <v/>
      </c>
      <c r="AG253" s="56" t="n"/>
      <c r="AH253" s="59">
        <f>IFERROR(IF(OR(R253="",AG253=""),"",R253/AG253*100),"")</f>
        <v/>
      </c>
      <c r="AI253" s="56" t="n"/>
      <c r="AJ253" s="57">
        <f>IFERROR(IF(OR(T253="",AI253=""),"",IF(T253&gt;='Assumptions'!$B$10,AI253*(1+'Assumptions'!$B$13),IF(T253&lt;'Assumptions'!$B$8,AI253*(1-'Assumptions'!$B$14),AI253))),"")</f>
        <v/>
      </c>
      <c r="AK253" s="31">
        <f>IFERROR(IF(COUNTA(G253,I253:J253,M253:P253,R253,V253:W253,AB253:AC253,AG253,AI253,AL253:AN253)=0,"",IF(H253=0,"Closed / Sold Out",IF(I253&gt;H253,"Review Inventory",IF(T253&gt;='Assumptions'!$B$10,"Increase Rate",IF(T253&lt;'Assumptions'!$B$8,"Reduce Rate","Hold Rate"))))),"Review")</f>
        <v/>
      </c>
      <c r="AL253" s="25" t="n"/>
      <c r="AM253" s="25" t="n"/>
      <c r="AN253" s="26" t="n"/>
      <c r="AO253" s="24">
        <f>IFERROR(IF(A253="","",IF(A253&lt;TODAY(),"Past",IF(A253=TODAY(),"Today","Future"))),"")</f>
        <v/>
      </c>
      <c r="AP253" s="58">
        <f>IFERROR(IF(COUNTA(G253,I253:J253,M253:P253,R253,V253:W253,AB253:AC253,AG253,AI253,AL253:AN253)=0,"",'Assumptions'!$B$9),"")</f>
        <v/>
      </c>
      <c r="AQ253" s="31">
        <f>IFERROR(IF(COUNTA(G253,I253:J253,M253:P253,R253,V253:W253,AB253:AC253,AG253,AI253,AL253:AN253)=0,"",IF(G253&gt;F253,"Out-of-order rooms exceed inventory",IF(I253&gt;H253,"On-the-books rooms exceed sellable rooms",IF(Q253&gt;H253,"Forecast exceeds sellable rooms",IF(AND(Q253&gt;0,R253=0),"Missing forecast ADR",IF(AND(I253&gt;0,J253=0),"Missing on-the-books ADR","Ready")))))),"Check inputs")</f>
        <v/>
      </c>
    </row>
    <row r="254">
      <c r="A254" s="55" t="n">
        <v>46275</v>
      </c>
      <c r="B254" s="24">
        <f>IFERROR(IF(A254="","",INDEX('Assumptions'!$E$3:$E$9,MOD(A254-'Assumptions'!$B$18,7)+1)),"")</f>
        <v/>
      </c>
      <c r="C254" s="24">
        <f>IFERROR(IF(A254="","",INDEX('Assumptions'!$H$3:$H$14,MONTH(A254))),"")</f>
        <v/>
      </c>
      <c r="D254" s="25" t="inlineStr">
        <is>
          <t>Weekday</t>
        </is>
      </c>
      <c r="E254" s="26" t="n"/>
      <c r="F254" s="24">
        <f>IFERROR(IF(A254="","",'Assumptions'!$B$5),"")</f>
        <v/>
      </c>
      <c r="G254" s="25" t="n"/>
      <c r="H254" s="24">
        <f>IFERROR(IF(G254="","",MAX(0,F254-G254)),"")</f>
        <v/>
      </c>
      <c r="I254" s="25" t="n"/>
      <c r="J254" s="56" t="n"/>
      <c r="K254" s="57">
        <f>IFERROR(IF(OR(I254="",J254=""),"",I254*J254),"")</f>
        <v/>
      </c>
      <c r="L254" s="58">
        <f>IFERROR(IF(OR(I254="",H254=""),"",I254/H254),"")</f>
        <v/>
      </c>
      <c r="M254" s="25" t="n"/>
      <c r="N254" s="25" t="n"/>
      <c r="O254" s="25" t="n"/>
      <c r="P254" s="25" t="n"/>
      <c r="Q254" s="24">
        <f>IFERROR(IF(OR(H254="",I254="",P254=""),"",MIN(H254,MAX(0,I254+P254))),"")</f>
        <v/>
      </c>
      <c r="R254" s="56" t="n"/>
      <c r="S254" s="57">
        <f>IFERROR(IF(OR(Q254="",R254=""),"",Q254*R254),"")</f>
        <v/>
      </c>
      <c r="T254" s="58">
        <f>IFERROR(IF(OR(Q254="",H254=""),"",Q254/H254),"")</f>
        <v/>
      </c>
      <c r="U254" s="57">
        <f>IFERROR(IF(OR(S254="",H254=""),"",S254/H254),"")</f>
        <v/>
      </c>
      <c r="V254" s="25" t="n"/>
      <c r="W254" s="56" t="n"/>
      <c r="X254" s="57">
        <f>IFERROR(IF(OR(V254="",W254=""),"",V254*W254),"")</f>
        <v/>
      </c>
      <c r="Y254" s="58">
        <f>IFERROR(IF(OR(V254="",H254=""),"",V254/H254),"")</f>
        <v/>
      </c>
      <c r="Z254" s="57">
        <f>IFERROR(IF(OR(S254="",X254=""),"",S254-X254),"")</f>
        <v/>
      </c>
      <c r="AA254" s="58">
        <f>IFERROR(IF(OR(Z254="",X254=""),"",Z254/X254),"")</f>
        <v/>
      </c>
      <c r="AB254" s="25" t="n"/>
      <c r="AC254" s="56" t="n"/>
      <c r="AD254" s="57">
        <f>IFERROR(IF(OR(AB254="",AC254=""),"",AB254*AC254),"")</f>
        <v/>
      </c>
      <c r="AE254" s="57">
        <f>IFERROR(IF(OR(S254="",AD254=""),"",S254-AD254),"")</f>
        <v/>
      </c>
      <c r="AF254" s="58">
        <f>IFERROR(IF(OR(AE254="",AD254=""),"",AE254/AD254),"")</f>
        <v/>
      </c>
      <c r="AG254" s="56" t="n"/>
      <c r="AH254" s="59">
        <f>IFERROR(IF(OR(R254="",AG254=""),"",R254/AG254*100),"")</f>
        <v/>
      </c>
      <c r="AI254" s="56" t="n"/>
      <c r="AJ254" s="57">
        <f>IFERROR(IF(OR(T254="",AI254=""),"",IF(T254&gt;='Assumptions'!$B$10,AI254*(1+'Assumptions'!$B$13),IF(T254&lt;'Assumptions'!$B$8,AI254*(1-'Assumptions'!$B$14),AI254))),"")</f>
        <v/>
      </c>
      <c r="AK254" s="31">
        <f>IFERROR(IF(COUNTA(G254,I254:J254,M254:P254,R254,V254:W254,AB254:AC254,AG254,AI254,AL254:AN254)=0,"",IF(H254=0,"Closed / Sold Out",IF(I254&gt;H254,"Review Inventory",IF(T254&gt;='Assumptions'!$B$10,"Increase Rate",IF(T254&lt;'Assumptions'!$B$8,"Reduce Rate","Hold Rate"))))),"Review")</f>
        <v/>
      </c>
      <c r="AL254" s="25" t="n"/>
      <c r="AM254" s="25" t="n"/>
      <c r="AN254" s="26" t="n"/>
      <c r="AO254" s="24">
        <f>IFERROR(IF(A254="","",IF(A254&lt;TODAY(),"Past",IF(A254=TODAY(),"Today","Future"))),"")</f>
        <v/>
      </c>
      <c r="AP254" s="58">
        <f>IFERROR(IF(COUNTA(G254,I254:J254,M254:P254,R254,V254:W254,AB254:AC254,AG254,AI254,AL254:AN254)=0,"",'Assumptions'!$B$9),"")</f>
        <v/>
      </c>
      <c r="AQ254" s="31">
        <f>IFERROR(IF(COUNTA(G254,I254:J254,M254:P254,R254,V254:W254,AB254:AC254,AG254,AI254,AL254:AN254)=0,"",IF(G254&gt;F254,"Out-of-order rooms exceed inventory",IF(I254&gt;H254,"On-the-books rooms exceed sellable rooms",IF(Q254&gt;H254,"Forecast exceeds sellable rooms",IF(AND(Q254&gt;0,R254=0),"Missing forecast ADR",IF(AND(I254&gt;0,J254=0),"Missing on-the-books ADR","Ready")))))),"Check inputs")</f>
        <v/>
      </c>
    </row>
    <row r="255">
      <c r="A255" s="55" t="n">
        <v>46276</v>
      </c>
      <c r="B255" s="24">
        <f>IFERROR(IF(A255="","",INDEX('Assumptions'!$E$3:$E$9,MOD(A255-'Assumptions'!$B$18,7)+1)),"")</f>
        <v/>
      </c>
      <c r="C255" s="24">
        <f>IFERROR(IF(A255="","",INDEX('Assumptions'!$H$3:$H$14,MONTH(A255))),"")</f>
        <v/>
      </c>
      <c r="D255" s="25" t="inlineStr">
        <is>
          <t>Weekday</t>
        </is>
      </c>
      <c r="E255" s="26" t="n"/>
      <c r="F255" s="24">
        <f>IFERROR(IF(A255="","",'Assumptions'!$B$5),"")</f>
        <v/>
      </c>
      <c r="G255" s="25" t="n"/>
      <c r="H255" s="24">
        <f>IFERROR(IF(G255="","",MAX(0,F255-G255)),"")</f>
        <v/>
      </c>
      <c r="I255" s="25" t="n"/>
      <c r="J255" s="56" t="n"/>
      <c r="K255" s="57">
        <f>IFERROR(IF(OR(I255="",J255=""),"",I255*J255),"")</f>
        <v/>
      </c>
      <c r="L255" s="58">
        <f>IFERROR(IF(OR(I255="",H255=""),"",I255/H255),"")</f>
        <v/>
      </c>
      <c r="M255" s="25" t="n"/>
      <c r="N255" s="25" t="n"/>
      <c r="O255" s="25" t="n"/>
      <c r="P255" s="25" t="n"/>
      <c r="Q255" s="24">
        <f>IFERROR(IF(OR(H255="",I255="",P255=""),"",MIN(H255,MAX(0,I255+P255))),"")</f>
        <v/>
      </c>
      <c r="R255" s="56" t="n"/>
      <c r="S255" s="57">
        <f>IFERROR(IF(OR(Q255="",R255=""),"",Q255*R255),"")</f>
        <v/>
      </c>
      <c r="T255" s="58">
        <f>IFERROR(IF(OR(Q255="",H255=""),"",Q255/H255),"")</f>
        <v/>
      </c>
      <c r="U255" s="57">
        <f>IFERROR(IF(OR(S255="",H255=""),"",S255/H255),"")</f>
        <v/>
      </c>
      <c r="V255" s="25" t="n"/>
      <c r="W255" s="56" t="n"/>
      <c r="X255" s="57">
        <f>IFERROR(IF(OR(V255="",W255=""),"",V255*W255),"")</f>
        <v/>
      </c>
      <c r="Y255" s="58">
        <f>IFERROR(IF(OR(V255="",H255=""),"",V255/H255),"")</f>
        <v/>
      </c>
      <c r="Z255" s="57">
        <f>IFERROR(IF(OR(S255="",X255=""),"",S255-X255),"")</f>
        <v/>
      </c>
      <c r="AA255" s="58">
        <f>IFERROR(IF(OR(Z255="",X255=""),"",Z255/X255),"")</f>
        <v/>
      </c>
      <c r="AB255" s="25" t="n"/>
      <c r="AC255" s="56" t="n"/>
      <c r="AD255" s="57">
        <f>IFERROR(IF(OR(AB255="",AC255=""),"",AB255*AC255),"")</f>
        <v/>
      </c>
      <c r="AE255" s="57">
        <f>IFERROR(IF(OR(S255="",AD255=""),"",S255-AD255),"")</f>
        <v/>
      </c>
      <c r="AF255" s="58">
        <f>IFERROR(IF(OR(AE255="",AD255=""),"",AE255/AD255),"")</f>
        <v/>
      </c>
      <c r="AG255" s="56" t="n"/>
      <c r="AH255" s="59">
        <f>IFERROR(IF(OR(R255="",AG255=""),"",R255/AG255*100),"")</f>
        <v/>
      </c>
      <c r="AI255" s="56" t="n"/>
      <c r="AJ255" s="57">
        <f>IFERROR(IF(OR(T255="",AI255=""),"",IF(T255&gt;='Assumptions'!$B$10,AI255*(1+'Assumptions'!$B$13),IF(T255&lt;'Assumptions'!$B$8,AI255*(1-'Assumptions'!$B$14),AI255))),"")</f>
        <v/>
      </c>
      <c r="AK255" s="31">
        <f>IFERROR(IF(COUNTA(G255,I255:J255,M255:P255,R255,V255:W255,AB255:AC255,AG255,AI255,AL255:AN255)=0,"",IF(H255=0,"Closed / Sold Out",IF(I255&gt;H255,"Review Inventory",IF(T255&gt;='Assumptions'!$B$10,"Increase Rate",IF(T255&lt;'Assumptions'!$B$8,"Reduce Rate","Hold Rate"))))),"Review")</f>
        <v/>
      </c>
      <c r="AL255" s="25" t="n"/>
      <c r="AM255" s="25" t="n"/>
      <c r="AN255" s="26" t="n"/>
      <c r="AO255" s="24">
        <f>IFERROR(IF(A255="","",IF(A255&lt;TODAY(),"Past",IF(A255=TODAY(),"Today","Future"))),"")</f>
        <v/>
      </c>
      <c r="AP255" s="58">
        <f>IFERROR(IF(COUNTA(G255,I255:J255,M255:P255,R255,V255:W255,AB255:AC255,AG255,AI255,AL255:AN255)=0,"",'Assumptions'!$B$9),"")</f>
        <v/>
      </c>
      <c r="AQ255" s="31">
        <f>IFERROR(IF(COUNTA(G255,I255:J255,M255:P255,R255,V255:W255,AB255:AC255,AG255,AI255,AL255:AN255)=0,"",IF(G255&gt;F255,"Out-of-order rooms exceed inventory",IF(I255&gt;H255,"On-the-books rooms exceed sellable rooms",IF(Q255&gt;H255,"Forecast exceeds sellable rooms",IF(AND(Q255&gt;0,R255=0),"Missing forecast ADR",IF(AND(I255&gt;0,J255=0),"Missing on-the-books ADR","Ready")))))),"Check inputs")</f>
        <v/>
      </c>
    </row>
    <row r="256">
      <c r="A256" s="55" t="n">
        <v>46277</v>
      </c>
      <c r="B256" s="24">
        <f>IFERROR(IF(A256="","",INDEX('Assumptions'!$E$3:$E$9,MOD(A256-'Assumptions'!$B$18,7)+1)),"")</f>
        <v/>
      </c>
      <c r="C256" s="24">
        <f>IFERROR(IF(A256="","",INDEX('Assumptions'!$H$3:$H$14,MONTH(A256))),"")</f>
        <v/>
      </c>
      <c r="D256" s="25" t="inlineStr">
        <is>
          <t>Special Event</t>
        </is>
      </c>
      <c r="E256" s="26" t="inlineStr">
        <is>
          <t>Downtown concert</t>
        </is>
      </c>
      <c r="F256" s="24">
        <f>IFERROR(IF(A256="","",'Assumptions'!$B$5),"")</f>
        <v/>
      </c>
      <c r="G256" s="25" t="n">
        <v>1</v>
      </c>
      <c r="H256" s="24">
        <f>IFERROR(IF(G256="","",MAX(0,F256-G256)),"")</f>
        <v/>
      </c>
      <c r="I256" s="25" t="n">
        <v>98</v>
      </c>
      <c r="J256" s="56" t="n">
        <v>224</v>
      </c>
      <c r="K256" s="57">
        <f>IFERROR(IF(OR(I256="",J256=""),"",I256*J256),"")</f>
        <v/>
      </c>
      <c r="L256" s="58">
        <f>IFERROR(IF(OR(I256="",H256=""),"",I256/H256),"")</f>
        <v/>
      </c>
      <c r="M256" s="25" t="n">
        <v>9</v>
      </c>
      <c r="N256" s="25" t="n">
        <v>27</v>
      </c>
      <c r="O256" s="25" t="n">
        <v>49</v>
      </c>
      <c r="P256" s="25" t="n">
        <v>18</v>
      </c>
      <c r="Q256" s="24">
        <f>IFERROR(IF(OR(H256="",I256="",P256=""),"",MIN(H256,MAX(0,I256+P256))),"")</f>
        <v/>
      </c>
      <c r="R256" s="56" t="n">
        <v>235</v>
      </c>
      <c r="S256" s="57">
        <f>IFERROR(IF(OR(Q256="",R256=""),"",Q256*R256),"")</f>
        <v/>
      </c>
      <c r="T256" s="58">
        <f>IFERROR(IF(OR(Q256="",H256=""),"",Q256/H256),"")</f>
        <v/>
      </c>
      <c r="U256" s="57">
        <f>IFERROR(IF(OR(S256="",H256=""),"",S256/H256),"")</f>
        <v/>
      </c>
      <c r="V256" s="25" t="n">
        <v>101</v>
      </c>
      <c r="W256" s="56" t="n">
        <v>218</v>
      </c>
      <c r="X256" s="57">
        <f>IFERROR(IF(OR(V256="",W256=""),"",V256*W256),"")</f>
        <v/>
      </c>
      <c r="Y256" s="58">
        <f>IFERROR(IF(OR(V256="",H256=""),"",V256/H256),"")</f>
        <v/>
      </c>
      <c r="Z256" s="57">
        <f>IFERROR(IF(OR(S256="",X256=""),"",S256-X256),"")</f>
        <v/>
      </c>
      <c r="AA256" s="58">
        <f>IFERROR(IF(OR(Z256="",X256=""),"",Z256/X256),"")</f>
        <v/>
      </c>
      <c r="AB256" s="25" t="n">
        <v>94</v>
      </c>
      <c r="AC256" s="56" t="n">
        <v>207</v>
      </c>
      <c r="AD256" s="57">
        <f>IFERROR(IF(OR(AB256="",AC256=""),"",AB256*AC256),"")</f>
        <v/>
      </c>
      <c r="AE256" s="57">
        <f>IFERROR(IF(OR(S256="",AD256=""),"",S256-AD256),"")</f>
        <v/>
      </c>
      <c r="AF256" s="58">
        <f>IFERROR(IF(OR(AE256="",AD256=""),"",AE256/AD256),"")</f>
        <v/>
      </c>
      <c r="AG256" s="56" t="n">
        <v>231</v>
      </c>
      <c r="AH256" s="59">
        <f>IFERROR(IF(OR(R256="",AG256=""),"",R256/AG256*100),"")</f>
        <v/>
      </c>
      <c r="AI256" s="56" t="n">
        <v>249</v>
      </c>
      <c r="AJ256" s="57">
        <f>IFERROR(IF(OR(T256="",AI256=""),"",IF(T256&gt;='Assumptions'!$B$10,AI256*(1+'Assumptions'!$B$13),IF(T256&lt;'Assumptions'!$B$8,AI256*(1-'Assumptions'!$B$14),AI256))),"")</f>
        <v/>
      </c>
      <c r="AK256" s="31">
        <f>IFERROR(IF(COUNTA(G256,I256:J256,M256:P256,R256,V256:W256,AB256:AC256,AG256,AI256,AL256:AN256)=0,"",IF(H256=0,"Closed / Sold Out",IF(I256&gt;H256,"Review Inventory",IF(T256&gt;='Assumptions'!$B$10,"Increase Rate",IF(T256&lt;'Assumptions'!$B$8,"Reduce Rate","Hold Rate"))))),"Review")</f>
        <v/>
      </c>
      <c r="AL256" s="25" t="n">
        <v>2</v>
      </c>
      <c r="AM256" s="25" t="inlineStr">
        <is>
          <t>Limited</t>
        </is>
      </c>
      <c r="AN256" s="26" t="inlineStr">
        <is>
          <t>Raise rate if pickup continues above target.</t>
        </is>
      </c>
      <c r="AO256" s="24">
        <f>IFERROR(IF(A256="","",IF(A256&lt;TODAY(),"Past",IF(A256=TODAY(),"Today","Future"))),"")</f>
        <v/>
      </c>
      <c r="AP256" s="58">
        <f>IFERROR(IF(COUNTA(G256,I256:J256,M256:P256,R256,V256:W256,AB256:AC256,AG256,AI256,AL256:AN256)=0,"",'Assumptions'!$B$9),"")</f>
        <v/>
      </c>
      <c r="AQ256" s="31">
        <f>IFERROR(IF(COUNTA(G256,I256:J256,M256:P256,R256,V256:W256,AB256:AC256,AG256,AI256,AL256:AN256)=0,"",IF(G256&gt;F256,"Out-of-order rooms exceed inventory",IF(I256&gt;H256,"On-the-books rooms exceed sellable rooms",IF(Q256&gt;H256,"Forecast exceeds sellable rooms",IF(AND(Q256&gt;0,R256=0),"Missing forecast ADR",IF(AND(I256&gt;0,J256=0),"Missing on-the-books ADR","Ready")))))),"Check inputs")</f>
        <v/>
      </c>
    </row>
    <row r="257">
      <c r="A257" s="55" t="n">
        <v>46278</v>
      </c>
      <c r="B257" s="24">
        <f>IFERROR(IF(A257="","",INDEX('Assumptions'!$E$3:$E$9,MOD(A257-'Assumptions'!$B$18,7)+1)),"")</f>
        <v/>
      </c>
      <c r="C257" s="24">
        <f>IFERROR(IF(A257="","",INDEX('Assumptions'!$H$3:$H$14,MONTH(A257))),"")</f>
        <v/>
      </c>
      <c r="D257" s="25" t="inlineStr">
        <is>
          <t>Weekend</t>
        </is>
      </c>
      <c r="E257" s="26" t="n"/>
      <c r="F257" s="24">
        <f>IFERROR(IF(A257="","",'Assumptions'!$B$5),"")</f>
        <v/>
      </c>
      <c r="G257" s="25" t="n"/>
      <c r="H257" s="24">
        <f>IFERROR(IF(G257="","",MAX(0,F257-G257)),"")</f>
        <v/>
      </c>
      <c r="I257" s="25" t="n"/>
      <c r="J257" s="56" t="n"/>
      <c r="K257" s="57">
        <f>IFERROR(IF(OR(I257="",J257=""),"",I257*J257),"")</f>
        <v/>
      </c>
      <c r="L257" s="58">
        <f>IFERROR(IF(OR(I257="",H257=""),"",I257/H257),"")</f>
        <v/>
      </c>
      <c r="M257" s="25" t="n"/>
      <c r="N257" s="25" t="n"/>
      <c r="O257" s="25" t="n"/>
      <c r="P257" s="25" t="n"/>
      <c r="Q257" s="24">
        <f>IFERROR(IF(OR(H257="",I257="",P257=""),"",MIN(H257,MAX(0,I257+P257))),"")</f>
        <v/>
      </c>
      <c r="R257" s="56" t="n"/>
      <c r="S257" s="57">
        <f>IFERROR(IF(OR(Q257="",R257=""),"",Q257*R257),"")</f>
        <v/>
      </c>
      <c r="T257" s="58">
        <f>IFERROR(IF(OR(Q257="",H257=""),"",Q257/H257),"")</f>
        <v/>
      </c>
      <c r="U257" s="57">
        <f>IFERROR(IF(OR(S257="",H257=""),"",S257/H257),"")</f>
        <v/>
      </c>
      <c r="V257" s="25" t="n"/>
      <c r="W257" s="56" t="n"/>
      <c r="X257" s="57">
        <f>IFERROR(IF(OR(V257="",W257=""),"",V257*W257),"")</f>
        <v/>
      </c>
      <c r="Y257" s="58">
        <f>IFERROR(IF(OR(V257="",H257=""),"",V257/H257),"")</f>
        <v/>
      </c>
      <c r="Z257" s="57">
        <f>IFERROR(IF(OR(S257="",X257=""),"",S257-X257),"")</f>
        <v/>
      </c>
      <c r="AA257" s="58">
        <f>IFERROR(IF(OR(Z257="",X257=""),"",Z257/X257),"")</f>
        <v/>
      </c>
      <c r="AB257" s="25" t="n"/>
      <c r="AC257" s="56" t="n"/>
      <c r="AD257" s="57">
        <f>IFERROR(IF(OR(AB257="",AC257=""),"",AB257*AC257),"")</f>
        <v/>
      </c>
      <c r="AE257" s="57">
        <f>IFERROR(IF(OR(S257="",AD257=""),"",S257-AD257),"")</f>
        <v/>
      </c>
      <c r="AF257" s="58">
        <f>IFERROR(IF(OR(AE257="",AD257=""),"",AE257/AD257),"")</f>
        <v/>
      </c>
      <c r="AG257" s="56" t="n"/>
      <c r="AH257" s="59">
        <f>IFERROR(IF(OR(R257="",AG257=""),"",R257/AG257*100),"")</f>
        <v/>
      </c>
      <c r="AI257" s="56" t="n"/>
      <c r="AJ257" s="57">
        <f>IFERROR(IF(OR(T257="",AI257=""),"",IF(T257&gt;='Assumptions'!$B$10,AI257*(1+'Assumptions'!$B$13),IF(T257&lt;'Assumptions'!$B$8,AI257*(1-'Assumptions'!$B$14),AI257))),"")</f>
        <v/>
      </c>
      <c r="AK257" s="31">
        <f>IFERROR(IF(COUNTA(G257,I257:J257,M257:P257,R257,V257:W257,AB257:AC257,AG257,AI257,AL257:AN257)=0,"",IF(H257=0,"Closed / Sold Out",IF(I257&gt;H257,"Review Inventory",IF(T257&gt;='Assumptions'!$B$10,"Increase Rate",IF(T257&lt;'Assumptions'!$B$8,"Reduce Rate","Hold Rate"))))),"Review")</f>
        <v/>
      </c>
      <c r="AL257" s="25" t="n"/>
      <c r="AM257" s="25" t="n"/>
      <c r="AN257" s="26" t="n"/>
      <c r="AO257" s="24">
        <f>IFERROR(IF(A257="","",IF(A257&lt;TODAY(),"Past",IF(A257=TODAY(),"Today","Future"))),"")</f>
        <v/>
      </c>
      <c r="AP257" s="58">
        <f>IFERROR(IF(COUNTA(G257,I257:J257,M257:P257,R257,V257:W257,AB257:AC257,AG257,AI257,AL257:AN257)=0,"",'Assumptions'!$B$9),"")</f>
        <v/>
      </c>
      <c r="AQ257" s="31">
        <f>IFERROR(IF(COUNTA(G257,I257:J257,M257:P257,R257,V257:W257,AB257:AC257,AG257,AI257,AL257:AN257)=0,"",IF(G257&gt;F257,"Out-of-order rooms exceed inventory",IF(I257&gt;H257,"On-the-books rooms exceed sellable rooms",IF(Q257&gt;H257,"Forecast exceeds sellable rooms",IF(AND(Q257&gt;0,R257=0),"Missing forecast ADR",IF(AND(I257&gt;0,J257=0),"Missing on-the-books ADR","Ready")))))),"Check inputs")</f>
        <v/>
      </c>
    </row>
    <row r="258">
      <c r="A258" s="55" t="n">
        <v>46279</v>
      </c>
      <c r="B258" s="24">
        <f>IFERROR(IF(A258="","",INDEX('Assumptions'!$E$3:$E$9,MOD(A258-'Assumptions'!$B$18,7)+1)),"")</f>
        <v/>
      </c>
      <c r="C258" s="24">
        <f>IFERROR(IF(A258="","",INDEX('Assumptions'!$H$3:$H$14,MONTH(A258))),"")</f>
        <v/>
      </c>
      <c r="D258" s="25" t="inlineStr">
        <is>
          <t>Weekday</t>
        </is>
      </c>
      <c r="E258" s="26" t="n"/>
      <c r="F258" s="24">
        <f>IFERROR(IF(A258="","",'Assumptions'!$B$5),"")</f>
        <v/>
      </c>
      <c r="G258" s="25" t="n"/>
      <c r="H258" s="24">
        <f>IFERROR(IF(G258="","",MAX(0,F258-G258)),"")</f>
        <v/>
      </c>
      <c r="I258" s="25" t="n"/>
      <c r="J258" s="56" t="n"/>
      <c r="K258" s="57">
        <f>IFERROR(IF(OR(I258="",J258=""),"",I258*J258),"")</f>
        <v/>
      </c>
      <c r="L258" s="58">
        <f>IFERROR(IF(OR(I258="",H258=""),"",I258/H258),"")</f>
        <v/>
      </c>
      <c r="M258" s="25" t="n"/>
      <c r="N258" s="25" t="n"/>
      <c r="O258" s="25" t="n"/>
      <c r="P258" s="25" t="n"/>
      <c r="Q258" s="24">
        <f>IFERROR(IF(OR(H258="",I258="",P258=""),"",MIN(H258,MAX(0,I258+P258))),"")</f>
        <v/>
      </c>
      <c r="R258" s="56" t="n"/>
      <c r="S258" s="57">
        <f>IFERROR(IF(OR(Q258="",R258=""),"",Q258*R258),"")</f>
        <v/>
      </c>
      <c r="T258" s="58">
        <f>IFERROR(IF(OR(Q258="",H258=""),"",Q258/H258),"")</f>
        <v/>
      </c>
      <c r="U258" s="57">
        <f>IFERROR(IF(OR(S258="",H258=""),"",S258/H258),"")</f>
        <v/>
      </c>
      <c r="V258" s="25" t="n"/>
      <c r="W258" s="56" t="n"/>
      <c r="X258" s="57">
        <f>IFERROR(IF(OR(V258="",W258=""),"",V258*W258),"")</f>
        <v/>
      </c>
      <c r="Y258" s="58">
        <f>IFERROR(IF(OR(V258="",H258=""),"",V258/H258),"")</f>
        <v/>
      </c>
      <c r="Z258" s="57">
        <f>IFERROR(IF(OR(S258="",X258=""),"",S258-X258),"")</f>
        <v/>
      </c>
      <c r="AA258" s="58">
        <f>IFERROR(IF(OR(Z258="",X258=""),"",Z258/X258),"")</f>
        <v/>
      </c>
      <c r="AB258" s="25" t="n"/>
      <c r="AC258" s="56" t="n"/>
      <c r="AD258" s="57">
        <f>IFERROR(IF(OR(AB258="",AC258=""),"",AB258*AC258),"")</f>
        <v/>
      </c>
      <c r="AE258" s="57">
        <f>IFERROR(IF(OR(S258="",AD258=""),"",S258-AD258),"")</f>
        <v/>
      </c>
      <c r="AF258" s="58">
        <f>IFERROR(IF(OR(AE258="",AD258=""),"",AE258/AD258),"")</f>
        <v/>
      </c>
      <c r="AG258" s="56" t="n"/>
      <c r="AH258" s="59">
        <f>IFERROR(IF(OR(R258="",AG258=""),"",R258/AG258*100),"")</f>
        <v/>
      </c>
      <c r="AI258" s="56" t="n"/>
      <c r="AJ258" s="57">
        <f>IFERROR(IF(OR(T258="",AI258=""),"",IF(T258&gt;='Assumptions'!$B$10,AI258*(1+'Assumptions'!$B$13),IF(T258&lt;'Assumptions'!$B$8,AI258*(1-'Assumptions'!$B$14),AI258))),"")</f>
        <v/>
      </c>
      <c r="AK258" s="31">
        <f>IFERROR(IF(COUNTA(G258,I258:J258,M258:P258,R258,V258:W258,AB258:AC258,AG258,AI258,AL258:AN258)=0,"",IF(H258=0,"Closed / Sold Out",IF(I258&gt;H258,"Review Inventory",IF(T258&gt;='Assumptions'!$B$10,"Increase Rate",IF(T258&lt;'Assumptions'!$B$8,"Reduce Rate","Hold Rate"))))),"Review")</f>
        <v/>
      </c>
      <c r="AL258" s="25" t="n"/>
      <c r="AM258" s="25" t="n"/>
      <c r="AN258" s="26" t="n"/>
      <c r="AO258" s="24">
        <f>IFERROR(IF(A258="","",IF(A258&lt;TODAY(),"Past",IF(A258=TODAY(),"Today","Future"))),"")</f>
        <v/>
      </c>
      <c r="AP258" s="58">
        <f>IFERROR(IF(COUNTA(G258,I258:J258,M258:P258,R258,V258:W258,AB258:AC258,AG258,AI258,AL258:AN258)=0,"",'Assumptions'!$B$9),"")</f>
        <v/>
      </c>
      <c r="AQ258" s="31">
        <f>IFERROR(IF(COUNTA(G258,I258:J258,M258:P258,R258,V258:W258,AB258:AC258,AG258,AI258,AL258:AN258)=0,"",IF(G258&gt;F258,"Out-of-order rooms exceed inventory",IF(I258&gt;H258,"On-the-books rooms exceed sellable rooms",IF(Q258&gt;H258,"Forecast exceeds sellable rooms",IF(AND(Q258&gt;0,R258=0),"Missing forecast ADR",IF(AND(I258&gt;0,J258=0),"Missing on-the-books ADR","Ready")))))),"Check inputs")</f>
        <v/>
      </c>
    </row>
    <row r="259">
      <c r="A259" s="55" t="n">
        <v>46280</v>
      </c>
      <c r="B259" s="24">
        <f>IFERROR(IF(A259="","",INDEX('Assumptions'!$E$3:$E$9,MOD(A259-'Assumptions'!$B$18,7)+1)),"")</f>
        <v/>
      </c>
      <c r="C259" s="24">
        <f>IFERROR(IF(A259="","",INDEX('Assumptions'!$H$3:$H$14,MONTH(A259))),"")</f>
        <v/>
      </c>
      <c r="D259" s="25" t="inlineStr">
        <is>
          <t>Weekday</t>
        </is>
      </c>
      <c r="E259" s="26" t="n"/>
      <c r="F259" s="24">
        <f>IFERROR(IF(A259="","",'Assumptions'!$B$5),"")</f>
        <v/>
      </c>
      <c r="G259" s="25" t="n"/>
      <c r="H259" s="24">
        <f>IFERROR(IF(G259="","",MAX(0,F259-G259)),"")</f>
        <v/>
      </c>
      <c r="I259" s="25" t="n"/>
      <c r="J259" s="56" t="n"/>
      <c r="K259" s="57">
        <f>IFERROR(IF(OR(I259="",J259=""),"",I259*J259),"")</f>
        <v/>
      </c>
      <c r="L259" s="58">
        <f>IFERROR(IF(OR(I259="",H259=""),"",I259/H259),"")</f>
        <v/>
      </c>
      <c r="M259" s="25" t="n"/>
      <c r="N259" s="25" t="n"/>
      <c r="O259" s="25" t="n"/>
      <c r="P259" s="25" t="n"/>
      <c r="Q259" s="24">
        <f>IFERROR(IF(OR(H259="",I259="",P259=""),"",MIN(H259,MAX(0,I259+P259))),"")</f>
        <v/>
      </c>
      <c r="R259" s="56" t="n"/>
      <c r="S259" s="57">
        <f>IFERROR(IF(OR(Q259="",R259=""),"",Q259*R259),"")</f>
        <v/>
      </c>
      <c r="T259" s="58">
        <f>IFERROR(IF(OR(Q259="",H259=""),"",Q259/H259),"")</f>
        <v/>
      </c>
      <c r="U259" s="57">
        <f>IFERROR(IF(OR(S259="",H259=""),"",S259/H259),"")</f>
        <v/>
      </c>
      <c r="V259" s="25" t="n"/>
      <c r="W259" s="56" t="n"/>
      <c r="X259" s="57">
        <f>IFERROR(IF(OR(V259="",W259=""),"",V259*W259),"")</f>
        <v/>
      </c>
      <c r="Y259" s="58">
        <f>IFERROR(IF(OR(V259="",H259=""),"",V259/H259),"")</f>
        <v/>
      </c>
      <c r="Z259" s="57">
        <f>IFERROR(IF(OR(S259="",X259=""),"",S259-X259),"")</f>
        <v/>
      </c>
      <c r="AA259" s="58">
        <f>IFERROR(IF(OR(Z259="",X259=""),"",Z259/X259),"")</f>
        <v/>
      </c>
      <c r="AB259" s="25" t="n"/>
      <c r="AC259" s="56" t="n"/>
      <c r="AD259" s="57">
        <f>IFERROR(IF(OR(AB259="",AC259=""),"",AB259*AC259),"")</f>
        <v/>
      </c>
      <c r="AE259" s="57">
        <f>IFERROR(IF(OR(S259="",AD259=""),"",S259-AD259),"")</f>
        <v/>
      </c>
      <c r="AF259" s="58">
        <f>IFERROR(IF(OR(AE259="",AD259=""),"",AE259/AD259),"")</f>
        <v/>
      </c>
      <c r="AG259" s="56" t="n"/>
      <c r="AH259" s="59">
        <f>IFERROR(IF(OR(R259="",AG259=""),"",R259/AG259*100),"")</f>
        <v/>
      </c>
      <c r="AI259" s="56" t="n"/>
      <c r="AJ259" s="57">
        <f>IFERROR(IF(OR(T259="",AI259=""),"",IF(T259&gt;='Assumptions'!$B$10,AI259*(1+'Assumptions'!$B$13),IF(T259&lt;'Assumptions'!$B$8,AI259*(1-'Assumptions'!$B$14),AI259))),"")</f>
        <v/>
      </c>
      <c r="AK259" s="31">
        <f>IFERROR(IF(COUNTA(G259,I259:J259,M259:P259,R259,V259:W259,AB259:AC259,AG259,AI259,AL259:AN259)=0,"",IF(H259=0,"Closed / Sold Out",IF(I259&gt;H259,"Review Inventory",IF(T259&gt;='Assumptions'!$B$10,"Increase Rate",IF(T259&lt;'Assumptions'!$B$8,"Reduce Rate","Hold Rate"))))),"Review")</f>
        <v/>
      </c>
      <c r="AL259" s="25" t="n"/>
      <c r="AM259" s="25" t="n"/>
      <c r="AN259" s="26" t="n"/>
      <c r="AO259" s="24">
        <f>IFERROR(IF(A259="","",IF(A259&lt;TODAY(),"Past",IF(A259=TODAY(),"Today","Future"))),"")</f>
        <v/>
      </c>
      <c r="AP259" s="58">
        <f>IFERROR(IF(COUNTA(G259,I259:J259,M259:P259,R259,V259:W259,AB259:AC259,AG259,AI259,AL259:AN259)=0,"",'Assumptions'!$B$9),"")</f>
        <v/>
      </c>
      <c r="AQ259" s="31">
        <f>IFERROR(IF(COUNTA(G259,I259:J259,M259:P259,R259,V259:W259,AB259:AC259,AG259,AI259,AL259:AN259)=0,"",IF(G259&gt;F259,"Out-of-order rooms exceed inventory",IF(I259&gt;H259,"On-the-books rooms exceed sellable rooms",IF(Q259&gt;H259,"Forecast exceeds sellable rooms",IF(AND(Q259&gt;0,R259=0),"Missing forecast ADR",IF(AND(I259&gt;0,J259=0),"Missing on-the-books ADR","Ready")))))),"Check inputs")</f>
        <v/>
      </c>
    </row>
    <row r="260">
      <c r="A260" s="55" t="n">
        <v>46281</v>
      </c>
      <c r="B260" s="24">
        <f>IFERROR(IF(A260="","",INDEX('Assumptions'!$E$3:$E$9,MOD(A260-'Assumptions'!$B$18,7)+1)),"")</f>
        <v/>
      </c>
      <c r="C260" s="24">
        <f>IFERROR(IF(A260="","",INDEX('Assumptions'!$H$3:$H$14,MONTH(A260))),"")</f>
        <v/>
      </c>
      <c r="D260" s="25" t="inlineStr">
        <is>
          <t>Weekday</t>
        </is>
      </c>
      <c r="E260" s="26" t="n"/>
      <c r="F260" s="24">
        <f>IFERROR(IF(A260="","",'Assumptions'!$B$5),"")</f>
        <v/>
      </c>
      <c r="G260" s="25" t="n"/>
      <c r="H260" s="24">
        <f>IFERROR(IF(G260="","",MAX(0,F260-G260)),"")</f>
        <v/>
      </c>
      <c r="I260" s="25" t="n"/>
      <c r="J260" s="56" t="n"/>
      <c r="K260" s="57">
        <f>IFERROR(IF(OR(I260="",J260=""),"",I260*J260),"")</f>
        <v/>
      </c>
      <c r="L260" s="58">
        <f>IFERROR(IF(OR(I260="",H260=""),"",I260/H260),"")</f>
        <v/>
      </c>
      <c r="M260" s="25" t="n"/>
      <c r="N260" s="25" t="n"/>
      <c r="O260" s="25" t="n"/>
      <c r="P260" s="25" t="n"/>
      <c r="Q260" s="24">
        <f>IFERROR(IF(OR(H260="",I260="",P260=""),"",MIN(H260,MAX(0,I260+P260))),"")</f>
        <v/>
      </c>
      <c r="R260" s="56" t="n"/>
      <c r="S260" s="57">
        <f>IFERROR(IF(OR(Q260="",R260=""),"",Q260*R260),"")</f>
        <v/>
      </c>
      <c r="T260" s="58">
        <f>IFERROR(IF(OR(Q260="",H260=""),"",Q260/H260),"")</f>
        <v/>
      </c>
      <c r="U260" s="57">
        <f>IFERROR(IF(OR(S260="",H260=""),"",S260/H260),"")</f>
        <v/>
      </c>
      <c r="V260" s="25" t="n"/>
      <c r="W260" s="56" t="n"/>
      <c r="X260" s="57">
        <f>IFERROR(IF(OR(V260="",W260=""),"",V260*W260),"")</f>
        <v/>
      </c>
      <c r="Y260" s="58">
        <f>IFERROR(IF(OR(V260="",H260=""),"",V260/H260),"")</f>
        <v/>
      </c>
      <c r="Z260" s="57">
        <f>IFERROR(IF(OR(S260="",X260=""),"",S260-X260),"")</f>
        <v/>
      </c>
      <c r="AA260" s="58">
        <f>IFERROR(IF(OR(Z260="",X260=""),"",Z260/X260),"")</f>
        <v/>
      </c>
      <c r="AB260" s="25" t="n"/>
      <c r="AC260" s="56" t="n"/>
      <c r="AD260" s="57">
        <f>IFERROR(IF(OR(AB260="",AC260=""),"",AB260*AC260),"")</f>
        <v/>
      </c>
      <c r="AE260" s="57">
        <f>IFERROR(IF(OR(S260="",AD260=""),"",S260-AD260),"")</f>
        <v/>
      </c>
      <c r="AF260" s="58">
        <f>IFERROR(IF(OR(AE260="",AD260=""),"",AE260/AD260),"")</f>
        <v/>
      </c>
      <c r="AG260" s="56" t="n"/>
      <c r="AH260" s="59">
        <f>IFERROR(IF(OR(R260="",AG260=""),"",R260/AG260*100),"")</f>
        <v/>
      </c>
      <c r="AI260" s="56" t="n"/>
      <c r="AJ260" s="57">
        <f>IFERROR(IF(OR(T260="",AI260=""),"",IF(T260&gt;='Assumptions'!$B$10,AI260*(1+'Assumptions'!$B$13),IF(T260&lt;'Assumptions'!$B$8,AI260*(1-'Assumptions'!$B$14),AI260))),"")</f>
        <v/>
      </c>
      <c r="AK260" s="31">
        <f>IFERROR(IF(COUNTA(G260,I260:J260,M260:P260,R260,V260:W260,AB260:AC260,AG260,AI260,AL260:AN260)=0,"",IF(H260=0,"Closed / Sold Out",IF(I260&gt;H260,"Review Inventory",IF(T260&gt;='Assumptions'!$B$10,"Increase Rate",IF(T260&lt;'Assumptions'!$B$8,"Reduce Rate","Hold Rate"))))),"Review")</f>
        <v/>
      </c>
      <c r="AL260" s="25" t="n"/>
      <c r="AM260" s="25" t="n"/>
      <c r="AN260" s="26" t="n"/>
      <c r="AO260" s="24">
        <f>IFERROR(IF(A260="","",IF(A260&lt;TODAY(),"Past",IF(A260=TODAY(),"Today","Future"))),"")</f>
        <v/>
      </c>
      <c r="AP260" s="58">
        <f>IFERROR(IF(COUNTA(G260,I260:J260,M260:P260,R260,V260:W260,AB260:AC260,AG260,AI260,AL260:AN260)=0,"",'Assumptions'!$B$9),"")</f>
        <v/>
      </c>
      <c r="AQ260" s="31">
        <f>IFERROR(IF(COUNTA(G260,I260:J260,M260:P260,R260,V260:W260,AB260:AC260,AG260,AI260,AL260:AN260)=0,"",IF(G260&gt;F260,"Out-of-order rooms exceed inventory",IF(I260&gt;H260,"On-the-books rooms exceed sellable rooms",IF(Q260&gt;H260,"Forecast exceeds sellable rooms",IF(AND(Q260&gt;0,R260=0),"Missing forecast ADR",IF(AND(I260&gt;0,J260=0),"Missing on-the-books ADR","Ready")))))),"Check inputs")</f>
        <v/>
      </c>
    </row>
    <row r="261">
      <c r="A261" s="55" t="n">
        <v>46282</v>
      </c>
      <c r="B261" s="24">
        <f>IFERROR(IF(A261="","",INDEX('Assumptions'!$E$3:$E$9,MOD(A261-'Assumptions'!$B$18,7)+1)),"")</f>
        <v/>
      </c>
      <c r="C261" s="24">
        <f>IFERROR(IF(A261="","",INDEX('Assumptions'!$H$3:$H$14,MONTH(A261))),"")</f>
        <v/>
      </c>
      <c r="D261" s="25" t="inlineStr">
        <is>
          <t>Weekday</t>
        </is>
      </c>
      <c r="E261" s="26" t="n"/>
      <c r="F261" s="24">
        <f>IFERROR(IF(A261="","",'Assumptions'!$B$5),"")</f>
        <v/>
      </c>
      <c r="G261" s="25" t="n"/>
      <c r="H261" s="24">
        <f>IFERROR(IF(G261="","",MAX(0,F261-G261)),"")</f>
        <v/>
      </c>
      <c r="I261" s="25" t="n"/>
      <c r="J261" s="56" t="n"/>
      <c r="K261" s="57">
        <f>IFERROR(IF(OR(I261="",J261=""),"",I261*J261),"")</f>
        <v/>
      </c>
      <c r="L261" s="58">
        <f>IFERROR(IF(OR(I261="",H261=""),"",I261/H261),"")</f>
        <v/>
      </c>
      <c r="M261" s="25" t="n"/>
      <c r="N261" s="25" t="n"/>
      <c r="O261" s="25" t="n"/>
      <c r="P261" s="25" t="n"/>
      <c r="Q261" s="24">
        <f>IFERROR(IF(OR(H261="",I261="",P261=""),"",MIN(H261,MAX(0,I261+P261))),"")</f>
        <v/>
      </c>
      <c r="R261" s="56" t="n"/>
      <c r="S261" s="57">
        <f>IFERROR(IF(OR(Q261="",R261=""),"",Q261*R261),"")</f>
        <v/>
      </c>
      <c r="T261" s="58">
        <f>IFERROR(IF(OR(Q261="",H261=""),"",Q261/H261),"")</f>
        <v/>
      </c>
      <c r="U261" s="57">
        <f>IFERROR(IF(OR(S261="",H261=""),"",S261/H261),"")</f>
        <v/>
      </c>
      <c r="V261" s="25" t="n"/>
      <c r="W261" s="56" t="n"/>
      <c r="X261" s="57">
        <f>IFERROR(IF(OR(V261="",W261=""),"",V261*W261),"")</f>
        <v/>
      </c>
      <c r="Y261" s="58">
        <f>IFERROR(IF(OR(V261="",H261=""),"",V261/H261),"")</f>
        <v/>
      </c>
      <c r="Z261" s="57">
        <f>IFERROR(IF(OR(S261="",X261=""),"",S261-X261),"")</f>
        <v/>
      </c>
      <c r="AA261" s="58">
        <f>IFERROR(IF(OR(Z261="",X261=""),"",Z261/X261),"")</f>
        <v/>
      </c>
      <c r="AB261" s="25" t="n"/>
      <c r="AC261" s="56" t="n"/>
      <c r="AD261" s="57">
        <f>IFERROR(IF(OR(AB261="",AC261=""),"",AB261*AC261),"")</f>
        <v/>
      </c>
      <c r="AE261" s="57">
        <f>IFERROR(IF(OR(S261="",AD261=""),"",S261-AD261),"")</f>
        <v/>
      </c>
      <c r="AF261" s="58">
        <f>IFERROR(IF(OR(AE261="",AD261=""),"",AE261/AD261),"")</f>
        <v/>
      </c>
      <c r="AG261" s="56" t="n"/>
      <c r="AH261" s="59">
        <f>IFERROR(IF(OR(R261="",AG261=""),"",R261/AG261*100),"")</f>
        <v/>
      </c>
      <c r="AI261" s="56" t="n"/>
      <c r="AJ261" s="57">
        <f>IFERROR(IF(OR(T261="",AI261=""),"",IF(T261&gt;='Assumptions'!$B$10,AI261*(1+'Assumptions'!$B$13),IF(T261&lt;'Assumptions'!$B$8,AI261*(1-'Assumptions'!$B$14),AI261))),"")</f>
        <v/>
      </c>
      <c r="AK261" s="31">
        <f>IFERROR(IF(COUNTA(G261,I261:J261,M261:P261,R261,V261:W261,AB261:AC261,AG261,AI261,AL261:AN261)=0,"",IF(H261=0,"Closed / Sold Out",IF(I261&gt;H261,"Review Inventory",IF(T261&gt;='Assumptions'!$B$10,"Increase Rate",IF(T261&lt;'Assumptions'!$B$8,"Reduce Rate","Hold Rate"))))),"Review")</f>
        <v/>
      </c>
      <c r="AL261" s="25" t="n"/>
      <c r="AM261" s="25" t="n"/>
      <c r="AN261" s="26" t="n"/>
      <c r="AO261" s="24">
        <f>IFERROR(IF(A261="","",IF(A261&lt;TODAY(),"Past",IF(A261=TODAY(),"Today","Future"))),"")</f>
        <v/>
      </c>
      <c r="AP261" s="58">
        <f>IFERROR(IF(COUNTA(G261,I261:J261,M261:P261,R261,V261:W261,AB261:AC261,AG261,AI261,AL261:AN261)=0,"",'Assumptions'!$B$9),"")</f>
        <v/>
      </c>
      <c r="AQ261" s="31">
        <f>IFERROR(IF(COUNTA(G261,I261:J261,M261:P261,R261,V261:W261,AB261:AC261,AG261,AI261,AL261:AN261)=0,"",IF(G261&gt;F261,"Out-of-order rooms exceed inventory",IF(I261&gt;H261,"On-the-books rooms exceed sellable rooms",IF(Q261&gt;H261,"Forecast exceeds sellable rooms",IF(AND(Q261&gt;0,R261=0),"Missing forecast ADR",IF(AND(I261&gt;0,J261=0),"Missing on-the-books ADR","Ready")))))),"Check inputs")</f>
        <v/>
      </c>
    </row>
    <row r="262">
      <c r="A262" s="55" t="n">
        <v>46283</v>
      </c>
      <c r="B262" s="24">
        <f>IFERROR(IF(A262="","",INDEX('Assumptions'!$E$3:$E$9,MOD(A262-'Assumptions'!$B$18,7)+1)),"")</f>
        <v/>
      </c>
      <c r="C262" s="24">
        <f>IFERROR(IF(A262="","",INDEX('Assumptions'!$H$3:$H$14,MONTH(A262))),"")</f>
        <v/>
      </c>
      <c r="D262" s="25" t="inlineStr">
        <is>
          <t>Weekday</t>
        </is>
      </c>
      <c r="E262" s="26" t="n"/>
      <c r="F262" s="24">
        <f>IFERROR(IF(A262="","",'Assumptions'!$B$5),"")</f>
        <v/>
      </c>
      <c r="G262" s="25" t="n"/>
      <c r="H262" s="24">
        <f>IFERROR(IF(G262="","",MAX(0,F262-G262)),"")</f>
        <v/>
      </c>
      <c r="I262" s="25" t="n"/>
      <c r="J262" s="56" t="n"/>
      <c r="K262" s="57">
        <f>IFERROR(IF(OR(I262="",J262=""),"",I262*J262),"")</f>
        <v/>
      </c>
      <c r="L262" s="58">
        <f>IFERROR(IF(OR(I262="",H262=""),"",I262/H262),"")</f>
        <v/>
      </c>
      <c r="M262" s="25" t="n"/>
      <c r="N262" s="25" t="n"/>
      <c r="O262" s="25" t="n"/>
      <c r="P262" s="25" t="n"/>
      <c r="Q262" s="24">
        <f>IFERROR(IF(OR(H262="",I262="",P262=""),"",MIN(H262,MAX(0,I262+P262))),"")</f>
        <v/>
      </c>
      <c r="R262" s="56" t="n"/>
      <c r="S262" s="57">
        <f>IFERROR(IF(OR(Q262="",R262=""),"",Q262*R262),"")</f>
        <v/>
      </c>
      <c r="T262" s="58">
        <f>IFERROR(IF(OR(Q262="",H262=""),"",Q262/H262),"")</f>
        <v/>
      </c>
      <c r="U262" s="57">
        <f>IFERROR(IF(OR(S262="",H262=""),"",S262/H262),"")</f>
        <v/>
      </c>
      <c r="V262" s="25" t="n"/>
      <c r="W262" s="56" t="n"/>
      <c r="X262" s="57">
        <f>IFERROR(IF(OR(V262="",W262=""),"",V262*W262),"")</f>
        <v/>
      </c>
      <c r="Y262" s="58">
        <f>IFERROR(IF(OR(V262="",H262=""),"",V262/H262),"")</f>
        <v/>
      </c>
      <c r="Z262" s="57">
        <f>IFERROR(IF(OR(S262="",X262=""),"",S262-X262),"")</f>
        <v/>
      </c>
      <c r="AA262" s="58">
        <f>IFERROR(IF(OR(Z262="",X262=""),"",Z262/X262),"")</f>
        <v/>
      </c>
      <c r="AB262" s="25" t="n"/>
      <c r="AC262" s="56" t="n"/>
      <c r="AD262" s="57">
        <f>IFERROR(IF(OR(AB262="",AC262=""),"",AB262*AC262),"")</f>
        <v/>
      </c>
      <c r="AE262" s="57">
        <f>IFERROR(IF(OR(S262="",AD262=""),"",S262-AD262),"")</f>
        <v/>
      </c>
      <c r="AF262" s="58">
        <f>IFERROR(IF(OR(AE262="",AD262=""),"",AE262/AD262),"")</f>
        <v/>
      </c>
      <c r="AG262" s="56" t="n"/>
      <c r="AH262" s="59">
        <f>IFERROR(IF(OR(R262="",AG262=""),"",R262/AG262*100),"")</f>
        <v/>
      </c>
      <c r="AI262" s="56" t="n"/>
      <c r="AJ262" s="57">
        <f>IFERROR(IF(OR(T262="",AI262=""),"",IF(T262&gt;='Assumptions'!$B$10,AI262*(1+'Assumptions'!$B$13),IF(T262&lt;'Assumptions'!$B$8,AI262*(1-'Assumptions'!$B$14),AI262))),"")</f>
        <v/>
      </c>
      <c r="AK262" s="31">
        <f>IFERROR(IF(COUNTA(G262,I262:J262,M262:P262,R262,V262:W262,AB262:AC262,AG262,AI262,AL262:AN262)=0,"",IF(H262=0,"Closed / Sold Out",IF(I262&gt;H262,"Review Inventory",IF(T262&gt;='Assumptions'!$B$10,"Increase Rate",IF(T262&lt;'Assumptions'!$B$8,"Reduce Rate","Hold Rate"))))),"Review")</f>
        <v/>
      </c>
      <c r="AL262" s="25" t="n"/>
      <c r="AM262" s="25" t="n"/>
      <c r="AN262" s="26" t="n"/>
      <c r="AO262" s="24">
        <f>IFERROR(IF(A262="","",IF(A262&lt;TODAY(),"Past",IF(A262=TODAY(),"Today","Future"))),"")</f>
        <v/>
      </c>
      <c r="AP262" s="58">
        <f>IFERROR(IF(COUNTA(G262,I262:J262,M262:P262,R262,V262:W262,AB262:AC262,AG262,AI262,AL262:AN262)=0,"",'Assumptions'!$B$9),"")</f>
        <v/>
      </c>
      <c r="AQ262" s="31">
        <f>IFERROR(IF(COUNTA(G262,I262:J262,M262:P262,R262,V262:W262,AB262:AC262,AG262,AI262,AL262:AN262)=0,"",IF(G262&gt;F262,"Out-of-order rooms exceed inventory",IF(I262&gt;H262,"On-the-books rooms exceed sellable rooms",IF(Q262&gt;H262,"Forecast exceeds sellable rooms",IF(AND(Q262&gt;0,R262=0),"Missing forecast ADR",IF(AND(I262&gt;0,J262=0),"Missing on-the-books ADR","Ready")))))),"Check inputs")</f>
        <v/>
      </c>
    </row>
    <row r="263">
      <c r="A263" s="55" t="n">
        <v>46284</v>
      </c>
      <c r="B263" s="24">
        <f>IFERROR(IF(A263="","",INDEX('Assumptions'!$E$3:$E$9,MOD(A263-'Assumptions'!$B$18,7)+1)),"")</f>
        <v/>
      </c>
      <c r="C263" s="24">
        <f>IFERROR(IF(A263="","",INDEX('Assumptions'!$H$3:$H$14,MONTH(A263))),"")</f>
        <v/>
      </c>
      <c r="D263" s="25" t="inlineStr">
        <is>
          <t>Weekend</t>
        </is>
      </c>
      <c r="E263" s="26" t="n"/>
      <c r="F263" s="24">
        <f>IFERROR(IF(A263="","",'Assumptions'!$B$5),"")</f>
        <v/>
      </c>
      <c r="G263" s="25" t="n"/>
      <c r="H263" s="24">
        <f>IFERROR(IF(G263="","",MAX(0,F263-G263)),"")</f>
        <v/>
      </c>
      <c r="I263" s="25" t="n"/>
      <c r="J263" s="56" t="n"/>
      <c r="K263" s="57">
        <f>IFERROR(IF(OR(I263="",J263=""),"",I263*J263),"")</f>
        <v/>
      </c>
      <c r="L263" s="58">
        <f>IFERROR(IF(OR(I263="",H263=""),"",I263/H263),"")</f>
        <v/>
      </c>
      <c r="M263" s="25" t="n"/>
      <c r="N263" s="25" t="n"/>
      <c r="O263" s="25" t="n"/>
      <c r="P263" s="25" t="n"/>
      <c r="Q263" s="24">
        <f>IFERROR(IF(OR(H263="",I263="",P263=""),"",MIN(H263,MAX(0,I263+P263))),"")</f>
        <v/>
      </c>
      <c r="R263" s="56" t="n"/>
      <c r="S263" s="57">
        <f>IFERROR(IF(OR(Q263="",R263=""),"",Q263*R263),"")</f>
        <v/>
      </c>
      <c r="T263" s="58">
        <f>IFERROR(IF(OR(Q263="",H263=""),"",Q263/H263),"")</f>
        <v/>
      </c>
      <c r="U263" s="57">
        <f>IFERROR(IF(OR(S263="",H263=""),"",S263/H263),"")</f>
        <v/>
      </c>
      <c r="V263" s="25" t="n"/>
      <c r="W263" s="56" t="n"/>
      <c r="X263" s="57">
        <f>IFERROR(IF(OR(V263="",W263=""),"",V263*W263),"")</f>
        <v/>
      </c>
      <c r="Y263" s="58">
        <f>IFERROR(IF(OR(V263="",H263=""),"",V263/H263),"")</f>
        <v/>
      </c>
      <c r="Z263" s="57">
        <f>IFERROR(IF(OR(S263="",X263=""),"",S263-X263),"")</f>
        <v/>
      </c>
      <c r="AA263" s="58">
        <f>IFERROR(IF(OR(Z263="",X263=""),"",Z263/X263),"")</f>
        <v/>
      </c>
      <c r="AB263" s="25" t="n"/>
      <c r="AC263" s="56" t="n"/>
      <c r="AD263" s="57">
        <f>IFERROR(IF(OR(AB263="",AC263=""),"",AB263*AC263),"")</f>
        <v/>
      </c>
      <c r="AE263" s="57">
        <f>IFERROR(IF(OR(S263="",AD263=""),"",S263-AD263),"")</f>
        <v/>
      </c>
      <c r="AF263" s="58">
        <f>IFERROR(IF(OR(AE263="",AD263=""),"",AE263/AD263),"")</f>
        <v/>
      </c>
      <c r="AG263" s="56" t="n"/>
      <c r="AH263" s="59">
        <f>IFERROR(IF(OR(R263="",AG263=""),"",R263/AG263*100),"")</f>
        <v/>
      </c>
      <c r="AI263" s="56" t="n"/>
      <c r="AJ263" s="57">
        <f>IFERROR(IF(OR(T263="",AI263=""),"",IF(T263&gt;='Assumptions'!$B$10,AI263*(1+'Assumptions'!$B$13),IF(T263&lt;'Assumptions'!$B$8,AI263*(1-'Assumptions'!$B$14),AI263))),"")</f>
        <v/>
      </c>
      <c r="AK263" s="31">
        <f>IFERROR(IF(COUNTA(G263,I263:J263,M263:P263,R263,V263:W263,AB263:AC263,AG263,AI263,AL263:AN263)=0,"",IF(H263=0,"Closed / Sold Out",IF(I263&gt;H263,"Review Inventory",IF(T263&gt;='Assumptions'!$B$10,"Increase Rate",IF(T263&lt;'Assumptions'!$B$8,"Reduce Rate","Hold Rate"))))),"Review")</f>
        <v/>
      </c>
      <c r="AL263" s="25" t="n"/>
      <c r="AM263" s="25" t="n"/>
      <c r="AN263" s="26" t="n"/>
      <c r="AO263" s="24">
        <f>IFERROR(IF(A263="","",IF(A263&lt;TODAY(),"Past",IF(A263=TODAY(),"Today","Future"))),"")</f>
        <v/>
      </c>
      <c r="AP263" s="58">
        <f>IFERROR(IF(COUNTA(G263,I263:J263,M263:P263,R263,V263:W263,AB263:AC263,AG263,AI263,AL263:AN263)=0,"",'Assumptions'!$B$9),"")</f>
        <v/>
      </c>
      <c r="AQ263" s="31">
        <f>IFERROR(IF(COUNTA(G263,I263:J263,M263:P263,R263,V263:W263,AB263:AC263,AG263,AI263,AL263:AN263)=0,"",IF(G263&gt;F263,"Out-of-order rooms exceed inventory",IF(I263&gt;H263,"On-the-books rooms exceed sellable rooms",IF(Q263&gt;H263,"Forecast exceeds sellable rooms",IF(AND(Q263&gt;0,R263=0),"Missing forecast ADR",IF(AND(I263&gt;0,J263=0),"Missing on-the-books ADR","Ready")))))),"Check inputs")</f>
        <v/>
      </c>
    </row>
    <row r="264">
      <c r="A264" s="55" t="n">
        <v>46285</v>
      </c>
      <c r="B264" s="24">
        <f>IFERROR(IF(A264="","",INDEX('Assumptions'!$E$3:$E$9,MOD(A264-'Assumptions'!$B$18,7)+1)),"")</f>
        <v/>
      </c>
      <c r="C264" s="24">
        <f>IFERROR(IF(A264="","",INDEX('Assumptions'!$H$3:$H$14,MONTH(A264))),"")</f>
        <v/>
      </c>
      <c r="D264" s="25" t="inlineStr">
        <is>
          <t>Weekend</t>
        </is>
      </c>
      <c r="E264" s="26" t="n"/>
      <c r="F264" s="24">
        <f>IFERROR(IF(A264="","",'Assumptions'!$B$5),"")</f>
        <v/>
      </c>
      <c r="G264" s="25" t="n"/>
      <c r="H264" s="24">
        <f>IFERROR(IF(G264="","",MAX(0,F264-G264)),"")</f>
        <v/>
      </c>
      <c r="I264" s="25" t="n"/>
      <c r="J264" s="56" t="n"/>
      <c r="K264" s="57">
        <f>IFERROR(IF(OR(I264="",J264=""),"",I264*J264),"")</f>
        <v/>
      </c>
      <c r="L264" s="58">
        <f>IFERROR(IF(OR(I264="",H264=""),"",I264/H264),"")</f>
        <v/>
      </c>
      <c r="M264" s="25" t="n"/>
      <c r="N264" s="25" t="n"/>
      <c r="O264" s="25" t="n"/>
      <c r="P264" s="25" t="n"/>
      <c r="Q264" s="24">
        <f>IFERROR(IF(OR(H264="",I264="",P264=""),"",MIN(H264,MAX(0,I264+P264))),"")</f>
        <v/>
      </c>
      <c r="R264" s="56" t="n"/>
      <c r="S264" s="57">
        <f>IFERROR(IF(OR(Q264="",R264=""),"",Q264*R264),"")</f>
        <v/>
      </c>
      <c r="T264" s="58">
        <f>IFERROR(IF(OR(Q264="",H264=""),"",Q264/H264),"")</f>
        <v/>
      </c>
      <c r="U264" s="57">
        <f>IFERROR(IF(OR(S264="",H264=""),"",S264/H264),"")</f>
        <v/>
      </c>
      <c r="V264" s="25" t="n"/>
      <c r="W264" s="56" t="n"/>
      <c r="X264" s="57">
        <f>IFERROR(IF(OR(V264="",W264=""),"",V264*W264),"")</f>
        <v/>
      </c>
      <c r="Y264" s="58">
        <f>IFERROR(IF(OR(V264="",H264=""),"",V264/H264),"")</f>
        <v/>
      </c>
      <c r="Z264" s="57">
        <f>IFERROR(IF(OR(S264="",X264=""),"",S264-X264),"")</f>
        <v/>
      </c>
      <c r="AA264" s="58">
        <f>IFERROR(IF(OR(Z264="",X264=""),"",Z264/X264),"")</f>
        <v/>
      </c>
      <c r="AB264" s="25" t="n"/>
      <c r="AC264" s="56" t="n"/>
      <c r="AD264" s="57">
        <f>IFERROR(IF(OR(AB264="",AC264=""),"",AB264*AC264),"")</f>
        <v/>
      </c>
      <c r="AE264" s="57">
        <f>IFERROR(IF(OR(S264="",AD264=""),"",S264-AD264),"")</f>
        <v/>
      </c>
      <c r="AF264" s="58">
        <f>IFERROR(IF(OR(AE264="",AD264=""),"",AE264/AD264),"")</f>
        <v/>
      </c>
      <c r="AG264" s="56" t="n"/>
      <c r="AH264" s="59">
        <f>IFERROR(IF(OR(R264="",AG264=""),"",R264/AG264*100),"")</f>
        <v/>
      </c>
      <c r="AI264" s="56" t="n"/>
      <c r="AJ264" s="57">
        <f>IFERROR(IF(OR(T264="",AI264=""),"",IF(T264&gt;='Assumptions'!$B$10,AI264*(1+'Assumptions'!$B$13),IF(T264&lt;'Assumptions'!$B$8,AI264*(1-'Assumptions'!$B$14),AI264))),"")</f>
        <v/>
      </c>
      <c r="AK264" s="31">
        <f>IFERROR(IF(COUNTA(G264,I264:J264,M264:P264,R264,V264:W264,AB264:AC264,AG264,AI264,AL264:AN264)=0,"",IF(H264=0,"Closed / Sold Out",IF(I264&gt;H264,"Review Inventory",IF(T264&gt;='Assumptions'!$B$10,"Increase Rate",IF(T264&lt;'Assumptions'!$B$8,"Reduce Rate","Hold Rate"))))),"Review")</f>
        <v/>
      </c>
      <c r="AL264" s="25" t="n"/>
      <c r="AM264" s="25" t="n"/>
      <c r="AN264" s="26" t="n"/>
      <c r="AO264" s="24">
        <f>IFERROR(IF(A264="","",IF(A264&lt;TODAY(),"Past",IF(A264=TODAY(),"Today","Future"))),"")</f>
        <v/>
      </c>
      <c r="AP264" s="58">
        <f>IFERROR(IF(COUNTA(G264,I264:J264,M264:P264,R264,V264:W264,AB264:AC264,AG264,AI264,AL264:AN264)=0,"",'Assumptions'!$B$9),"")</f>
        <v/>
      </c>
      <c r="AQ264" s="31">
        <f>IFERROR(IF(COUNTA(G264,I264:J264,M264:P264,R264,V264:W264,AB264:AC264,AG264,AI264,AL264:AN264)=0,"",IF(G264&gt;F264,"Out-of-order rooms exceed inventory",IF(I264&gt;H264,"On-the-books rooms exceed sellable rooms",IF(Q264&gt;H264,"Forecast exceeds sellable rooms",IF(AND(Q264&gt;0,R264=0),"Missing forecast ADR",IF(AND(I264&gt;0,J264=0),"Missing on-the-books ADR","Ready")))))),"Check inputs")</f>
        <v/>
      </c>
    </row>
    <row r="265">
      <c r="A265" s="55" t="n">
        <v>46286</v>
      </c>
      <c r="B265" s="24">
        <f>IFERROR(IF(A265="","",INDEX('Assumptions'!$E$3:$E$9,MOD(A265-'Assumptions'!$B$18,7)+1)),"")</f>
        <v/>
      </c>
      <c r="C265" s="24">
        <f>IFERROR(IF(A265="","",INDEX('Assumptions'!$H$3:$H$14,MONTH(A265))),"")</f>
        <v/>
      </c>
      <c r="D265" s="25" t="inlineStr">
        <is>
          <t>Weekday</t>
        </is>
      </c>
      <c r="E265" s="26" t="n"/>
      <c r="F265" s="24">
        <f>IFERROR(IF(A265="","",'Assumptions'!$B$5),"")</f>
        <v/>
      </c>
      <c r="G265" s="25" t="n"/>
      <c r="H265" s="24">
        <f>IFERROR(IF(G265="","",MAX(0,F265-G265)),"")</f>
        <v/>
      </c>
      <c r="I265" s="25" t="n"/>
      <c r="J265" s="56" t="n"/>
      <c r="K265" s="57">
        <f>IFERROR(IF(OR(I265="",J265=""),"",I265*J265),"")</f>
        <v/>
      </c>
      <c r="L265" s="58">
        <f>IFERROR(IF(OR(I265="",H265=""),"",I265/H265),"")</f>
        <v/>
      </c>
      <c r="M265" s="25" t="n"/>
      <c r="N265" s="25" t="n"/>
      <c r="O265" s="25" t="n"/>
      <c r="P265" s="25" t="n"/>
      <c r="Q265" s="24">
        <f>IFERROR(IF(OR(H265="",I265="",P265=""),"",MIN(H265,MAX(0,I265+P265))),"")</f>
        <v/>
      </c>
      <c r="R265" s="56" t="n"/>
      <c r="S265" s="57">
        <f>IFERROR(IF(OR(Q265="",R265=""),"",Q265*R265),"")</f>
        <v/>
      </c>
      <c r="T265" s="58">
        <f>IFERROR(IF(OR(Q265="",H265=""),"",Q265/H265),"")</f>
        <v/>
      </c>
      <c r="U265" s="57">
        <f>IFERROR(IF(OR(S265="",H265=""),"",S265/H265),"")</f>
        <v/>
      </c>
      <c r="V265" s="25" t="n"/>
      <c r="W265" s="56" t="n"/>
      <c r="X265" s="57">
        <f>IFERROR(IF(OR(V265="",W265=""),"",V265*W265),"")</f>
        <v/>
      </c>
      <c r="Y265" s="58">
        <f>IFERROR(IF(OR(V265="",H265=""),"",V265/H265),"")</f>
        <v/>
      </c>
      <c r="Z265" s="57">
        <f>IFERROR(IF(OR(S265="",X265=""),"",S265-X265),"")</f>
        <v/>
      </c>
      <c r="AA265" s="58">
        <f>IFERROR(IF(OR(Z265="",X265=""),"",Z265/X265),"")</f>
        <v/>
      </c>
      <c r="AB265" s="25" t="n"/>
      <c r="AC265" s="56" t="n"/>
      <c r="AD265" s="57">
        <f>IFERROR(IF(OR(AB265="",AC265=""),"",AB265*AC265),"")</f>
        <v/>
      </c>
      <c r="AE265" s="57">
        <f>IFERROR(IF(OR(S265="",AD265=""),"",S265-AD265),"")</f>
        <v/>
      </c>
      <c r="AF265" s="58">
        <f>IFERROR(IF(OR(AE265="",AD265=""),"",AE265/AD265),"")</f>
        <v/>
      </c>
      <c r="AG265" s="56" t="n"/>
      <c r="AH265" s="59">
        <f>IFERROR(IF(OR(R265="",AG265=""),"",R265/AG265*100),"")</f>
        <v/>
      </c>
      <c r="AI265" s="56" t="n"/>
      <c r="AJ265" s="57">
        <f>IFERROR(IF(OR(T265="",AI265=""),"",IF(T265&gt;='Assumptions'!$B$10,AI265*(1+'Assumptions'!$B$13),IF(T265&lt;'Assumptions'!$B$8,AI265*(1-'Assumptions'!$B$14),AI265))),"")</f>
        <v/>
      </c>
      <c r="AK265" s="31">
        <f>IFERROR(IF(COUNTA(G265,I265:J265,M265:P265,R265,V265:W265,AB265:AC265,AG265,AI265,AL265:AN265)=0,"",IF(H265=0,"Closed / Sold Out",IF(I265&gt;H265,"Review Inventory",IF(T265&gt;='Assumptions'!$B$10,"Increase Rate",IF(T265&lt;'Assumptions'!$B$8,"Reduce Rate","Hold Rate"))))),"Review")</f>
        <v/>
      </c>
      <c r="AL265" s="25" t="n"/>
      <c r="AM265" s="25" t="n"/>
      <c r="AN265" s="26" t="n"/>
      <c r="AO265" s="24">
        <f>IFERROR(IF(A265="","",IF(A265&lt;TODAY(),"Past",IF(A265=TODAY(),"Today","Future"))),"")</f>
        <v/>
      </c>
      <c r="AP265" s="58">
        <f>IFERROR(IF(COUNTA(G265,I265:J265,M265:P265,R265,V265:W265,AB265:AC265,AG265,AI265,AL265:AN265)=0,"",'Assumptions'!$B$9),"")</f>
        <v/>
      </c>
      <c r="AQ265" s="31">
        <f>IFERROR(IF(COUNTA(G265,I265:J265,M265:P265,R265,V265:W265,AB265:AC265,AG265,AI265,AL265:AN265)=0,"",IF(G265&gt;F265,"Out-of-order rooms exceed inventory",IF(I265&gt;H265,"On-the-books rooms exceed sellable rooms",IF(Q265&gt;H265,"Forecast exceeds sellable rooms",IF(AND(Q265&gt;0,R265=0),"Missing forecast ADR",IF(AND(I265&gt;0,J265=0),"Missing on-the-books ADR","Ready")))))),"Check inputs")</f>
        <v/>
      </c>
    </row>
    <row r="266">
      <c r="A266" s="55" t="n">
        <v>46287</v>
      </c>
      <c r="B266" s="24">
        <f>IFERROR(IF(A266="","",INDEX('Assumptions'!$E$3:$E$9,MOD(A266-'Assumptions'!$B$18,7)+1)),"")</f>
        <v/>
      </c>
      <c r="C266" s="24">
        <f>IFERROR(IF(A266="","",INDEX('Assumptions'!$H$3:$H$14,MONTH(A266))),"")</f>
        <v/>
      </c>
      <c r="D266" s="25" t="inlineStr">
        <is>
          <t>Weekday</t>
        </is>
      </c>
      <c r="E266" s="26" t="n"/>
      <c r="F266" s="24">
        <f>IFERROR(IF(A266="","",'Assumptions'!$B$5),"")</f>
        <v/>
      </c>
      <c r="G266" s="25" t="n"/>
      <c r="H266" s="24">
        <f>IFERROR(IF(G266="","",MAX(0,F266-G266)),"")</f>
        <v/>
      </c>
      <c r="I266" s="25" t="n"/>
      <c r="J266" s="56" t="n"/>
      <c r="K266" s="57">
        <f>IFERROR(IF(OR(I266="",J266=""),"",I266*J266),"")</f>
        <v/>
      </c>
      <c r="L266" s="58">
        <f>IFERROR(IF(OR(I266="",H266=""),"",I266/H266),"")</f>
        <v/>
      </c>
      <c r="M266" s="25" t="n"/>
      <c r="N266" s="25" t="n"/>
      <c r="O266" s="25" t="n"/>
      <c r="P266" s="25" t="n"/>
      <c r="Q266" s="24">
        <f>IFERROR(IF(OR(H266="",I266="",P266=""),"",MIN(H266,MAX(0,I266+P266))),"")</f>
        <v/>
      </c>
      <c r="R266" s="56" t="n"/>
      <c r="S266" s="57">
        <f>IFERROR(IF(OR(Q266="",R266=""),"",Q266*R266),"")</f>
        <v/>
      </c>
      <c r="T266" s="58">
        <f>IFERROR(IF(OR(Q266="",H266=""),"",Q266/H266),"")</f>
        <v/>
      </c>
      <c r="U266" s="57">
        <f>IFERROR(IF(OR(S266="",H266=""),"",S266/H266),"")</f>
        <v/>
      </c>
      <c r="V266" s="25" t="n"/>
      <c r="W266" s="56" t="n"/>
      <c r="X266" s="57">
        <f>IFERROR(IF(OR(V266="",W266=""),"",V266*W266),"")</f>
        <v/>
      </c>
      <c r="Y266" s="58">
        <f>IFERROR(IF(OR(V266="",H266=""),"",V266/H266),"")</f>
        <v/>
      </c>
      <c r="Z266" s="57">
        <f>IFERROR(IF(OR(S266="",X266=""),"",S266-X266),"")</f>
        <v/>
      </c>
      <c r="AA266" s="58">
        <f>IFERROR(IF(OR(Z266="",X266=""),"",Z266/X266),"")</f>
        <v/>
      </c>
      <c r="AB266" s="25" t="n"/>
      <c r="AC266" s="56" t="n"/>
      <c r="AD266" s="57">
        <f>IFERROR(IF(OR(AB266="",AC266=""),"",AB266*AC266),"")</f>
        <v/>
      </c>
      <c r="AE266" s="57">
        <f>IFERROR(IF(OR(S266="",AD266=""),"",S266-AD266),"")</f>
        <v/>
      </c>
      <c r="AF266" s="58">
        <f>IFERROR(IF(OR(AE266="",AD266=""),"",AE266/AD266),"")</f>
        <v/>
      </c>
      <c r="AG266" s="56" t="n"/>
      <c r="AH266" s="59">
        <f>IFERROR(IF(OR(R266="",AG266=""),"",R266/AG266*100),"")</f>
        <v/>
      </c>
      <c r="AI266" s="56" t="n"/>
      <c r="AJ266" s="57">
        <f>IFERROR(IF(OR(T266="",AI266=""),"",IF(T266&gt;='Assumptions'!$B$10,AI266*(1+'Assumptions'!$B$13),IF(T266&lt;'Assumptions'!$B$8,AI266*(1-'Assumptions'!$B$14),AI266))),"")</f>
        <v/>
      </c>
      <c r="AK266" s="31">
        <f>IFERROR(IF(COUNTA(G266,I266:J266,M266:P266,R266,V266:W266,AB266:AC266,AG266,AI266,AL266:AN266)=0,"",IF(H266=0,"Closed / Sold Out",IF(I266&gt;H266,"Review Inventory",IF(T266&gt;='Assumptions'!$B$10,"Increase Rate",IF(T266&lt;'Assumptions'!$B$8,"Reduce Rate","Hold Rate"))))),"Review")</f>
        <v/>
      </c>
      <c r="AL266" s="25" t="n"/>
      <c r="AM266" s="25" t="n"/>
      <c r="AN266" s="26" t="n"/>
      <c r="AO266" s="24">
        <f>IFERROR(IF(A266="","",IF(A266&lt;TODAY(),"Past",IF(A266=TODAY(),"Today","Future"))),"")</f>
        <v/>
      </c>
      <c r="AP266" s="58">
        <f>IFERROR(IF(COUNTA(G266,I266:J266,M266:P266,R266,V266:W266,AB266:AC266,AG266,AI266,AL266:AN266)=0,"",'Assumptions'!$B$9),"")</f>
        <v/>
      </c>
      <c r="AQ266" s="31">
        <f>IFERROR(IF(COUNTA(G266,I266:J266,M266:P266,R266,V266:W266,AB266:AC266,AG266,AI266,AL266:AN266)=0,"",IF(G266&gt;F266,"Out-of-order rooms exceed inventory",IF(I266&gt;H266,"On-the-books rooms exceed sellable rooms",IF(Q266&gt;H266,"Forecast exceeds sellable rooms",IF(AND(Q266&gt;0,R266=0),"Missing forecast ADR",IF(AND(I266&gt;0,J266=0),"Missing on-the-books ADR","Ready")))))),"Check inputs")</f>
        <v/>
      </c>
    </row>
    <row r="267">
      <c r="A267" s="55" t="n">
        <v>46288</v>
      </c>
      <c r="B267" s="24">
        <f>IFERROR(IF(A267="","",INDEX('Assumptions'!$E$3:$E$9,MOD(A267-'Assumptions'!$B$18,7)+1)),"")</f>
        <v/>
      </c>
      <c r="C267" s="24">
        <f>IFERROR(IF(A267="","",INDEX('Assumptions'!$H$3:$H$14,MONTH(A267))),"")</f>
        <v/>
      </c>
      <c r="D267" s="25" t="inlineStr">
        <is>
          <t>Weekday</t>
        </is>
      </c>
      <c r="E267" s="26" t="n"/>
      <c r="F267" s="24">
        <f>IFERROR(IF(A267="","",'Assumptions'!$B$5),"")</f>
        <v/>
      </c>
      <c r="G267" s="25" t="n"/>
      <c r="H267" s="24">
        <f>IFERROR(IF(G267="","",MAX(0,F267-G267)),"")</f>
        <v/>
      </c>
      <c r="I267" s="25" t="n"/>
      <c r="J267" s="56" t="n"/>
      <c r="K267" s="57">
        <f>IFERROR(IF(OR(I267="",J267=""),"",I267*J267),"")</f>
        <v/>
      </c>
      <c r="L267" s="58">
        <f>IFERROR(IF(OR(I267="",H267=""),"",I267/H267),"")</f>
        <v/>
      </c>
      <c r="M267" s="25" t="n"/>
      <c r="N267" s="25" t="n"/>
      <c r="O267" s="25" t="n"/>
      <c r="P267" s="25" t="n"/>
      <c r="Q267" s="24">
        <f>IFERROR(IF(OR(H267="",I267="",P267=""),"",MIN(H267,MAX(0,I267+P267))),"")</f>
        <v/>
      </c>
      <c r="R267" s="56" t="n"/>
      <c r="S267" s="57">
        <f>IFERROR(IF(OR(Q267="",R267=""),"",Q267*R267),"")</f>
        <v/>
      </c>
      <c r="T267" s="58">
        <f>IFERROR(IF(OR(Q267="",H267=""),"",Q267/H267),"")</f>
        <v/>
      </c>
      <c r="U267" s="57">
        <f>IFERROR(IF(OR(S267="",H267=""),"",S267/H267),"")</f>
        <v/>
      </c>
      <c r="V267" s="25" t="n"/>
      <c r="W267" s="56" t="n"/>
      <c r="X267" s="57">
        <f>IFERROR(IF(OR(V267="",W267=""),"",V267*W267),"")</f>
        <v/>
      </c>
      <c r="Y267" s="58">
        <f>IFERROR(IF(OR(V267="",H267=""),"",V267/H267),"")</f>
        <v/>
      </c>
      <c r="Z267" s="57">
        <f>IFERROR(IF(OR(S267="",X267=""),"",S267-X267),"")</f>
        <v/>
      </c>
      <c r="AA267" s="58">
        <f>IFERROR(IF(OR(Z267="",X267=""),"",Z267/X267),"")</f>
        <v/>
      </c>
      <c r="AB267" s="25" t="n"/>
      <c r="AC267" s="56" t="n"/>
      <c r="AD267" s="57">
        <f>IFERROR(IF(OR(AB267="",AC267=""),"",AB267*AC267),"")</f>
        <v/>
      </c>
      <c r="AE267" s="57">
        <f>IFERROR(IF(OR(S267="",AD267=""),"",S267-AD267),"")</f>
        <v/>
      </c>
      <c r="AF267" s="58">
        <f>IFERROR(IF(OR(AE267="",AD267=""),"",AE267/AD267),"")</f>
        <v/>
      </c>
      <c r="AG267" s="56" t="n"/>
      <c r="AH267" s="59">
        <f>IFERROR(IF(OR(R267="",AG267=""),"",R267/AG267*100),"")</f>
        <v/>
      </c>
      <c r="AI267" s="56" t="n"/>
      <c r="AJ267" s="57">
        <f>IFERROR(IF(OR(T267="",AI267=""),"",IF(T267&gt;='Assumptions'!$B$10,AI267*(1+'Assumptions'!$B$13),IF(T267&lt;'Assumptions'!$B$8,AI267*(1-'Assumptions'!$B$14),AI267))),"")</f>
        <v/>
      </c>
      <c r="AK267" s="31">
        <f>IFERROR(IF(COUNTA(G267,I267:J267,M267:P267,R267,V267:W267,AB267:AC267,AG267,AI267,AL267:AN267)=0,"",IF(H267=0,"Closed / Sold Out",IF(I267&gt;H267,"Review Inventory",IF(T267&gt;='Assumptions'!$B$10,"Increase Rate",IF(T267&lt;'Assumptions'!$B$8,"Reduce Rate","Hold Rate"))))),"Review")</f>
        <v/>
      </c>
      <c r="AL267" s="25" t="n"/>
      <c r="AM267" s="25" t="n"/>
      <c r="AN267" s="26" t="n"/>
      <c r="AO267" s="24">
        <f>IFERROR(IF(A267="","",IF(A267&lt;TODAY(),"Past",IF(A267=TODAY(),"Today","Future"))),"")</f>
        <v/>
      </c>
      <c r="AP267" s="58">
        <f>IFERROR(IF(COUNTA(G267,I267:J267,M267:P267,R267,V267:W267,AB267:AC267,AG267,AI267,AL267:AN267)=0,"",'Assumptions'!$B$9),"")</f>
        <v/>
      </c>
      <c r="AQ267" s="31">
        <f>IFERROR(IF(COUNTA(G267,I267:J267,M267:P267,R267,V267:W267,AB267:AC267,AG267,AI267,AL267:AN267)=0,"",IF(G267&gt;F267,"Out-of-order rooms exceed inventory",IF(I267&gt;H267,"On-the-books rooms exceed sellable rooms",IF(Q267&gt;H267,"Forecast exceeds sellable rooms",IF(AND(Q267&gt;0,R267=0),"Missing forecast ADR",IF(AND(I267&gt;0,J267=0),"Missing on-the-books ADR","Ready")))))),"Check inputs")</f>
        <v/>
      </c>
    </row>
    <row r="268">
      <c r="A268" s="55" t="n">
        <v>46289</v>
      </c>
      <c r="B268" s="24">
        <f>IFERROR(IF(A268="","",INDEX('Assumptions'!$E$3:$E$9,MOD(A268-'Assumptions'!$B$18,7)+1)),"")</f>
        <v/>
      </c>
      <c r="C268" s="24">
        <f>IFERROR(IF(A268="","",INDEX('Assumptions'!$H$3:$H$14,MONTH(A268))),"")</f>
        <v/>
      </c>
      <c r="D268" s="25" t="inlineStr">
        <is>
          <t>Weekday</t>
        </is>
      </c>
      <c r="E268" s="26" t="n"/>
      <c r="F268" s="24">
        <f>IFERROR(IF(A268="","",'Assumptions'!$B$5),"")</f>
        <v/>
      </c>
      <c r="G268" s="25" t="n"/>
      <c r="H268" s="24">
        <f>IFERROR(IF(G268="","",MAX(0,F268-G268)),"")</f>
        <v/>
      </c>
      <c r="I268" s="25" t="n"/>
      <c r="J268" s="56" t="n"/>
      <c r="K268" s="57">
        <f>IFERROR(IF(OR(I268="",J268=""),"",I268*J268),"")</f>
        <v/>
      </c>
      <c r="L268" s="58">
        <f>IFERROR(IF(OR(I268="",H268=""),"",I268/H268),"")</f>
        <v/>
      </c>
      <c r="M268" s="25" t="n"/>
      <c r="N268" s="25" t="n"/>
      <c r="O268" s="25" t="n"/>
      <c r="P268" s="25" t="n"/>
      <c r="Q268" s="24">
        <f>IFERROR(IF(OR(H268="",I268="",P268=""),"",MIN(H268,MAX(0,I268+P268))),"")</f>
        <v/>
      </c>
      <c r="R268" s="56" t="n"/>
      <c r="S268" s="57">
        <f>IFERROR(IF(OR(Q268="",R268=""),"",Q268*R268),"")</f>
        <v/>
      </c>
      <c r="T268" s="58">
        <f>IFERROR(IF(OR(Q268="",H268=""),"",Q268/H268),"")</f>
        <v/>
      </c>
      <c r="U268" s="57">
        <f>IFERROR(IF(OR(S268="",H268=""),"",S268/H268),"")</f>
        <v/>
      </c>
      <c r="V268" s="25" t="n"/>
      <c r="W268" s="56" t="n"/>
      <c r="X268" s="57">
        <f>IFERROR(IF(OR(V268="",W268=""),"",V268*W268),"")</f>
        <v/>
      </c>
      <c r="Y268" s="58">
        <f>IFERROR(IF(OR(V268="",H268=""),"",V268/H268),"")</f>
        <v/>
      </c>
      <c r="Z268" s="57">
        <f>IFERROR(IF(OR(S268="",X268=""),"",S268-X268),"")</f>
        <v/>
      </c>
      <c r="AA268" s="58">
        <f>IFERROR(IF(OR(Z268="",X268=""),"",Z268/X268),"")</f>
        <v/>
      </c>
      <c r="AB268" s="25" t="n"/>
      <c r="AC268" s="56" t="n"/>
      <c r="AD268" s="57">
        <f>IFERROR(IF(OR(AB268="",AC268=""),"",AB268*AC268),"")</f>
        <v/>
      </c>
      <c r="AE268" s="57">
        <f>IFERROR(IF(OR(S268="",AD268=""),"",S268-AD268),"")</f>
        <v/>
      </c>
      <c r="AF268" s="58">
        <f>IFERROR(IF(OR(AE268="",AD268=""),"",AE268/AD268),"")</f>
        <v/>
      </c>
      <c r="AG268" s="56" t="n"/>
      <c r="AH268" s="59">
        <f>IFERROR(IF(OR(R268="",AG268=""),"",R268/AG268*100),"")</f>
        <v/>
      </c>
      <c r="AI268" s="56" t="n"/>
      <c r="AJ268" s="57">
        <f>IFERROR(IF(OR(T268="",AI268=""),"",IF(T268&gt;='Assumptions'!$B$10,AI268*(1+'Assumptions'!$B$13),IF(T268&lt;'Assumptions'!$B$8,AI268*(1-'Assumptions'!$B$14),AI268))),"")</f>
        <v/>
      </c>
      <c r="AK268" s="31">
        <f>IFERROR(IF(COUNTA(G268,I268:J268,M268:P268,R268,V268:W268,AB268:AC268,AG268,AI268,AL268:AN268)=0,"",IF(H268=0,"Closed / Sold Out",IF(I268&gt;H268,"Review Inventory",IF(T268&gt;='Assumptions'!$B$10,"Increase Rate",IF(T268&lt;'Assumptions'!$B$8,"Reduce Rate","Hold Rate"))))),"Review")</f>
        <v/>
      </c>
      <c r="AL268" s="25" t="n"/>
      <c r="AM268" s="25" t="n"/>
      <c r="AN268" s="26" t="n"/>
      <c r="AO268" s="24">
        <f>IFERROR(IF(A268="","",IF(A268&lt;TODAY(),"Past",IF(A268=TODAY(),"Today","Future"))),"")</f>
        <v/>
      </c>
      <c r="AP268" s="58">
        <f>IFERROR(IF(COUNTA(G268,I268:J268,M268:P268,R268,V268:W268,AB268:AC268,AG268,AI268,AL268:AN268)=0,"",'Assumptions'!$B$9),"")</f>
        <v/>
      </c>
      <c r="AQ268" s="31">
        <f>IFERROR(IF(COUNTA(G268,I268:J268,M268:P268,R268,V268:W268,AB268:AC268,AG268,AI268,AL268:AN268)=0,"",IF(G268&gt;F268,"Out-of-order rooms exceed inventory",IF(I268&gt;H268,"On-the-books rooms exceed sellable rooms",IF(Q268&gt;H268,"Forecast exceeds sellable rooms",IF(AND(Q268&gt;0,R268=0),"Missing forecast ADR",IF(AND(I268&gt;0,J268=0),"Missing on-the-books ADR","Ready")))))),"Check inputs")</f>
        <v/>
      </c>
    </row>
    <row r="269">
      <c r="A269" s="55" t="n">
        <v>46290</v>
      </c>
      <c r="B269" s="24">
        <f>IFERROR(IF(A269="","",INDEX('Assumptions'!$E$3:$E$9,MOD(A269-'Assumptions'!$B$18,7)+1)),"")</f>
        <v/>
      </c>
      <c r="C269" s="24">
        <f>IFERROR(IF(A269="","",INDEX('Assumptions'!$H$3:$H$14,MONTH(A269))),"")</f>
        <v/>
      </c>
      <c r="D269" s="25" t="inlineStr">
        <is>
          <t>Weekday</t>
        </is>
      </c>
      <c r="E269" s="26" t="n"/>
      <c r="F269" s="24">
        <f>IFERROR(IF(A269="","",'Assumptions'!$B$5),"")</f>
        <v/>
      </c>
      <c r="G269" s="25" t="n"/>
      <c r="H269" s="24">
        <f>IFERROR(IF(G269="","",MAX(0,F269-G269)),"")</f>
        <v/>
      </c>
      <c r="I269" s="25" t="n"/>
      <c r="J269" s="56" t="n"/>
      <c r="K269" s="57">
        <f>IFERROR(IF(OR(I269="",J269=""),"",I269*J269),"")</f>
        <v/>
      </c>
      <c r="L269" s="58">
        <f>IFERROR(IF(OR(I269="",H269=""),"",I269/H269),"")</f>
        <v/>
      </c>
      <c r="M269" s="25" t="n"/>
      <c r="N269" s="25" t="n"/>
      <c r="O269" s="25" t="n"/>
      <c r="P269" s="25" t="n"/>
      <c r="Q269" s="24">
        <f>IFERROR(IF(OR(H269="",I269="",P269=""),"",MIN(H269,MAX(0,I269+P269))),"")</f>
        <v/>
      </c>
      <c r="R269" s="56" t="n"/>
      <c r="S269" s="57">
        <f>IFERROR(IF(OR(Q269="",R269=""),"",Q269*R269),"")</f>
        <v/>
      </c>
      <c r="T269" s="58">
        <f>IFERROR(IF(OR(Q269="",H269=""),"",Q269/H269),"")</f>
        <v/>
      </c>
      <c r="U269" s="57">
        <f>IFERROR(IF(OR(S269="",H269=""),"",S269/H269),"")</f>
        <v/>
      </c>
      <c r="V269" s="25" t="n"/>
      <c r="W269" s="56" t="n"/>
      <c r="X269" s="57">
        <f>IFERROR(IF(OR(V269="",W269=""),"",V269*W269),"")</f>
        <v/>
      </c>
      <c r="Y269" s="58">
        <f>IFERROR(IF(OR(V269="",H269=""),"",V269/H269),"")</f>
        <v/>
      </c>
      <c r="Z269" s="57">
        <f>IFERROR(IF(OR(S269="",X269=""),"",S269-X269),"")</f>
        <v/>
      </c>
      <c r="AA269" s="58">
        <f>IFERROR(IF(OR(Z269="",X269=""),"",Z269/X269),"")</f>
        <v/>
      </c>
      <c r="AB269" s="25" t="n"/>
      <c r="AC269" s="56" t="n"/>
      <c r="AD269" s="57">
        <f>IFERROR(IF(OR(AB269="",AC269=""),"",AB269*AC269),"")</f>
        <v/>
      </c>
      <c r="AE269" s="57">
        <f>IFERROR(IF(OR(S269="",AD269=""),"",S269-AD269),"")</f>
        <v/>
      </c>
      <c r="AF269" s="58">
        <f>IFERROR(IF(OR(AE269="",AD269=""),"",AE269/AD269),"")</f>
        <v/>
      </c>
      <c r="AG269" s="56" t="n"/>
      <c r="AH269" s="59">
        <f>IFERROR(IF(OR(R269="",AG269=""),"",R269/AG269*100),"")</f>
        <v/>
      </c>
      <c r="AI269" s="56" t="n"/>
      <c r="AJ269" s="57">
        <f>IFERROR(IF(OR(T269="",AI269=""),"",IF(T269&gt;='Assumptions'!$B$10,AI269*(1+'Assumptions'!$B$13),IF(T269&lt;'Assumptions'!$B$8,AI269*(1-'Assumptions'!$B$14),AI269))),"")</f>
        <v/>
      </c>
      <c r="AK269" s="31">
        <f>IFERROR(IF(COUNTA(G269,I269:J269,M269:P269,R269,V269:W269,AB269:AC269,AG269,AI269,AL269:AN269)=0,"",IF(H269=0,"Closed / Sold Out",IF(I269&gt;H269,"Review Inventory",IF(T269&gt;='Assumptions'!$B$10,"Increase Rate",IF(T269&lt;'Assumptions'!$B$8,"Reduce Rate","Hold Rate"))))),"Review")</f>
        <v/>
      </c>
      <c r="AL269" s="25" t="n"/>
      <c r="AM269" s="25" t="n"/>
      <c r="AN269" s="26" t="n"/>
      <c r="AO269" s="24">
        <f>IFERROR(IF(A269="","",IF(A269&lt;TODAY(),"Past",IF(A269=TODAY(),"Today","Future"))),"")</f>
        <v/>
      </c>
      <c r="AP269" s="58">
        <f>IFERROR(IF(COUNTA(G269,I269:J269,M269:P269,R269,V269:W269,AB269:AC269,AG269,AI269,AL269:AN269)=0,"",'Assumptions'!$B$9),"")</f>
        <v/>
      </c>
      <c r="AQ269" s="31">
        <f>IFERROR(IF(COUNTA(G269,I269:J269,M269:P269,R269,V269:W269,AB269:AC269,AG269,AI269,AL269:AN269)=0,"",IF(G269&gt;F269,"Out-of-order rooms exceed inventory",IF(I269&gt;H269,"On-the-books rooms exceed sellable rooms",IF(Q269&gt;H269,"Forecast exceeds sellable rooms",IF(AND(Q269&gt;0,R269=0),"Missing forecast ADR",IF(AND(I269&gt;0,J269=0),"Missing on-the-books ADR","Ready")))))),"Check inputs")</f>
        <v/>
      </c>
    </row>
    <row r="270">
      <c r="A270" s="55" t="n">
        <v>46291</v>
      </c>
      <c r="B270" s="24">
        <f>IFERROR(IF(A270="","",INDEX('Assumptions'!$E$3:$E$9,MOD(A270-'Assumptions'!$B$18,7)+1)),"")</f>
        <v/>
      </c>
      <c r="C270" s="24">
        <f>IFERROR(IF(A270="","",INDEX('Assumptions'!$H$3:$H$14,MONTH(A270))),"")</f>
        <v/>
      </c>
      <c r="D270" s="25" t="inlineStr">
        <is>
          <t>Weekend</t>
        </is>
      </c>
      <c r="E270" s="26" t="n"/>
      <c r="F270" s="24">
        <f>IFERROR(IF(A270="","",'Assumptions'!$B$5),"")</f>
        <v/>
      </c>
      <c r="G270" s="25" t="n"/>
      <c r="H270" s="24">
        <f>IFERROR(IF(G270="","",MAX(0,F270-G270)),"")</f>
        <v/>
      </c>
      <c r="I270" s="25" t="n"/>
      <c r="J270" s="56" t="n"/>
      <c r="K270" s="57">
        <f>IFERROR(IF(OR(I270="",J270=""),"",I270*J270),"")</f>
        <v/>
      </c>
      <c r="L270" s="58">
        <f>IFERROR(IF(OR(I270="",H270=""),"",I270/H270),"")</f>
        <v/>
      </c>
      <c r="M270" s="25" t="n"/>
      <c r="N270" s="25" t="n"/>
      <c r="O270" s="25" t="n"/>
      <c r="P270" s="25" t="n"/>
      <c r="Q270" s="24">
        <f>IFERROR(IF(OR(H270="",I270="",P270=""),"",MIN(H270,MAX(0,I270+P270))),"")</f>
        <v/>
      </c>
      <c r="R270" s="56" t="n"/>
      <c r="S270" s="57">
        <f>IFERROR(IF(OR(Q270="",R270=""),"",Q270*R270),"")</f>
        <v/>
      </c>
      <c r="T270" s="58">
        <f>IFERROR(IF(OR(Q270="",H270=""),"",Q270/H270),"")</f>
        <v/>
      </c>
      <c r="U270" s="57">
        <f>IFERROR(IF(OR(S270="",H270=""),"",S270/H270),"")</f>
        <v/>
      </c>
      <c r="V270" s="25" t="n"/>
      <c r="W270" s="56" t="n"/>
      <c r="X270" s="57">
        <f>IFERROR(IF(OR(V270="",W270=""),"",V270*W270),"")</f>
        <v/>
      </c>
      <c r="Y270" s="58">
        <f>IFERROR(IF(OR(V270="",H270=""),"",V270/H270),"")</f>
        <v/>
      </c>
      <c r="Z270" s="57">
        <f>IFERROR(IF(OR(S270="",X270=""),"",S270-X270),"")</f>
        <v/>
      </c>
      <c r="AA270" s="58">
        <f>IFERROR(IF(OR(Z270="",X270=""),"",Z270/X270),"")</f>
        <v/>
      </c>
      <c r="AB270" s="25" t="n"/>
      <c r="AC270" s="56" t="n"/>
      <c r="AD270" s="57">
        <f>IFERROR(IF(OR(AB270="",AC270=""),"",AB270*AC270),"")</f>
        <v/>
      </c>
      <c r="AE270" s="57">
        <f>IFERROR(IF(OR(S270="",AD270=""),"",S270-AD270),"")</f>
        <v/>
      </c>
      <c r="AF270" s="58">
        <f>IFERROR(IF(OR(AE270="",AD270=""),"",AE270/AD270),"")</f>
        <v/>
      </c>
      <c r="AG270" s="56" t="n"/>
      <c r="AH270" s="59">
        <f>IFERROR(IF(OR(R270="",AG270=""),"",R270/AG270*100),"")</f>
        <v/>
      </c>
      <c r="AI270" s="56" t="n"/>
      <c r="AJ270" s="57">
        <f>IFERROR(IF(OR(T270="",AI270=""),"",IF(T270&gt;='Assumptions'!$B$10,AI270*(1+'Assumptions'!$B$13),IF(T270&lt;'Assumptions'!$B$8,AI270*(1-'Assumptions'!$B$14),AI270))),"")</f>
        <v/>
      </c>
      <c r="AK270" s="31">
        <f>IFERROR(IF(COUNTA(G270,I270:J270,M270:P270,R270,V270:W270,AB270:AC270,AG270,AI270,AL270:AN270)=0,"",IF(H270=0,"Closed / Sold Out",IF(I270&gt;H270,"Review Inventory",IF(T270&gt;='Assumptions'!$B$10,"Increase Rate",IF(T270&lt;'Assumptions'!$B$8,"Reduce Rate","Hold Rate"))))),"Review")</f>
        <v/>
      </c>
      <c r="AL270" s="25" t="n"/>
      <c r="AM270" s="25" t="n"/>
      <c r="AN270" s="26" t="n"/>
      <c r="AO270" s="24">
        <f>IFERROR(IF(A270="","",IF(A270&lt;TODAY(),"Past",IF(A270=TODAY(),"Today","Future"))),"")</f>
        <v/>
      </c>
      <c r="AP270" s="58">
        <f>IFERROR(IF(COUNTA(G270,I270:J270,M270:P270,R270,V270:W270,AB270:AC270,AG270,AI270,AL270:AN270)=0,"",'Assumptions'!$B$9),"")</f>
        <v/>
      </c>
      <c r="AQ270" s="31">
        <f>IFERROR(IF(COUNTA(G270,I270:J270,M270:P270,R270,V270:W270,AB270:AC270,AG270,AI270,AL270:AN270)=0,"",IF(G270&gt;F270,"Out-of-order rooms exceed inventory",IF(I270&gt;H270,"On-the-books rooms exceed sellable rooms",IF(Q270&gt;H270,"Forecast exceeds sellable rooms",IF(AND(Q270&gt;0,R270=0),"Missing forecast ADR",IF(AND(I270&gt;0,J270=0),"Missing on-the-books ADR","Ready")))))),"Check inputs")</f>
        <v/>
      </c>
    </row>
    <row r="271">
      <c r="A271" s="55" t="n">
        <v>46292</v>
      </c>
      <c r="B271" s="24">
        <f>IFERROR(IF(A271="","",INDEX('Assumptions'!$E$3:$E$9,MOD(A271-'Assumptions'!$B$18,7)+1)),"")</f>
        <v/>
      </c>
      <c r="C271" s="24">
        <f>IFERROR(IF(A271="","",INDEX('Assumptions'!$H$3:$H$14,MONTH(A271))),"")</f>
        <v/>
      </c>
      <c r="D271" s="25" t="inlineStr">
        <is>
          <t>Weekend</t>
        </is>
      </c>
      <c r="E271" s="26" t="n"/>
      <c r="F271" s="24">
        <f>IFERROR(IF(A271="","",'Assumptions'!$B$5),"")</f>
        <v/>
      </c>
      <c r="G271" s="25" t="n"/>
      <c r="H271" s="24">
        <f>IFERROR(IF(G271="","",MAX(0,F271-G271)),"")</f>
        <v/>
      </c>
      <c r="I271" s="25" t="n"/>
      <c r="J271" s="56" t="n"/>
      <c r="K271" s="57">
        <f>IFERROR(IF(OR(I271="",J271=""),"",I271*J271),"")</f>
        <v/>
      </c>
      <c r="L271" s="58">
        <f>IFERROR(IF(OR(I271="",H271=""),"",I271/H271),"")</f>
        <v/>
      </c>
      <c r="M271" s="25" t="n"/>
      <c r="N271" s="25" t="n"/>
      <c r="O271" s="25" t="n"/>
      <c r="P271" s="25" t="n"/>
      <c r="Q271" s="24">
        <f>IFERROR(IF(OR(H271="",I271="",P271=""),"",MIN(H271,MAX(0,I271+P271))),"")</f>
        <v/>
      </c>
      <c r="R271" s="56" t="n"/>
      <c r="S271" s="57">
        <f>IFERROR(IF(OR(Q271="",R271=""),"",Q271*R271),"")</f>
        <v/>
      </c>
      <c r="T271" s="58">
        <f>IFERROR(IF(OR(Q271="",H271=""),"",Q271/H271),"")</f>
        <v/>
      </c>
      <c r="U271" s="57">
        <f>IFERROR(IF(OR(S271="",H271=""),"",S271/H271),"")</f>
        <v/>
      </c>
      <c r="V271" s="25" t="n"/>
      <c r="W271" s="56" t="n"/>
      <c r="X271" s="57">
        <f>IFERROR(IF(OR(V271="",W271=""),"",V271*W271),"")</f>
        <v/>
      </c>
      <c r="Y271" s="58">
        <f>IFERROR(IF(OR(V271="",H271=""),"",V271/H271),"")</f>
        <v/>
      </c>
      <c r="Z271" s="57">
        <f>IFERROR(IF(OR(S271="",X271=""),"",S271-X271),"")</f>
        <v/>
      </c>
      <c r="AA271" s="58">
        <f>IFERROR(IF(OR(Z271="",X271=""),"",Z271/X271),"")</f>
        <v/>
      </c>
      <c r="AB271" s="25" t="n"/>
      <c r="AC271" s="56" t="n"/>
      <c r="AD271" s="57">
        <f>IFERROR(IF(OR(AB271="",AC271=""),"",AB271*AC271),"")</f>
        <v/>
      </c>
      <c r="AE271" s="57">
        <f>IFERROR(IF(OR(S271="",AD271=""),"",S271-AD271),"")</f>
        <v/>
      </c>
      <c r="AF271" s="58">
        <f>IFERROR(IF(OR(AE271="",AD271=""),"",AE271/AD271),"")</f>
        <v/>
      </c>
      <c r="AG271" s="56" t="n"/>
      <c r="AH271" s="59">
        <f>IFERROR(IF(OR(R271="",AG271=""),"",R271/AG271*100),"")</f>
        <v/>
      </c>
      <c r="AI271" s="56" t="n"/>
      <c r="AJ271" s="57">
        <f>IFERROR(IF(OR(T271="",AI271=""),"",IF(T271&gt;='Assumptions'!$B$10,AI271*(1+'Assumptions'!$B$13),IF(T271&lt;'Assumptions'!$B$8,AI271*(1-'Assumptions'!$B$14),AI271))),"")</f>
        <v/>
      </c>
      <c r="AK271" s="31">
        <f>IFERROR(IF(COUNTA(G271,I271:J271,M271:P271,R271,V271:W271,AB271:AC271,AG271,AI271,AL271:AN271)=0,"",IF(H271=0,"Closed / Sold Out",IF(I271&gt;H271,"Review Inventory",IF(T271&gt;='Assumptions'!$B$10,"Increase Rate",IF(T271&lt;'Assumptions'!$B$8,"Reduce Rate","Hold Rate"))))),"Review")</f>
        <v/>
      </c>
      <c r="AL271" s="25" t="n"/>
      <c r="AM271" s="25" t="n"/>
      <c r="AN271" s="26" t="n"/>
      <c r="AO271" s="24">
        <f>IFERROR(IF(A271="","",IF(A271&lt;TODAY(),"Past",IF(A271=TODAY(),"Today","Future"))),"")</f>
        <v/>
      </c>
      <c r="AP271" s="58">
        <f>IFERROR(IF(COUNTA(G271,I271:J271,M271:P271,R271,V271:W271,AB271:AC271,AG271,AI271,AL271:AN271)=0,"",'Assumptions'!$B$9),"")</f>
        <v/>
      </c>
      <c r="AQ271" s="31">
        <f>IFERROR(IF(COUNTA(G271,I271:J271,M271:P271,R271,V271:W271,AB271:AC271,AG271,AI271,AL271:AN271)=0,"",IF(G271&gt;F271,"Out-of-order rooms exceed inventory",IF(I271&gt;H271,"On-the-books rooms exceed sellable rooms",IF(Q271&gt;H271,"Forecast exceeds sellable rooms",IF(AND(Q271&gt;0,R271=0),"Missing forecast ADR",IF(AND(I271&gt;0,J271=0),"Missing on-the-books ADR","Ready")))))),"Check inputs")</f>
        <v/>
      </c>
    </row>
    <row r="272">
      <c r="A272" s="55" t="n">
        <v>46293</v>
      </c>
      <c r="B272" s="24">
        <f>IFERROR(IF(A272="","",INDEX('Assumptions'!$E$3:$E$9,MOD(A272-'Assumptions'!$B$18,7)+1)),"")</f>
        <v/>
      </c>
      <c r="C272" s="24">
        <f>IFERROR(IF(A272="","",INDEX('Assumptions'!$H$3:$H$14,MONTH(A272))),"")</f>
        <v/>
      </c>
      <c r="D272" s="25" t="inlineStr">
        <is>
          <t>Weekday</t>
        </is>
      </c>
      <c r="E272" s="26" t="n"/>
      <c r="F272" s="24">
        <f>IFERROR(IF(A272="","",'Assumptions'!$B$5),"")</f>
        <v/>
      </c>
      <c r="G272" s="25" t="n"/>
      <c r="H272" s="24">
        <f>IFERROR(IF(G272="","",MAX(0,F272-G272)),"")</f>
        <v/>
      </c>
      <c r="I272" s="25" t="n"/>
      <c r="J272" s="56" t="n"/>
      <c r="K272" s="57">
        <f>IFERROR(IF(OR(I272="",J272=""),"",I272*J272),"")</f>
        <v/>
      </c>
      <c r="L272" s="58">
        <f>IFERROR(IF(OR(I272="",H272=""),"",I272/H272),"")</f>
        <v/>
      </c>
      <c r="M272" s="25" t="n"/>
      <c r="N272" s="25" t="n"/>
      <c r="O272" s="25" t="n"/>
      <c r="P272" s="25" t="n"/>
      <c r="Q272" s="24">
        <f>IFERROR(IF(OR(H272="",I272="",P272=""),"",MIN(H272,MAX(0,I272+P272))),"")</f>
        <v/>
      </c>
      <c r="R272" s="56" t="n"/>
      <c r="S272" s="57">
        <f>IFERROR(IF(OR(Q272="",R272=""),"",Q272*R272),"")</f>
        <v/>
      </c>
      <c r="T272" s="58">
        <f>IFERROR(IF(OR(Q272="",H272=""),"",Q272/H272),"")</f>
        <v/>
      </c>
      <c r="U272" s="57">
        <f>IFERROR(IF(OR(S272="",H272=""),"",S272/H272),"")</f>
        <v/>
      </c>
      <c r="V272" s="25" t="n"/>
      <c r="W272" s="56" t="n"/>
      <c r="X272" s="57">
        <f>IFERROR(IF(OR(V272="",W272=""),"",V272*W272),"")</f>
        <v/>
      </c>
      <c r="Y272" s="58">
        <f>IFERROR(IF(OR(V272="",H272=""),"",V272/H272),"")</f>
        <v/>
      </c>
      <c r="Z272" s="57">
        <f>IFERROR(IF(OR(S272="",X272=""),"",S272-X272),"")</f>
        <v/>
      </c>
      <c r="AA272" s="58">
        <f>IFERROR(IF(OR(Z272="",X272=""),"",Z272/X272),"")</f>
        <v/>
      </c>
      <c r="AB272" s="25" t="n"/>
      <c r="AC272" s="56" t="n"/>
      <c r="AD272" s="57">
        <f>IFERROR(IF(OR(AB272="",AC272=""),"",AB272*AC272),"")</f>
        <v/>
      </c>
      <c r="AE272" s="57">
        <f>IFERROR(IF(OR(S272="",AD272=""),"",S272-AD272),"")</f>
        <v/>
      </c>
      <c r="AF272" s="58">
        <f>IFERROR(IF(OR(AE272="",AD272=""),"",AE272/AD272),"")</f>
        <v/>
      </c>
      <c r="AG272" s="56" t="n"/>
      <c r="AH272" s="59">
        <f>IFERROR(IF(OR(R272="",AG272=""),"",R272/AG272*100),"")</f>
        <v/>
      </c>
      <c r="AI272" s="56" t="n"/>
      <c r="AJ272" s="57">
        <f>IFERROR(IF(OR(T272="",AI272=""),"",IF(T272&gt;='Assumptions'!$B$10,AI272*(1+'Assumptions'!$B$13),IF(T272&lt;'Assumptions'!$B$8,AI272*(1-'Assumptions'!$B$14),AI272))),"")</f>
        <v/>
      </c>
      <c r="AK272" s="31">
        <f>IFERROR(IF(COUNTA(G272,I272:J272,M272:P272,R272,V272:W272,AB272:AC272,AG272,AI272,AL272:AN272)=0,"",IF(H272=0,"Closed / Sold Out",IF(I272&gt;H272,"Review Inventory",IF(T272&gt;='Assumptions'!$B$10,"Increase Rate",IF(T272&lt;'Assumptions'!$B$8,"Reduce Rate","Hold Rate"))))),"Review")</f>
        <v/>
      </c>
      <c r="AL272" s="25" t="n"/>
      <c r="AM272" s="25" t="n"/>
      <c r="AN272" s="26" t="n"/>
      <c r="AO272" s="24">
        <f>IFERROR(IF(A272="","",IF(A272&lt;TODAY(),"Past",IF(A272=TODAY(),"Today","Future"))),"")</f>
        <v/>
      </c>
      <c r="AP272" s="58">
        <f>IFERROR(IF(COUNTA(G272,I272:J272,M272:P272,R272,V272:W272,AB272:AC272,AG272,AI272,AL272:AN272)=0,"",'Assumptions'!$B$9),"")</f>
        <v/>
      </c>
      <c r="AQ272" s="31">
        <f>IFERROR(IF(COUNTA(G272,I272:J272,M272:P272,R272,V272:W272,AB272:AC272,AG272,AI272,AL272:AN272)=0,"",IF(G272&gt;F272,"Out-of-order rooms exceed inventory",IF(I272&gt;H272,"On-the-books rooms exceed sellable rooms",IF(Q272&gt;H272,"Forecast exceeds sellable rooms",IF(AND(Q272&gt;0,R272=0),"Missing forecast ADR",IF(AND(I272&gt;0,J272=0),"Missing on-the-books ADR","Ready")))))),"Check inputs")</f>
        <v/>
      </c>
    </row>
    <row r="273">
      <c r="A273" s="55" t="n">
        <v>46294</v>
      </c>
      <c r="B273" s="24">
        <f>IFERROR(IF(A273="","",INDEX('Assumptions'!$E$3:$E$9,MOD(A273-'Assumptions'!$B$18,7)+1)),"")</f>
        <v/>
      </c>
      <c r="C273" s="24">
        <f>IFERROR(IF(A273="","",INDEX('Assumptions'!$H$3:$H$14,MONTH(A273))),"")</f>
        <v/>
      </c>
      <c r="D273" s="25" t="inlineStr">
        <is>
          <t>Weekday</t>
        </is>
      </c>
      <c r="E273" s="26" t="n"/>
      <c r="F273" s="24">
        <f>IFERROR(IF(A273="","",'Assumptions'!$B$5),"")</f>
        <v/>
      </c>
      <c r="G273" s="25" t="n"/>
      <c r="H273" s="24">
        <f>IFERROR(IF(G273="","",MAX(0,F273-G273)),"")</f>
        <v/>
      </c>
      <c r="I273" s="25" t="n"/>
      <c r="J273" s="56" t="n"/>
      <c r="K273" s="57">
        <f>IFERROR(IF(OR(I273="",J273=""),"",I273*J273),"")</f>
        <v/>
      </c>
      <c r="L273" s="58">
        <f>IFERROR(IF(OR(I273="",H273=""),"",I273/H273),"")</f>
        <v/>
      </c>
      <c r="M273" s="25" t="n"/>
      <c r="N273" s="25" t="n"/>
      <c r="O273" s="25" t="n"/>
      <c r="P273" s="25" t="n"/>
      <c r="Q273" s="24">
        <f>IFERROR(IF(OR(H273="",I273="",P273=""),"",MIN(H273,MAX(0,I273+P273))),"")</f>
        <v/>
      </c>
      <c r="R273" s="56" t="n"/>
      <c r="S273" s="57">
        <f>IFERROR(IF(OR(Q273="",R273=""),"",Q273*R273),"")</f>
        <v/>
      </c>
      <c r="T273" s="58">
        <f>IFERROR(IF(OR(Q273="",H273=""),"",Q273/H273),"")</f>
        <v/>
      </c>
      <c r="U273" s="57">
        <f>IFERROR(IF(OR(S273="",H273=""),"",S273/H273),"")</f>
        <v/>
      </c>
      <c r="V273" s="25" t="n"/>
      <c r="W273" s="56" t="n"/>
      <c r="X273" s="57">
        <f>IFERROR(IF(OR(V273="",W273=""),"",V273*W273),"")</f>
        <v/>
      </c>
      <c r="Y273" s="58">
        <f>IFERROR(IF(OR(V273="",H273=""),"",V273/H273),"")</f>
        <v/>
      </c>
      <c r="Z273" s="57">
        <f>IFERROR(IF(OR(S273="",X273=""),"",S273-X273),"")</f>
        <v/>
      </c>
      <c r="AA273" s="58">
        <f>IFERROR(IF(OR(Z273="",X273=""),"",Z273/X273),"")</f>
        <v/>
      </c>
      <c r="AB273" s="25" t="n"/>
      <c r="AC273" s="56" t="n"/>
      <c r="AD273" s="57">
        <f>IFERROR(IF(OR(AB273="",AC273=""),"",AB273*AC273),"")</f>
        <v/>
      </c>
      <c r="AE273" s="57">
        <f>IFERROR(IF(OR(S273="",AD273=""),"",S273-AD273),"")</f>
        <v/>
      </c>
      <c r="AF273" s="58">
        <f>IFERROR(IF(OR(AE273="",AD273=""),"",AE273/AD273),"")</f>
        <v/>
      </c>
      <c r="AG273" s="56" t="n"/>
      <c r="AH273" s="59">
        <f>IFERROR(IF(OR(R273="",AG273=""),"",R273/AG273*100),"")</f>
        <v/>
      </c>
      <c r="AI273" s="56" t="n"/>
      <c r="AJ273" s="57">
        <f>IFERROR(IF(OR(T273="",AI273=""),"",IF(T273&gt;='Assumptions'!$B$10,AI273*(1+'Assumptions'!$B$13),IF(T273&lt;'Assumptions'!$B$8,AI273*(1-'Assumptions'!$B$14),AI273))),"")</f>
        <v/>
      </c>
      <c r="AK273" s="31">
        <f>IFERROR(IF(COUNTA(G273,I273:J273,M273:P273,R273,V273:W273,AB273:AC273,AG273,AI273,AL273:AN273)=0,"",IF(H273=0,"Closed / Sold Out",IF(I273&gt;H273,"Review Inventory",IF(T273&gt;='Assumptions'!$B$10,"Increase Rate",IF(T273&lt;'Assumptions'!$B$8,"Reduce Rate","Hold Rate"))))),"Review")</f>
        <v/>
      </c>
      <c r="AL273" s="25" t="n"/>
      <c r="AM273" s="25" t="n"/>
      <c r="AN273" s="26" t="n"/>
      <c r="AO273" s="24">
        <f>IFERROR(IF(A273="","",IF(A273&lt;TODAY(),"Past",IF(A273=TODAY(),"Today","Future"))),"")</f>
        <v/>
      </c>
      <c r="AP273" s="58">
        <f>IFERROR(IF(COUNTA(G273,I273:J273,M273:P273,R273,V273:W273,AB273:AC273,AG273,AI273,AL273:AN273)=0,"",'Assumptions'!$B$9),"")</f>
        <v/>
      </c>
      <c r="AQ273" s="31">
        <f>IFERROR(IF(COUNTA(G273,I273:J273,M273:P273,R273,V273:W273,AB273:AC273,AG273,AI273,AL273:AN273)=0,"",IF(G273&gt;F273,"Out-of-order rooms exceed inventory",IF(I273&gt;H273,"On-the-books rooms exceed sellable rooms",IF(Q273&gt;H273,"Forecast exceeds sellable rooms",IF(AND(Q273&gt;0,R273=0),"Missing forecast ADR",IF(AND(I273&gt;0,J273=0),"Missing on-the-books ADR","Ready")))))),"Check inputs")</f>
        <v/>
      </c>
    </row>
    <row r="274">
      <c r="A274" s="55" t="n">
        <v>46295</v>
      </c>
      <c r="B274" s="24">
        <f>IFERROR(IF(A274="","",INDEX('Assumptions'!$E$3:$E$9,MOD(A274-'Assumptions'!$B$18,7)+1)),"")</f>
        <v/>
      </c>
      <c r="C274" s="24">
        <f>IFERROR(IF(A274="","",INDEX('Assumptions'!$H$3:$H$14,MONTH(A274))),"")</f>
        <v/>
      </c>
      <c r="D274" s="25" t="inlineStr">
        <is>
          <t>Weekday</t>
        </is>
      </c>
      <c r="E274" s="26" t="n"/>
      <c r="F274" s="24">
        <f>IFERROR(IF(A274="","",'Assumptions'!$B$5),"")</f>
        <v/>
      </c>
      <c r="G274" s="25" t="n"/>
      <c r="H274" s="24">
        <f>IFERROR(IF(G274="","",MAX(0,F274-G274)),"")</f>
        <v/>
      </c>
      <c r="I274" s="25" t="n"/>
      <c r="J274" s="56" t="n"/>
      <c r="K274" s="57">
        <f>IFERROR(IF(OR(I274="",J274=""),"",I274*J274),"")</f>
        <v/>
      </c>
      <c r="L274" s="58">
        <f>IFERROR(IF(OR(I274="",H274=""),"",I274/H274),"")</f>
        <v/>
      </c>
      <c r="M274" s="25" t="n"/>
      <c r="N274" s="25" t="n"/>
      <c r="O274" s="25" t="n"/>
      <c r="P274" s="25" t="n"/>
      <c r="Q274" s="24">
        <f>IFERROR(IF(OR(H274="",I274="",P274=""),"",MIN(H274,MAX(0,I274+P274))),"")</f>
        <v/>
      </c>
      <c r="R274" s="56" t="n"/>
      <c r="S274" s="57">
        <f>IFERROR(IF(OR(Q274="",R274=""),"",Q274*R274),"")</f>
        <v/>
      </c>
      <c r="T274" s="58">
        <f>IFERROR(IF(OR(Q274="",H274=""),"",Q274/H274),"")</f>
        <v/>
      </c>
      <c r="U274" s="57">
        <f>IFERROR(IF(OR(S274="",H274=""),"",S274/H274),"")</f>
        <v/>
      </c>
      <c r="V274" s="25" t="n"/>
      <c r="W274" s="56" t="n"/>
      <c r="X274" s="57">
        <f>IFERROR(IF(OR(V274="",W274=""),"",V274*W274),"")</f>
        <v/>
      </c>
      <c r="Y274" s="58">
        <f>IFERROR(IF(OR(V274="",H274=""),"",V274/H274),"")</f>
        <v/>
      </c>
      <c r="Z274" s="57">
        <f>IFERROR(IF(OR(S274="",X274=""),"",S274-X274),"")</f>
        <v/>
      </c>
      <c r="AA274" s="58">
        <f>IFERROR(IF(OR(Z274="",X274=""),"",Z274/X274),"")</f>
        <v/>
      </c>
      <c r="AB274" s="25" t="n"/>
      <c r="AC274" s="56" t="n"/>
      <c r="AD274" s="57">
        <f>IFERROR(IF(OR(AB274="",AC274=""),"",AB274*AC274),"")</f>
        <v/>
      </c>
      <c r="AE274" s="57">
        <f>IFERROR(IF(OR(S274="",AD274=""),"",S274-AD274),"")</f>
        <v/>
      </c>
      <c r="AF274" s="58">
        <f>IFERROR(IF(OR(AE274="",AD274=""),"",AE274/AD274),"")</f>
        <v/>
      </c>
      <c r="AG274" s="56" t="n"/>
      <c r="AH274" s="59">
        <f>IFERROR(IF(OR(R274="",AG274=""),"",R274/AG274*100),"")</f>
        <v/>
      </c>
      <c r="AI274" s="56" t="n"/>
      <c r="AJ274" s="57">
        <f>IFERROR(IF(OR(T274="",AI274=""),"",IF(T274&gt;='Assumptions'!$B$10,AI274*(1+'Assumptions'!$B$13),IF(T274&lt;'Assumptions'!$B$8,AI274*(1-'Assumptions'!$B$14),AI274))),"")</f>
        <v/>
      </c>
      <c r="AK274" s="31">
        <f>IFERROR(IF(COUNTA(G274,I274:J274,M274:P274,R274,V274:W274,AB274:AC274,AG274,AI274,AL274:AN274)=0,"",IF(H274=0,"Closed / Sold Out",IF(I274&gt;H274,"Review Inventory",IF(T274&gt;='Assumptions'!$B$10,"Increase Rate",IF(T274&lt;'Assumptions'!$B$8,"Reduce Rate","Hold Rate"))))),"Review")</f>
        <v/>
      </c>
      <c r="AL274" s="25" t="n"/>
      <c r="AM274" s="25" t="n"/>
      <c r="AN274" s="26" t="n"/>
      <c r="AO274" s="24">
        <f>IFERROR(IF(A274="","",IF(A274&lt;TODAY(),"Past",IF(A274=TODAY(),"Today","Future"))),"")</f>
        <v/>
      </c>
      <c r="AP274" s="58">
        <f>IFERROR(IF(COUNTA(G274,I274:J274,M274:P274,R274,V274:W274,AB274:AC274,AG274,AI274,AL274:AN274)=0,"",'Assumptions'!$B$9),"")</f>
        <v/>
      </c>
      <c r="AQ274" s="31">
        <f>IFERROR(IF(COUNTA(G274,I274:J274,M274:P274,R274,V274:W274,AB274:AC274,AG274,AI274,AL274:AN274)=0,"",IF(G274&gt;F274,"Out-of-order rooms exceed inventory",IF(I274&gt;H274,"On-the-books rooms exceed sellable rooms",IF(Q274&gt;H274,"Forecast exceeds sellable rooms",IF(AND(Q274&gt;0,R274=0),"Missing forecast ADR",IF(AND(I274&gt;0,J274=0),"Missing on-the-books ADR","Ready")))))),"Check inputs")</f>
        <v/>
      </c>
    </row>
    <row r="275">
      <c r="A275" s="55" t="n">
        <v>46296</v>
      </c>
      <c r="B275" s="24">
        <f>IFERROR(IF(A275="","",INDEX('Assumptions'!$E$3:$E$9,MOD(A275-'Assumptions'!$B$18,7)+1)),"")</f>
        <v/>
      </c>
      <c r="C275" s="24">
        <f>IFERROR(IF(A275="","",INDEX('Assumptions'!$H$3:$H$14,MONTH(A275))),"")</f>
        <v/>
      </c>
      <c r="D275" s="25" t="inlineStr">
        <is>
          <t>Weekday</t>
        </is>
      </c>
      <c r="E275" s="26" t="n"/>
      <c r="F275" s="24">
        <f>IFERROR(IF(A275="","",'Assumptions'!$B$5),"")</f>
        <v/>
      </c>
      <c r="G275" s="25" t="n"/>
      <c r="H275" s="24">
        <f>IFERROR(IF(G275="","",MAX(0,F275-G275)),"")</f>
        <v/>
      </c>
      <c r="I275" s="25" t="n"/>
      <c r="J275" s="56" t="n"/>
      <c r="K275" s="57">
        <f>IFERROR(IF(OR(I275="",J275=""),"",I275*J275),"")</f>
        <v/>
      </c>
      <c r="L275" s="58">
        <f>IFERROR(IF(OR(I275="",H275=""),"",I275/H275),"")</f>
        <v/>
      </c>
      <c r="M275" s="25" t="n"/>
      <c r="N275" s="25" t="n"/>
      <c r="O275" s="25" t="n"/>
      <c r="P275" s="25" t="n"/>
      <c r="Q275" s="24">
        <f>IFERROR(IF(OR(H275="",I275="",P275=""),"",MIN(H275,MAX(0,I275+P275))),"")</f>
        <v/>
      </c>
      <c r="R275" s="56" t="n"/>
      <c r="S275" s="57">
        <f>IFERROR(IF(OR(Q275="",R275=""),"",Q275*R275),"")</f>
        <v/>
      </c>
      <c r="T275" s="58">
        <f>IFERROR(IF(OR(Q275="",H275=""),"",Q275/H275),"")</f>
        <v/>
      </c>
      <c r="U275" s="57">
        <f>IFERROR(IF(OR(S275="",H275=""),"",S275/H275),"")</f>
        <v/>
      </c>
      <c r="V275" s="25" t="n"/>
      <c r="W275" s="56" t="n"/>
      <c r="X275" s="57">
        <f>IFERROR(IF(OR(V275="",W275=""),"",V275*W275),"")</f>
        <v/>
      </c>
      <c r="Y275" s="58">
        <f>IFERROR(IF(OR(V275="",H275=""),"",V275/H275),"")</f>
        <v/>
      </c>
      <c r="Z275" s="57">
        <f>IFERROR(IF(OR(S275="",X275=""),"",S275-X275),"")</f>
        <v/>
      </c>
      <c r="AA275" s="58">
        <f>IFERROR(IF(OR(Z275="",X275=""),"",Z275/X275),"")</f>
        <v/>
      </c>
      <c r="AB275" s="25" t="n"/>
      <c r="AC275" s="56" t="n"/>
      <c r="AD275" s="57">
        <f>IFERROR(IF(OR(AB275="",AC275=""),"",AB275*AC275),"")</f>
        <v/>
      </c>
      <c r="AE275" s="57">
        <f>IFERROR(IF(OR(S275="",AD275=""),"",S275-AD275),"")</f>
        <v/>
      </c>
      <c r="AF275" s="58">
        <f>IFERROR(IF(OR(AE275="",AD275=""),"",AE275/AD275),"")</f>
        <v/>
      </c>
      <c r="AG275" s="56" t="n"/>
      <c r="AH275" s="59">
        <f>IFERROR(IF(OR(R275="",AG275=""),"",R275/AG275*100),"")</f>
        <v/>
      </c>
      <c r="AI275" s="56" t="n"/>
      <c r="AJ275" s="57">
        <f>IFERROR(IF(OR(T275="",AI275=""),"",IF(T275&gt;='Assumptions'!$B$10,AI275*(1+'Assumptions'!$B$13),IF(T275&lt;'Assumptions'!$B$8,AI275*(1-'Assumptions'!$B$14),AI275))),"")</f>
        <v/>
      </c>
      <c r="AK275" s="31">
        <f>IFERROR(IF(COUNTA(G275,I275:J275,M275:P275,R275,V275:W275,AB275:AC275,AG275,AI275,AL275:AN275)=0,"",IF(H275=0,"Closed / Sold Out",IF(I275&gt;H275,"Review Inventory",IF(T275&gt;='Assumptions'!$B$10,"Increase Rate",IF(T275&lt;'Assumptions'!$B$8,"Reduce Rate","Hold Rate"))))),"Review")</f>
        <v/>
      </c>
      <c r="AL275" s="25" t="n"/>
      <c r="AM275" s="25" t="n"/>
      <c r="AN275" s="26" t="n"/>
      <c r="AO275" s="24">
        <f>IFERROR(IF(A275="","",IF(A275&lt;TODAY(),"Past",IF(A275=TODAY(),"Today","Future"))),"")</f>
        <v/>
      </c>
      <c r="AP275" s="58">
        <f>IFERROR(IF(COUNTA(G275,I275:J275,M275:P275,R275,V275:W275,AB275:AC275,AG275,AI275,AL275:AN275)=0,"",'Assumptions'!$B$9),"")</f>
        <v/>
      </c>
      <c r="AQ275" s="31">
        <f>IFERROR(IF(COUNTA(G275,I275:J275,M275:P275,R275,V275:W275,AB275:AC275,AG275,AI275,AL275:AN275)=0,"",IF(G275&gt;F275,"Out-of-order rooms exceed inventory",IF(I275&gt;H275,"On-the-books rooms exceed sellable rooms",IF(Q275&gt;H275,"Forecast exceeds sellable rooms",IF(AND(Q275&gt;0,R275=0),"Missing forecast ADR",IF(AND(I275&gt;0,J275=0),"Missing on-the-books ADR","Ready")))))),"Check inputs")</f>
        <v/>
      </c>
    </row>
    <row r="276">
      <c r="A276" s="55" t="n">
        <v>46297</v>
      </c>
      <c r="B276" s="24">
        <f>IFERROR(IF(A276="","",INDEX('Assumptions'!$E$3:$E$9,MOD(A276-'Assumptions'!$B$18,7)+1)),"")</f>
        <v/>
      </c>
      <c r="C276" s="24">
        <f>IFERROR(IF(A276="","",INDEX('Assumptions'!$H$3:$H$14,MONTH(A276))),"")</f>
        <v/>
      </c>
      <c r="D276" s="25" t="inlineStr">
        <is>
          <t>Weekday</t>
        </is>
      </c>
      <c r="E276" s="26" t="n"/>
      <c r="F276" s="24">
        <f>IFERROR(IF(A276="","",'Assumptions'!$B$5),"")</f>
        <v/>
      </c>
      <c r="G276" s="25" t="n"/>
      <c r="H276" s="24">
        <f>IFERROR(IF(G276="","",MAX(0,F276-G276)),"")</f>
        <v/>
      </c>
      <c r="I276" s="25" t="n"/>
      <c r="J276" s="56" t="n"/>
      <c r="K276" s="57">
        <f>IFERROR(IF(OR(I276="",J276=""),"",I276*J276),"")</f>
        <v/>
      </c>
      <c r="L276" s="58">
        <f>IFERROR(IF(OR(I276="",H276=""),"",I276/H276),"")</f>
        <v/>
      </c>
      <c r="M276" s="25" t="n"/>
      <c r="N276" s="25" t="n"/>
      <c r="O276" s="25" t="n"/>
      <c r="P276" s="25" t="n"/>
      <c r="Q276" s="24">
        <f>IFERROR(IF(OR(H276="",I276="",P276=""),"",MIN(H276,MAX(0,I276+P276))),"")</f>
        <v/>
      </c>
      <c r="R276" s="56" t="n"/>
      <c r="S276" s="57">
        <f>IFERROR(IF(OR(Q276="",R276=""),"",Q276*R276),"")</f>
        <v/>
      </c>
      <c r="T276" s="58">
        <f>IFERROR(IF(OR(Q276="",H276=""),"",Q276/H276),"")</f>
        <v/>
      </c>
      <c r="U276" s="57">
        <f>IFERROR(IF(OR(S276="",H276=""),"",S276/H276),"")</f>
        <v/>
      </c>
      <c r="V276" s="25" t="n"/>
      <c r="W276" s="56" t="n"/>
      <c r="X276" s="57">
        <f>IFERROR(IF(OR(V276="",W276=""),"",V276*W276),"")</f>
        <v/>
      </c>
      <c r="Y276" s="58">
        <f>IFERROR(IF(OR(V276="",H276=""),"",V276/H276),"")</f>
        <v/>
      </c>
      <c r="Z276" s="57">
        <f>IFERROR(IF(OR(S276="",X276=""),"",S276-X276),"")</f>
        <v/>
      </c>
      <c r="AA276" s="58">
        <f>IFERROR(IF(OR(Z276="",X276=""),"",Z276/X276),"")</f>
        <v/>
      </c>
      <c r="AB276" s="25" t="n"/>
      <c r="AC276" s="56" t="n"/>
      <c r="AD276" s="57">
        <f>IFERROR(IF(OR(AB276="",AC276=""),"",AB276*AC276),"")</f>
        <v/>
      </c>
      <c r="AE276" s="57">
        <f>IFERROR(IF(OR(S276="",AD276=""),"",S276-AD276),"")</f>
        <v/>
      </c>
      <c r="AF276" s="58">
        <f>IFERROR(IF(OR(AE276="",AD276=""),"",AE276/AD276),"")</f>
        <v/>
      </c>
      <c r="AG276" s="56" t="n"/>
      <c r="AH276" s="59">
        <f>IFERROR(IF(OR(R276="",AG276=""),"",R276/AG276*100),"")</f>
        <v/>
      </c>
      <c r="AI276" s="56" t="n"/>
      <c r="AJ276" s="57">
        <f>IFERROR(IF(OR(T276="",AI276=""),"",IF(T276&gt;='Assumptions'!$B$10,AI276*(1+'Assumptions'!$B$13),IF(T276&lt;'Assumptions'!$B$8,AI276*(1-'Assumptions'!$B$14),AI276))),"")</f>
        <v/>
      </c>
      <c r="AK276" s="31">
        <f>IFERROR(IF(COUNTA(G276,I276:J276,M276:P276,R276,V276:W276,AB276:AC276,AG276,AI276,AL276:AN276)=0,"",IF(H276=0,"Closed / Sold Out",IF(I276&gt;H276,"Review Inventory",IF(T276&gt;='Assumptions'!$B$10,"Increase Rate",IF(T276&lt;'Assumptions'!$B$8,"Reduce Rate","Hold Rate"))))),"Review")</f>
        <v/>
      </c>
      <c r="AL276" s="25" t="n"/>
      <c r="AM276" s="25" t="n"/>
      <c r="AN276" s="26" t="n"/>
      <c r="AO276" s="24">
        <f>IFERROR(IF(A276="","",IF(A276&lt;TODAY(),"Past",IF(A276=TODAY(),"Today","Future"))),"")</f>
        <v/>
      </c>
      <c r="AP276" s="58">
        <f>IFERROR(IF(COUNTA(G276,I276:J276,M276:P276,R276,V276:W276,AB276:AC276,AG276,AI276,AL276:AN276)=0,"",'Assumptions'!$B$9),"")</f>
        <v/>
      </c>
      <c r="AQ276" s="31">
        <f>IFERROR(IF(COUNTA(G276,I276:J276,M276:P276,R276,V276:W276,AB276:AC276,AG276,AI276,AL276:AN276)=0,"",IF(G276&gt;F276,"Out-of-order rooms exceed inventory",IF(I276&gt;H276,"On-the-books rooms exceed sellable rooms",IF(Q276&gt;H276,"Forecast exceeds sellable rooms",IF(AND(Q276&gt;0,R276=0),"Missing forecast ADR",IF(AND(I276&gt;0,J276=0),"Missing on-the-books ADR","Ready")))))),"Check inputs")</f>
        <v/>
      </c>
    </row>
    <row r="277">
      <c r="A277" s="55" t="n">
        <v>46298</v>
      </c>
      <c r="B277" s="24">
        <f>IFERROR(IF(A277="","",INDEX('Assumptions'!$E$3:$E$9,MOD(A277-'Assumptions'!$B$18,7)+1)),"")</f>
        <v/>
      </c>
      <c r="C277" s="24">
        <f>IFERROR(IF(A277="","",INDEX('Assumptions'!$H$3:$H$14,MONTH(A277))),"")</f>
        <v/>
      </c>
      <c r="D277" s="25" t="inlineStr">
        <is>
          <t>Weekend</t>
        </is>
      </c>
      <c r="E277" s="26" t="n"/>
      <c r="F277" s="24">
        <f>IFERROR(IF(A277="","",'Assumptions'!$B$5),"")</f>
        <v/>
      </c>
      <c r="G277" s="25" t="n"/>
      <c r="H277" s="24">
        <f>IFERROR(IF(G277="","",MAX(0,F277-G277)),"")</f>
        <v/>
      </c>
      <c r="I277" s="25" t="n"/>
      <c r="J277" s="56" t="n"/>
      <c r="K277" s="57">
        <f>IFERROR(IF(OR(I277="",J277=""),"",I277*J277),"")</f>
        <v/>
      </c>
      <c r="L277" s="58">
        <f>IFERROR(IF(OR(I277="",H277=""),"",I277/H277),"")</f>
        <v/>
      </c>
      <c r="M277" s="25" t="n"/>
      <c r="N277" s="25" t="n"/>
      <c r="O277" s="25" t="n"/>
      <c r="P277" s="25" t="n"/>
      <c r="Q277" s="24">
        <f>IFERROR(IF(OR(H277="",I277="",P277=""),"",MIN(H277,MAX(0,I277+P277))),"")</f>
        <v/>
      </c>
      <c r="R277" s="56" t="n"/>
      <c r="S277" s="57">
        <f>IFERROR(IF(OR(Q277="",R277=""),"",Q277*R277),"")</f>
        <v/>
      </c>
      <c r="T277" s="58">
        <f>IFERROR(IF(OR(Q277="",H277=""),"",Q277/H277),"")</f>
        <v/>
      </c>
      <c r="U277" s="57">
        <f>IFERROR(IF(OR(S277="",H277=""),"",S277/H277),"")</f>
        <v/>
      </c>
      <c r="V277" s="25" t="n"/>
      <c r="W277" s="56" t="n"/>
      <c r="X277" s="57">
        <f>IFERROR(IF(OR(V277="",W277=""),"",V277*W277),"")</f>
        <v/>
      </c>
      <c r="Y277" s="58">
        <f>IFERROR(IF(OR(V277="",H277=""),"",V277/H277),"")</f>
        <v/>
      </c>
      <c r="Z277" s="57">
        <f>IFERROR(IF(OR(S277="",X277=""),"",S277-X277),"")</f>
        <v/>
      </c>
      <c r="AA277" s="58">
        <f>IFERROR(IF(OR(Z277="",X277=""),"",Z277/X277),"")</f>
        <v/>
      </c>
      <c r="AB277" s="25" t="n"/>
      <c r="AC277" s="56" t="n"/>
      <c r="AD277" s="57">
        <f>IFERROR(IF(OR(AB277="",AC277=""),"",AB277*AC277),"")</f>
        <v/>
      </c>
      <c r="AE277" s="57">
        <f>IFERROR(IF(OR(S277="",AD277=""),"",S277-AD277),"")</f>
        <v/>
      </c>
      <c r="AF277" s="58">
        <f>IFERROR(IF(OR(AE277="",AD277=""),"",AE277/AD277),"")</f>
        <v/>
      </c>
      <c r="AG277" s="56" t="n"/>
      <c r="AH277" s="59">
        <f>IFERROR(IF(OR(R277="",AG277=""),"",R277/AG277*100),"")</f>
        <v/>
      </c>
      <c r="AI277" s="56" t="n"/>
      <c r="AJ277" s="57">
        <f>IFERROR(IF(OR(T277="",AI277=""),"",IF(T277&gt;='Assumptions'!$B$10,AI277*(1+'Assumptions'!$B$13),IF(T277&lt;'Assumptions'!$B$8,AI277*(1-'Assumptions'!$B$14),AI277))),"")</f>
        <v/>
      </c>
      <c r="AK277" s="31">
        <f>IFERROR(IF(COUNTA(G277,I277:J277,M277:P277,R277,V277:W277,AB277:AC277,AG277,AI277,AL277:AN277)=0,"",IF(H277=0,"Closed / Sold Out",IF(I277&gt;H277,"Review Inventory",IF(T277&gt;='Assumptions'!$B$10,"Increase Rate",IF(T277&lt;'Assumptions'!$B$8,"Reduce Rate","Hold Rate"))))),"Review")</f>
        <v/>
      </c>
      <c r="AL277" s="25" t="n"/>
      <c r="AM277" s="25" t="n"/>
      <c r="AN277" s="26" t="n"/>
      <c r="AO277" s="24">
        <f>IFERROR(IF(A277="","",IF(A277&lt;TODAY(),"Past",IF(A277=TODAY(),"Today","Future"))),"")</f>
        <v/>
      </c>
      <c r="AP277" s="58">
        <f>IFERROR(IF(COUNTA(G277,I277:J277,M277:P277,R277,V277:W277,AB277:AC277,AG277,AI277,AL277:AN277)=0,"",'Assumptions'!$B$9),"")</f>
        <v/>
      </c>
      <c r="AQ277" s="31">
        <f>IFERROR(IF(COUNTA(G277,I277:J277,M277:P277,R277,V277:W277,AB277:AC277,AG277,AI277,AL277:AN277)=0,"",IF(G277&gt;F277,"Out-of-order rooms exceed inventory",IF(I277&gt;H277,"On-the-books rooms exceed sellable rooms",IF(Q277&gt;H277,"Forecast exceeds sellable rooms",IF(AND(Q277&gt;0,R277=0),"Missing forecast ADR",IF(AND(I277&gt;0,J277=0),"Missing on-the-books ADR","Ready")))))),"Check inputs")</f>
        <v/>
      </c>
    </row>
    <row r="278">
      <c r="A278" s="55" t="n">
        <v>46299</v>
      </c>
      <c r="B278" s="24">
        <f>IFERROR(IF(A278="","",INDEX('Assumptions'!$E$3:$E$9,MOD(A278-'Assumptions'!$B$18,7)+1)),"")</f>
        <v/>
      </c>
      <c r="C278" s="24">
        <f>IFERROR(IF(A278="","",INDEX('Assumptions'!$H$3:$H$14,MONTH(A278))),"")</f>
        <v/>
      </c>
      <c r="D278" s="25" t="inlineStr">
        <is>
          <t>Weekend</t>
        </is>
      </c>
      <c r="E278" s="26" t="n"/>
      <c r="F278" s="24">
        <f>IFERROR(IF(A278="","",'Assumptions'!$B$5),"")</f>
        <v/>
      </c>
      <c r="G278" s="25" t="n"/>
      <c r="H278" s="24">
        <f>IFERROR(IF(G278="","",MAX(0,F278-G278)),"")</f>
        <v/>
      </c>
      <c r="I278" s="25" t="n"/>
      <c r="J278" s="56" t="n"/>
      <c r="K278" s="57">
        <f>IFERROR(IF(OR(I278="",J278=""),"",I278*J278),"")</f>
        <v/>
      </c>
      <c r="L278" s="58">
        <f>IFERROR(IF(OR(I278="",H278=""),"",I278/H278),"")</f>
        <v/>
      </c>
      <c r="M278" s="25" t="n"/>
      <c r="N278" s="25" t="n"/>
      <c r="O278" s="25" t="n"/>
      <c r="P278" s="25" t="n"/>
      <c r="Q278" s="24">
        <f>IFERROR(IF(OR(H278="",I278="",P278=""),"",MIN(H278,MAX(0,I278+P278))),"")</f>
        <v/>
      </c>
      <c r="R278" s="56" t="n"/>
      <c r="S278" s="57">
        <f>IFERROR(IF(OR(Q278="",R278=""),"",Q278*R278),"")</f>
        <v/>
      </c>
      <c r="T278" s="58">
        <f>IFERROR(IF(OR(Q278="",H278=""),"",Q278/H278),"")</f>
        <v/>
      </c>
      <c r="U278" s="57">
        <f>IFERROR(IF(OR(S278="",H278=""),"",S278/H278),"")</f>
        <v/>
      </c>
      <c r="V278" s="25" t="n"/>
      <c r="W278" s="56" t="n"/>
      <c r="X278" s="57">
        <f>IFERROR(IF(OR(V278="",W278=""),"",V278*W278),"")</f>
        <v/>
      </c>
      <c r="Y278" s="58">
        <f>IFERROR(IF(OR(V278="",H278=""),"",V278/H278),"")</f>
        <v/>
      </c>
      <c r="Z278" s="57">
        <f>IFERROR(IF(OR(S278="",X278=""),"",S278-X278),"")</f>
        <v/>
      </c>
      <c r="AA278" s="58">
        <f>IFERROR(IF(OR(Z278="",X278=""),"",Z278/X278),"")</f>
        <v/>
      </c>
      <c r="AB278" s="25" t="n"/>
      <c r="AC278" s="56" t="n"/>
      <c r="AD278" s="57">
        <f>IFERROR(IF(OR(AB278="",AC278=""),"",AB278*AC278),"")</f>
        <v/>
      </c>
      <c r="AE278" s="57">
        <f>IFERROR(IF(OR(S278="",AD278=""),"",S278-AD278),"")</f>
        <v/>
      </c>
      <c r="AF278" s="58">
        <f>IFERROR(IF(OR(AE278="",AD278=""),"",AE278/AD278),"")</f>
        <v/>
      </c>
      <c r="AG278" s="56" t="n"/>
      <c r="AH278" s="59">
        <f>IFERROR(IF(OR(R278="",AG278=""),"",R278/AG278*100),"")</f>
        <v/>
      </c>
      <c r="AI278" s="56" t="n"/>
      <c r="AJ278" s="57">
        <f>IFERROR(IF(OR(T278="",AI278=""),"",IF(T278&gt;='Assumptions'!$B$10,AI278*(1+'Assumptions'!$B$13),IF(T278&lt;'Assumptions'!$B$8,AI278*(1-'Assumptions'!$B$14),AI278))),"")</f>
        <v/>
      </c>
      <c r="AK278" s="31">
        <f>IFERROR(IF(COUNTA(G278,I278:J278,M278:P278,R278,V278:W278,AB278:AC278,AG278,AI278,AL278:AN278)=0,"",IF(H278=0,"Closed / Sold Out",IF(I278&gt;H278,"Review Inventory",IF(T278&gt;='Assumptions'!$B$10,"Increase Rate",IF(T278&lt;'Assumptions'!$B$8,"Reduce Rate","Hold Rate"))))),"Review")</f>
        <v/>
      </c>
      <c r="AL278" s="25" t="n"/>
      <c r="AM278" s="25" t="n"/>
      <c r="AN278" s="26" t="n"/>
      <c r="AO278" s="24">
        <f>IFERROR(IF(A278="","",IF(A278&lt;TODAY(),"Past",IF(A278=TODAY(),"Today","Future"))),"")</f>
        <v/>
      </c>
      <c r="AP278" s="58">
        <f>IFERROR(IF(COUNTA(G278,I278:J278,M278:P278,R278,V278:W278,AB278:AC278,AG278,AI278,AL278:AN278)=0,"",'Assumptions'!$B$9),"")</f>
        <v/>
      </c>
      <c r="AQ278" s="31">
        <f>IFERROR(IF(COUNTA(G278,I278:J278,M278:P278,R278,V278:W278,AB278:AC278,AG278,AI278,AL278:AN278)=0,"",IF(G278&gt;F278,"Out-of-order rooms exceed inventory",IF(I278&gt;H278,"On-the-books rooms exceed sellable rooms",IF(Q278&gt;H278,"Forecast exceeds sellable rooms",IF(AND(Q278&gt;0,R278=0),"Missing forecast ADR",IF(AND(I278&gt;0,J278=0),"Missing on-the-books ADR","Ready")))))),"Check inputs")</f>
        <v/>
      </c>
    </row>
    <row r="279">
      <c r="A279" s="55" t="n">
        <v>46300</v>
      </c>
      <c r="B279" s="24">
        <f>IFERROR(IF(A279="","",INDEX('Assumptions'!$E$3:$E$9,MOD(A279-'Assumptions'!$B$18,7)+1)),"")</f>
        <v/>
      </c>
      <c r="C279" s="24">
        <f>IFERROR(IF(A279="","",INDEX('Assumptions'!$H$3:$H$14,MONTH(A279))),"")</f>
        <v/>
      </c>
      <c r="D279" s="25" t="inlineStr">
        <is>
          <t>Weekday</t>
        </is>
      </c>
      <c r="E279" s="26" t="n"/>
      <c r="F279" s="24">
        <f>IFERROR(IF(A279="","",'Assumptions'!$B$5),"")</f>
        <v/>
      </c>
      <c r="G279" s="25" t="n"/>
      <c r="H279" s="24">
        <f>IFERROR(IF(G279="","",MAX(0,F279-G279)),"")</f>
        <v/>
      </c>
      <c r="I279" s="25" t="n"/>
      <c r="J279" s="56" t="n"/>
      <c r="K279" s="57">
        <f>IFERROR(IF(OR(I279="",J279=""),"",I279*J279),"")</f>
        <v/>
      </c>
      <c r="L279" s="58">
        <f>IFERROR(IF(OR(I279="",H279=""),"",I279/H279),"")</f>
        <v/>
      </c>
      <c r="M279" s="25" t="n"/>
      <c r="N279" s="25" t="n"/>
      <c r="O279" s="25" t="n"/>
      <c r="P279" s="25" t="n"/>
      <c r="Q279" s="24">
        <f>IFERROR(IF(OR(H279="",I279="",P279=""),"",MIN(H279,MAX(0,I279+P279))),"")</f>
        <v/>
      </c>
      <c r="R279" s="56" t="n"/>
      <c r="S279" s="57">
        <f>IFERROR(IF(OR(Q279="",R279=""),"",Q279*R279),"")</f>
        <v/>
      </c>
      <c r="T279" s="58">
        <f>IFERROR(IF(OR(Q279="",H279=""),"",Q279/H279),"")</f>
        <v/>
      </c>
      <c r="U279" s="57">
        <f>IFERROR(IF(OR(S279="",H279=""),"",S279/H279),"")</f>
        <v/>
      </c>
      <c r="V279" s="25" t="n"/>
      <c r="W279" s="56" t="n"/>
      <c r="X279" s="57">
        <f>IFERROR(IF(OR(V279="",W279=""),"",V279*W279),"")</f>
        <v/>
      </c>
      <c r="Y279" s="58">
        <f>IFERROR(IF(OR(V279="",H279=""),"",V279/H279),"")</f>
        <v/>
      </c>
      <c r="Z279" s="57">
        <f>IFERROR(IF(OR(S279="",X279=""),"",S279-X279),"")</f>
        <v/>
      </c>
      <c r="AA279" s="58">
        <f>IFERROR(IF(OR(Z279="",X279=""),"",Z279/X279),"")</f>
        <v/>
      </c>
      <c r="AB279" s="25" t="n"/>
      <c r="AC279" s="56" t="n"/>
      <c r="AD279" s="57">
        <f>IFERROR(IF(OR(AB279="",AC279=""),"",AB279*AC279),"")</f>
        <v/>
      </c>
      <c r="AE279" s="57">
        <f>IFERROR(IF(OR(S279="",AD279=""),"",S279-AD279),"")</f>
        <v/>
      </c>
      <c r="AF279" s="58">
        <f>IFERROR(IF(OR(AE279="",AD279=""),"",AE279/AD279),"")</f>
        <v/>
      </c>
      <c r="AG279" s="56" t="n"/>
      <c r="AH279" s="59">
        <f>IFERROR(IF(OR(R279="",AG279=""),"",R279/AG279*100),"")</f>
        <v/>
      </c>
      <c r="AI279" s="56" t="n"/>
      <c r="AJ279" s="57">
        <f>IFERROR(IF(OR(T279="",AI279=""),"",IF(T279&gt;='Assumptions'!$B$10,AI279*(1+'Assumptions'!$B$13),IF(T279&lt;'Assumptions'!$B$8,AI279*(1-'Assumptions'!$B$14),AI279))),"")</f>
        <v/>
      </c>
      <c r="AK279" s="31">
        <f>IFERROR(IF(COUNTA(G279,I279:J279,M279:P279,R279,V279:W279,AB279:AC279,AG279,AI279,AL279:AN279)=0,"",IF(H279=0,"Closed / Sold Out",IF(I279&gt;H279,"Review Inventory",IF(T279&gt;='Assumptions'!$B$10,"Increase Rate",IF(T279&lt;'Assumptions'!$B$8,"Reduce Rate","Hold Rate"))))),"Review")</f>
        <v/>
      </c>
      <c r="AL279" s="25" t="n"/>
      <c r="AM279" s="25" t="n"/>
      <c r="AN279" s="26" t="n"/>
      <c r="AO279" s="24">
        <f>IFERROR(IF(A279="","",IF(A279&lt;TODAY(),"Past",IF(A279=TODAY(),"Today","Future"))),"")</f>
        <v/>
      </c>
      <c r="AP279" s="58">
        <f>IFERROR(IF(COUNTA(G279,I279:J279,M279:P279,R279,V279:W279,AB279:AC279,AG279,AI279,AL279:AN279)=0,"",'Assumptions'!$B$9),"")</f>
        <v/>
      </c>
      <c r="AQ279" s="31">
        <f>IFERROR(IF(COUNTA(G279,I279:J279,M279:P279,R279,V279:W279,AB279:AC279,AG279,AI279,AL279:AN279)=0,"",IF(G279&gt;F279,"Out-of-order rooms exceed inventory",IF(I279&gt;H279,"On-the-books rooms exceed sellable rooms",IF(Q279&gt;H279,"Forecast exceeds sellable rooms",IF(AND(Q279&gt;0,R279=0),"Missing forecast ADR",IF(AND(I279&gt;0,J279=0),"Missing on-the-books ADR","Ready")))))),"Check inputs")</f>
        <v/>
      </c>
    </row>
    <row r="280">
      <c r="A280" s="55" t="n">
        <v>46301</v>
      </c>
      <c r="B280" s="24">
        <f>IFERROR(IF(A280="","",INDEX('Assumptions'!$E$3:$E$9,MOD(A280-'Assumptions'!$B$18,7)+1)),"")</f>
        <v/>
      </c>
      <c r="C280" s="24">
        <f>IFERROR(IF(A280="","",INDEX('Assumptions'!$H$3:$H$14,MONTH(A280))),"")</f>
        <v/>
      </c>
      <c r="D280" s="25" t="inlineStr">
        <is>
          <t>Weekday</t>
        </is>
      </c>
      <c r="E280" s="26" t="n"/>
      <c r="F280" s="24">
        <f>IFERROR(IF(A280="","",'Assumptions'!$B$5),"")</f>
        <v/>
      </c>
      <c r="G280" s="25" t="n"/>
      <c r="H280" s="24">
        <f>IFERROR(IF(G280="","",MAX(0,F280-G280)),"")</f>
        <v/>
      </c>
      <c r="I280" s="25" t="n"/>
      <c r="J280" s="56" t="n"/>
      <c r="K280" s="57">
        <f>IFERROR(IF(OR(I280="",J280=""),"",I280*J280),"")</f>
        <v/>
      </c>
      <c r="L280" s="58">
        <f>IFERROR(IF(OR(I280="",H280=""),"",I280/H280),"")</f>
        <v/>
      </c>
      <c r="M280" s="25" t="n"/>
      <c r="N280" s="25" t="n"/>
      <c r="O280" s="25" t="n"/>
      <c r="P280" s="25" t="n"/>
      <c r="Q280" s="24">
        <f>IFERROR(IF(OR(H280="",I280="",P280=""),"",MIN(H280,MAX(0,I280+P280))),"")</f>
        <v/>
      </c>
      <c r="R280" s="56" t="n"/>
      <c r="S280" s="57">
        <f>IFERROR(IF(OR(Q280="",R280=""),"",Q280*R280),"")</f>
        <v/>
      </c>
      <c r="T280" s="58">
        <f>IFERROR(IF(OR(Q280="",H280=""),"",Q280/H280),"")</f>
        <v/>
      </c>
      <c r="U280" s="57">
        <f>IFERROR(IF(OR(S280="",H280=""),"",S280/H280),"")</f>
        <v/>
      </c>
      <c r="V280" s="25" t="n"/>
      <c r="W280" s="56" t="n"/>
      <c r="X280" s="57">
        <f>IFERROR(IF(OR(V280="",W280=""),"",V280*W280),"")</f>
        <v/>
      </c>
      <c r="Y280" s="58">
        <f>IFERROR(IF(OR(V280="",H280=""),"",V280/H280),"")</f>
        <v/>
      </c>
      <c r="Z280" s="57">
        <f>IFERROR(IF(OR(S280="",X280=""),"",S280-X280),"")</f>
        <v/>
      </c>
      <c r="AA280" s="58">
        <f>IFERROR(IF(OR(Z280="",X280=""),"",Z280/X280),"")</f>
        <v/>
      </c>
      <c r="AB280" s="25" t="n"/>
      <c r="AC280" s="56" t="n"/>
      <c r="AD280" s="57">
        <f>IFERROR(IF(OR(AB280="",AC280=""),"",AB280*AC280),"")</f>
        <v/>
      </c>
      <c r="AE280" s="57">
        <f>IFERROR(IF(OR(S280="",AD280=""),"",S280-AD280),"")</f>
        <v/>
      </c>
      <c r="AF280" s="58">
        <f>IFERROR(IF(OR(AE280="",AD280=""),"",AE280/AD280),"")</f>
        <v/>
      </c>
      <c r="AG280" s="56" t="n"/>
      <c r="AH280" s="59">
        <f>IFERROR(IF(OR(R280="",AG280=""),"",R280/AG280*100),"")</f>
        <v/>
      </c>
      <c r="AI280" s="56" t="n"/>
      <c r="AJ280" s="57">
        <f>IFERROR(IF(OR(T280="",AI280=""),"",IF(T280&gt;='Assumptions'!$B$10,AI280*(1+'Assumptions'!$B$13),IF(T280&lt;'Assumptions'!$B$8,AI280*(1-'Assumptions'!$B$14),AI280))),"")</f>
        <v/>
      </c>
      <c r="AK280" s="31">
        <f>IFERROR(IF(COUNTA(G280,I280:J280,M280:P280,R280,V280:W280,AB280:AC280,AG280,AI280,AL280:AN280)=0,"",IF(H280=0,"Closed / Sold Out",IF(I280&gt;H280,"Review Inventory",IF(T280&gt;='Assumptions'!$B$10,"Increase Rate",IF(T280&lt;'Assumptions'!$B$8,"Reduce Rate","Hold Rate"))))),"Review")</f>
        <v/>
      </c>
      <c r="AL280" s="25" t="n"/>
      <c r="AM280" s="25" t="n"/>
      <c r="AN280" s="26" t="n"/>
      <c r="AO280" s="24">
        <f>IFERROR(IF(A280="","",IF(A280&lt;TODAY(),"Past",IF(A280=TODAY(),"Today","Future"))),"")</f>
        <v/>
      </c>
      <c r="AP280" s="58">
        <f>IFERROR(IF(COUNTA(G280,I280:J280,M280:P280,R280,V280:W280,AB280:AC280,AG280,AI280,AL280:AN280)=0,"",'Assumptions'!$B$9),"")</f>
        <v/>
      </c>
      <c r="AQ280" s="31">
        <f>IFERROR(IF(COUNTA(G280,I280:J280,M280:P280,R280,V280:W280,AB280:AC280,AG280,AI280,AL280:AN280)=0,"",IF(G280&gt;F280,"Out-of-order rooms exceed inventory",IF(I280&gt;H280,"On-the-books rooms exceed sellable rooms",IF(Q280&gt;H280,"Forecast exceeds sellable rooms",IF(AND(Q280&gt;0,R280=0),"Missing forecast ADR",IF(AND(I280&gt;0,J280=0),"Missing on-the-books ADR","Ready")))))),"Check inputs")</f>
        <v/>
      </c>
    </row>
    <row r="281">
      <c r="A281" s="55" t="n">
        <v>46302</v>
      </c>
      <c r="B281" s="24">
        <f>IFERROR(IF(A281="","",INDEX('Assumptions'!$E$3:$E$9,MOD(A281-'Assumptions'!$B$18,7)+1)),"")</f>
        <v/>
      </c>
      <c r="C281" s="24">
        <f>IFERROR(IF(A281="","",INDEX('Assumptions'!$H$3:$H$14,MONTH(A281))),"")</f>
        <v/>
      </c>
      <c r="D281" s="25" t="inlineStr">
        <is>
          <t>Weekday</t>
        </is>
      </c>
      <c r="E281" s="26" t="n"/>
      <c r="F281" s="24">
        <f>IFERROR(IF(A281="","",'Assumptions'!$B$5),"")</f>
        <v/>
      </c>
      <c r="G281" s="25" t="n"/>
      <c r="H281" s="24">
        <f>IFERROR(IF(G281="","",MAX(0,F281-G281)),"")</f>
        <v/>
      </c>
      <c r="I281" s="25" t="n"/>
      <c r="J281" s="56" t="n"/>
      <c r="K281" s="57">
        <f>IFERROR(IF(OR(I281="",J281=""),"",I281*J281),"")</f>
        <v/>
      </c>
      <c r="L281" s="58">
        <f>IFERROR(IF(OR(I281="",H281=""),"",I281/H281),"")</f>
        <v/>
      </c>
      <c r="M281" s="25" t="n"/>
      <c r="N281" s="25" t="n"/>
      <c r="O281" s="25" t="n"/>
      <c r="P281" s="25" t="n"/>
      <c r="Q281" s="24">
        <f>IFERROR(IF(OR(H281="",I281="",P281=""),"",MIN(H281,MAX(0,I281+P281))),"")</f>
        <v/>
      </c>
      <c r="R281" s="56" t="n"/>
      <c r="S281" s="57">
        <f>IFERROR(IF(OR(Q281="",R281=""),"",Q281*R281),"")</f>
        <v/>
      </c>
      <c r="T281" s="58">
        <f>IFERROR(IF(OR(Q281="",H281=""),"",Q281/H281),"")</f>
        <v/>
      </c>
      <c r="U281" s="57">
        <f>IFERROR(IF(OR(S281="",H281=""),"",S281/H281),"")</f>
        <v/>
      </c>
      <c r="V281" s="25" t="n"/>
      <c r="W281" s="56" t="n"/>
      <c r="X281" s="57">
        <f>IFERROR(IF(OR(V281="",W281=""),"",V281*W281),"")</f>
        <v/>
      </c>
      <c r="Y281" s="58">
        <f>IFERROR(IF(OR(V281="",H281=""),"",V281/H281),"")</f>
        <v/>
      </c>
      <c r="Z281" s="57">
        <f>IFERROR(IF(OR(S281="",X281=""),"",S281-X281),"")</f>
        <v/>
      </c>
      <c r="AA281" s="58">
        <f>IFERROR(IF(OR(Z281="",X281=""),"",Z281/X281),"")</f>
        <v/>
      </c>
      <c r="AB281" s="25" t="n"/>
      <c r="AC281" s="56" t="n"/>
      <c r="AD281" s="57">
        <f>IFERROR(IF(OR(AB281="",AC281=""),"",AB281*AC281),"")</f>
        <v/>
      </c>
      <c r="AE281" s="57">
        <f>IFERROR(IF(OR(S281="",AD281=""),"",S281-AD281),"")</f>
        <v/>
      </c>
      <c r="AF281" s="58">
        <f>IFERROR(IF(OR(AE281="",AD281=""),"",AE281/AD281),"")</f>
        <v/>
      </c>
      <c r="AG281" s="56" t="n"/>
      <c r="AH281" s="59">
        <f>IFERROR(IF(OR(R281="",AG281=""),"",R281/AG281*100),"")</f>
        <v/>
      </c>
      <c r="AI281" s="56" t="n"/>
      <c r="AJ281" s="57">
        <f>IFERROR(IF(OR(T281="",AI281=""),"",IF(T281&gt;='Assumptions'!$B$10,AI281*(1+'Assumptions'!$B$13),IF(T281&lt;'Assumptions'!$B$8,AI281*(1-'Assumptions'!$B$14),AI281))),"")</f>
        <v/>
      </c>
      <c r="AK281" s="31">
        <f>IFERROR(IF(COUNTA(G281,I281:J281,M281:P281,R281,V281:W281,AB281:AC281,AG281,AI281,AL281:AN281)=0,"",IF(H281=0,"Closed / Sold Out",IF(I281&gt;H281,"Review Inventory",IF(T281&gt;='Assumptions'!$B$10,"Increase Rate",IF(T281&lt;'Assumptions'!$B$8,"Reduce Rate","Hold Rate"))))),"Review")</f>
        <v/>
      </c>
      <c r="AL281" s="25" t="n"/>
      <c r="AM281" s="25" t="n"/>
      <c r="AN281" s="26" t="n"/>
      <c r="AO281" s="24">
        <f>IFERROR(IF(A281="","",IF(A281&lt;TODAY(),"Past",IF(A281=TODAY(),"Today","Future"))),"")</f>
        <v/>
      </c>
      <c r="AP281" s="58">
        <f>IFERROR(IF(COUNTA(G281,I281:J281,M281:P281,R281,V281:W281,AB281:AC281,AG281,AI281,AL281:AN281)=0,"",'Assumptions'!$B$9),"")</f>
        <v/>
      </c>
      <c r="AQ281" s="31">
        <f>IFERROR(IF(COUNTA(G281,I281:J281,M281:P281,R281,V281:W281,AB281:AC281,AG281,AI281,AL281:AN281)=0,"",IF(G281&gt;F281,"Out-of-order rooms exceed inventory",IF(I281&gt;H281,"On-the-books rooms exceed sellable rooms",IF(Q281&gt;H281,"Forecast exceeds sellable rooms",IF(AND(Q281&gt;0,R281=0),"Missing forecast ADR",IF(AND(I281&gt;0,J281=0),"Missing on-the-books ADR","Ready")))))),"Check inputs")</f>
        <v/>
      </c>
    </row>
    <row r="282">
      <c r="A282" s="55" t="n">
        <v>46303</v>
      </c>
      <c r="B282" s="24">
        <f>IFERROR(IF(A282="","",INDEX('Assumptions'!$E$3:$E$9,MOD(A282-'Assumptions'!$B$18,7)+1)),"")</f>
        <v/>
      </c>
      <c r="C282" s="24">
        <f>IFERROR(IF(A282="","",INDEX('Assumptions'!$H$3:$H$14,MONTH(A282))),"")</f>
        <v/>
      </c>
      <c r="D282" s="25" t="inlineStr">
        <is>
          <t>Weekday</t>
        </is>
      </c>
      <c r="E282" s="26" t="n"/>
      <c r="F282" s="24">
        <f>IFERROR(IF(A282="","",'Assumptions'!$B$5),"")</f>
        <v/>
      </c>
      <c r="G282" s="25" t="n"/>
      <c r="H282" s="24">
        <f>IFERROR(IF(G282="","",MAX(0,F282-G282)),"")</f>
        <v/>
      </c>
      <c r="I282" s="25" t="n"/>
      <c r="J282" s="56" t="n"/>
      <c r="K282" s="57">
        <f>IFERROR(IF(OR(I282="",J282=""),"",I282*J282),"")</f>
        <v/>
      </c>
      <c r="L282" s="58">
        <f>IFERROR(IF(OR(I282="",H282=""),"",I282/H282),"")</f>
        <v/>
      </c>
      <c r="M282" s="25" t="n"/>
      <c r="N282" s="25" t="n"/>
      <c r="O282" s="25" t="n"/>
      <c r="P282" s="25" t="n"/>
      <c r="Q282" s="24">
        <f>IFERROR(IF(OR(H282="",I282="",P282=""),"",MIN(H282,MAX(0,I282+P282))),"")</f>
        <v/>
      </c>
      <c r="R282" s="56" t="n"/>
      <c r="S282" s="57">
        <f>IFERROR(IF(OR(Q282="",R282=""),"",Q282*R282),"")</f>
        <v/>
      </c>
      <c r="T282" s="58">
        <f>IFERROR(IF(OR(Q282="",H282=""),"",Q282/H282),"")</f>
        <v/>
      </c>
      <c r="U282" s="57">
        <f>IFERROR(IF(OR(S282="",H282=""),"",S282/H282),"")</f>
        <v/>
      </c>
      <c r="V282" s="25" t="n"/>
      <c r="W282" s="56" t="n"/>
      <c r="X282" s="57">
        <f>IFERROR(IF(OR(V282="",W282=""),"",V282*W282),"")</f>
        <v/>
      </c>
      <c r="Y282" s="58">
        <f>IFERROR(IF(OR(V282="",H282=""),"",V282/H282),"")</f>
        <v/>
      </c>
      <c r="Z282" s="57">
        <f>IFERROR(IF(OR(S282="",X282=""),"",S282-X282),"")</f>
        <v/>
      </c>
      <c r="AA282" s="58">
        <f>IFERROR(IF(OR(Z282="",X282=""),"",Z282/X282),"")</f>
        <v/>
      </c>
      <c r="AB282" s="25" t="n"/>
      <c r="AC282" s="56" t="n"/>
      <c r="AD282" s="57">
        <f>IFERROR(IF(OR(AB282="",AC282=""),"",AB282*AC282),"")</f>
        <v/>
      </c>
      <c r="AE282" s="57">
        <f>IFERROR(IF(OR(S282="",AD282=""),"",S282-AD282),"")</f>
        <v/>
      </c>
      <c r="AF282" s="58">
        <f>IFERROR(IF(OR(AE282="",AD282=""),"",AE282/AD282),"")</f>
        <v/>
      </c>
      <c r="AG282" s="56" t="n"/>
      <c r="AH282" s="59">
        <f>IFERROR(IF(OR(R282="",AG282=""),"",R282/AG282*100),"")</f>
        <v/>
      </c>
      <c r="AI282" s="56" t="n"/>
      <c r="AJ282" s="57">
        <f>IFERROR(IF(OR(T282="",AI282=""),"",IF(T282&gt;='Assumptions'!$B$10,AI282*(1+'Assumptions'!$B$13),IF(T282&lt;'Assumptions'!$B$8,AI282*(1-'Assumptions'!$B$14),AI282))),"")</f>
        <v/>
      </c>
      <c r="AK282" s="31">
        <f>IFERROR(IF(COUNTA(G282,I282:J282,M282:P282,R282,V282:W282,AB282:AC282,AG282,AI282,AL282:AN282)=0,"",IF(H282=0,"Closed / Sold Out",IF(I282&gt;H282,"Review Inventory",IF(T282&gt;='Assumptions'!$B$10,"Increase Rate",IF(T282&lt;'Assumptions'!$B$8,"Reduce Rate","Hold Rate"))))),"Review")</f>
        <v/>
      </c>
      <c r="AL282" s="25" t="n"/>
      <c r="AM282" s="25" t="n"/>
      <c r="AN282" s="26" t="n"/>
      <c r="AO282" s="24">
        <f>IFERROR(IF(A282="","",IF(A282&lt;TODAY(),"Past",IF(A282=TODAY(),"Today","Future"))),"")</f>
        <v/>
      </c>
      <c r="AP282" s="58">
        <f>IFERROR(IF(COUNTA(G282,I282:J282,M282:P282,R282,V282:W282,AB282:AC282,AG282,AI282,AL282:AN282)=0,"",'Assumptions'!$B$9),"")</f>
        <v/>
      </c>
      <c r="AQ282" s="31">
        <f>IFERROR(IF(COUNTA(G282,I282:J282,M282:P282,R282,V282:W282,AB282:AC282,AG282,AI282,AL282:AN282)=0,"",IF(G282&gt;F282,"Out-of-order rooms exceed inventory",IF(I282&gt;H282,"On-the-books rooms exceed sellable rooms",IF(Q282&gt;H282,"Forecast exceeds sellable rooms",IF(AND(Q282&gt;0,R282=0),"Missing forecast ADR",IF(AND(I282&gt;0,J282=0),"Missing on-the-books ADR","Ready")))))),"Check inputs")</f>
        <v/>
      </c>
    </row>
    <row r="283">
      <c r="A283" s="55" t="n">
        <v>46304</v>
      </c>
      <c r="B283" s="24">
        <f>IFERROR(IF(A283="","",INDEX('Assumptions'!$E$3:$E$9,MOD(A283-'Assumptions'!$B$18,7)+1)),"")</f>
        <v/>
      </c>
      <c r="C283" s="24">
        <f>IFERROR(IF(A283="","",INDEX('Assumptions'!$H$3:$H$14,MONTH(A283))),"")</f>
        <v/>
      </c>
      <c r="D283" s="25" t="inlineStr">
        <is>
          <t>Weekday</t>
        </is>
      </c>
      <c r="E283" s="26" t="n"/>
      <c r="F283" s="24">
        <f>IFERROR(IF(A283="","",'Assumptions'!$B$5),"")</f>
        <v/>
      </c>
      <c r="G283" s="25" t="n"/>
      <c r="H283" s="24">
        <f>IFERROR(IF(G283="","",MAX(0,F283-G283)),"")</f>
        <v/>
      </c>
      <c r="I283" s="25" t="n"/>
      <c r="J283" s="56" t="n"/>
      <c r="K283" s="57">
        <f>IFERROR(IF(OR(I283="",J283=""),"",I283*J283),"")</f>
        <v/>
      </c>
      <c r="L283" s="58">
        <f>IFERROR(IF(OR(I283="",H283=""),"",I283/H283),"")</f>
        <v/>
      </c>
      <c r="M283" s="25" t="n"/>
      <c r="N283" s="25" t="n"/>
      <c r="O283" s="25" t="n"/>
      <c r="P283" s="25" t="n"/>
      <c r="Q283" s="24">
        <f>IFERROR(IF(OR(H283="",I283="",P283=""),"",MIN(H283,MAX(0,I283+P283))),"")</f>
        <v/>
      </c>
      <c r="R283" s="56" t="n"/>
      <c r="S283" s="57">
        <f>IFERROR(IF(OR(Q283="",R283=""),"",Q283*R283),"")</f>
        <v/>
      </c>
      <c r="T283" s="58">
        <f>IFERROR(IF(OR(Q283="",H283=""),"",Q283/H283),"")</f>
        <v/>
      </c>
      <c r="U283" s="57">
        <f>IFERROR(IF(OR(S283="",H283=""),"",S283/H283),"")</f>
        <v/>
      </c>
      <c r="V283" s="25" t="n"/>
      <c r="W283" s="56" t="n"/>
      <c r="X283" s="57">
        <f>IFERROR(IF(OR(V283="",W283=""),"",V283*W283),"")</f>
        <v/>
      </c>
      <c r="Y283" s="58">
        <f>IFERROR(IF(OR(V283="",H283=""),"",V283/H283),"")</f>
        <v/>
      </c>
      <c r="Z283" s="57">
        <f>IFERROR(IF(OR(S283="",X283=""),"",S283-X283),"")</f>
        <v/>
      </c>
      <c r="AA283" s="58">
        <f>IFERROR(IF(OR(Z283="",X283=""),"",Z283/X283),"")</f>
        <v/>
      </c>
      <c r="AB283" s="25" t="n"/>
      <c r="AC283" s="56" t="n"/>
      <c r="AD283" s="57">
        <f>IFERROR(IF(OR(AB283="",AC283=""),"",AB283*AC283),"")</f>
        <v/>
      </c>
      <c r="AE283" s="57">
        <f>IFERROR(IF(OR(S283="",AD283=""),"",S283-AD283),"")</f>
        <v/>
      </c>
      <c r="AF283" s="58">
        <f>IFERROR(IF(OR(AE283="",AD283=""),"",AE283/AD283),"")</f>
        <v/>
      </c>
      <c r="AG283" s="56" t="n"/>
      <c r="AH283" s="59">
        <f>IFERROR(IF(OR(R283="",AG283=""),"",R283/AG283*100),"")</f>
        <v/>
      </c>
      <c r="AI283" s="56" t="n"/>
      <c r="AJ283" s="57">
        <f>IFERROR(IF(OR(T283="",AI283=""),"",IF(T283&gt;='Assumptions'!$B$10,AI283*(1+'Assumptions'!$B$13),IF(T283&lt;'Assumptions'!$B$8,AI283*(1-'Assumptions'!$B$14),AI283))),"")</f>
        <v/>
      </c>
      <c r="AK283" s="31">
        <f>IFERROR(IF(COUNTA(G283,I283:J283,M283:P283,R283,V283:W283,AB283:AC283,AG283,AI283,AL283:AN283)=0,"",IF(H283=0,"Closed / Sold Out",IF(I283&gt;H283,"Review Inventory",IF(T283&gt;='Assumptions'!$B$10,"Increase Rate",IF(T283&lt;'Assumptions'!$B$8,"Reduce Rate","Hold Rate"))))),"Review")</f>
        <v/>
      </c>
      <c r="AL283" s="25" t="n"/>
      <c r="AM283" s="25" t="n"/>
      <c r="AN283" s="26" t="n"/>
      <c r="AO283" s="24">
        <f>IFERROR(IF(A283="","",IF(A283&lt;TODAY(),"Past",IF(A283=TODAY(),"Today","Future"))),"")</f>
        <v/>
      </c>
      <c r="AP283" s="58">
        <f>IFERROR(IF(COUNTA(G283,I283:J283,M283:P283,R283,V283:W283,AB283:AC283,AG283,AI283,AL283:AN283)=0,"",'Assumptions'!$B$9),"")</f>
        <v/>
      </c>
      <c r="AQ283" s="31">
        <f>IFERROR(IF(COUNTA(G283,I283:J283,M283:P283,R283,V283:W283,AB283:AC283,AG283,AI283,AL283:AN283)=0,"",IF(G283&gt;F283,"Out-of-order rooms exceed inventory",IF(I283&gt;H283,"On-the-books rooms exceed sellable rooms",IF(Q283&gt;H283,"Forecast exceeds sellable rooms",IF(AND(Q283&gt;0,R283=0),"Missing forecast ADR",IF(AND(I283&gt;0,J283=0),"Missing on-the-books ADR","Ready")))))),"Check inputs")</f>
        <v/>
      </c>
    </row>
    <row r="284">
      <c r="A284" s="55" t="n">
        <v>46305</v>
      </c>
      <c r="B284" s="24">
        <f>IFERROR(IF(A284="","",INDEX('Assumptions'!$E$3:$E$9,MOD(A284-'Assumptions'!$B$18,7)+1)),"")</f>
        <v/>
      </c>
      <c r="C284" s="24">
        <f>IFERROR(IF(A284="","",INDEX('Assumptions'!$H$3:$H$14,MONTH(A284))),"")</f>
        <v/>
      </c>
      <c r="D284" s="25" t="inlineStr">
        <is>
          <t>Weekend</t>
        </is>
      </c>
      <c r="E284" s="26" t="n"/>
      <c r="F284" s="24">
        <f>IFERROR(IF(A284="","",'Assumptions'!$B$5),"")</f>
        <v/>
      </c>
      <c r="G284" s="25" t="n"/>
      <c r="H284" s="24">
        <f>IFERROR(IF(G284="","",MAX(0,F284-G284)),"")</f>
        <v/>
      </c>
      <c r="I284" s="25" t="n"/>
      <c r="J284" s="56" t="n"/>
      <c r="K284" s="57">
        <f>IFERROR(IF(OR(I284="",J284=""),"",I284*J284),"")</f>
        <v/>
      </c>
      <c r="L284" s="58">
        <f>IFERROR(IF(OR(I284="",H284=""),"",I284/H284),"")</f>
        <v/>
      </c>
      <c r="M284" s="25" t="n"/>
      <c r="N284" s="25" t="n"/>
      <c r="O284" s="25" t="n"/>
      <c r="P284" s="25" t="n"/>
      <c r="Q284" s="24">
        <f>IFERROR(IF(OR(H284="",I284="",P284=""),"",MIN(H284,MAX(0,I284+P284))),"")</f>
        <v/>
      </c>
      <c r="R284" s="56" t="n"/>
      <c r="S284" s="57">
        <f>IFERROR(IF(OR(Q284="",R284=""),"",Q284*R284),"")</f>
        <v/>
      </c>
      <c r="T284" s="58">
        <f>IFERROR(IF(OR(Q284="",H284=""),"",Q284/H284),"")</f>
        <v/>
      </c>
      <c r="U284" s="57">
        <f>IFERROR(IF(OR(S284="",H284=""),"",S284/H284),"")</f>
        <v/>
      </c>
      <c r="V284" s="25" t="n"/>
      <c r="W284" s="56" t="n"/>
      <c r="X284" s="57">
        <f>IFERROR(IF(OR(V284="",W284=""),"",V284*W284),"")</f>
        <v/>
      </c>
      <c r="Y284" s="58">
        <f>IFERROR(IF(OR(V284="",H284=""),"",V284/H284),"")</f>
        <v/>
      </c>
      <c r="Z284" s="57">
        <f>IFERROR(IF(OR(S284="",X284=""),"",S284-X284),"")</f>
        <v/>
      </c>
      <c r="AA284" s="58">
        <f>IFERROR(IF(OR(Z284="",X284=""),"",Z284/X284),"")</f>
        <v/>
      </c>
      <c r="AB284" s="25" t="n"/>
      <c r="AC284" s="56" t="n"/>
      <c r="AD284" s="57">
        <f>IFERROR(IF(OR(AB284="",AC284=""),"",AB284*AC284),"")</f>
        <v/>
      </c>
      <c r="AE284" s="57">
        <f>IFERROR(IF(OR(S284="",AD284=""),"",S284-AD284),"")</f>
        <v/>
      </c>
      <c r="AF284" s="58">
        <f>IFERROR(IF(OR(AE284="",AD284=""),"",AE284/AD284),"")</f>
        <v/>
      </c>
      <c r="AG284" s="56" t="n"/>
      <c r="AH284" s="59">
        <f>IFERROR(IF(OR(R284="",AG284=""),"",R284/AG284*100),"")</f>
        <v/>
      </c>
      <c r="AI284" s="56" t="n"/>
      <c r="AJ284" s="57">
        <f>IFERROR(IF(OR(T284="",AI284=""),"",IF(T284&gt;='Assumptions'!$B$10,AI284*(1+'Assumptions'!$B$13),IF(T284&lt;'Assumptions'!$B$8,AI284*(1-'Assumptions'!$B$14),AI284))),"")</f>
        <v/>
      </c>
      <c r="AK284" s="31">
        <f>IFERROR(IF(COUNTA(G284,I284:J284,M284:P284,R284,V284:W284,AB284:AC284,AG284,AI284,AL284:AN284)=0,"",IF(H284=0,"Closed / Sold Out",IF(I284&gt;H284,"Review Inventory",IF(T284&gt;='Assumptions'!$B$10,"Increase Rate",IF(T284&lt;'Assumptions'!$B$8,"Reduce Rate","Hold Rate"))))),"Review")</f>
        <v/>
      </c>
      <c r="AL284" s="25" t="n"/>
      <c r="AM284" s="25" t="n"/>
      <c r="AN284" s="26" t="n"/>
      <c r="AO284" s="24">
        <f>IFERROR(IF(A284="","",IF(A284&lt;TODAY(),"Past",IF(A284=TODAY(),"Today","Future"))),"")</f>
        <v/>
      </c>
      <c r="AP284" s="58">
        <f>IFERROR(IF(COUNTA(G284,I284:J284,M284:P284,R284,V284:W284,AB284:AC284,AG284,AI284,AL284:AN284)=0,"",'Assumptions'!$B$9),"")</f>
        <v/>
      </c>
      <c r="AQ284" s="31">
        <f>IFERROR(IF(COUNTA(G284,I284:J284,M284:P284,R284,V284:W284,AB284:AC284,AG284,AI284,AL284:AN284)=0,"",IF(G284&gt;F284,"Out-of-order rooms exceed inventory",IF(I284&gt;H284,"On-the-books rooms exceed sellable rooms",IF(Q284&gt;H284,"Forecast exceeds sellable rooms",IF(AND(Q284&gt;0,R284=0),"Missing forecast ADR",IF(AND(I284&gt;0,J284=0),"Missing on-the-books ADR","Ready")))))),"Check inputs")</f>
        <v/>
      </c>
    </row>
    <row r="285">
      <c r="A285" s="55" t="n">
        <v>46306</v>
      </c>
      <c r="B285" s="24">
        <f>IFERROR(IF(A285="","",INDEX('Assumptions'!$E$3:$E$9,MOD(A285-'Assumptions'!$B$18,7)+1)),"")</f>
        <v/>
      </c>
      <c r="C285" s="24">
        <f>IFERROR(IF(A285="","",INDEX('Assumptions'!$H$3:$H$14,MONTH(A285))),"")</f>
        <v/>
      </c>
      <c r="D285" s="25" t="inlineStr">
        <is>
          <t>Weekend</t>
        </is>
      </c>
      <c r="E285" s="26" t="n"/>
      <c r="F285" s="24">
        <f>IFERROR(IF(A285="","",'Assumptions'!$B$5),"")</f>
        <v/>
      </c>
      <c r="G285" s="25" t="n"/>
      <c r="H285" s="24">
        <f>IFERROR(IF(G285="","",MAX(0,F285-G285)),"")</f>
        <v/>
      </c>
      <c r="I285" s="25" t="n"/>
      <c r="J285" s="56" t="n"/>
      <c r="K285" s="57">
        <f>IFERROR(IF(OR(I285="",J285=""),"",I285*J285),"")</f>
        <v/>
      </c>
      <c r="L285" s="58">
        <f>IFERROR(IF(OR(I285="",H285=""),"",I285/H285),"")</f>
        <v/>
      </c>
      <c r="M285" s="25" t="n"/>
      <c r="N285" s="25" t="n"/>
      <c r="O285" s="25" t="n"/>
      <c r="P285" s="25" t="n"/>
      <c r="Q285" s="24">
        <f>IFERROR(IF(OR(H285="",I285="",P285=""),"",MIN(H285,MAX(0,I285+P285))),"")</f>
        <v/>
      </c>
      <c r="R285" s="56" t="n"/>
      <c r="S285" s="57">
        <f>IFERROR(IF(OR(Q285="",R285=""),"",Q285*R285),"")</f>
        <v/>
      </c>
      <c r="T285" s="58">
        <f>IFERROR(IF(OR(Q285="",H285=""),"",Q285/H285),"")</f>
        <v/>
      </c>
      <c r="U285" s="57">
        <f>IFERROR(IF(OR(S285="",H285=""),"",S285/H285),"")</f>
        <v/>
      </c>
      <c r="V285" s="25" t="n"/>
      <c r="W285" s="56" t="n"/>
      <c r="X285" s="57">
        <f>IFERROR(IF(OR(V285="",W285=""),"",V285*W285),"")</f>
        <v/>
      </c>
      <c r="Y285" s="58">
        <f>IFERROR(IF(OR(V285="",H285=""),"",V285/H285),"")</f>
        <v/>
      </c>
      <c r="Z285" s="57">
        <f>IFERROR(IF(OR(S285="",X285=""),"",S285-X285),"")</f>
        <v/>
      </c>
      <c r="AA285" s="58">
        <f>IFERROR(IF(OR(Z285="",X285=""),"",Z285/X285),"")</f>
        <v/>
      </c>
      <c r="AB285" s="25" t="n"/>
      <c r="AC285" s="56" t="n"/>
      <c r="AD285" s="57">
        <f>IFERROR(IF(OR(AB285="",AC285=""),"",AB285*AC285),"")</f>
        <v/>
      </c>
      <c r="AE285" s="57">
        <f>IFERROR(IF(OR(S285="",AD285=""),"",S285-AD285),"")</f>
        <v/>
      </c>
      <c r="AF285" s="58">
        <f>IFERROR(IF(OR(AE285="",AD285=""),"",AE285/AD285),"")</f>
        <v/>
      </c>
      <c r="AG285" s="56" t="n"/>
      <c r="AH285" s="59">
        <f>IFERROR(IF(OR(R285="",AG285=""),"",R285/AG285*100),"")</f>
        <v/>
      </c>
      <c r="AI285" s="56" t="n"/>
      <c r="AJ285" s="57">
        <f>IFERROR(IF(OR(T285="",AI285=""),"",IF(T285&gt;='Assumptions'!$B$10,AI285*(1+'Assumptions'!$B$13),IF(T285&lt;'Assumptions'!$B$8,AI285*(1-'Assumptions'!$B$14),AI285))),"")</f>
        <v/>
      </c>
      <c r="AK285" s="31">
        <f>IFERROR(IF(COUNTA(G285,I285:J285,M285:P285,R285,V285:W285,AB285:AC285,AG285,AI285,AL285:AN285)=0,"",IF(H285=0,"Closed / Sold Out",IF(I285&gt;H285,"Review Inventory",IF(T285&gt;='Assumptions'!$B$10,"Increase Rate",IF(T285&lt;'Assumptions'!$B$8,"Reduce Rate","Hold Rate"))))),"Review")</f>
        <v/>
      </c>
      <c r="AL285" s="25" t="n"/>
      <c r="AM285" s="25" t="n"/>
      <c r="AN285" s="26" t="n"/>
      <c r="AO285" s="24">
        <f>IFERROR(IF(A285="","",IF(A285&lt;TODAY(),"Past",IF(A285=TODAY(),"Today","Future"))),"")</f>
        <v/>
      </c>
      <c r="AP285" s="58">
        <f>IFERROR(IF(COUNTA(G285,I285:J285,M285:P285,R285,V285:W285,AB285:AC285,AG285,AI285,AL285:AN285)=0,"",'Assumptions'!$B$9),"")</f>
        <v/>
      </c>
      <c r="AQ285" s="31">
        <f>IFERROR(IF(COUNTA(G285,I285:J285,M285:P285,R285,V285:W285,AB285:AC285,AG285,AI285,AL285:AN285)=0,"",IF(G285&gt;F285,"Out-of-order rooms exceed inventory",IF(I285&gt;H285,"On-the-books rooms exceed sellable rooms",IF(Q285&gt;H285,"Forecast exceeds sellable rooms",IF(AND(Q285&gt;0,R285=0),"Missing forecast ADR",IF(AND(I285&gt;0,J285=0),"Missing on-the-books ADR","Ready")))))),"Check inputs")</f>
        <v/>
      </c>
    </row>
    <row r="286">
      <c r="A286" s="55" t="n">
        <v>46307</v>
      </c>
      <c r="B286" s="24">
        <f>IFERROR(IF(A286="","",INDEX('Assumptions'!$E$3:$E$9,MOD(A286-'Assumptions'!$B$18,7)+1)),"")</f>
        <v/>
      </c>
      <c r="C286" s="24">
        <f>IFERROR(IF(A286="","",INDEX('Assumptions'!$H$3:$H$14,MONTH(A286))),"")</f>
        <v/>
      </c>
      <c r="D286" s="25" t="inlineStr">
        <is>
          <t>Weekday</t>
        </is>
      </c>
      <c r="E286" s="26" t="n"/>
      <c r="F286" s="24">
        <f>IFERROR(IF(A286="","",'Assumptions'!$B$5),"")</f>
        <v/>
      </c>
      <c r="G286" s="25" t="n"/>
      <c r="H286" s="24">
        <f>IFERROR(IF(G286="","",MAX(0,F286-G286)),"")</f>
        <v/>
      </c>
      <c r="I286" s="25" t="n"/>
      <c r="J286" s="56" t="n"/>
      <c r="K286" s="57">
        <f>IFERROR(IF(OR(I286="",J286=""),"",I286*J286),"")</f>
        <v/>
      </c>
      <c r="L286" s="58">
        <f>IFERROR(IF(OR(I286="",H286=""),"",I286/H286),"")</f>
        <v/>
      </c>
      <c r="M286" s="25" t="n"/>
      <c r="N286" s="25" t="n"/>
      <c r="O286" s="25" t="n"/>
      <c r="P286" s="25" t="n"/>
      <c r="Q286" s="24">
        <f>IFERROR(IF(OR(H286="",I286="",P286=""),"",MIN(H286,MAX(0,I286+P286))),"")</f>
        <v/>
      </c>
      <c r="R286" s="56" t="n"/>
      <c r="S286" s="57">
        <f>IFERROR(IF(OR(Q286="",R286=""),"",Q286*R286),"")</f>
        <v/>
      </c>
      <c r="T286" s="58">
        <f>IFERROR(IF(OR(Q286="",H286=""),"",Q286/H286),"")</f>
        <v/>
      </c>
      <c r="U286" s="57">
        <f>IFERROR(IF(OR(S286="",H286=""),"",S286/H286),"")</f>
        <v/>
      </c>
      <c r="V286" s="25" t="n"/>
      <c r="W286" s="56" t="n"/>
      <c r="X286" s="57">
        <f>IFERROR(IF(OR(V286="",W286=""),"",V286*W286),"")</f>
        <v/>
      </c>
      <c r="Y286" s="58">
        <f>IFERROR(IF(OR(V286="",H286=""),"",V286/H286),"")</f>
        <v/>
      </c>
      <c r="Z286" s="57">
        <f>IFERROR(IF(OR(S286="",X286=""),"",S286-X286),"")</f>
        <v/>
      </c>
      <c r="AA286" s="58">
        <f>IFERROR(IF(OR(Z286="",X286=""),"",Z286/X286),"")</f>
        <v/>
      </c>
      <c r="AB286" s="25" t="n"/>
      <c r="AC286" s="56" t="n"/>
      <c r="AD286" s="57">
        <f>IFERROR(IF(OR(AB286="",AC286=""),"",AB286*AC286),"")</f>
        <v/>
      </c>
      <c r="AE286" s="57">
        <f>IFERROR(IF(OR(S286="",AD286=""),"",S286-AD286),"")</f>
        <v/>
      </c>
      <c r="AF286" s="58">
        <f>IFERROR(IF(OR(AE286="",AD286=""),"",AE286/AD286),"")</f>
        <v/>
      </c>
      <c r="AG286" s="56" t="n"/>
      <c r="AH286" s="59">
        <f>IFERROR(IF(OR(R286="",AG286=""),"",R286/AG286*100),"")</f>
        <v/>
      </c>
      <c r="AI286" s="56" t="n"/>
      <c r="AJ286" s="57">
        <f>IFERROR(IF(OR(T286="",AI286=""),"",IF(T286&gt;='Assumptions'!$B$10,AI286*(1+'Assumptions'!$B$13),IF(T286&lt;'Assumptions'!$B$8,AI286*(1-'Assumptions'!$B$14),AI286))),"")</f>
        <v/>
      </c>
      <c r="AK286" s="31">
        <f>IFERROR(IF(COUNTA(G286,I286:J286,M286:P286,R286,V286:W286,AB286:AC286,AG286,AI286,AL286:AN286)=0,"",IF(H286=0,"Closed / Sold Out",IF(I286&gt;H286,"Review Inventory",IF(T286&gt;='Assumptions'!$B$10,"Increase Rate",IF(T286&lt;'Assumptions'!$B$8,"Reduce Rate","Hold Rate"))))),"Review")</f>
        <v/>
      </c>
      <c r="AL286" s="25" t="n"/>
      <c r="AM286" s="25" t="n"/>
      <c r="AN286" s="26" t="n"/>
      <c r="AO286" s="24">
        <f>IFERROR(IF(A286="","",IF(A286&lt;TODAY(),"Past",IF(A286=TODAY(),"Today","Future"))),"")</f>
        <v/>
      </c>
      <c r="AP286" s="58">
        <f>IFERROR(IF(COUNTA(G286,I286:J286,M286:P286,R286,V286:W286,AB286:AC286,AG286,AI286,AL286:AN286)=0,"",'Assumptions'!$B$9),"")</f>
        <v/>
      </c>
      <c r="AQ286" s="31">
        <f>IFERROR(IF(COUNTA(G286,I286:J286,M286:P286,R286,V286:W286,AB286:AC286,AG286,AI286,AL286:AN286)=0,"",IF(G286&gt;F286,"Out-of-order rooms exceed inventory",IF(I286&gt;H286,"On-the-books rooms exceed sellable rooms",IF(Q286&gt;H286,"Forecast exceeds sellable rooms",IF(AND(Q286&gt;0,R286=0),"Missing forecast ADR",IF(AND(I286&gt;0,J286=0),"Missing on-the-books ADR","Ready")))))),"Check inputs")</f>
        <v/>
      </c>
    </row>
    <row r="287">
      <c r="A287" s="55" t="n">
        <v>46308</v>
      </c>
      <c r="B287" s="24">
        <f>IFERROR(IF(A287="","",INDEX('Assumptions'!$E$3:$E$9,MOD(A287-'Assumptions'!$B$18,7)+1)),"")</f>
        <v/>
      </c>
      <c r="C287" s="24">
        <f>IFERROR(IF(A287="","",INDEX('Assumptions'!$H$3:$H$14,MONTH(A287))),"")</f>
        <v/>
      </c>
      <c r="D287" s="25" t="inlineStr">
        <is>
          <t>Weekday</t>
        </is>
      </c>
      <c r="E287" s="26" t="n"/>
      <c r="F287" s="24">
        <f>IFERROR(IF(A287="","",'Assumptions'!$B$5),"")</f>
        <v/>
      </c>
      <c r="G287" s="25" t="n"/>
      <c r="H287" s="24">
        <f>IFERROR(IF(G287="","",MAX(0,F287-G287)),"")</f>
        <v/>
      </c>
      <c r="I287" s="25" t="n"/>
      <c r="J287" s="56" t="n"/>
      <c r="K287" s="57">
        <f>IFERROR(IF(OR(I287="",J287=""),"",I287*J287),"")</f>
        <v/>
      </c>
      <c r="L287" s="58">
        <f>IFERROR(IF(OR(I287="",H287=""),"",I287/H287),"")</f>
        <v/>
      </c>
      <c r="M287" s="25" t="n"/>
      <c r="N287" s="25" t="n"/>
      <c r="O287" s="25" t="n"/>
      <c r="P287" s="25" t="n"/>
      <c r="Q287" s="24">
        <f>IFERROR(IF(OR(H287="",I287="",P287=""),"",MIN(H287,MAX(0,I287+P287))),"")</f>
        <v/>
      </c>
      <c r="R287" s="56" t="n"/>
      <c r="S287" s="57">
        <f>IFERROR(IF(OR(Q287="",R287=""),"",Q287*R287),"")</f>
        <v/>
      </c>
      <c r="T287" s="58">
        <f>IFERROR(IF(OR(Q287="",H287=""),"",Q287/H287),"")</f>
        <v/>
      </c>
      <c r="U287" s="57">
        <f>IFERROR(IF(OR(S287="",H287=""),"",S287/H287),"")</f>
        <v/>
      </c>
      <c r="V287" s="25" t="n"/>
      <c r="W287" s="56" t="n"/>
      <c r="X287" s="57">
        <f>IFERROR(IF(OR(V287="",W287=""),"",V287*W287),"")</f>
        <v/>
      </c>
      <c r="Y287" s="58">
        <f>IFERROR(IF(OR(V287="",H287=""),"",V287/H287),"")</f>
        <v/>
      </c>
      <c r="Z287" s="57">
        <f>IFERROR(IF(OR(S287="",X287=""),"",S287-X287),"")</f>
        <v/>
      </c>
      <c r="AA287" s="58">
        <f>IFERROR(IF(OR(Z287="",X287=""),"",Z287/X287),"")</f>
        <v/>
      </c>
      <c r="AB287" s="25" t="n"/>
      <c r="AC287" s="56" t="n"/>
      <c r="AD287" s="57">
        <f>IFERROR(IF(OR(AB287="",AC287=""),"",AB287*AC287),"")</f>
        <v/>
      </c>
      <c r="AE287" s="57">
        <f>IFERROR(IF(OR(S287="",AD287=""),"",S287-AD287),"")</f>
        <v/>
      </c>
      <c r="AF287" s="58">
        <f>IFERROR(IF(OR(AE287="",AD287=""),"",AE287/AD287),"")</f>
        <v/>
      </c>
      <c r="AG287" s="56" t="n"/>
      <c r="AH287" s="59">
        <f>IFERROR(IF(OR(R287="",AG287=""),"",R287/AG287*100),"")</f>
        <v/>
      </c>
      <c r="AI287" s="56" t="n"/>
      <c r="AJ287" s="57">
        <f>IFERROR(IF(OR(T287="",AI287=""),"",IF(T287&gt;='Assumptions'!$B$10,AI287*(1+'Assumptions'!$B$13),IF(T287&lt;'Assumptions'!$B$8,AI287*(1-'Assumptions'!$B$14),AI287))),"")</f>
        <v/>
      </c>
      <c r="AK287" s="31">
        <f>IFERROR(IF(COUNTA(G287,I287:J287,M287:P287,R287,V287:W287,AB287:AC287,AG287,AI287,AL287:AN287)=0,"",IF(H287=0,"Closed / Sold Out",IF(I287&gt;H287,"Review Inventory",IF(T287&gt;='Assumptions'!$B$10,"Increase Rate",IF(T287&lt;'Assumptions'!$B$8,"Reduce Rate","Hold Rate"))))),"Review")</f>
        <v/>
      </c>
      <c r="AL287" s="25" t="n"/>
      <c r="AM287" s="25" t="n"/>
      <c r="AN287" s="26" t="n"/>
      <c r="AO287" s="24">
        <f>IFERROR(IF(A287="","",IF(A287&lt;TODAY(),"Past",IF(A287=TODAY(),"Today","Future"))),"")</f>
        <v/>
      </c>
      <c r="AP287" s="58">
        <f>IFERROR(IF(COUNTA(G287,I287:J287,M287:P287,R287,V287:W287,AB287:AC287,AG287,AI287,AL287:AN287)=0,"",'Assumptions'!$B$9),"")</f>
        <v/>
      </c>
      <c r="AQ287" s="31">
        <f>IFERROR(IF(COUNTA(G287,I287:J287,M287:P287,R287,V287:W287,AB287:AC287,AG287,AI287,AL287:AN287)=0,"",IF(G287&gt;F287,"Out-of-order rooms exceed inventory",IF(I287&gt;H287,"On-the-books rooms exceed sellable rooms",IF(Q287&gt;H287,"Forecast exceeds sellable rooms",IF(AND(Q287&gt;0,R287=0),"Missing forecast ADR",IF(AND(I287&gt;0,J287=0),"Missing on-the-books ADR","Ready")))))),"Check inputs")</f>
        <v/>
      </c>
    </row>
    <row r="288">
      <c r="A288" s="55" t="n">
        <v>46309</v>
      </c>
      <c r="B288" s="24">
        <f>IFERROR(IF(A288="","",INDEX('Assumptions'!$E$3:$E$9,MOD(A288-'Assumptions'!$B$18,7)+1)),"")</f>
        <v/>
      </c>
      <c r="C288" s="24">
        <f>IFERROR(IF(A288="","",INDEX('Assumptions'!$H$3:$H$14,MONTH(A288))),"")</f>
        <v/>
      </c>
      <c r="D288" s="25" t="inlineStr">
        <is>
          <t>Weekday</t>
        </is>
      </c>
      <c r="E288" s="26" t="n"/>
      <c r="F288" s="24">
        <f>IFERROR(IF(A288="","",'Assumptions'!$B$5),"")</f>
        <v/>
      </c>
      <c r="G288" s="25" t="n"/>
      <c r="H288" s="24">
        <f>IFERROR(IF(G288="","",MAX(0,F288-G288)),"")</f>
        <v/>
      </c>
      <c r="I288" s="25" t="n"/>
      <c r="J288" s="56" t="n"/>
      <c r="K288" s="57">
        <f>IFERROR(IF(OR(I288="",J288=""),"",I288*J288),"")</f>
        <v/>
      </c>
      <c r="L288" s="58">
        <f>IFERROR(IF(OR(I288="",H288=""),"",I288/H288),"")</f>
        <v/>
      </c>
      <c r="M288" s="25" t="n"/>
      <c r="N288" s="25" t="n"/>
      <c r="O288" s="25" t="n"/>
      <c r="P288" s="25" t="n"/>
      <c r="Q288" s="24">
        <f>IFERROR(IF(OR(H288="",I288="",P288=""),"",MIN(H288,MAX(0,I288+P288))),"")</f>
        <v/>
      </c>
      <c r="R288" s="56" t="n"/>
      <c r="S288" s="57">
        <f>IFERROR(IF(OR(Q288="",R288=""),"",Q288*R288),"")</f>
        <v/>
      </c>
      <c r="T288" s="58">
        <f>IFERROR(IF(OR(Q288="",H288=""),"",Q288/H288),"")</f>
        <v/>
      </c>
      <c r="U288" s="57">
        <f>IFERROR(IF(OR(S288="",H288=""),"",S288/H288),"")</f>
        <v/>
      </c>
      <c r="V288" s="25" t="n"/>
      <c r="W288" s="56" t="n"/>
      <c r="X288" s="57">
        <f>IFERROR(IF(OR(V288="",W288=""),"",V288*W288),"")</f>
        <v/>
      </c>
      <c r="Y288" s="58">
        <f>IFERROR(IF(OR(V288="",H288=""),"",V288/H288),"")</f>
        <v/>
      </c>
      <c r="Z288" s="57">
        <f>IFERROR(IF(OR(S288="",X288=""),"",S288-X288),"")</f>
        <v/>
      </c>
      <c r="AA288" s="58">
        <f>IFERROR(IF(OR(Z288="",X288=""),"",Z288/X288),"")</f>
        <v/>
      </c>
      <c r="AB288" s="25" t="n"/>
      <c r="AC288" s="56" t="n"/>
      <c r="AD288" s="57">
        <f>IFERROR(IF(OR(AB288="",AC288=""),"",AB288*AC288),"")</f>
        <v/>
      </c>
      <c r="AE288" s="57">
        <f>IFERROR(IF(OR(S288="",AD288=""),"",S288-AD288),"")</f>
        <v/>
      </c>
      <c r="AF288" s="58">
        <f>IFERROR(IF(OR(AE288="",AD288=""),"",AE288/AD288),"")</f>
        <v/>
      </c>
      <c r="AG288" s="56" t="n"/>
      <c r="AH288" s="59">
        <f>IFERROR(IF(OR(R288="",AG288=""),"",R288/AG288*100),"")</f>
        <v/>
      </c>
      <c r="AI288" s="56" t="n"/>
      <c r="AJ288" s="57">
        <f>IFERROR(IF(OR(T288="",AI288=""),"",IF(T288&gt;='Assumptions'!$B$10,AI288*(1+'Assumptions'!$B$13),IF(T288&lt;'Assumptions'!$B$8,AI288*(1-'Assumptions'!$B$14),AI288))),"")</f>
        <v/>
      </c>
      <c r="AK288" s="31">
        <f>IFERROR(IF(COUNTA(G288,I288:J288,M288:P288,R288,V288:W288,AB288:AC288,AG288,AI288,AL288:AN288)=0,"",IF(H288=0,"Closed / Sold Out",IF(I288&gt;H288,"Review Inventory",IF(T288&gt;='Assumptions'!$B$10,"Increase Rate",IF(T288&lt;'Assumptions'!$B$8,"Reduce Rate","Hold Rate"))))),"Review")</f>
        <v/>
      </c>
      <c r="AL288" s="25" t="n"/>
      <c r="AM288" s="25" t="n"/>
      <c r="AN288" s="26" t="n"/>
      <c r="AO288" s="24">
        <f>IFERROR(IF(A288="","",IF(A288&lt;TODAY(),"Past",IF(A288=TODAY(),"Today","Future"))),"")</f>
        <v/>
      </c>
      <c r="AP288" s="58">
        <f>IFERROR(IF(COUNTA(G288,I288:J288,M288:P288,R288,V288:W288,AB288:AC288,AG288,AI288,AL288:AN288)=0,"",'Assumptions'!$B$9),"")</f>
        <v/>
      </c>
      <c r="AQ288" s="31">
        <f>IFERROR(IF(COUNTA(G288,I288:J288,M288:P288,R288,V288:W288,AB288:AC288,AG288,AI288,AL288:AN288)=0,"",IF(G288&gt;F288,"Out-of-order rooms exceed inventory",IF(I288&gt;H288,"On-the-books rooms exceed sellable rooms",IF(Q288&gt;H288,"Forecast exceeds sellable rooms",IF(AND(Q288&gt;0,R288=0),"Missing forecast ADR",IF(AND(I288&gt;0,J288=0),"Missing on-the-books ADR","Ready")))))),"Check inputs")</f>
        <v/>
      </c>
    </row>
    <row r="289">
      <c r="A289" s="55" t="n">
        <v>46310</v>
      </c>
      <c r="B289" s="24">
        <f>IFERROR(IF(A289="","",INDEX('Assumptions'!$E$3:$E$9,MOD(A289-'Assumptions'!$B$18,7)+1)),"")</f>
        <v/>
      </c>
      <c r="C289" s="24">
        <f>IFERROR(IF(A289="","",INDEX('Assumptions'!$H$3:$H$14,MONTH(A289))),"")</f>
        <v/>
      </c>
      <c r="D289" s="25" t="inlineStr">
        <is>
          <t>Weekday</t>
        </is>
      </c>
      <c r="E289" s="26" t="n"/>
      <c r="F289" s="24">
        <f>IFERROR(IF(A289="","",'Assumptions'!$B$5),"")</f>
        <v/>
      </c>
      <c r="G289" s="25" t="n"/>
      <c r="H289" s="24">
        <f>IFERROR(IF(G289="","",MAX(0,F289-G289)),"")</f>
        <v/>
      </c>
      <c r="I289" s="25" t="n"/>
      <c r="J289" s="56" t="n"/>
      <c r="K289" s="57">
        <f>IFERROR(IF(OR(I289="",J289=""),"",I289*J289),"")</f>
        <v/>
      </c>
      <c r="L289" s="58">
        <f>IFERROR(IF(OR(I289="",H289=""),"",I289/H289),"")</f>
        <v/>
      </c>
      <c r="M289" s="25" t="n"/>
      <c r="N289" s="25" t="n"/>
      <c r="O289" s="25" t="n"/>
      <c r="P289" s="25" t="n"/>
      <c r="Q289" s="24">
        <f>IFERROR(IF(OR(H289="",I289="",P289=""),"",MIN(H289,MAX(0,I289+P289))),"")</f>
        <v/>
      </c>
      <c r="R289" s="56" t="n"/>
      <c r="S289" s="57">
        <f>IFERROR(IF(OR(Q289="",R289=""),"",Q289*R289),"")</f>
        <v/>
      </c>
      <c r="T289" s="58">
        <f>IFERROR(IF(OR(Q289="",H289=""),"",Q289/H289),"")</f>
        <v/>
      </c>
      <c r="U289" s="57">
        <f>IFERROR(IF(OR(S289="",H289=""),"",S289/H289),"")</f>
        <v/>
      </c>
      <c r="V289" s="25" t="n"/>
      <c r="W289" s="56" t="n"/>
      <c r="X289" s="57">
        <f>IFERROR(IF(OR(V289="",W289=""),"",V289*W289),"")</f>
        <v/>
      </c>
      <c r="Y289" s="58">
        <f>IFERROR(IF(OR(V289="",H289=""),"",V289/H289),"")</f>
        <v/>
      </c>
      <c r="Z289" s="57">
        <f>IFERROR(IF(OR(S289="",X289=""),"",S289-X289),"")</f>
        <v/>
      </c>
      <c r="AA289" s="58">
        <f>IFERROR(IF(OR(Z289="",X289=""),"",Z289/X289),"")</f>
        <v/>
      </c>
      <c r="AB289" s="25" t="n"/>
      <c r="AC289" s="56" t="n"/>
      <c r="AD289" s="57">
        <f>IFERROR(IF(OR(AB289="",AC289=""),"",AB289*AC289),"")</f>
        <v/>
      </c>
      <c r="AE289" s="57">
        <f>IFERROR(IF(OR(S289="",AD289=""),"",S289-AD289),"")</f>
        <v/>
      </c>
      <c r="AF289" s="58">
        <f>IFERROR(IF(OR(AE289="",AD289=""),"",AE289/AD289),"")</f>
        <v/>
      </c>
      <c r="AG289" s="56" t="n"/>
      <c r="AH289" s="59">
        <f>IFERROR(IF(OR(R289="",AG289=""),"",R289/AG289*100),"")</f>
        <v/>
      </c>
      <c r="AI289" s="56" t="n"/>
      <c r="AJ289" s="57">
        <f>IFERROR(IF(OR(T289="",AI289=""),"",IF(T289&gt;='Assumptions'!$B$10,AI289*(1+'Assumptions'!$B$13),IF(T289&lt;'Assumptions'!$B$8,AI289*(1-'Assumptions'!$B$14),AI289))),"")</f>
        <v/>
      </c>
      <c r="AK289" s="31">
        <f>IFERROR(IF(COUNTA(G289,I289:J289,M289:P289,R289,V289:W289,AB289:AC289,AG289,AI289,AL289:AN289)=0,"",IF(H289=0,"Closed / Sold Out",IF(I289&gt;H289,"Review Inventory",IF(T289&gt;='Assumptions'!$B$10,"Increase Rate",IF(T289&lt;'Assumptions'!$B$8,"Reduce Rate","Hold Rate"))))),"Review")</f>
        <v/>
      </c>
      <c r="AL289" s="25" t="n"/>
      <c r="AM289" s="25" t="n"/>
      <c r="AN289" s="26" t="n"/>
      <c r="AO289" s="24">
        <f>IFERROR(IF(A289="","",IF(A289&lt;TODAY(),"Past",IF(A289=TODAY(),"Today","Future"))),"")</f>
        <v/>
      </c>
      <c r="AP289" s="58">
        <f>IFERROR(IF(COUNTA(G289,I289:J289,M289:P289,R289,V289:W289,AB289:AC289,AG289,AI289,AL289:AN289)=0,"",'Assumptions'!$B$9),"")</f>
        <v/>
      </c>
      <c r="AQ289" s="31">
        <f>IFERROR(IF(COUNTA(G289,I289:J289,M289:P289,R289,V289:W289,AB289:AC289,AG289,AI289,AL289:AN289)=0,"",IF(G289&gt;F289,"Out-of-order rooms exceed inventory",IF(I289&gt;H289,"On-the-books rooms exceed sellable rooms",IF(Q289&gt;H289,"Forecast exceeds sellable rooms",IF(AND(Q289&gt;0,R289=0),"Missing forecast ADR",IF(AND(I289&gt;0,J289=0),"Missing on-the-books ADR","Ready")))))),"Check inputs")</f>
        <v/>
      </c>
    </row>
    <row r="290">
      <c r="A290" s="55" t="n">
        <v>46311</v>
      </c>
      <c r="B290" s="24">
        <f>IFERROR(IF(A290="","",INDEX('Assumptions'!$E$3:$E$9,MOD(A290-'Assumptions'!$B$18,7)+1)),"")</f>
        <v/>
      </c>
      <c r="C290" s="24">
        <f>IFERROR(IF(A290="","",INDEX('Assumptions'!$H$3:$H$14,MONTH(A290))),"")</f>
        <v/>
      </c>
      <c r="D290" s="25" t="inlineStr">
        <is>
          <t>Weekday</t>
        </is>
      </c>
      <c r="E290" s="26" t="n"/>
      <c r="F290" s="24">
        <f>IFERROR(IF(A290="","",'Assumptions'!$B$5),"")</f>
        <v/>
      </c>
      <c r="G290" s="25" t="n"/>
      <c r="H290" s="24">
        <f>IFERROR(IF(G290="","",MAX(0,F290-G290)),"")</f>
        <v/>
      </c>
      <c r="I290" s="25" t="n"/>
      <c r="J290" s="56" t="n"/>
      <c r="K290" s="57">
        <f>IFERROR(IF(OR(I290="",J290=""),"",I290*J290),"")</f>
        <v/>
      </c>
      <c r="L290" s="58">
        <f>IFERROR(IF(OR(I290="",H290=""),"",I290/H290),"")</f>
        <v/>
      </c>
      <c r="M290" s="25" t="n"/>
      <c r="N290" s="25" t="n"/>
      <c r="O290" s="25" t="n"/>
      <c r="P290" s="25" t="n"/>
      <c r="Q290" s="24">
        <f>IFERROR(IF(OR(H290="",I290="",P290=""),"",MIN(H290,MAX(0,I290+P290))),"")</f>
        <v/>
      </c>
      <c r="R290" s="56" t="n"/>
      <c r="S290" s="57">
        <f>IFERROR(IF(OR(Q290="",R290=""),"",Q290*R290),"")</f>
        <v/>
      </c>
      <c r="T290" s="58">
        <f>IFERROR(IF(OR(Q290="",H290=""),"",Q290/H290),"")</f>
        <v/>
      </c>
      <c r="U290" s="57">
        <f>IFERROR(IF(OR(S290="",H290=""),"",S290/H290),"")</f>
        <v/>
      </c>
      <c r="V290" s="25" t="n"/>
      <c r="W290" s="56" t="n"/>
      <c r="X290" s="57">
        <f>IFERROR(IF(OR(V290="",W290=""),"",V290*W290),"")</f>
        <v/>
      </c>
      <c r="Y290" s="58">
        <f>IFERROR(IF(OR(V290="",H290=""),"",V290/H290),"")</f>
        <v/>
      </c>
      <c r="Z290" s="57">
        <f>IFERROR(IF(OR(S290="",X290=""),"",S290-X290),"")</f>
        <v/>
      </c>
      <c r="AA290" s="58">
        <f>IFERROR(IF(OR(Z290="",X290=""),"",Z290/X290),"")</f>
        <v/>
      </c>
      <c r="AB290" s="25" t="n"/>
      <c r="AC290" s="56" t="n"/>
      <c r="AD290" s="57">
        <f>IFERROR(IF(OR(AB290="",AC290=""),"",AB290*AC290),"")</f>
        <v/>
      </c>
      <c r="AE290" s="57">
        <f>IFERROR(IF(OR(S290="",AD290=""),"",S290-AD290),"")</f>
        <v/>
      </c>
      <c r="AF290" s="58">
        <f>IFERROR(IF(OR(AE290="",AD290=""),"",AE290/AD290),"")</f>
        <v/>
      </c>
      <c r="AG290" s="56" t="n"/>
      <c r="AH290" s="59">
        <f>IFERROR(IF(OR(R290="",AG290=""),"",R290/AG290*100),"")</f>
        <v/>
      </c>
      <c r="AI290" s="56" t="n"/>
      <c r="AJ290" s="57">
        <f>IFERROR(IF(OR(T290="",AI290=""),"",IF(T290&gt;='Assumptions'!$B$10,AI290*(1+'Assumptions'!$B$13),IF(T290&lt;'Assumptions'!$B$8,AI290*(1-'Assumptions'!$B$14),AI290))),"")</f>
        <v/>
      </c>
      <c r="AK290" s="31">
        <f>IFERROR(IF(COUNTA(G290,I290:J290,M290:P290,R290,V290:W290,AB290:AC290,AG290,AI290,AL290:AN290)=0,"",IF(H290=0,"Closed / Sold Out",IF(I290&gt;H290,"Review Inventory",IF(T290&gt;='Assumptions'!$B$10,"Increase Rate",IF(T290&lt;'Assumptions'!$B$8,"Reduce Rate","Hold Rate"))))),"Review")</f>
        <v/>
      </c>
      <c r="AL290" s="25" t="n"/>
      <c r="AM290" s="25" t="n"/>
      <c r="AN290" s="26" t="n"/>
      <c r="AO290" s="24">
        <f>IFERROR(IF(A290="","",IF(A290&lt;TODAY(),"Past",IF(A290=TODAY(),"Today","Future"))),"")</f>
        <v/>
      </c>
      <c r="AP290" s="58">
        <f>IFERROR(IF(COUNTA(G290,I290:J290,M290:P290,R290,V290:W290,AB290:AC290,AG290,AI290,AL290:AN290)=0,"",'Assumptions'!$B$9),"")</f>
        <v/>
      </c>
      <c r="AQ290" s="31">
        <f>IFERROR(IF(COUNTA(G290,I290:J290,M290:P290,R290,V290:W290,AB290:AC290,AG290,AI290,AL290:AN290)=0,"",IF(G290&gt;F290,"Out-of-order rooms exceed inventory",IF(I290&gt;H290,"On-the-books rooms exceed sellable rooms",IF(Q290&gt;H290,"Forecast exceeds sellable rooms",IF(AND(Q290&gt;0,R290=0),"Missing forecast ADR",IF(AND(I290&gt;0,J290=0),"Missing on-the-books ADR","Ready")))))),"Check inputs")</f>
        <v/>
      </c>
    </row>
    <row r="291">
      <c r="A291" s="55" t="n">
        <v>46312</v>
      </c>
      <c r="B291" s="24">
        <f>IFERROR(IF(A291="","",INDEX('Assumptions'!$E$3:$E$9,MOD(A291-'Assumptions'!$B$18,7)+1)),"")</f>
        <v/>
      </c>
      <c r="C291" s="24">
        <f>IFERROR(IF(A291="","",INDEX('Assumptions'!$H$3:$H$14,MONTH(A291))),"")</f>
        <v/>
      </c>
      <c r="D291" s="25" t="inlineStr">
        <is>
          <t>Weekend</t>
        </is>
      </c>
      <c r="E291" s="26" t="n"/>
      <c r="F291" s="24">
        <f>IFERROR(IF(A291="","",'Assumptions'!$B$5),"")</f>
        <v/>
      </c>
      <c r="G291" s="25" t="n"/>
      <c r="H291" s="24">
        <f>IFERROR(IF(G291="","",MAX(0,F291-G291)),"")</f>
        <v/>
      </c>
      <c r="I291" s="25" t="n"/>
      <c r="J291" s="56" t="n"/>
      <c r="K291" s="57">
        <f>IFERROR(IF(OR(I291="",J291=""),"",I291*J291),"")</f>
        <v/>
      </c>
      <c r="L291" s="58">
        <f>IFERROR(IF(OR(I291="",H291=""),"",I291/H291),"")</f>
        <v/>
      </c>
      <c r="M291" s="25" t="n"/>
      <c r="N291" s="25" t="n"/>
      <c r="O291" s="25" t="n"/>
      <c r="P291" s="25" t="n"/>
      <c r="Q291" s="24">
        <f>IFERROR(IF(OR(H291="",I291="",P291=""),"",MIN(H291,MAX(0,I291+P291))),"")</f>
        <v/>
      </c>
      <c r="R291" s="56" t="n"/>
      <c r="S291" s="57">
        <f>IFERROR(IF(OR(Q291="",R291=""),"",Q291*R291),"")</f>
        <v/>
      </c>
      <c r="T291" s="58">
        <f>IFERROR(IF(OR(Q291="",H291=""),"",Q291/H291),"")</f>
        <v/>
      </c>
      <c r="U291" s="57">
        <f>IFERROR(IF(OR(S291="",H291=""),"",S291/H291),"")</f>
        <v/>
      </c>
      <c r="V291" s="25" t="n"/>
      <c r="W291" s="56" t="n"/>
      <c r="X291" s="57">
        <f>IFERROR(IF(OR(V291="",W291=""),"",V291*W291),"")</f>
        <v/>
      </c>
      <c r="Y291" s="58">
        <f>IFERROR(IF(OR(V291="",H291=""),"",V291/H291),"")</f>
        <v/>
      </c>
      <c r="Z291" s="57">
        <f>IFERROR(IF(OR(S291="",X291=""),"",S291-X291),"")</f>
        <v/>
      </c>
      <c r="AA291" s="58">
        <f>IFERROR(IF(OR(Z291="",X291=""),"",Z291/X291),"")</f>
        <v/>
      </c>
      <c r="AB291" s="25" t="n"/>
      <c r="AC291" s="56" t="n"/>
      <c r="AD291" s="57">
        <f>IFERROR(IF(OR(AB291="",AC291=""),"",AB291*AC291),"")</f>
        <v/>
      </c>
      <c r="AE291" s="57">
        <f>IFERROR(IF(OR(S291="",AD291=""),"",S291-AD291),"")</f>
        <v/>
      </c>
      <c r="AF291" s="58">
        <f>IFERROR(IF(OR(AE291="",AD291=""),"",AE291/AD291),"")</f>
        <v/>
      </c>
      <c r="AG291" s="56" t="n"/>
      <c r="AH291" s="59">
        <f>IFERROR(IF(OR(R291="",AG291=""),"",R291/AG291*100),"")</f>
        <v/>
      </c>
      <c r="AI291" s="56" t="n"/>
      <c r="AJ291" s="57">
        <f>IFERROR(IF(OR(T291="",AI291=""),"",IF(T291&gt;='Assumptions'!$B$10,AI291*(1+'Assumptions'!$B$13),IF(T291&lt;'Assumptions'!$B$8,AI291*(1-'Assumptions'!$B$14),AI291))),"")</f>
        <v/>
      </c>
      <c r="AK291" s="31">
        <f>IFERROR(IF(COUNTA(G291,I291:J291,M291:P291,R291,V291:W291,AB291:AC291,AG291,AI291,AL291:AN291)=0,"",IF(H291=0,"Closed / Sold Out",IF(I291&gt;H291,"Review Inventory",IF(T291&gt;='Assumptions'!$B$10,"Increase Rate",IF(T291&lt;'Assumptions'!$B$8,"Reduce Rate","Hold Rate"))))),"Review")</f>
        <v/>
      </c>
      <c r="AL291" s="25" t="n"/>
      <c r="AM291" s="25" t="n"/>
      <c r="AN291" s="26" t="n"/>
      <c r="AO291" s="24">
        <f>IFERROR(IF(A291="","",IF(A291&lt;TODAY(),"Past",IF(A291=TODAY(),"Today","Future"))),"")</f>
        <v/>
      </c>
      <c r="AP291" s="58">
        <f>IFERROR(IF(COUNTA(G291,I291:J291,M291:P291,R291,V291:W291,AB291:AC291,AG291,AI291,AL291:AN291)=0,"",'Assumptions'!$B$9),"")</f>
        <v/>
      </c>
      <c r="AQ291" s="31">
        <f>IFERROR(IF(COUNTA(G291,I291:J291,M291:P291,R291,V291:W291,AB291:AC291,AG291,AI291,AL291:AN291)=0,"",IF(G291&gt;F291,"Out-of-order rooms exceed inventory",IF(I291&gt;H291,"On-the-books rooms exceed sellable rooms",IF(Q291&gt;H291,"Forecast exceeds sellable rooms",IF(AND(Q291&gt;0,R291=0),"Missing forecast ADR",IF(AND(I291&gt;0,J291=0),"Missing on-the-books ADR","Ready")))))),"Check inputs")</f>
        <v/>
      </c>
    </row>
    <row r="292">
      <c r="A292" s="55" t="n">
        <v>46313</v>
      </c>
      <c r="B292" s="24">
        <f>IFERROR(IF(A292="","",INDEX('Assumptions'!$E$3:$E$9,MOD(A292-'Assumptions'!$B$18,7)+1)),"")</f>
        <v/>
      </c>
      <c r="C292" s="24">
        <f>IFERROR(IF(A292="","",INDEX('Assumptions'!$H$3:$H$14,MONTH(A292))),"")</f>
        <v/>
      </c>
      <c r="D292" s="25" t="inlineStr">
        <is>
          <t>Weekend</t>
        </is>
      </c>
      <c r="E292" s="26" t="n"/>
      <c r="F292" s="24">
        <f>IFERROR(IF(A292="","",'Assumptions'!$B$5),"")</f>
        <v/>
      </c>
      <c r="G292" s="25" t="n"/>
      <c r="H292" s="24">
        <f>IFERROR(IF(G292="","",MAX(0,F292-G292)),"")</f>
        <v/>
      </c>
      <c r="I292" s="25" t="n"/>
      <c r="J292" s="56" t="n"/>
      <c r="K292" s="57">
        <f>IFERROR(IF(OR(I292="",J292=""),"",I292*J292),"")</f>
        <v/>
      </c>
      <c r="L292" s="58">
        <f>IFERROR(IF(OR(I292="",H292=""),"",I292/H292),"")</f>
        <v/>
      </c>
      <c r="M292" s="25" t="n"/>
      <c r="N292" s="25" t="n"/>
      <c r="O292" s="25" t="n"/>
      <c r="P292" s="25" t="n"/>
      <c r="Q292" s="24">
        <f>IFERROR(IF(OR(H292="",I292="",P292=""),"",MIN(H292,MAX(0,I292+P292))),"")</f>
        <v/>
      </c>
      <c r="R292" s="56" t="n"/>
      <c r="S292" s="57">
        <f>IFERROR(IF(OR(Q292="",R292=""),"",Q292*R292),"")</f>
        <v/>
      </c>
      <c r="T292" s="58">
        <f>IFERROR(IF(OR(Q292="",H292=""),"",Q292/H292),"")</f>
        <v/>
      </c>
      <c r="U292" s="57">
        <f>IFERROR(IF(OR(S292="",H292=""),"",S292/H292),"")</f>
        <v/>
      </c>
      <c r="V292" s="25" t="n"/>
      <c r="W292" s="56" t="n"/>
      <c r="X292" s="57">
        <f>IFERROR(IF(OR(V292="",W292=""),"",V292*W292),"")</f>
        <v/>
      </c>
      <c r="Y292" s="58">
        <f>IFERROR(IF(OR(V292="",H292=""),"",V292/H292),"")</f>
        <v/>
      </c>
      <c r="Z292" s="57">
        <f>IFERROR(IF(OR(S292="",X292=""),"",S292-X292),"")</f>
        <v/>
      </c>
      <c r="AA292" s="58">
        <f>IFERROR(IF(OR(Z292="",X292=""),"",Z292/X292),"")</f>
        <v/>
      </c>
      <c r="AB292" s="25" t="n"/>
      <c r="AC292" s="56" t="n"/>
      <c r="AD292" s="57">
        <f>IFERROR(IF(OR(AB292="",AC292=""),"",AB292*AC292),"")</f>
        <v/>
      </c>
      <c r="AE292" s="57">
        <f>IFERROR(IF(OR(S292="",AD292=""),"",S292-AD292),"")</f>
        <v/>
      </c>
      <c r="AF292" s="58">
        <f>IFERROR(IF(OR(AE292="",AD292=""),"",AE292/AD292),"")</f>
        <v/>
      </c>
      <c r="AG292" s="56" t="n"/>
      <c r="AH292" s="59">
        <f>IFERROR(IF(OR(R292="",AG292=""),"",R292/AG292*100),"")</f>
        <v/>
      </c>
      <c r="AI292" s="56" t="n"/>
      <c r="AJ292" s="57">
        <f>IFERROR(IF(OR(T292="",AI292=""),"",IF(T292&gt;='Assumptions'!$B$10,AI292*(1+'Assumptions'!$B$13),IF(T292&lt;'Assumptions'!$B$8,AI292*(1-'Assumptions'!$B$14),AI292))),"")</f>
        <v/>
      </c>
      <c r="AK292" s="31">
        <f>IFERROR(IF(COUNTA(G292,I292:J292,M292:P292,R292,V292:W292,AB292:AC292,AG292,AI292,AL292:AN292)=0,"",IF(H292=0,"Closed / Sold Out",IF(I292&gt;H292,"Review Inventory",IF(T292&gt;='Assumptions'!$B$10,"Increase Rate",IF(T292&lt;'Assumptions'!$B$8,"Reduce Rate","Hold Rate"))))),"Review")</f>
        <v/>
      </c>
      <c r="AL292" s="25" t="n"/>
      <c r="AM292" s="25" t="n"/>
      <c r="AN292" s="26" t="n"/>
      <c r="AO292" s="24">
        <f>IFERROR(IF(A292="","",IF(A292&lt;TODAY(),"Past",IF(A292=TODAY(),"Today","Future"))),"")</f>
        <v/>
      </c>
      <c r="AP292" s="58">
        <f>IFERROR(IF(COUNTA(G292,I292:J292,M292:P292,R292,V292:W292,AB292:AC292,AG292,AI292,AL292:AN292)=0,"",'Assumptions'!$B$9),"")</f>
        <v/>
      </c>
      <c r="AQ292" s="31">
        <f>IFERROR(IF(COUNTA(G292,I292:J292,M292:P292,R292,V292:W292,AB292:AC292,AG292,AI292,AL292:AN292)=0,"",IF(G292&gt;F292,"Out-of-order rooms exceed inventory",IF(I292&gt;H292,"On-the-books rooms exceed sellable rooms",IF(Q292&gt;H292,"Forecast exceeds sellable rooms",IF(AND(Q292&gt;0,R292=0),"Missing forecast ADR",IF(AND(I292&gt;0,J292=0),"Missing on-the-books ADR","Ready")))))),"Check inputs")</f>
        <v/>
      </c>
    </row>
    <row r="293">
      <c r="A293" s="55" t="n">
        <v>46314</v>
      </c>
      <c r="B293" s="24">
        <f>IFERROR(IF(A293="","",INDEX('Assumptions'!$E$3:$E$9,MOD(A293-'Assumptions'!$B$18,7)+1)),"")</f>
        <v/>
      </c>
      <c r="C293" s="24">
        <f>IFERROR(IF(A293="","",INDEX('Assumptions'!$H$3:$H$14,MONTH(A293))),"")</f>
        <v/>
      </c>
      <c r="D293" s="25" t="inlineStr">
        <is>
          <t>Weekday</t>
        </is>
      </c>
      <c r="E293" s="26" t="n"/>
      <c r="F293" s="24">
        <f>IFERROR(IF(A293="","",'Assumptions'!$B$5),"")</f>
        <v/>
      </c>
      <c r="G293" s="25" t="n"/>
      <c r="H293" s="24">
        <f>IFERROR(IF(G293="","",MAX(0,F293-G293)),"")</f>
        <v/>
      </c>
      <c r="I293" s="25" t="n"/>
      <c r="J293" s="56" t="n"/>
      <c r="K293" s="57">
        <f>IFERROR(IF(OR(I293="",J293=""),"",I293*J293),"")</f>
        <v/>
      </c>
      <c r="L293" s="58">
        <f>IFERROR(IF(OR(I293="",H293=""),"",I293/H293),"")</f>
        <v/>
      </c>
      <c r="M293" s="25" t="n"/>
      <c r="N293" s="25" t="n"/>
      <c r="O293" s="25" t="n"/>
      <c r="P293" s="25" t="n"/>
      <c r="Q293" s="24">
        <f>IFERROR(IF(OR(H293="",I293="",P293=""),"",MIN(H293,MAX(0,I293+P293))),"")</f>
        <v/>
      </c>
      <c r="R293" s="56" t="n"/>
      <c r="S293" s="57">
        <f>IFERROR(IF(OR(Q293="",R293=""),"",Q293*R293),"")</f>
        <v/>
      </c>
      <c r="T293" s="58">
        <f>IFERROR(IF(OR(Q293="",H293=""),"",Q293/H293),"")</f>
        <v/>
      </c>
      <c r="U293" s="57">
        <f>IFERROR(IF(OR(S293="",H293=""),"",S293/H293),"")</f>
        <v/>
      </c>
      <c r="V293" s="25" t="n"/>
      <c r="W293" s="56" t="n"/>
      <c r="X293" s="57">
        <f>IFERROR(IF(OR(V293="",W293=""),"",V293*W293),"")</f>
        <v/>
      </c>
      <c r="Y293" s="58">
        <f>IFERROR(IF(OR(V293="",H293=""),"",V293/H293),"")</f>
        <v/>
      </c>
      <c r="Z293" s="57">
        <f>IFERROR(IF(OR(S293="",X293=""),"",S293-X293),"")</f>
        <v/>
      </c>
      <c r="AA293" s="58">
        <f>IFERROR(IF(OR(Z293="",X293=""),"",Z293/X293),"")</f>
        <v/>
      </c>
      <c r="AB293" s="25" t="n"/>
      <c r="AC293" s="56" t="n"/>
      <c r="AD293" s="57">
        <f>IFERROR(IF(OR(AB293="",AC293=""),"",AB293*AC293),"")</f>
        <v/>
      </c>
      <c r="AE293" s="57">
        <f>IFERROR(IF(OR(S293="",AD293=""),"",S293-AD293),"")</f>
        <v/>
      </c>
      <c r="AF293" s="58">
        <f>IFERROR(IF(OR(AE293="",AD293=""),"",AE293/AD293),"")</f>
        <v/>
      </c>
      <c r="AG293" s="56" t="n"/>
      <c r="AH293" s="59">
        <f>IFERROR(IF(OR(R293="",AG293=""),"",R293/AG293*100),"")</f>
        <v/>
      </c>
      <c r="AI293" s="56" t="n"/>
      <c r="AJ293" s="57">
        <f>IFERROR(IF(OR(T293="",AI293=""),"",IF(T293&gt;='Assumptions'!$B$10,AI293*(1+'Assumptions'!$B$13),IF(T293&lt;'Assumptions'!$B$8,AI293*(1-'Assumptions'!$B$14),AI293))),"")</f>
        <v/>
      </c>
      <c r="AK293" s="31">
        <f>IFERROR(IF(COUNTA(G293,I293:J293,M293:P293,R293,V293:W293,AB293:AC293,AG293,AI293,AL293:AN293)=0,"",IF(H293=0,"Closed / Sold Out",IF(I293&gt;H293,"Review Inventory",IF(T293&gt;='Assumptions'!$B$10,"Increase Rate",IF(T293&lt;'Assumptions'!$B$8,"Reduce Rate","Hold Rate"))))),"Review")</f>
        <v/>
      </c>
      <c r="AL293" s="25" t="n"/>
      <c r="AM293" s="25" t="n"/>
      <c r="AN293" s="26" t="n"/>
      <c r="AO293" s="24">
        <f>IFERROR(IF(A293="","",IF(A293&lt;TODAY(),"Past",IF(A293=TODAY(),"Today","Future"))),"")</f>
        <v/>
      </c>
      <c r="AP293" s="58">
        <f>IFERROR(IF(COUNTA(G293,I293:J293,M293:P293,R293,V293:W293,AB293:AC293,AG293,AI293,AL293:AN293)=0,"",'Assumptions'!$B$9),"")</f>
        <v/>
      </c>
      <c r="AQ293" s="31">
        <f>IFERROR(IF(COUNTA(G293,I293:J293,M293:P293,R293,V293:W293,AB293:AC293,AG293,AI293,AL293:AN293)=0,"",IF(G293&gt;F293,"Out-of-order rooms exceed inventory",IF(I293&gt;H293,"On-the-books rooms exceed sellable rooms",IF(Q293&gt;H293,"Forecast exceeds sellable rooms",IF(AND(Q293&gt;0,R293=0),"Missing forecast ADR",IF(AND(I293&gt;0,J293=0),"Missing on-the-books ADR","Ready")))))),"Check inputs")</f>
        <v/>
      </c>
    </row>
    <row r="294">
      <c r="A294" s="55" t="n">
        <v>46315</v>
      </c>
      <c r="B294" s="24">
        <f>IFERROR(IF(A294="","",INDEX('Assumptions'!$E$3:$E$9,MOD(A294-'Assumptions'!$B$18,7)+1)),"")</f>
        <v/>
      </c>
      <c r="C294" s="24">
        <f>IFERROR(IF(A294="","",INDEX('Assumptions'!$H$3:$H$14,MONTH(A294))),"")</f>
        <v/>
      </c>
      <c r="D294" s="25" t="inlineStr">
        <is>
          <t>Weekday</t>
        </is>
      </c>
      <c r="E294" s="26" t="n"/>
      <c r="F294" s="24">
        <f>IFERROR(IF(A294="","",'Assumptions'!$B$5),"")</f>
        <v/>
      </c>
      <c r="G294" s="25" t="n"/>
      <c r="H294" s="24">
        <f>IFERROR(IF(G294="","",MAX(0,F294-G294)),"")</f>
        <v/>
      </c>
      <c r="I294" s="25" t="n"/>
      <c r="J294" s="56" t="n"/>
      <c r="K294" s="57">
        <f>IFERROR(IF(OR(I294="",J294=""),"",I294*J294),"")</f>
        <v/>
      </c>
      <c r="L294" s="58">
        <f>IFERROR(IF(OR(I294="",H294=""),"",I294/H294),"")</f>
        <v/>
      </c>
      <c r="M294" s="25" t="n"/>
      <c r="N294" s="25" t="n"/>
      <c r="O294" s="25" t="n"/>
      <c r="P294" s="25" t="n"/>
      <c r="Q294" s="24">
        <f>IFERROR(IF(OR(H294="",I294="",P294=""),"",MIN(H294,MAX(0,I294+P294))),"")</f>
        <v/>
      </c>
      <c r="R294" s="56" t="n"/>
      <c r="S294" s="57">
        <f>IFERROR(IF(OR(Q294="",R294=""),"",Q294*R294),"")</f>
        <v/>
      </c>
      <c r="T294" s="58">
        <f>IFERROR(IF(OR(Q294="",H294=""),"",Q294/H294),"")</f>
        <v/>
      </c>
      <c r="U294" s="57">
        <f>IFERROR(IF(OR(S294="",H294=""),"",S294/H294),"")</f>
        <v/>
      </c>
      <c r="V294" s="25" t="n"/>
      <c r="W294" s="56" t="n"/>
      <c r="X294" s="57">
        <f>IFERROR(IF(OR(V294="",W294=""),"",V294*W294),"")</f>
        <v/>
      </c>
      <c r="Y294" s="58">
        <f>IFERROR(IF(OR(V294="",H294=""),"",V294/H294),"")</f>
        <v/>
      </c>
      <c r="Z294" s="57">
        <f>IFERROR(IF(OR(S294="",X294=""),"",S294-X294),"")</f>
        <v/>
      </c>
      <c r="AA294" s="58">
        <f>IFERROR(IF(OR(Z294="",X294=""),"",Z294/X294),"")</f>
        <v/>
      </c>
      <c r="AB294" s="25" t="n"/>
      <c r="AC294" s="56" t="n"/>
      <c r="AD294" s="57">
        <f>IFERROR(IF(OR(AB294="",AC294=""),"",AB294*AC294),"")</f>
        <v/>
      </c>
      <c r="AE294" s="57">
        <f>IFERROR(IF(OR(S294="",AD294=""),"",S294-AD294),"")</f>
        <v/>
      </c>
      <c r="AF294" s="58">
        <f>IFERROR(IF(OR(AE294="",AD294=""),"",AE294/AD294),"")</f>
        <v/>
      </c>
      <c r="AG294" s="56" t="n"/>
      <c r="AH294" s="59">
        <f>IFERROR(IF(OR(R294="",AG294=""),"",R294/AG294*100),"")</f>
        <v/>
      </c>
      <c r="AI294" s="56" t="n"/>
      <c r="AJ294" s="57">
        <f>IFERROR(IF(OR(T294="",AI294=""),"",IF(T294&gt;='Assumptions'!$B$10,AI294*(1+'Assumptions'!$B$13),IF(T294&lt;'Assumptions'!$B$8,AI294*(1-'Assumptions'!$B$14),AI294))),"")</f>
        <v/>
      </c>
      <c r="AK294" s="31">
        <f>IFERROR(IF(COUNTA(G294,I294:J294,M294:P294,R294,V294:W294,AB294:AC294,AG294,AI294,AL294:AN294)=0,"",IF(H294=0,"Closed / Sold Out",IF(I294&gt;H294,"Review Inventory",IF(T294&gt;='Assumptions'!$B$10,"Increase Rate",IF(T294&lt;'Assumptions'!$B$8,"Reduce Rate","Hold Rate"))))),"Review")</f>
        <v/>
      </c>
      <c r="AL294" s="25" t="n"/>
      <c r="AM294" s="25" t="n"/>
      <c r="AN294" s="26" t="n"/>
      <c r="AO294" s="24">
        <f>IFERROR(IF(A294="","",IF(A294&lt;TODAY(),"Past",IF(A294=TODAY(),"Today","Future"))),"")</f>
        <v/>
      </c>
      <c r="AP294" s="58">
        <f>IFERROR(IF(COUNTA(G294,I294:J294,M294:P294,R294,V294:W294,AB294:AC294,AG294,AI294,AL294:AN294)=0,"",'Assumptions'!$B$9),"")</f>
        <v/>
      </c>
      <c r="AQ294" s="31">
        <f>IFERROR(IF(COUNTA(G294,I294:J294,M294:P294,R294,V294:W294,AB294:AC294,AG294,AI294,AL294:AN294)=0,"",IF(G294&gt;F294,"Out-of-order rooms exceed inventory",IF(I294&gt;H294,"On-the-books rooms exceed sellable rooms",IF(Q294&gt;H294,"Forecast exceeds sellable rooms",IF(AND(Q294&gt;0,R294=0),"Missing forecast ADR",IF(AND(I294&gt;0,J294=0),"Missing on-the-books ADR","Ready")))))),"Check inputs")</f>
        <v/>
      </c>
    </row>
    <row r="295">
      <c r="A295" s="55" t="n">
        <v>46316</v>
      </c>
      <c r="B295" s="24">
        <f>IFERROR(IF(A295="","",INDEX('Assumptions'!$E$3:$E$9,MOD(A295-'Assumptions'!$B$18,7)+1)),"")</f>
        <v/>
      </c>
      <c r="C295" s="24">
        <f>IFERROR(IF(A295="","",INDEX('Assumptions'!$H$3:$H$14,MONTH(A295))),"")</f>
        <v/>
      </c>
      <c r="D295" s="25" t="inlineStr">
        <is>
          <t>Weekday</t>
        </is>
      </c>
      <c r="E295" s="26" t="n"/>
      <c r="F295" s="24">
        <f>IFERROR(IF(A295="","",'Assumptions'!$B$5),"")</f>
        <v/>
      </c>
      <c r="G295" s="25" t="n"/>
      <c r="H295" s="24">
        <f>IFERROR(IF(G295="","",MAX(0,F295-G295)),"")</f>
        <v/>
      </c>
      <c r="I295" s="25" t="n"/>
      <c r="J295" s="56" t="n"/>
      <c r="K295" s="57">
        <f>IFERROR(IF(OR(I295="",J295=""),"",I295*J295),"")</f>
        <v/>
      </c>
      <c r="L295" s="58">
        <f>IFERROR(IF(OR(I295="",H295=""),"",I295/H295),"")</f>
        <v/>
      </c>
      <c r="M295" s="25" t="n"/>
      <c r="N295" s="25" t="n"/>
      <c r="O295" s="25" t="n"/>
      <c r="P295" s="25" t="n"/>
      <c r="Q295" s="24">
        <f>IFERROR(IF(OR(H295="",I295="",P295=""),"",MIN(H295,MAX(0,I295+P295))),"")</f>
        <v/>
      </c>
      <c r="R295" s="56" t="n"/>
      <c r="S295" s="57">
        <f>IFERROR(IF(OR(Q295="",R295=""),"",Q295*R295),"")</f>
        <v/>
      </c>
      <c r="T295" s="58">
        <f>IFERROR(IF(OR(Q295="",H295=""),"",Q295/H295),"")</f>
        <v/>
      </c>
      <c r="U295" s="57">
        <f>IFERROR(IF(OR(S295="",H295=""),"",S295/H295),"")</f>
        <v/>
      </c>
      <c r="V295" s="25" t="n"/>
      <c r="W295" s="56" t="n"/>
      <c r="X295" s="57">
        <f>IFERROR(IF(OR(V295="",W295=""),"",V295*W295),"")</f>
        <v/>
      </c>
      <c r="Y295" s="58">
        <f>IFERROR(IF(OR(V295="",H295=""),"",V295/H295),"")</f>
        <v/>
      </c>
      <c r="Z295" s="57">
        <f>IFERROR(IF(OR(S295="",X295=""),"",S295-X295),"")</f>
        <v/>
      </c>
      <c r="AA295" s="58">
        <f>IFERROR(IF(OR(Z295="",X295=""),"",Z295/X295),"")</f>
        <v/>
      </c>
      <c r="AB295" s="25" t="n"/>
      <c r="AC295" s="56" t="n"/>
      <c r="AD295" s="57">
        <f>IFERROR(IF(OR(AB295="",AC295=""),"",AB295*AC295),"")</f>
        <v/>
      </c>
      <c r="AE295" s="57">
        <f>IFERROR(IF(OR(S295="",AD295=""),"",S295-AD295),"")</f>
        <v/>
      </c>
      <c r="AF295" s="58">
        <f>IFERROR(IF(OR(AE295="",AD295=""),"",AE295/AD295),"")</f>
        <v/>
      </c>
      <c r="AG295" s="56" t="n"/>
      <c r="AH295" s="59">
        <f>IFERROR(IF(OR(R295="",AG295=""),"",R295/AG295*100),"")</f>
        <v/>
      </c>
      <c r="AI295" s="56" t="n"/>
      <c r="AJ295" s="57">
        <f>IFERROR(IF(OR(T295="",AI295=""),"",IF(T295&gt;='Assumptions'!$B$10,AI295*(1+'Assumptions'!$B$13),IF(T295&lt;'Assumptions'!$B$8,AI295*(1-'Assumptions'!$B$14),AI295))),"")</f>
        <v/>
      </c>
      <c r="AK295" s="31">
        <f>IFERROR(IF(COUNTA(G295,I295:J295,M295:P295,R295,V295:W295,AB295:AC295,AG295,AI295,AL295:AN295)=0,"",IF(H295=0,"Closed / Sold Out",IF(I295&gt;H295,"Review Inventory",IF(T295&gt;='Assumptions'!$B$10,"Increase Rate",IF(T295&lt;'Assumptions'!$B$8,"Reduce Rate","Hold Rate"))))),"Review")</f>
        <v/>
      </c>
      <c r="AL295" s="25" t="n"/>
      <c r="AM295" s="25" t="n"/>
      <c r="AN295" s="26" t="n"/>
      <c r="AO295" s="24">
        <f>IFERROR(IF(A295="","",IF(A295&lt;TODAY(),"Past",IF(A295=TODAY(),"Today","Future"))),"")</f>
        <v/>
      </c>
      <c r="AP295" s="58">
        <f>IFERROR(IF(COUNTA(G295,I295:J295,M295:P295,R295,V295:W295,AB295:AC295,AG295,AI295,AL295:AN295)=0,"",'Assumptions'!$B$9),"")</f>
        <v/>
      </c>
      <c r="AQ295" s="31">
        <f>IFERROR(IF(COUNTA(G295,I295:J295,M295:P295,R295,V295:W295,AB295:AC295,AG295,AI295,AL295:AN295)=0,"",IF(G295&gt;F295,"Out-of-order rooms exceed inventory",IF(I295&gt;H295,"On-the-books rooms exceed sellable rooms",IF(Q295&gt;H295,"Forecast exceeds sellable rooms",IF(AND(Q295&gt;0,R295=0),"Missing forecast ADR",IF(AND(I295&gt;0,J295=0),"Missing on-the-books ADR","Ready")))))),"Check inputs")</f>
        <v/>
      </c>
    </row>
    <row r="296">
      <c r="A296" s="55" t="n">
        <v>46317</v>
      </c>
      <c r="B296" s="24">
        <f>IFERROR(IF(A296="","",INDEX('Assumptions'!$E$3:$E$9,MOD(A296-'Assumptions'!$B$18,7)+1)),"")</f>
        <v/>
      </c>
      <c r="C296" s="24">
        <f>IFERROR(IF(A296="","",INDEX('Assumptions'!$H$3:$H$14,MONTH(A296))),"")</f>
        <v/>
      </c>
      <c r="D296" s="25" t="inlineStr">
        <is>
          <t>Weekday</t>
        </is>
      </c>
      <c r="E296" s="26" t="n"/>
      <c r="F296" s="24">
        <f>IFERROR(IF(A296="","",'Assumptions'!$B$5),"")</f>
        <v/>
      </c>
      <c r="G296" s="25" t="n"/>
      <c r="H296" s="24">
        <f>IFERROR(IF(G296="","",MAX(0,F296-G296)),"")</f>
        <v/>
      </c>
      <c r="I296" s="25" t="n"/>
      <c r="J296" s="56" t="n"/>
      <c r="K296" s="57">
        <f>IFERROR(IF(OR(I296="",J296=""),"",I296*J296),"")</f>
        <v/>
      </c>
      <c r="L296" s="58">
        <f>IFERROR(IF(OR(I296="",H296=""),"",I296/H296),"")</f>
        <v/>
      </c>
      <c r="M296" s="25" t="n"/>
      <c r="N296" s="25" t="n"/>
      <c r="O296" s="25" t="n"/>
      <c r="P296" s="25" t="n"/>
      <c r="Q296" s="24">
        <f>IFERROR(IF(OR(H296="",I296="",P296=""),"",MIN(H296,MAX(0,I296+P296))),"")</f>
        <v/>
      </c>
      <c r="R296" s="56" t="n"/>
      <c r="S296" s="57">
        <f>IFERROR(IF(OR(Q296="",R296=""),"",Q296*R296),"")</f>
        <v/>
      </c>
      <c r="T296" s="58">
        <f>IFERROR(IF(OR(Q296="",H296=""),"",Q296/H296),"")</f>
        <v/>
      </c>
      <c r="U296" s="57">
        <f>IFERROR(IF(OR(S296="",H296=""),"",S296/H296),"")</f>
        <v/>
      </c>
      <c r="V296" s="25" t="n"/>
      <c r="W296" s="56" t="n"/>
      <c r="X296" s="57">
        <f>IFERROR(IF(OR(V296="",W296=""),"",V296*W296),"")</f>
        <v/>
      </c>
      <c r="Y296" s="58">
        <f>IFERROR(IF(OR(V296="",H296=""),"",V296/H296),"")</f>
        <v/>
      </c>
      <c r="Z296" s="57">
        <f>IFERROR(IF(OR(S296="",X296=""),"",S296-X296),"")</f>
        <v/>
      </c>
      <c r="AA296" s="58">
        <f>IFERROR(IF(OR(Z296="",X296=""),"",Z296/X296),"")</f>
        <v/>
      </c>
      <c r="AB296" s="25" t="n"/>
      <c r="AC296" s="56" t="n"/>
      <c r="AD296" s="57">
        <f>IFERROR(IF(OR(AB296="",AC296=""),"",AB296*AC296),"")</f>
        <v/>
      </c>
      <c r="AE296" s="57">
        <f>IFERROR(IF(OR(S296="",AD296=""),"",S296-AD296),"")</f>
        <v/>
      </c>
      <c r="AF296" s="58">
        <f>IFERROR(IF(OR(AE296="",AD296=""),"",AE296/AD296),"")</f>
        <v/>
      </c>
      <c r="AG296" s="56" t="n"/>
      <c r="AH296" s="59">
        <f>IFERROR(IF(OR(R296="",AG296=""),"",R296/AG296*100),"")</f>
        <v/>
      </c>
      <c r="AI296" s="56" t="n"/>
      <c r="AJ296" s="57">
        <f>IFERROR(IF(OR(T296="",AI296=""),"",IF(T296&gt;='Assumptions'!$B$10,AI296*(1+'Assumptions'!$B$13),IF(T296&lt;'Assumptions'!$B$8,AI296*(1-'Assumptions'!$B$14),AI296))),"")</f>
        <v/>
      </c>
      <c r="AK296" s="31">
        <f>IFERROR(IF(COUNTA(G296,I296:J296,M296:P296,R296,V296:W296,AB296:AC296,AG296,AI296,AL296:AN296)=0,"",IF(H296=0,"Closed / Sold Out",IF(I296&gt;H296,"Review Inventory",IF(T296&gt;='Assumptions'!$B$10,"Increase Rate",IF(T296&lt;'Assumptions'!$B$8,"Reduce Rate","Hold Rate"))))),"Review")</f>
        <v/>
      </c>
      <c r="AL296" s="25" t="n"/>
      <c r="AM296" s="25" t="n"/>
      <c r="AN296" s="26" t="n"/>
      <c r="AO296" s="24">
        <f>IFERROR(IF(A296="","",IF(A296&lt;TODAY(),"Past",IF(A296=TODAY(),"Today","Future"))),"")</f>
        <v/>
      </c>
      <c r="AP296" s="58">
        <f>IFERROR(IF(COUNTA(G296,I296:J296,M296:P296,R296,V296:W296,AB296:AC296,AG296,AI296,AL296:AN296)=0,"",'Assumptions'!$B$9),"")</f>
        <v/>
      </c>
      <c r="AQ296" s="31">
        <f>IFERROR(IF(COUNTA(G296,I296:J296,M296:P296,R296,V296:W296,AB296:AC296,AG296,AI296,AL296:AN296)=0,"",IF(G296&gt;F296,"Out-of-order rooms exceed inventory",IF(I296&gt;H296,"On-the-books rooms exceed sellable rooms",IF(Q296&gt;H296,"Forecast exceeds sellable rooms",IF(AND(Q296&gt;0,R296=0),"Missing forecast ADR",IF(AND(I296&gt;0,J296=0),"Missing on-the-books ADR","Ready")))))),"Check inputs")</f>
        <v/>
      </c>
    </row>
    <row r="297">
      <c r="A297" s="55" t="n">
        <v>46318</v>
      </c>
      <c r="B297" s="24">
        <f>IFERROR(IF(A297="","",INDEX('Assumptions'!$E$3:$E$9,MOD(A297-'Assumptions'!$B$18,7)+1)),"")</f>
        <v/>
      </c>
      <c r="C297" s="24">
        <f>IFERROR(IF(A297="","",INDEX('Assumptions'!$H$3:$H$14,MONTH(A297))),"")</f>
        <v/>
      </c>
      <c r="D297" s="25" t="inlineStr">
        <is>
          <t>Weekday</t>
        </is>
      </c>
      <c r="E297" s="26" t="n"/>
      <c r="F297" s="24">
        <f>IFERROR(IF(A297="","",'Assumptions'!$B$5),"")</f>
        <v/>
      </c>
      <c r="G297" s="25" t="n"/>
      <c r="H297" s="24">
        <f>IFERROR(IF(G297="","",MAX(0,F297-G297)),"")</f>
        <v/>
      </c>
      <c r="I297" s="25" t="n"/>
      <c r="J297" s="56" t="n"/>
      <c r="K297" s="57">
        <f>IFERROR(IF(OR(I297="",J297=""),"",I297*J297),"")</f>
        <v/>
      </c>
      <c r="L297" s="58">
        <f>IFERROR(IF(OR(I297="",H297=""),"",I297/H297),"")</f>
        <v/>
      </c>
      <c r="M297" s="25" t="n"/>
      <c r="N297" s="25" t="n"/>
      <c r="O297" s="25" t="n"/>
      <c r="P297" s="25" t="n"/>
      <c r="Q297" s="24">
        <f>IFERROR(IF(OR(H297="",I297="",P297=""),"",MIN(H297,MAX(0,I297+P297))),"")</f>
        <v/>
      </c>
      <c r="R297" s="56" t="n"/>
      <c r="S297" s="57">
        <f>IFERROR(IF(OR(Q297="",R297=""),"",Q297*R297),"")</f>
        <v/>
      </c>
      <c r="T297" s="58">
        <f>IFERROR(IF(OR(Q297="",H297=""),"",Q297/H297),"")</f>
        <v/>
      </c>
      <c r="U297" s="57">
        <f>IFERROR(IF(OR(S297="",H297=""),"",S297/H297),"")</f>
        <v/>
      </c>
      <c r="V297" s="25" t="n"/>
      <c r="W297" s="56" t="n"/>
      <c r="X297" s="57">
        <f>IFERROR(IF(OR(V297="",W297=""),"",V297*W297),"")</f>
        <v/>
      </c>
      <c r="Y297" s="58">
        <f>IFERROR(IF(OR(V297="",H297=""),"",V297/H297),"")</f>
        <v/>
      </c>
      <c r="Z297" s="57">
        <f>IFERROR(IF(OR(S297="",X297=""),"",S297-X297),"")</f>
        <v/>
      </c>
      <c r="AA297" s="58">
        <f>IFERROR(IF(OR(Z297="",X297=""),"",Z297/X297),"")</f>
        <v/>
      </c>
      <c r="AB297" s="25" t="n"/>
      <c r="AC297" s="56" t="n"/>
      <c r="AD297" s="57">
        <f>IFERROR(IF(OR(AB297="",AC297=""),"",AB297*AC297),"")</f>
        <v/>
      </c>
      <c r="AE297" s="57">
        <f>IFERROR(IF(OR(S297="",AD297=""),"",S297-AD297),"")</f>
        <v/>
      </c>
      <c r="AF297" s="58">
        <f>IFERROR(IF(OR(AE297="",AD297=""),"",AE297/AD297),"")</f>
        <v/>
      </c>
      <c r="AG297" s="56" t="n"/>
      <c r="AH297" s="59">
        <f>IFERROR(IF(OR(R297="",AG297=""),"",R297/AG297*100),"")</f>
        <v/>
      </c>
      <c r="AI297" s="56" t="n"/>
      <c r="AJ297" s="57">
        <f>IFERROR(IF(OR(T297="",AI297=""),"",IF(T297&gt;='Assumptions'!$B$10,AI297*(1+'Assumptions'!$B$13),IF(T297&lt;'Assumptions'!$B$8,AI297*(1-'Assumptions'!$B$14),AI297))),"")</f>
        <v/>
      </c>
      <c r="AK297" s="31">
        <f>IFERROR(IF(COUNTA(G297,I297:J297,M297:P297,R297,V297:W297,AB297:AC297,AG297,AI297,AL297:AN297)=0,"",IF(H297=0,"Closed / Sold Out",IF(I297&gt;H297,"Review Inventory",IF(T297&gt;='Assumptions'!$B$10,"Increase Rate",IF(T297&lt;'Assumptions'!$B$8,"Reduce Rate","Hold Rate"))))),"Review")</f>
        <v/>
      </c>
      <c r="AL297" s="25" t="n"/>
      <c r="AM297" s="25" t="n"/>
      <c r="AN297" s="26" t="n"/>
      <c r="AO297" s="24">
        <f>IFERROR(IF(A297="","",IF(A297&lt;TODAY(),"Past",IF(A297=TODAY(),"Today","Future"))),"")</f>
        <v/>
      </c>
      <c r="AP297" s="58">
        <f>IFERROR(IF(COUNTA(G297,I297:J297,M297:P297,R297,V297:W297,AB297:AC297,AG297,AI297,AL297:AN297)=0,"",'Assumptions'!$B$9),"")</f>
        <v/>
      </c>
      <c r="AQ297" s="31">
        <f>IFERROR(IF(COUNTA(G297,I297:J297,M297:P297,R297,V297:W297,AB297:AC297,AG297,AI297,AL297:AN297)=0,"",IF(G297&gt;F297,"Out-of-order rooms exceed inventory",IF(I297&gt;H297,"On-the-books rooms exceed sellable rooms",IF(Q297&gt;H297,"Forecast exceeds sellable rooms",IF(AND(Q297&gt;0,R297=0),"Missing forecast ADR",IF(AND(I297&gt;0,J297=0),"Missing on-the-books ADR","Ready")))))),"Check inputs")</f>
        <v/>
      </c>
    </row>
    <row r="298">
      <c r="A298" s="55" t="n">
        <v>46319</v>
      </c>
      <c r="B298" s="24">
        <f>IFERROR(IF(A298="","",INDEX('Assumptions'!$E$3:$E$9,MOD(A298-'Assumptions'!$B$18,7)+1)),"")</f>
        <v/>
      </c>
      <c r="C298" s="24">
        <f>IFERROR(IF(A298="","",INDEX('Assumptions'!$H$3:$H$14,MONTH(A298))),"")</f>
        <v/>
      </c>
      <c r="D298" s="25" t="inlineStr">
        <is>
          <t>Weekend</t>
        </is>
      </c>
      <c r="E298" s="26" t="n"/>
      <c r="F298" s="24">
        <f>IFERROR(IF(A298="","",'Assumptions'!$B$5),"")</f>
        <v/>
      </c>
      <c r="G298" s="25" t="n"/>
      <c r="H298" s="24">
        <f>IFERROR(IF(G298="","",MAX(0,F298-G298)),"")</f>
        <v/>
      </c>
      <c r="I298" s="25" t="n"/>
      <c r="J298" s="56" t="n"/>
      <c r="K298" s="57">
        <f>IFERROR(IF(OR(I298="",J298=""),"",I298*J298),"")</f>
        <v/>
      </c>
      <c r="L298" s="58">
        <f>IFERROR(IF(OR(I298="",H298=""),"",I298/H298),"")</f>
        <v/>
      </c>
      <c r="M298" s="25" t="n"/>
      <c r="N298" s="25" t="n"/>
      <c r="O298" s="25" t="n"/>
      <c r="P298" s="25" t="n"/>
      <c r="Q298" s="24">
        <f>IFERROR(IF(OR(H298="",I298="",P298=""),"",MIN(H298,MAX(0,I298+P298))),"")</f>
        <v/>
      </c>
      <c r="R298" s="56" t="n"/>
      <c r="S298" s="57">
        <f>IFERROR(IF(OR(Q298="",R298=""),"",Q298*R298),"")</f>
        <v/>
      </c>
      <c r="T298" s="58">
        <f>IFERROR(IF(OR(Q298="",H298=""),"",Q298/H298),"")</f>
        <v/>
      </c>
      <c r="U298" s="57">
        <f>IFERROR(IF(OR(S298="",H298=""),"",S298/H298),"")</f>
        <v/>
      </c>
      <c r="V298" s="25" t="n"/>
      <c r="W298" s="56" t="n"/>
      <c r="X298" s="57">
        <f>IFERROR(IF(OR(V298="",W298=""),"",V298*W298),"")</f>
        <v/>
      </c>
      <c r="Y298" s="58">
        <f>IFERROR(IF(OR(V298="",H298=""),"",V298/H298),"")</f>
        <v/>
      </c>
      <c r="Z298" s="57">
        <f>IFERROR(IF(OR(S298="",X298=""),"",S298-X298),"")</f>
        <v/>
      </c>
      <c r="AA298" s="58">
        <f>IFERROR(IF(OR(Z298="",X298=""),"",Z298/X298),"")</f>
        <v/>
      </c>
      <c r="AB298" s="25" t="n"/>
      <c r="AC298" s="56" t="n"/>
      <c r="AD298" s="57">
        <f>IFERROR(IF(OR(AB298="",AC298=""),"",AB298*AC298),"")</f>
        <v/>
      </c>
      <c r="AE298" s="57">
        <f>IFERROR(IF(OR(S298="",AD298=""),"",S298-AD298),"")</f>
        <v/>
      </c>
      <c r="AF298" s="58">
        <f>IFERROR(IF(OR(AE298="",AD298=""),"",AE298/AD298),"")</f>
        <v/>
      </c>
      <c r="AG298" s="56" t="n"/>
      <c r="AH298" s="59">
        <f>IFERROR(IF(OR(R298="",AG298=""),"",R298/AG298*100),"")</f>
        <v/>
      </c>
      <c r="AI298" s="56" t="n"/>
      <c r="AJ298" s="57">
        <f>IFERROR(IF(OR(T298="",AI298=""),"",IF(T298&gt;='Assumptions'!$B$10,AI298*(1+'Assumptions'!$B$13),IF(T298&lt;'Assumptions'!$B$8,AI298*(1-'Assumptions'!$B$14),AI298))),"")</f>
        <v/>
      </c>
      <c r="AK298" s="31">
        <f>IFERROR(IF(COUNTA(G298,I298:J298,M298:P298,R298,V298:W298,AB298:AC298,AG298,AI298,AL298:AN298)=0,"",IF(H298=0,"Closed / Sold Out",IF(I298&gt;H298,"Review Inventory",IF(T298&gt;='Assumptions'!$B$10,"Increase Rate",IF(T298&lt;'Assumptions'!$B$8,"Reduce Rate","Hold Rate"))))),"Review")</f>
        <v/>
      </c>
      <c r="AL298" s="25" t="n"/>
      <c r="AM298" s="25" t="n"/>
      <c r="AN298" s="26" t="n"/>
      <c r="AO298" s="24">
        <f>IFERROR(IF(A298="","",IF(A298&lt;TODAY(),"Past",IF(A298=TODAY(),"Today","Future"))),"")</f>
        <v/>
      </c>
      <c r="AP298" s="58">
        <f>IFERROR(IF(COUNTA(G298,I298:J298,M298:P298,R298,V298:W298,AB298:AC298,AG298,AI298,AL298:AN298)=0,"",'Assumptions'!$B$9),"")</f>
        <v/>
      </c>
      <c r="AQ298" s="31">
        <f>IFERROR(IF(COUNTA(G298,I298:J298,M298:P298,R298,V298:W298,AB298:AC298,AG298,AI298,AL298:AN298)=0,"",IF(G298&gt;F298,"Out-of-order rooms exceed inventory",IF(I298&gt;H298,"On-the-books rooms exceed sellable rooms",IF(Q298&gt;H298,"Forecast exceeds sellable rooms",IF(AND(Q298&gt;0,R298=0),"Missing forecast ADR",IF(AND(I298&gt;0,J298=0),"Missing on-the-books ADR","Ready")))))),"Check inputs")</f>
        <v/>
      </c>
    </row>
    <row r="299">
      <c r="A299" s="55" t="n">
        <v>46320</v>
      </c>
      <c r="B299" s="24">
        <f>IFERROR(IF(A299="","",INDEX('Assumptions'!$E$3:$E$9,MOD(A299-'Assumptions'!$B$18,7)+1)),"")</f>
        <v/>
      </c>
      <c r="C299" s="24">
        <f>IFERROR(IF(A299="","",INDEX('Assumptions'!$H$3:$H$14,MONTH(A299))),"")</f>
        <v/>
      </c>
      <c r="D299" s="25" t="inlineStr">
        <is>
          <t>Weekend</t>
        </is>
      </c>
      <c r="E299" s="26" t="n"/>
      <c r="F299" s="24">
        <f>IFERROR(IF(A299="","",'Assumptions'!$B$5),"")</f>
        <v/>
      </c>
      <c r="G299" s="25" t="n"/>
      <c r="H299" s="24">
        <f>IFERROR(IF(G299="","",MAX(0,F299-G299)),"")</f>
        <v/>
      </c>
      <c r="I299" s="25" t="n"/>
      <c r="J299" s="56" t="n"/>
      <c r="K299" s="57">
        <f>IFERROR(IF(OR(I299="",J299=""),"",I299*J299),"")</f>
        <v/>
      </c>
      <c r="L299" s="58">
        <f>IFERROR(IF(OR(I299="",H299=""),"",I299/H299),"")</f>
        <v/>
      </c>
      <c r="M299" s="25" t="n"/>
      <c r="N299" s="25" t="n"/>
      <c r="O299" s="25" t="n"/>
      <c r="P299" s="25" t="n"/>
      <c r="Q299" s="24">
        <f>IFERROR(IF(OR(H299="",I299="",P299=""),"",MIN(H299,MAX(0,I299+P299))),"")</f>
        <v/>
      </c>
      <c r="R299" s="56" t="n"/>
      <c r="S299" s="57">
        <f>IFERROR(IF(OR(Q299="",R299=""),"",Q299*R299),"")</f>
        <v/>
      </c>
      <c r="T299" s="58">
        <f>IFERROR(IF(OR(Q299="",H299=""),"",Q299/H299),"")</f>
        <v/>
      </c>
      <c r="U299" s="57">
        <f>IFERROR(IF(OR(S299="",H299=""),"",S299/H299),"")</f>
        <v/>
      </c>
      <c r="V299" s="25" t="n"/>
      <c r="W299" s="56" t="n"/>
      <c r="X299" s="57">
        <f>IFERROR(IF(OR(V299="",W299=""),"",V299*W299),"")</f>
        <v/>
      </c>
      <c r="Y299" s="58">
        <f>IFERROR(IF(OR(V299="",H299=""),"",V299/H299),"")</f>
        <v/>
      </c>
      <c r="Z299" s="57">
        <f>IFERROR(IF(OR(S299="",X299=""),"",S299-X299),"")</f>
        <v/>
      </c>
      <c r="AA299" s="58">
        <f>IFERROR(IF(OR(Z299="",X299=""),"",Z299/X299),"")</f>
        <v/>
      </c>
      <c r="AB299" s="25" t="n"/>
      <c r="AC299" s="56" t="n"/>
      <c r="AD299" s="57">
        <f>IFERROR(IF(OR(AB299="",AC299=""),"",AB299*AC299),"")</f>
        <v/>
      </c>
      <c r="AE299" s="57">
        <f>IFERROR(IF(OR(S299="",AD299=""),"",S299-AD299),"")</f>
        <v/>
      </c>
      <c r="AF299" s="58">
        <f>IFERROR(IF(OR(AE299="",AD299=""),"",AE299/AD299),"")</f>
        <v/>
      </c>
      <c r="AG299" s="56" t="n"/>
      <c r="AH299" s="59">
        <f>IFERROR(IF(OR(R299="",AG299=""),"",R299/AG299*100),"")</f>
        <v/>
      </c>
      <c r="AI299" s="56" t="n"/>
      <c r="AJ299" s="57">
        <f>IFERROR(IF(OR(T299="",AI299=""),"",IF(T299&gt;='Assumptions'!$B$10,AI299*(1+'Assumptions'!$B$13),IF(T299&lt;'Assumptions'!$B$8,AI299*(1-'Assumptions'!$B$14),AI299))),"")</f>
        <v/>
      </c>
      <c r="AK299" s="31">
        <f>IFERROR(IF(COUNTA(G299,I299:J299,M299:P299,R299,V299:W299,AB299:AC299,AG299,AI299,AL299:AN299)=0,"",IF(H299=0,"Closed / Sold Out",IF(I299&gt;H299,"Review Inventory",IF(T299&gt;='Assumptions'!$B$10,"Increase Rate",IF(T299&lt;'Assumptions'!$B$8,"Reduce Rate","Hold Rate"))))),"Review")</f>
        <v/>
      </c>
      <c r="AL299" s="25" t="n"/>
      <c r="AM299" s="25" t="n"/>
      <c r="AN299" s="26" t="n"/>
      <c r="AO299" s="24">
        <f>IFERROR(IF(A299="","",IF(A299&lt;TODAY(),"Past",IF(A299=TODAY(),"Today","Future"))),"")</f>
        <v/>
      </c>
      <c r="AP299" s="58">
        <f>IFERROR(IF(COUNTA(G299,I299:J299,M299:P299,R299,V299:W299,AB299:AC299,AG299,AI299,AL299:AN299)=0,"",'Assumptions'!$B$9),"")</f>
        <v/>
      </c>
      <c r="AQ299" s="31">
        <f>IFERROR(IF(COUNTA(G299,I299:J299,M299:P299,R299,V299:W299,AB299:AC299,AG299,AI299,AL299:AN299)=0,"",IF(G299&gt;F299,"Out-of-order rooms exceed inventory",IF(I299&gt;H299,"On-the-books rooms exceed sellable rooms",IF(Q299&gt;H299,"Forecast exceeds sellable rooms",IF(AND(Q299&gt;0,R299=0),"Missing forecast ADR",IF(AND(I299&gt;0,J299=0),"Missing on-the-books ADR","Ready")))))),"Check inputs")</f>
        <v/>
      </c>
    </row>
    <row r="300">
      <c r="A300" s="55" t="n">
        <v>46321</v>
      </c>
      <c r="B300" s="24">
        <f>IFERROR(IF(A300="","",INDEX('Assumptions'!$E$3:$E$9,MOD(A300-'Assumptions'!$B$18,7)+1)),"")</f>
        <v/>
      </c>
      <c r="C300" s="24">
        <f>IFERROR(IF(A300="","",INDEX('Assumptions'!$H$3:$H$14,MONTH(A300))),"")</f>
        <v/>
      </c>
      <c r="D300" s="25" t="inlineStr">
        <is>
          <t>Weekday</t>
        </is>
      </c>
      <c r="E300" s="26" t="n"/>
      <c r="F300" s="24">
        <f>IFERROR(IF(A300="","",'Assumptions'!$B$5),"")</f>
        <v/>
      </c>
      <c r="G300" s="25" t="n"/>
      <c r="H300" s="24">
        <f>IFERROR(IF(G300="","",MAX(0,F300-G300)),"")</f>
        <v/>
      </c>
      <c r="I300" s="25" t="n"/>
      <c r="J300" s="56" t="n"/>
      <c r="K300" s="57">
        <f>IFERROR(IF(OR(I300="",J300=""),"",I300*J300),"")</f>
        <v/>
      </c>
      <c r="L300" s="58">
        <f>IFERROR(IF(OR(I300="",H300=""),"",I300/H300),"")</f>
        <v/>
      </c>
      <c r="M300" s="25" t="n"/>
      <c r="N300" s="25" t="n"/>
      <c r="O300" s="25" t="n"/>
      <c r="P300" s="25" t="n"/>
      <c r="Q300" s="24">
        <f>IFERROR(IF(OR(H300="",I300="",P300=""),"",MIN(H300,MAX(0,I300+P300))),"")</f>
        <v/>
      </c>
      <c r="R300" s="56" t="n"/>
      <c r="S300" s="57">
        <f>IFERROR(IF(OR(Q300="",R300=""),"",Q300*R300),"")</f>
        <v/>
      </c>
      <c r="T300" s="58">
        <f>IFERROR(IF(OR(Q300="",H300=""),"",Q300/H300),"")</f>
        <v/>
      </c>
      <c r="U300" s="57">
        <f>IFERROR(IF(OR(S300="",H300=""),"",S300/H300),"")</f>
        <v/>
      </c>
      <c r="V300" s="25" t="n"/>
      <c r="W300" s="56" t="n"/>
      <c r="X300" s="57">
        <f>IFERROR(IF(OR(V300="",W300=""),"",V300*W300),"")</f>
        <v/>
      </c>
      <c r="Y300" s="58">
        <f>IFERROR(IF(OR(V300="",H300=""),"",V300/H300),"")</f>
        <v/>
      </c>
      <c r="Z300" s="57">
        <f>IFERROR(IF(OR(S300="",X300=""),"",S300-X300),"")</f>
        <v/>
      </c>
      <c r="AA300" s="58">
        <f>IFERROR(IF(OR(Z300="",X300=""),"",Z300/X300),"")</f>
        <v/>
      </c>
      <c r="AB300" s="25" t="n"/>
      <c r="AC300" s="56" t="n"/>
      <c r="AD300" s="57">
        <f>IFERROR(IF(OR(AB300="",AC300=""),"",AB300*AC300),"")</f>
        <v/>
      </c>
      <c r="AE300" s="57">
        <f>IFERROR(IF(OR(S300="",AD300=""),"",S300-AD300),"")</f>
        <v/>
      </c>
      <c r="AF300" s="58">
        <f>IFERROR(IF(OR(AE300="",AD300=""),"",AE300/AD300),"")</f>
        <v/>
      </c>
      <c r="AG300" s="56" t="n"/>
      <c r="AH300" s="59">
        <f>IFERROR(IF(OR(R300="",AG300=""),"",R300/AG300*100),"")</f>
        <v/>
      </c>
      <c r="AI300" s="56" t="n"/>
      <c r="AJ300" s="57">
        <f>IFERROR(IF(OR(T300="",AI300=""),"",IF(T300&gt;='Assumptions'!$B$10,AI300*(1+'Assumptions'!$B$13),IF(T300&lt;'Assumptions'!$B$8,AI300*(1-'Assumptions'!$B$14),AI300))),"")</f>
        <v/>
      </c>
      <c r="AK300" s="31">
        <f>IFERROR(IF(COUNTA(G300,I300:J300,M300:P300,R300,V300:W300,AB300:AC300,AG300,AI300,AL300:AN300)=0,"",IF(H300=0,"Closed / Sold Out",IF(I300&gt;H300,"Review Inventory",IF(T300&gt;='Assumptions'!$B$10,"Increase Rate",IF(T300&lt;'Assumptions'!$B$8,"Reduce Rate","Hold Rate"))))),"Review")</f>
        <v/>
      </c>
      <c r="AL300" s="25" t="n"/>
      <c r="AM300" s="25" t="n"/>
      <c r="AN300" s="26" t="n"/>
      <c r="AO300" s="24">
        <f>IFERROR(IF(A300="","",IF(A300&lt;TODAY(),"Past",IF(A300=TODAY(),"Today","Future"))),"")</f>
        <v/>
      </c>
      <c r="AP300" s="58">
        <f>IFERROR(IF(COUNTA(G300,I300:J300,M300:P300,R300,V300:W300,AB300:AC300,AG300,AI300,AL300:AN300)=0,"",'Assumptions'!$B$9),"")</f>
        <v/>
      </c>
      <c r="AQ300" s="31">
        <f>IFERROR(IF(COUNTA(G300,I300:J300,M300:P300,R300,V300:W300,AB300:AC300,AG300,AI300,AL300:AN300)=0,"",IF(G300&gt;F300,"Out-of-order rooms exceed inventory",IF(I300&gt;H300,"On-the-books rooms exceed sellable rooms",IF(Q300&gt;H300,"Forecast exceeds sellable rooms",IF(AND(Q300&gt;0,R300=0),"Missing forecast ADR",IF(AND(I300&gt;0,J300=0),"Missing on-the-books ADR","Ready")))))),"Check inputs")</f>
        <v/>
      </c>
    </row>
    <row r="301">
      <c r="A301" s="55" t="n">
        <v>46322</v>
      </c>
      <c r="B301" s="24">
        <f>IFERROR(IF(A301="","",INDEX('Assumptions'!$E$3:$E$9,MOD(A301-'Assumptions'!$B$18,7)+1)),"")</f>
        <v/>
      </c>
      <c r="C301" s="24">
        <f>IFERROR(IF(A301="","",INDEX('Assumptions'!$H$3:$H$14,MONTH(A301))),"")</f>
        <v/>
      </c>
      <c r="D301" s="25" t="inlineStr">
        <is>
          <t>Weekday</t>
        </is>
      </c>
      <c r="E301" s="26" t="n"/>
      <c r="F301" s="24">
        <f>IFERROR(IF(A301="","",'Assumptions'!$B$5),"")</f>
        <v/>
      </c>
      <c r="G301" s="25" t="n"/>
      <c r="H301" s="24">
        <f>IFERROR(IF(G301="","",MAX(0,F301-G301)),"")</f>
        <v/>
      </c>
      <c r="I301" s="25" t="n"/>
      <c r="J301" s="56" t="n"/>
      <c r="K301" s="57">
        <f>IFERROR(IF(OR(I301="",J301=""),"",I301*J301),"")</f>
        <v/>
      </c>
      <c r="L301" s="58">
        <f>IFERROR(IF(OR(I301="",H301=""),"",I301/H301),"")</f>
        <v/>
      </c>
      <c r="M301" s="25" t="n"/>
      <c r="N301" s="25" t="n"/>
      <c r="O301" s="25" t="n"/>
      <c r="P301" s="25" t="n"/>
      <c r="Q301" s="24">
        <f>IFERROR(IF(OR(H301="",I301="",P301=""),"",MIN(H301,MAX(0,I301+P301))),"")</f>
        <v/>
      </c>
      <c r="R301" s="56" t="n"/>
      <c r="S301" s="57">
        <f>IFERROR(IF(OR(Q301="",R301=""),"",Q301*R301),"")</f>
        <v/>
      </c>
      <c r="T301" s="58">
        <f>IFERROR(IF(OR(Q301="",H301=""),"",Q301/H301),"")</f>
        <v/>
      </c>
      <c r="U301" s="57">
        <f>IFERROR(IF(OR(S301="",H301=""),"",S301/H301),"")</f>
        <v/>
      </c>
      <c r="V301" s="25" t="n"/>
      <c r="W301" s="56" t="n"/>
      <c r="X301" s="57">
        <f>IFERROR(IF(OR(V301="",W301=""),"",V301*W301),"")</f>
        <v/>
      </c>
      <c r="Y301" s="58">
        <f>IFERROR(IF(OR(V301="",H301=""),"",V301/H301),"")</f>
        <v/>
      </c>
      <c r="Z301" s="57">
        <f>IFERROR(IF(OR(S301="",X301=""),"",S301-X301),"")</f>
        <v/>
      </c>
      <c r="AA301" s="58">
        <f>IFERROR(IF(OR(Z301="",X301=""),"",Z301/X301),"")</f>
        <v/>
      </c>
      <c r="AB301" s="25" t="n"/>
      <c r="AC301" s="56" t="n"/>
      <c r="AD301" s="57">
        <f>IFERROR(IF(OR(AB301="",AC301=""),"",AB301*AC301),"")</f>
        <v/>
      </c>
      <c r="AE301" s="57">
        <f>IFERROR(IF(OR(S301="",AD301=""),"",S301-AD301),"")</f>
        <v/>
      </c>
      <c r="AF301" s="58">
        <f>IFERROR(IF(OR(AE301="",AD301=""),"",AE301/AD301),"")</f>
        <v/>
      </c>
      <c r="AG301" s="56" t="n"/>
      <c r="AH301" s="59">
        <f>IFERROR(IF(OR(R301="",AG301=""),"",R301/AG301*100),"")</f>
        <v/>
      </c>
      <c r="AI301" s="56" t="n"/>
      <c r="AJ301" s="57">
        <f>IFERROR(IF(OR(T301="",AI301=""),"",IF(T301&gt;='Assumptions'!$B$10,AI301*(1+'Assumptions'!$B$13),IF(T301&lt;'Assumptions'!$B$8,AI301*(1-'Assumptions'!$B$14),AI301))),"")</f>
        <v/>
      </c>
      <c r="AK301" s="31">
        <f>IFERROR(IF(COUNTA(G301,I301:J301,M301:P301,R301,V301:W301,AB301:AC301,AG301,AI301,AL301:AN301)=0,"",IF(H301=0,"Closed / Sold Out",IF(I301&gt;H301,"Review Inventory",IF(T301&gt;='Assumptions'!$B$10,"Increase Rate",IF(T301&lt;'Assumptions'!$B$8,"Reduce Rate","Hold Rate"))))),"Review")</f>
        <v/>
      </c>
      <c r="AL301" s="25" t="n"/>
      <c r="AM301" s="25" t="n"/>
      <c r="AN301" s="26" t="n"/>
      <c r="AO301" s="24">
        <f>IFERROR(IF(A301="","",IF(A301&lt;TODAY(),"Past",IF(A301=TODAY(),"Today","Future"))),"")</f>
        <v/>
      </c>
      <c r="AP301" s="58">
        <f>IFERROR(IF(COUNTA(G301,I301:J301,M301:P301,R301,V301:W301,AB301:AC301,AG301,AI301,AL301:AN301)=0,"",'Assumptions'!$B$9),"")</f>
        <v/>
      </c>
      <c r="AQ301" s="31">
        <f>IFERROR(IF(COUNTA(G301,I301:J301,M301:P301,R301,V301:W301,AB301:AC301,AG301,AI301,AL301:AN301)=0,"",IF(G301&gt;F301,"Out-of-order rooms exceed inventory",IF(I301&gt;H301,"On-the-books rooms exceed sellable rooms",IF(Q301&gt;H301,"Forecast exceeds sellable rooms",IF(AND(Q301&gt;0,R301=0),"Missing forecast ADR",IF(AND(I301&gt;0,J301=0),"Missing on-the-books ADR","Ready")))))),"Check inputs")</f>
        <v/>
      </c>
    </row>
    <row r="302">
      <c r="A302" s="55" t="n">
        <v>46323</v>
      </c>
      <c r="B302" s="24">
        <f>IFERROR(IF(A302="","",INDEX('Assumptions'!$E$3:$E$9,MOD(A302-'Assumptions'!$B$18,7)+1)),"")</f>
        <v/>
      </c>
      <c r="C302" s="24">
        <f>IFERROR(IF(A302="","",INDEX('Assumptions'!$H$3:$H$14,MONTH(A302))),"")</f>
        <v/>
      </c>
      <c r="D302" s="25" t="inlineStr">
        <is>
          <t>Weekday</t>
        </is>
      </c>
      <c r="E302" s="26" t="n"/>
      <c r="F302" s="24">
        <f>IFERROR(IF(A302="","",'Assumptions'!$B$5),"")</f>
        <v/>
      </c>
      <c r="G302" s="25" t="n"/>
      <c r="H302" s="24">
        <f>IFERROR(IF(G302="","",MAX(0,F302-G302)),"")</f>
        <v/>
      </c>
      <c r="I302" s="25" t="n"/>
      <c r="J302" s="56" t="n"/>
      <c r="K302" s="57">
        <f>IFERROR(IF(OR(I302="",J302=""),"",I302*J302),"")</f>
        <v/>
      </c>
      <c r="L302" s="58">
        <f>IFERROR(IF(OR(I302="",H302=""),"",I302/H302),"")</f>
        <v/>
      </c>
      <c r="M302" s="25" t="n"/>
      <c r="N302" s="25" t="n"/>
      <c r="O302" s="25" t="n"/>
      <c r="P302" s="25" t="n"/>
      <c r="Q302" s="24">
        <f>IFERROR(IF(OR(H302="",I302="",P302=""),"",MIN(H302,MAX(0,I302+P302))),"")</f>
        <v/>
      </c>
      <c r="R302" s="56" t="n"/>
      <c r="S302" s="57">
        <f>IFERROR(IF(OR(Q302="",R302=""),"",Q302*R302),"")</f>
        <v/>
      </c>
      <c r="T302" s="58">
        <f>IFERROR(IF(OR(Q302="",H302=""),"",Q302/H302),"")</f>
        <v/>
      </c>
      <c r="U302" s="57">
        <f>IFERROR(IF(OR(S302="",H302=""),"",S302/H302),"")</f>
        <v/>
      </c>
      <c r="V302" s="25" t="n"/>
      <c r="W302" s="56" t="n"/>
      <c r="X302" s="57">
        <f>IFERROR(IF(OR(V302="",W302=""),"",V302*W302),"")</f>
        <v/>
      </c>
      <c r="Y302" s="58">
        <f>IFERROR(IF(OR(V302="",H302=""),"",V302/H302),"")</f>
        <v/>
      </c>
      <c r="Z302" s="57">
        <f>IFERROR(IF(OR(S302="",X302=""),"",S302-X302),"")</f>
        <v/>
      </c>
      <c r="AA302" s="58">
        <f>IFERROR(IF(OR(Z302="",X302=""),"",Z302/X302),"")</f>
        <v/>
      </c>
      <c r="AB302" s="25" t="n"/>
      <c r="AC302" s="56" t="n"/>
      <c r="AD302" s="57">
        <f>IFERROR(IF(OR(AB302="",AC302=""),"",AB302*AC302),"")</f>
        <v/>
      </c>
      <c r="AE302" s="57">
        <f>IFERROR(IF(OR(S302="",AD302=""),"",S302-AD302),"")</f>
        <v/>
      </c>
      <c r="AF302" s="58">
        <f>IFERROR(IF(OR(AE302="",AD302=""),"",AE302/AD302),"")</f>
        <v/>
      </c>
      <c r="AG302" s="56" t="n"/>
      <c r="AH302" s="59">
        <f>IFERROR(IF(OR(R302="",AG302=""),"",R302/AG302*100),"")</f>
        <v/>
      </c>
      <c r="AI302" s="56" t="n"/>
      <c r="AJ302" s="57">
        <f>IFERROR(IF(OR(T302="",AI302=""),"",IF(T302&gt;='Assumptions'!$B$10,AI302*(1+'Assumptions'!$B$13),IF(T302&lt;'Assumptions'!$B$8,AI302*(1-'Assumptions'!$B$14),AI302))),"")</f>
        <v/>
      </c>
      <c r="AK302" s="31">
        <f>IFERROR(IF(COUNTA(G302,I302:J302,M302:P302,R302,V302:W302,AB302:AC302,AG302,AI302,AL302:AN302)=0,"",IF(H302=0,"Closed / Sold Out",IF(I302&gt;H302,"Review Inventory",IF(T302&gt;='Assumptions'!$B$10,"Increase Rate",IF(T302&lt;'Assumptions'!$B$8,"Reduce Rate","Hold Rate"))))),"Review")</f>
        <v/>
      </c>
      <c r="AL302" s="25" t="n"/>
      <c r="AM302" s="25" t="n"/>
      <c r="AN302" s="26" t="n"/>
      <c r="AO302" s="24">
        <f>IFERROR(IF(A302="","",IF(A302&lt;TODAY(),"Past",IF(A302=TODAY(),"Today","Future"))),"")</f>
        <v/>
      </c>
      <c r="AP302" s="58">
        <f>IFERROR(IF(COUNTA(G302,I302:J302,M302:P302,R302,V302:W302,AB302:AC302,AG302,AI302,AL302:AN302)=0,"",'Assumptions'!$B$9),"")</f>
        <v/>
      </c>
      <c r="AQ302" s="31">
        <f>IFERROR(IF(COUNTA(G302,I302:J302,M302:P302,R302,V302:W302,AB302:AC302,AG302,AI302,AL302:AN302)=0,"",IF(G302&gt;F302,"Out-of-order rooms exceed inventory",IF(I302&gt;H302,"On-the-books rooms exceed sellable rooms",IF(Q302&gt;H302,"Forecast exceeds sellable rooms",IF(AND(Q302&gt;0,R302=0),"Missing forecast ADR",IF(AND(I302&gt;0,J302=0),"Missing on-the-books ADR","Ready")))))),"Check inputs")</f>
        <v/>
      </c>
    </row>
    <row r="303">
      <c r="A303" s="55" t="n">
        <v>46324</v>
      </c>
      <c r="B303" s="24">
        <f>IFERROR(IF(A303="","",INDEX('Assumptions'!$E$3:$E$9,MOD(A303-'Assumptions'!$B$18,7)+1)),"")</f>
        <v/>
      </c>
      <c r="C303" s="24">
        <f>IFERROR(IF(A303="","",INDEX('Assumptions'!$H$3:$H$14,MONTH(A303))),"")</f>
        <v/>
      </c>
      <c r="D303" s="25" t="inlineStr">
        <is>
          <t>Weekday</t>
        </is>
      </c>
      <c r="E303" s="26" t="n"/>
      <c r="F303" s="24">
        <f>IFERROR(IF(A303="","",'Assumptions'!$B$5),"")</f>
        <v/>
      </c>
      <c r="G303" s="25" t="n"/>
      <c r="H303" s="24">
        <f>IFERROR(IF(G303="","",MAX(0,F303-G303)),"")</f>
        <v/>
      </c>
      <c r="I303" s="25" t="n"/>
      <c r="J303" s="56" t="n"/>
      <c r="K303" s="57">
        <f>IFERROR(IF(OR(I303="",J303=""),"",I303*J303),"")</f>
        <v/>
      </c>
      <c r="L303" s="58">
        <f>IFERROR(IF(OR(I303="",H303=""),"",I303/H303),"")</f>
        <v/>
      </c>
      <c r="M303" s="25" t="n"/>
      <c r="N303" s="25" t="n"/>
      <c r="O303" s="25" t="n"/>
      <c r="P303" s="25" t="n"/>
      <c r="Q303" s="24">
        <f>IFERROR(IF(OR(H303="",I303="",P303=""),"",MIN(H303,MAX(0,I303+P303))),"")</f>
        <v/>
      </c>
      <c r="R303" s="56" t="n"/>
      <c r="S303" s="57">
        <f>IFERROR(IF(OR(Q303="",R303=""),"",Q303*R303),"")</f>
        <v/>
      </c>
      <c r="T303" s="58">
        <f>IFERROR(IF(OR(Q303="",H303=""),"",Q303/H303),"")</f>
        <v/>
      </c>
      <c r="U303" s="57">
        <f>IFERROR(IF(OR(S303="",H303=""),"",S303/H303),"")</f>
        <v/>
      </c>
      <c r="V303" s="25" t="n"/>
      <c r="W303" s="56" t="n"/>
      <c r="X303" s="57">
        <f>IFERROR(IF(OR(V303="",W303=""),"",V303*W303),"")</f>
        <v/>
      </c>
      <c r="Y303" s="58">
        <f>IFERROR(IF(OR(V303="",H303=""),"",V303/H303),"")</f>
        <v/>
      </c>
      <c r="Z303" s="57">
        <f>IFERROR(IF(OR(S303="",X303=""),"",S303-X303),"")</f>
        <v/>
      </c>
      <c r="AA303" s="58">
        <f>IFERROR(IF(OR(Z303="",X303=""),"",Z303/X303),"")</f>
        <v/>
      </c>
      <c r="AB303" s="25" t="n"/>
      <c r="AC303" s="56" t="n"/>
      <c r="AD303" s="57">
        <f>IFERROR(IF(OR(AB303="",AC303=""),"",AB303*AC303),"")</f>
        <v/>
      </c>
      <c r="AE303" s="57">
        <f>IFERROR(IF(OR(S303="",AD303=""),"",S303-AD303),"")</f>
        <v/>
      </c>
      <c r="AF303" s="58">
        <f>IFERROR(IF(OR(AE303="",AD303=""),"",AE303/AD303),"")</f>
        <v/>
      </c>
      <c r="AG303" s="56" t="n"/>
      <c r="AH303" s="59">
        <f>IFERROR(IF(OR(R303="",AG303=""),"",R303/AG303*100),"")</f>
        <v/>
      </c>
      <c r="AI303" s="56" t="n"/>
      <c r="AJ303" s="57">
        <f>IFERROR(IF(OR(T303="",AI303=""),"",IF(T303&gt;='Assumptions'!$B$10,AI303*(1+'Assumptions'!$B$13),IF(T303&lt;'Assumptions'!$B$8,AI303*(1-'Assumptions'!$B$14),AI303))),"")</f>
        <v/>
      </c>
      <c r="AK303" s="31">
        <f>IFERROR(IF(COUNTA(G303,I303:J303,M303:P303,R303,V303:W303,AB303:AC303,AG303,AI303,AL303:AN303)=0,"",IF(H303=0,"Closed / Sold Out",IF(I303&gt;H303,"Review Inventory",IF(T303&gt;='Assumptions'!$B$10,"Increase Rate",IF(T303&lt;'Assumptions'!$B$8,"Reduce Rate","Hold Rate"))))),"Review")</f>
        <v/>
      </c>
      <c r="AL303" s="25" t="n"/>
      <c r="AM303" s="25" t="n"/>
      <c r="AN303" s="26" t="n"/>
      <c r="AO303" s="24">
        <f>IFERROR(IF(A303="","",IF(A303&lt;TODAY(),"Past",IF(A303=TODAY(),"Today","Future"))),"")</f>
        <v/>
      </c>
      <c r="AP303" s="58">
        <f>IFERROR(IF(COUNTA(G303,I303:J303,M303:P303,R303,V303:W303,AB303:AC303,AG303,AI303,AL303:AN303)=0,"",'Assumptions'!$B$9),"")</f>
        <v/>
      </c>
      <c r="AQ303" s="31">
        <f>IFERROR(IF(COUNTA(G303,I303:J303,M303:P303,R303,V303:W303,AB303:AC303,AG303,AI303,AL303:AN303)=0,"",IF(G303&gt;F303,"Out-of-order rooms exceed inventory",IF(I303&gt;H303,"On-the-books rooms exceed sellable rooms",IF(Q303&gt;H303,"Forecast exceeds sellable rooms",IF(AND(Q303&gt;0,R303=0),"Missing forecast ADR",IF(AND(I303&gt;0,J303=0),"Missing on-the-books ADR","Ready")))))),"Check inputs")</f>
        <v/>
      </c>
    </row>
    <row r="304">
      <c r="A304" s="55" t="n">
        <v>46325</v>
      </c>
      <c r="B304" s="24">
        <f>IFERROR(IF(A304="","",INDEX('Assumptions'!$E$3:$E$9,MOD(A304-'Assumptions'!$B$18,7)+1)),"")</f>
        <v/>
      </c>
      <c r="C304" s="24">
        <f>IFERROR(IF(A304="","",INDEX('Assumptions'!$H$3:$H$14,MONTH(A304))),"")</f>
        <v/>
      </c>
      <c r="D304" s="25" t="inlineStr">
        <is>
          <t>Weekday</t>
        </is>
      </c>
      <c r="E304" s="26" t="n"/>
      <c r="F304" s="24">
        <f>IFERROR(IF(A304="","",'Assumptions'!$B$5),"")</f>
        <v/>
      </c>
      <c r="G304" s="25" t="n"/>
      <c r="H304" s="24">
        <f>IFERROR(IF(G304="","",MAX(0,F304-G304)),"")</f>
        <v/>
      </c>
      <c r="I304" s="25" t="n"/>
      <c r="J304" s="56" t="n"/>
      <c r="K304" s="57">
        <f>IFERROR(IF(OR(I304="",J304=""),"",I304*J304),"")</f>
        <v/>
      </c>
      <c r="L304" s="58">
        <f>IFERROR(IF(OR(I304="",H304=""),"",I304/H304),"")</f>
        <v/>
      </c>
      <c r="M304" s="25" t="n"/>
      <c r="N304" s="25" t="n"/>
      <c r="O304" s="25" t="n"/>
      <c r="P304" s="25" t="n"/>
      <c r="Q304" s="24">
        <f>IFERROR(IF(OR(H304="",I304="",P304=""),"",MIN(H304,MAX(0,I304+P304))),"")</f>
        <v/>
      </c>
      <c r="R304" s="56" t="n"/>
      <c r="S304" s="57">
        <f>IFERROR(IF(OR(Q304="",R304=""),"",Q304*R304),"")</f>
        <v/>
      </c>
      <c r="T304" s="58">
        <f>IFERROR(IF(OR(Q304="",H304=""),"",Q304/H304),"")</f>
        <v/>
      </c>
      <c r="U304" s="57">
        <f>IFERROR(IF(OR(S304="",H304=""),"",S304/H304),"")</f>
        <v/>
      </c>
      <c r="V304" s="25" t="n"/>
      <c r="W304" s="56" t="n"/>
      <c r="X304" s="57">
        <f>IFERROR(IF(OR(V304="",W304=""),"",V304*W304),"")</f>
        <v/>
      </c>
      <c r="Y304" s="58">
        <f>IFERROR(IF(OR(V304="",H304=""),"",V304/H304),"")</f>
        <v/>
      </c>
      <c r="Z304" s="57">
        <f>IFERROR(IF(OR(S304="",X304=""),"",S304-X304),"")</f>
        <v/>
      </c>
      <c r="AA304" s="58">
        <f>IFERROR(IF(OR(Z304="",X304=""),"",Z304/X304),"")</f>
        <v/>
      </c>
      <c r="AB304" s="25" t="n"/>
      <c r="AC304" s="56" t="n"/>
      <c r="AD304" s="57">
        <f>IFERROR(IF(OR(AB304="",AC304=""),"",AB304*AC304),"")</f>
        <v/>
      </c>
      <c r="AE304" s="57">
        <f>IFERROR(IF(OR(S304="",AD304=""),"",S304-AD304),"")</f>
        <v/>
      </c>
      <c r="AF304" s="58">
        <f>IFERROR(IF(OR(AE304="",AD304=""),"",AE304/AD304),"")</f>
        <v/>
      </c>
      <c r="AG304" s="56" t="n"/>
      <c r="AH304" s="59">
        <f>IFERROR(IF(OR(R304="",AG304=""),"",R304/AG304*100),"")</f>
        <v/>
      </c>
      <c r="AI304" s="56" t="n"/>
      <c r="AJ304" s="57">
        <f>IFERROR(IF(OR(T304="",AI304=""),"",IF(T304&gt;='Assumptions'!$B$10,AI304*(1+'Assumptions'!$B$13),IF(T304&lt;'Assumptions'!$B$8,AI304*(1-'Assumptions'!$B$14),AI304))),"")</f>
        <v/>
      </c>
      <c r="AK304" s="31">
        <f>IFERROR(IF(COUNTA(G304,I304:J304,M304:P304,R304,V304:W304,AB304:AC304,AG304,AI304,AL304:AN304)=0,"",IF(H304=0,"Closed / Sold Out",IF(I304&gt;H304,"Review Inventory",IF(T304&gt;='Assumptions'!$B$10,"Increase Rate",IF(T304&lt;'Assumptions'!$B$8,"Reduce Rate","Hold Rate"))))),"Review")</f>
        <v/>
      </c>
      <c r="AL304" s="25" t="n"/>
      <c r="AM304" s="25" t="n"/>
      <c r="AN304" s="26" t="n"/>
      <c r="AO304" s="24">
        <f>IFERROR(IF(A304="","",IF(A304&lt;TODAY(),"Past",IF(A304=TODAY(),"Today","Future"))),"")</f>
        <v/>
      </c>
      <c r="AP304" s="58">
        <f>IFERROR(IF(COUNTA(G304,I304:J304,M304:P304,R304,V304:W304,AB304:AC304,AG304,AI304,AL304:AN304)=0,"",'Assumptions'!$B$9),"")</f>
        <v/>
      </c>
      <c r="AQ304" s="31">
        <f>IFERROR(IF(COUNTA(G304,I304:J304,M304:P304,R304,V304:W304,AB304:AC304,AG304,AI304,AL304:AN304)=0,"",IF(G304&gt;F304,"Out-of-order rooms exceed inventory",IF(I304&gt;H304,"On-the-books rooms exceed sellable rooms",IF(Q304&gt;H304,"Forecast exceeds sellable rooms",IF(AND(Q304&gt;0,R304=0),"Missing forecast ADR",IF(AND(I304&gt;0,J304=0),"Missing on-the-books ADR","Ready")))))),"Check inputs")</f>
        <v/>
      </c>
    </row>
    <row r="305">
      <c r="A305" s="55" t="n">
        <v>46326</v>
      </c>
      <c r="B305" s="24">
        <f>IFERROR(IF(A305="","",INDEX('Assumptions'!$E$3:$E$9,MOD(A305-'Assumptions'!$B$18,7)+1)),"")</f>
        <v/>
      </c>
      <c r="C305" s="24">
        <f>IFERROR(IF(A305="","",INDEX('Assumptions'!$H$3:$H$14,MONTH(A305))),"")</f>
        <v/>
      </c>
      <c r="D305" s="25" t="inlineStr">
        <is>
          <t>Weekend</t>
        </is>
      </c>
      <c r="E305" s="26" t="n"/>
      <c r="F305" s="24">
        <f>IFERROR(IF(A305="","",'Assumptions'!$B$5),"")</f>
        <v/>
      </c>
      <c r="G305" s="25" t="n"/>
      <c r="H305" s="24">
        <f>IFERROR(IF(G305="","",MAX(0,F305-G305)),"")</f>
        <v/>
      </c>
      <c r="I305" s="25" t="n"/>
      <c r="J305" s="56" t="n"/>
      <c r="K305" s="57">
        <f>IFERROR(IF(OR(I305="",J305=""),"",I305*J305),"")</f>
        <v/>
      </c>
      <c r="L305" s="58">
        <f>IFERROR(IF(OR(I305="",H305=""),"",I305/H305),"")</f>
        <v/>
      </c>
      <c r="M305" s="25" t="n"/>
      <c r="N305" s="25" t="n"/>
      <c r="O305" s="25" t="n"/>
      <c r="P305" s="25" t="n"/>
      <c r="Q305" s="24">
        <f>IFERROR(IF(OR(H305="",I305="",P305=""),"",MIN(H305,MAX(0,I305+P305))),"")</f>
        <v/>
      </c>
      <c r="R305" s="56" t="n"/>
      <c r="S305" s="57">
        <f>IFERROR(IF(OR(Q305="",R305=""),"",Q305*R305),"")</f>
        <v/>
      </c>
      <c r="T305" s="58">
        <f>IFERROR(IF(OR(Q305="",H305=""),"",Q305/H305),"")</f>
        <v/>
      </c>
      <c r="U305" s="57">
        <f>IFERROR(IF(OR(S305="",H305=""),"",S305/H305),"")</f>
        <v/>
      </c>
      <c r="V305" s="25" t="n"/>
      <c r="W305" s="56" t="n"/>
      <c r="X305" s="57">
        <f>IFERROR(IF(OR(V305="",W305=""),"",V305*W305),"")</f>
        <v/>
      </c>
      <c r="Y305" s="58">
        <f>IFERROR(IF(OR(V305="",H305=""),"",V305/H305),"")</f>
        <v/>
      </c>
      <c r="Z305" s="57">
        <f>IFERROR(IF(OR(S305="",X305=""),"",S305-X305),"")</f>
        <v/>
      </c>
      <c r="AA305" s="58">
        <f>IFERROR(IF(OR(Z305="",X305=""),"",Z305/X305),"")</f>
        <v/>
      </c>
      <c r="AB305" s="25" t="n"/>
      <c r="AC305" s="56" t="n"/>
      <c r="AD305" s="57">
        <f>IFERROR(IF(OR(AB305="",AC305=""),"",AB305*AC305),"")</f>
        <v/>
      </c>
      <c r="AE305" s="57">
        <f>IFERROR(IF(OR(S305="",AD305=""),"",S305-AD305),"")</f>
        <v/>
      </c>
      <c r="AF305" s="58">
        <f>IFERROR(IF(OR(AE305="",AD305=""),"",AE305/AD305),"")</f>
        <v/>
      </c>
      <c r="AG305" s="56" t="n"/>
      <c r="AH305" s="59">
        <f>IFERROR(IF(OR(R305="",AG305=""),"",R305/AG305*100),"")</f>
        <v/>
      </c>
      <c r="AI305" s="56" t="n"/>
      <c r="AJ305" s="57">
        <f>IFERROR(IF(OR(T305="",AI305=""),"",IF(T305&gt;='Assumptions'!$B$10,AI305*(1+'Assumptions'!$B$13),IF(T305&lt;'Assumptions'!$B$8,AI305*(1-'Assumptions'!$B$14),AI305))),"")</f>
        <v/>
      </c>
      <c r="AK305" s="31">
        <f>IFERROR(IF(COUNTA(G305,I305:J305,M305:P305,R305,V305:W305,AB305:AC305,AG305,AI305,AL305:AN305)=0,"",IF(H305=0,"Closed / Sold Out",IF(I305&gt;H305,"Review Inventory",IF(T305&gt;='Assumptions'!$B$10,"Increase Rate",IF(T305&lt;'Assumptions'!$B$8,"Reduce Rate","Hold Rate"))))),"Review")</f>
        <v/>
      </c>
      <c r="AL305" s="25" t="n"/>
      <c r="AM305" s="25" t="n"/>
      <c r="AN305" s="26" t="n"/>
      <c r="AO305" s="24">
        <f>IFERROR(IF(A305="","",IF(A305&lt;TODAY(),"Past",IF(A305=TODAY(),"Today","Future"))),"")</f>
        <v/>
      </c>
      <c r="AP305" s="58">
        <f>IFERROR(IF(COUNTA(G305,I305:J305,M305:P305,R305,V305:W305,AB305:AC305,AG305,AI305,AL305:AN305)=0,"",'Assumptions'!$B$9),"")</f>
        <v/>
      </c>
      <c r="AQ305" s="31">
        <f>IFERROR(IF(COUNTA(G305,I305:J305,M305:P305,R305,V305:W305,AB305:AC305,AG305,AI305,AL305:AN305)=0,"",IF(G305&gt;F305,"Out-of-order rooms exceed inventory",IF(I305&gt;H305,"On-the-books rooms exceed sellable rooms",IF(Q305&gt;H305,"Forecast exceeds sellable rooms",IF(AND(Q305&gt;0,R305=0),"Missing forecast ADR",IF(AND(I305&gt;0,J305=0),"Missing on-the-books ADR","Ready")))))),"Check inputs")</f>
        <v/>
      </c>
    </row>
    <row r="306">
      <c r="A306" s="55" t="n">
        <v>46327</v>
      </c>
      <c r="B306" s="24">
        <f>IFERROR(IF(A306="","",INDEX('Assumptions'!$E$3:$E$9,MOD(A306-'Assumptions'!$B$18,7)+1)),"")</f>
        <v/>
      </c>
      <c r="C306" s="24">
        <f>IFERROR(IF(A306="","",INDEX('Assumptions'!$H$3:$H$14,MONTH(A306))),"")</f>
        <v/>
      </c>
      <c r="D306" s="25" t="inlineStr">
        <is>
          <t>Weekend</t>
        </is>
      </c>
      <c r="E306" s="26" t="n"/>
      <c r="F306" s="24">
        <f>IFERROR(IF(A306="","",'Assumptions'!$B$5),"")</f>
        <v/>
      </c>
      <c r="G306" s="25" t="n"/>
      <c r="H306" s="24">
        <f>IFERROR(IF(G306="","",MAX(0,F306-G306)),"")</f>
        <v/>
      </c>
      <c r="I306" s="25" t="n"/>
      <c r="J306" s="56" t="n"/>
      <c r="K306" s="57">
        <f>IFERROR(IF(OR(I306="",J306=""),"",I306*J306),"")</f>
        <v/>
      </c>
      <c r="L306" s="58">
        <f>IFERROR(IF(OR(I306="",H306=""),"",I306/H306),"")</f>
        <v/>
      </c>
      <c r="M306" s="25" t="n"/>
      <c r="N306" s="25" t="n"/>
      <c r="O306" s="25" t="n"/>
      <c r="P306" s="25" t="n"/>
      <c r="Q306" s="24">
        <f>IFERROR(IF(OR(H306="",I306="",P306=""),"",MIN(H306,MAX(0,I306+P306))),"")</f>
        <v/>
      </c>
      <c r="R306" s="56" t="n"/>
      <c r="S306" s="57">
        <f>IFERROR(IF(OR(Q306="",R306=""),"",Q306*R306),"")</f>
        <v/>
      </c>
      <c r="T306" s="58">
        <f>IFERROR(IF(OR(Q306="",H306=""),"",Q306/H306),"")</f>
        <v/>
      </c>
      <c r="U306" s="57">
        <f>IFERROR(IF(OR(S306="",H306=""),"",S306/H306),"")</f>
        <v/>
      </c>
      <c r="V306" s="25" t="n"/>
      <c r="W306" s="56" t="n"/>
      <c r="X306" s="57">
        <f>IFERROR(IF(OR(V306="",W306=""),"",V306*W306),"")</f>
        <v/>
      </c>
      <c r="Y306" s="58">
        <f>IFERROR(IF(OR(V306="",H306=""),"",V306/H306),"")</f>
        <v/>
      </c>
      <c r="Z306" s="57">
        <f>IFERROR(IF(OR(S306="",X306=""),"",S306-X306),"")</f>
        <v/>
      </c>
      <c r="AA306" s="58">
        <f>IFERROR(IF(OR(Z306="",X306=""),"",Z306/X306),"")</f>
        <v/>
      </c>
      <c r="AB306" s="25" t="n"/>
      <c r="AC306" s="56" t="n"/>
      <c r="AD306" s="57">
        <f>IFERROR(IF(OR(AB306="",AC306=""),"",AB306*AC306),"")</f>
        <v/>
      </c>
      <c r="AE306" s="57">
        <f>IFERROR(IF(OR(S306="",AD306=""),"",S306-AD306),"")</f>
        <v/>
      </c>
      <c r="AF306" s="58">
        <f>IFERROR(IF(OR(AE306="",AD306=""),"",AE306/AD306),"")</f>
        <v/>
      </c>
      <c r="AG306" s="56" t="n"/>
      <c r="AH306" s="59">
        <f>IFERROR(IF(OR(R306="",AG306=""),"",R306/AG306*100),"")</f>
        <v/>
      </c>
      <c r="AI306" s="56" t="n"/>
      <c r="AJ306" s="57">
        <f>IFERROR(IF(OR(T306="",AI306=""),"",IF(T306&gt;='Assumptions'!$B$10,AI306*(1+'Assumptions'!$B$13),IF(T306&lt;'Assumptions'!$B$8,AI306*(1-'Assumptions'!$B$14),AI306))),"")</f>
        <v/>
      </c>
      <c r="AK306" s="31">
        <f>IFERROR(IF(COUNTA(G306,I306:J306,M306:P306,R306,V306:W306,AB306:AC306,AG306,AI306,AL306:AN306)=0,"",IF(H306=0,"Closed / Sold Out",IF(I306&gt;H306,"Review Inventory",IF(T306&gt;='Assumptions'!$B$10,"Increase Rate",IF(T306&lt;'Assumptions'!$B$8,"Reduce Rate","Hold Rate"))))),"Review")</f>
        <v/>
      </c>
      <c r="AL306" s="25" t="n"/>
      <c r="AM306" s="25" t="n"/>
      <c r="AN306" s="26" t="n"/>
      <c r="AO306" s="24">
        <f>IFERROR(IF(A306="","",IF(A306&lt;TODAY(),"Past",IF(A306=TODAY(),"Today","Future"))),"")</f>
        <v/>
      </c>
      <c r="AP306" s="58">
        <f>IFERROR(IF(COUNTA(G306,I306:J306,M306:P306,R306,V306:W306,AB306:AC306,AG306,AI306,AL306:AN306)=0,"",'Assumptions'!$B$9),"")</f>
        <v/>
      </c>
      <c r="AQ306" s="31">
        <f>IFERROR(IF(COUNTA(G306,I306:J306,M306:P306,R306,V306:W306,AB306:AC306,AG306,AI306,AL306:AN306)=0,"",IF(G306&gt;F306,"Out-of-order rooms exceed inventory",IF(I306&gt;H306,"On-the-books rooms exceed sellable rooms",IF(Q306&gt;H306,"Forecast exceeds sellable rooms",IF(AND(Q306&gt;0,R306=0),"Missing forecast ADR",IF(AND(I306&gt;0,J306=0),"Missing on-the-books ADR","Ready")))))),"Check inputs")</f>
        <v/>
      </c>
    </row>
    <row r="307">
      <c r="A307" s="55" t="n">
        <v>46328</v>
      </c>
      <c r="B307" s="24">
        <f>IFERROR(IF(A307="","",INDEX('Assumptions'!$E$3:$E$9,MOD(A307-'Assumptions'!$B$18,7)+1)),"")</f>
        <v/>
      </c>
      <c r="C307" s="24">
        <f>IFERROR(IF(A307="","",INDEX('Assumptions'!$H$3:$H$14,MONTH(A307))),"")</f>
        <v/>
      </c>
      <c r="D307" s="25" t="inlineStr">
        <is>
          <t>Weekday</t>
        </is>
      </c>
      <c r="E307" s="26" t="n"/>
      <c r="F307" s="24">
        <f>IFERROR(IF(A307="","",'Assumptions'!$B$5),"")</f>
        <v/>
      </c>
      <c r="G307" s="25" t="n"/>
      <c r="H307" s="24">
        <f>IFERROR(IF(G307="","",MAX(0,F307-G307)),"")</f>
        <v/>
      </c>
      <c r="I307" s="25" t="n"/>
      <c r="J307" s="56" t="n"/>
      <c r="K307" s="57">
        <f>IFERROR(IF(OR(I307="",J307=""),"",I307*J307),"")</f>
        <v/>
      </c>
      <c r="L307" s="58">
        <f>IFERROR(IF(OR(I307="",H307=""),"",I307/H307),"")</f>
        <v/>
      </c>
      <c r="M307" s="25" t="n"/>
      <c r="N307" s="25" t="n"/>
      <c r="O307" s="25" t="n"/>
      <c r="P307" s="25" t="n"/>
      <c r="Q307" s="24">
        <f>IFERROR(IF(OR(H307="",I307="",P307=""),"",MIN(H307,MAX(0,I307+P307))),"")</f>
        <v/>
      </c>
      <c r="R307" s="56" t="n"/>
      <c r="S307" s="57">
        <f>IFERROR(IF(OR(Q307="",R307=""),"",Q307*R307),"")</f>
        <v/>
      </c>
      <c r="T307" s="58">
        <f>IFERROR(IF(OR(Q307="",H307=""),"",Q307/H307),"")</f>
        <v/>
      </c>
      <c r="U307" s="57">
        <f>IFERROR(IF(OR(S307="",H307=""),"",S307/H307),"")</f>
        <v/>
      </c>
      <c r="V307" s="25" t="n"/>
      <c r="W307" s="56" t="n"/>
      <c r="X307" s="57">
        <f>IFERROR(IF(OR(V307="",W307=""),"",V307*W307),"")</f>
        <v/>
      </c>
      <c r="Y307" s="58">
        <f>IFERROR(IF(OR(V307="",H307=""),"",V307/H307),"")</f>
        <v/>
      </c>
      <c r="Z307" s="57">
        <f>IFERROR(IF(OR(S307="",X307=""),"",S307-X307),"")</f>
        <v/>
      </c>
      <c r="AA307" s="58">
        <f>IFERROR(IF(OR(Z307="",X307=""),"",Z307/X307),"")</f>
        <v/>
      </c>
      <c r="AB307" s="25" t="n"/>
      <c r="AC307" s="56" t="n"/>
      <c r="AD307" s="57">
        <f>IFERROR(IF(OR(AB307="",AC307=""),"",AB307*AC307),"")</f>
        <v/>
      </c>
      <c r="AE307" s="57">
        <f>IFERROR(IF(OR(S307="",AD307=""),"",S307-AD307),"")</f>
        <v/>
      </c>
      <c r="AF307" s="58">
        <f>IFERROR(IF(OR(AE307="",AD307=""),"",AE307/AD307),"")</f>
        <v/>
      </c>
      <c r="AG307" s="56" t="n"/>
      <c r="AH307" s="59">
        <f>IFERROR(IF(OR(R307="",AG307=""),"",R307/AG307*100),"")</f>
        <v/>
      </c>
      <c r="AI307" s="56" t="n"/>
      <c r="AJ307" s="57">
        <f>IFERROR(IF(OR(T307="",AI307=""),"",IF(T307&gt;='Assumptions'!$B$10,AI307*(1+'Assumptions'!$B$13),IF(T307&lt;'Assumptions'!$B$8,AI307*(1-'Assumptions'!$B$14),AI307))),"")</f>
        <v/>
      </c>
      <c r="AK307" s="31">
        <f>IFERROR(IF(COUNTA(G307,I307:J307,M307:P307,R307,V307:W307,AB307:AC307,AG307,AI307,AL307:AN307)=0,"",IF(H307=0,"Closed / Sold Out",IF(I307&gt;H307,"Review Inventory",IF(T307&gt;='Assumptions'!$B$10,"Increase Rate",IF(T307&lt;'Assumptions'!$B$8,"Reduce Rate","Hold Rate"))))),"Review")</f>
        <v/>
      </c>
      <c r="AL307" s="25" t="n"/>
      <c r="AM307" s="25" t="n"/>
      <c r="AN307" s="26" t="n"/>
      <c r="AO307" s="24">
        <f>IFERROR(IF(A307="","",IF(A307&lt;TODAY(),"Past",IF(A307=TODAY(),"Today","Future"))),"")</f>
        <v/>
      </c>
      <c r="AP307" s="58">
        <f>IFERROR(IF(COUNTA(G307,I307:J307,M307:P307,R307,V307:W307,AB307:AC307,AG307,AI307,AL307:AN307)=0,"",'Assumptions'!$B$9),"")</f>
        <v/>
      </c>
      <c r="AQ307" s="31">
        <f>IFERROR(IF(COUNTA(G307,I307:J307,M307:P307,R307,V307:W307,AB307:AC307,AG307,AI307,AL307:AN307)=0,"",IF(G307&gt;F307,"Out-of-order rooms exceed inventory",IF(I307&gt;H307,"On-the-books rooms exceed sellable rooms",IF(Q307&gt;H307,"Forecast exceeds sellable rooms",IF(AND(Q307&gt;0,R307=0),"Missing forecast ADR",IF(AND(I307&gt;0,J307=0),"Missing on-the-books ADR","Ready")))))),"Check inputs")</f>
        <v/>
      </c>
    </row>
    <row r="308">
      <c r="A308" s="55" t="n">
        <v>46329</v>
      </c>
      <c r="B308" s="24">
        <f>IFERROR(IF(A308="","",INDEX('Assumptions'!$E$3:$E$9,MOD(A308-'Assumptions'!$B$18,7)+1)),"")</f>
        <v/>
      </c>
      <c r="C308" s="24">
        <f>IFERROR(IF(A308="","",INDEX('Assumptions'!$H$3:$H$14,MONTH(A308))),"")</f>
        <v/>
      </c>
      <c r="D308" s="25" t="inlineStr">
        <is>
          <t>Weekday</t>
        </is>
      </c>
      <c r="E308" s="26" t="inlineStr">
        <is>
          <t>State association meeting</t>
        </is>
      </c>
      <c r="F308" s="24">
        <f>IFERROR(IF(A308="","",'Assumptions'!$B$5),"")</f>
        <v/>
      </c>
      <c r="G308" s="25" t="n">
        <v>3</v>
      </c>
      <c r="H308" s="24">
        <f>IFERROR(IF(G308="","",MAX(0,F308-G308)),"")</f>
        <v/>
      </c>
      <c r="I308" s="25" t="n">
        <v>83</v>
      </c>
      <c r="J308" s="56" t="n">
        <v>181</v>
      </c>
      <c r="K308" s="57">
        <f>IFERROR(IF(OR(I308="",J308=""),"",I308*J308),"")</f>
        <v/>
      </c>
      <c r="L308" s="58">
        <f>IFERROR(IF(OR(I308="",H308=""),"",I308/H308),"")</f>
        <v/>
      </c>
      <c r="M308" s="25" t="n">
        <v>2</v>
      </c>
      <c r="N308" s="25" t="n">
        <v>11</v>
      </c>
      <c r="O308" s="25" t="n">
        <v>31</v>
      </c>
      <c r="P308" s="25" t="n">
        <v>19</v>
      </c>
      <c r="Q308" s="24">
        <f>IFERROR(IF(OR(H308="",I308="",P308=""),"",MIN(H308,MAX(0,I308+P308))),"")</f>
        <v/>
      </c>
      <c r="R308" s="56" t="n">
        <v>188</v>
      </c>
      <c r="S308" s="57">
        <f>IFERROR(IF(OR(Q308="",R308=""),"",Q308*R308),"")</f>
        <v/>
      </c>
      <c r="T308" s="58">
        <f>IFERROR(IF(OR(Q308="",H308=""),"",Q308/H308),"")</f>
        <v/>
      </c>
      <c r="U308" s="57">
        <f>IFERROR(IF(OR(S308="",H308=""),"",S308/H308),"")</f>
        <v/>
      </c>
      <c r="V308" s="25" t="n">
        <v>92</v>
      </c>
      <c r="W308" s="56" t="n">
        <v>184</v>
      </c>
      <c r="X308" s="57">
        <f>IFERROR(IF(OR(V308="",W308=""),"",V308*W308),"")</f>
        <v/>
      </c>
      <c r="Y308" s="58">
        <f>IFERROR(IF(OR(V308="",H308=""),"",V308/H308),"")</f>
        <v/>
      </c>
      <c r="Z308" s="57">
        <f>IFERROR(IF(OR(S308="",X308=""),"",S308-X308),"")</f>
        <v/>
      </c>
      <c r="AA308" s="58">
        <f>IFERROR(IF(OR(Z308="",X308=""),"",Z308/X308),"")</f>
        <v/>
      </c>
      <c r="AB308" s="25" t="n">
        <v>86</v>
      </c>
      <c r="AC308" s="56" t="n">
        <v>177</v>
      </c>
      <c r="AD308" s="57">
        <f>IFERROR(IF(OR(AB308="",AC308=""),"",AB308*AC308),"")</f>
        <v/>
      </c>
      <c r="AE308" s="57">
        <f>IFERROR(IF(OR(S308="",AD308=""),"",S308-AD308),"")</f>
        <v/>
      </c>
      <c r="AF308" s="58">
        <f>IFERROR(IF(OR(AE308="",AD308=""),"",AE308/AD308),"")</f>
        <v/>
      </c>
      <c r="AG308" s="56" t="n">
        <v>190</v>
      </c>
      <c r="AH308" s="59">
        <f>IFERROR(IF(OR(R308="",AG308=""),"",R308/AG308*100),"")</f>
        <v/>
      </c>
      <c r="AI308" s="56" t="n">
        <v>195</v>
      </c>
      <c r="AJ308" s="57">
        <f>IFERROR(IF(OR(T308="",AI308=""),"",IF(T308&gt;='Assumptions'!$B$10,AI308*(1+'Assumptions'!$B$13),IF(T308&lt;'Assumptions'!$B$8,AI308*(1-'Assumptions'!$B$14),AI308))),"")</f>
        <v/>
      </c>
      <c r="AK308" s="31">
        <f>IFERROR(IF(COUNTA(G308,I308:J308,M308:P308,R308,V308:W308,AB308:AC308,AG308,AI308,AL308:AN308)=0,"",IF(H308=0,"Closed / Sold Out",IF(I308&gt;H308,"Review Inventory",IF(T308&gt;='Assumptions'!$B$10,"Increase Rate",IF(T308&lt;'Assumptions'!$B$8,"Reduce Rate","Hold Rate"))))),"Review")</f>
        <v/>
      </c>
      <c r="AL308" s="25" t="n">
        <v>1</v>
      </c>
      <c r="AM308" s="25" t="inlineStr">
        <is>
          <t>Open</t>
        </is>
      </c>
      <c r="AN308" s="26" t="inlineStr">
        <is>
          <t>Review transient displacement against group block.</t>
        </is>
      </c>
      <c r="AO308" s="24">
        <f>IFERROR(IF(A308="","",IF(A308&lt;TODAY(),"Past",IF(A308=TODAY(),"Today","Future"))),"")</f>
        <v/>
      </c>
      <c r="AP308" s="58">
        <f>IFERROR(IF(COUNTA(G308,I308:J308,M308:P308,R308,V308:W308,AB308:AC308,AG308,AI308,AL308:AN308)=0,"",'Assumptions'!$B$9),"")</f>
        <v/>
      </c>
      <c r="AQ308" s="31">
        <f>IFERROR(IF(COUNTA(G308,I308:J308,M308:P308,R308,V308:W308,AB308:AC308,AG308,AI308,AL308:AN308)=0,"",IF(G308&gt;F308,"Out-of-order rooms exceed inventory",IF(I308&gt;H308,"On-the-books rooms exceed sellable rooms",IF(Q308&gt;H308,"Forecast exceeds sellable rooms",IF(AND(Q308&gt;0,R308=0),"Missing forecast ADR",IF(AND(I308&gt;0,J308=0),"Missing on-the-books ADR","Ready")))))),"Check inputs")</f>
        <v/>
      </c>
    </row>
    <row r="309">
      <c r="A309" s="55" t="n">
        <v>46330</v>
      </c>
      <c r="B309" s="24">
        <f>IFERROR(IF(A309="","",INDEX('Assumptions'!$E$3:$E$9,MOD(A309-'Assumptions'!$B$18,7)+1)),"")</f>
        <v/>
      </c>
      <c r="C309" s="24">
        <f>IFERROR(IF(A309="","",INDEX('Assumptions'!$H$3:$H$14,MONTH(A309))),"")</f>
        <v/>
      </c>
      <c r="D309" s="25" t="inlineStr">
        <is>
          <t>Weekday</t>
        </is>
      </c>
      <c r="E309" s="26" t="n"/>
      <c r="F309" s="24">
        <f>IFERROR(IF(A309="","",'Assumptions'!$B$5),"")</f>
        <v/>
      </c>
      <c r="G309" s="25" t="n"/>
      <c r="H309" s="24">
        <f>IFERROR(IF(G309="","",MAX(0,F309-G309)),"")</f>
        <v/>
      </c>
      <c r="I309" s="25" t="n"/>
      <c r="J309" s="56" t="n"/>
      <c r="K309" s="57">
        <f>IFERROR(IF(OR(I309="",J309=""),"",I309*J309),"")</f>
        <v/>
      </c>
      <c r="L309" s="58">
        <f>IFERROR(IF(OR(I309="",H309=""),"",I309/H309),"")</f>
        <v/>
      </c>
      <c r="M309" s="25" t="n"/>
      <c r="N309" s="25" t="n"/>
      <c r="O309" s="25" t="n"/>
      <c r="P309" s="25" t="n"/>
      <c r="Q309" s="24">
        <f>IFERROR(IF(OR(H309="",I309="",P309=""),"",MIN(H309,MAX(0,I309+P309))),"")</f>
        <v/>
      </c>
      <c r="R309" s="56" t="n"/>
      <c r="S309" s="57">
        <f>IFERROR(IF(OR(Q309="",R309=""),"",Q309*R309),"")</f>
        <v/>
      </c>
      <c r="T309" s="58">
        <f>IFERROR(IF(OR(Q309="",H309=""),"",Q309/H309),"")</f>
        <v/>
      </c>
      <c r="U309" s="57">
        <f>IFERROR(IF(OR(S309="",H309=""),"",S309/H309),"")</f>
        <v/>
      </c>
      <c r="V309" s="25" t="n"/>
      <c r="W309" s="56" t="n"/>
      <c r="X309" s="57">
        <f>IFERROR(IF(OR(V309="",W309=""),"",V309*W309),"")</f>
        <v/>
      </c>
      <c r="Y309" s="58">
        <f>IFERROR(IF(OR(V309="",H309=""),"",V309/H309),"")</f>
        <v/>
      </c>
      <c r="Z309" s="57">
        <f>IFERROR(IF(OR(S309="",X309=""),"",S309-X309),"")</f>
        <v/>
      </c>
      <c r="AA309" s="58">
        <f>IFERROR(IF(OR(Z309="",X309=""),"",Z309/X309),"")</f>
        <v/>
      </c>
      <c r="AB309" s="25" t="n"/>
      <c r="AC309" s="56" t="n"/>
      <c r="AD309" s="57">
        <f>IFERROR(IF(OR(AB309="",AC309=""),"",AB309*AC309),"")</f>
        <v/>
      </c>
      <c r="AE309" s="57">
        <f>IFERROR(IF(OR(S309="",AD309=""),"",S309-AD309),"")</f>
        <v/>
      </c>
      <c r="AF309" s="58">
        <f>IFERROR(IF(OR(AE309="",AD309=""),"",AE309/AD309),"")</f>
        <v/>
      </c>
      <c r="AG309" s="56" t="n"/>
      <c r="AH309" s="59">
        <f>IFERROR(IF(OR(R309="",AG309=""),"",R309/AG309*100),"")</f>
        <v/>
      </c>
      <c r="AI309" s="56" t="n"/>
      <c r="AJ309" s="57">
        <f>IFERROR(IF(OR(T309="",AI309=""),"",IF(T309&gt;='Assumptions'!$B$10,AI309*(1+'Assumptions'!$B$13),IF(T309&lt;'Assumptions'!$B$8,AI309*(1-'Assumptions'!$B$14),AI309))),"")</f>
        <v/>
      </c>
      <c r="AK309" s="31">
        <f>IFERROR(IF(COUNTA(G309,I309:J309,M309:P309,R309,V309:W309,AB309:AC309,AG309,AI309,AL309:AN309)=0,"",IF(H309=0,"Closed / Sold Out",IF(I309&gt;H309,"Review Inventory",IF(T309&gt;='Assumptions'!$B$10,"Increase Rate",IF(T309&lt;'Assumptions'!$B$8,"Reduce Rate","Hold Rate"))))),"Review")</f>
        <v/>
      </c>
      <c r="AL309" s="25" t="n"/>
      <c r="AM309" s="25" t="n"/>
      <c r="AN309" s="26" t="n"/>
      <c r="AO309" s="24">
        <f>IFERROR(IF(A309="","",IF(A309&lt;TODAY(),"Past",IF(A309=TODAY(),"Today","Future"))),"")</f>
        <v/>
      </c>
      <c r="AP309" s="58">
        <f>IFERROR(IF(COUNTA(G309,I309:J309,M309:P309,R309,V309:W309,AB309:AC309,AG309,AI309,AL309:AN309)=0,"",'Assumptions'!$B$9),"")</f>
        <v/>
      </c>
      <c r="AQ309" s="31">
        <f>IFERROR(IF(COUNTA(G309,I309:J309,M309:P309,R309,V309:W309,AB309:AC309,AG309,AI309,AL309:AN309)=0,"",IF(G309&gt;F309,"Out-of-order rooms exceed inventory",IF(I309&gt;H309,"On-the-books rooms exceed sellable rooms",IF(Q309&gt;H309,"Forecast exceeds sellable rooms",IF(AND(Q309&gt;0,R309=0),"Missing forecast ADR",IF(AND(I309&gt;0,J309=0),"Missing on-the-books ADR","Ready")))))),"Check inputs")</f>
        <v/>
      </c>
    </row>
    <row r="310">
      <c r="A310" s="55" t="n">
        <v>46331</v>
      </c>
      <c r="B310" s="24">
        <f>IFERROR(IF(A310="","",INDEX('Assumptions'!$E$3:$E$9,MOD(A310-'Assumptions'!$B$18,7)+1)),"")</f>
        <v/>
      </c>
      <c r="C310" s="24">
        <f>IFERROR(IF(A310="","",INDEX('Assumptions'!$H$3:$H$14,MONTH(A310))),"")</f>
        <v/>
      </c>
      <c r="D310" s="25" t="inlineStr">
        <is>
          <t>Weekday</t>
        </is>
      </c>
      <c r="E310" s="26" t="n"/>
      <c r="F310" s="24">
        <f>IFERROR(IF(A310="","",'Assumptions'!$B$5),"")</f>
        <v/>
      </c>
      <c r="G310" s="25" t="n"/>
      <c r="H310" s="24">
        <f>IFERROR(IF(G310="","",MAX(0,F310-G310)),"")</f>
        <v/>
      </c>
      <c r="I310" s="25" t="n"/>
      <c r="J310" s="56" t="n"/>
      <c r="K310" s="57">
        <f>IFERROR(IF(OR(I310="",J310=""),"",I310*J310),"")</f>
        <v/>
      </c>
      <c r="L310" s="58">
        <f>IFERROR(IF(OR(I310="",H310=""),"",I310/H310),"")</f>
        <v/>
      </c>
      <c r="M310" s="25" t="n"/>
      <c r="N310" s="25" t="n"/>
      <c r="O310" s="25" t="n"/>
      <c r="P310" s="25" t="n"/>
      <c r="Q310" s="24">
        <f>IFERROR(IF(OR(H310="",I310="",P310=""),"",MIN(H310,MAX(0,I310+P310))),"")</f>
        <v/>
      </c>
      <c r="R310" s="56" t="n"/>
      <c r="S310" s="57">
        <f>IFERROR(IF(OR(Q310="",R310=""),"",Q310*R310),"")</f>
        <v/>
      </c>
      <c r="T310" s="58">
        <f>IFERROR(IF(OR(Q310="",H310=""),"",Q310/H310),"")</f>
        <v/>
      </c>
      <c r="U310" s="57">
        <f>IFERROR(IF(OR(S310="",H310=""),"",S310/H310),"")</f>
        <v/>
      </c>
      <c r="V310" s="25" t="n"/>
      <c r="W310" s="56" t="n"/>
      <c r="X310" s="57">
        <f>IFERROR(IF(OR(V310="",W310=""),"",V310*W310),"")</f>
        <v/>
      </c>
      <c r="Y310" s="58">
        <f>IFERROR(IF(OR(V310="",H310=""),"",V310/H310),"")</f>
        <v/>
      </c>
      <c r="Z310" s="57">
        <f>IFERROR(IF(OR(S310="",X310=""),"",S310-X310),"")</f>
        <v/>
      </c>
      <c r="AA310" s="58">
        <f>IFERROR(IF(OR(Z310="",X310=""),"",Z310/X310),"")</f>
        <v/>
      </c>
      <c r="AB310" s="25" t="n"/>
      <c r="AC310" s="56" t="n"/>
      <c r="AD310" s="57">
        <f>IFERROR(IF(OR(AB310="",AC310=""),"",AB310*AC310),"")</f>
        <v/>
      </c>
      <c r="AE310" s="57">
        <f>IFERROR(IF(OR(S310="",AD310=""),"",S310-AD310),"")</f>
        <v/>
      </c>
      <c r="AF310" s="58">
        <f>IFERROR(IF(OR(AE310="",AD310=""),"",AE310/AD310),"")</f>
        <v/>
      </c>
      <c r="AG310" s="56" t="n"/>
      <c r="AH310" s="59">
        <f>IFERROR(IF(OR(R310="",AG310=""),"",R310/AG310*100),"")</f>
        <v/>
      </c>
      <c r="AI310" s="56" t="n"/>
      <c r="AJ310" s="57">
        <f>IFERROR(IF(OR(T310="",AI310=""),"",IF(T310&gt;='Assumptions'!$B$10,AI310*(1+'Assumptions'!$B$13),IF(T310&lt;'Assumptions'!$B$8,AI310*(1-'Assumptions'!$B$14),AI310))),"")</f>
        <v/>
      </c>
      <c r="AK310" s="31">
        <f>IFERROR(IF(COUNTA(G310,I310:J310,M310:P310,R310,V310:W310,AB310:AC310,AG310,AI310,AL310:AN310)=0,"",IF(H310=0,"Closed / Sold Out",IF(I310&gt;H310,"Review Inventory",IF(T310&gt;='Assumptions'!$B$10,"Increase Rate",IF(T310&lt;'Assumptions'!$B$8,"Reduce Rate","Hold Rate"))))),"Review")</f>
        <v/>
      </c>
      <c r="AL310" s="25" t="n"/>
      <c r="AM310" s="25" t="n"/>
      <c r="AN310" s="26" t="n"/>
      <c r="AO310" s="24">
        <f>IFERROR(IF(A310="","",IF(A310&lt;TODAY(),"Past",IF(A310=TODAY(),"Today","Future"))),"")</f>
        <v/>
      </c>
      <c r="AP310" s="58">
        <f>IFERROR(IF(COUNTA(G310,I310:J310,M310:P310,R310,V310:W310,AB310:AC310,AG310,AI310,AL310:AN310)=0,"",'Assumptions'!$B$9),"")</f>
        <v/>
      </c>
      <c r="AQ310" s="31">
        <f>IFERROR(IF(COUNTA(G310,I310:J310,M310:P310,R310,V310:W310,AB310:AC310,AG310,AI310,AL310:AN310)=0,"",IF(G310&gt;F310,"Out-of-order rooms exceed inventory",IF(I310&gt;H310,"On-the-books rooms exceed sellable rooms",IF(Q310&gt;H310,"Forecast exceeds sellable rooms",IF(AND(Q310&gt;0,R310=0),"Missing forecast ADR",IF(AND(I310&gt;0,J310=0),"Missing on-the-books ADR","Ready")))))),"Check inputs")</f>
        <v/>
      </c>
    </row>
    <row r="311">
      <c r="A311" s="55" t="n">
        <v>46332</v>
      </c>
      <c r="B311" s="24">
        <f>IFERROR(IF(A311="","",INDEX('Assumptions'!$E$3:$E$9,MOD(A311-'Assumptions'!$B$18,7)+1)),"")</f>
        <v/>
      </c>
      <c r="C311" s="24">
        <f>IFERROR(IF(A311="","",INDEX('Assumptions'!$H$3:$H$14,MONTH(A311))),"")</f>
        <v/>
      </c>
      <c r="D311" s="25" t="inlineStr">
        <is>
          <t>Weekday</t>
        </is>
      </c>
      <c r="E311" s="26" t="n"/>
      <c r="F311" s="24">
        <f>IFERROR(IF(A311="","",'Assumptions'!$B$5),"")</f>
        <v/>
      </c>
      <c r="G311" s="25" t="n"/>
      <c r="H311" s="24">
        <f>IFERROR(IF(G311="","",MAX(0,F311-G311)),"")</f>
        <v/>
      </c>
      <c r="I311" s="25" t="n"/>
      <c r="J311" s="56" t="n"/>
      <c r="K311" s="57">
        <f>IFERROR(IF(OR(I311="",J311=""),"",I311*J311),"")</f>
        <v/>
      </c>
      <c r="L311" s="58">
        <f>IFERROR(IF(OR(I311="",H311=""),"",I311/H311),"")</f>
        <v/>
      </c>
      <c r="M311" s="25" t="n"/>
      <c r="N311" s="25" t="n"/>
      <c r="O311" s="25" t="n"/>
      <c r="P311" s="25" t="n"/>
      <c r="Q311" s="24">
        <f>IFERROR(IF(OR(H311="",I311="",P311=""),"",MIN(H311,MAX(0,I311+P311))),"")</f>
        <v/>
      </c>
      <c r="R311" s="56" t="n"/>
      <c r="S311" s="57">
        <f>IFERROR(IF(OR(Q311="",R311=""),"",Q311*R311),"")</f>
        <v/>
      </c>
      <c r="T311" s="58">
        <f>IFERROR(IF(OR(Q311="",H311=""),"",Q311/H311),"")</f>
        <v/>
      </c>
      <c r="U311" s="57">
        <f>IFERROR(IF(OR(S311="",H311=""),"",S311/H311),"")</f>
        <v/>
      </c>
      <c r="V311" s="25" t="n"/>
      <c r="W311" s="56" t="n"/>
      <c r="X311" s="57">
        <f>IFERROR(IF(OR(V311="",W311=""),"",V311*W311),"")</f>
        <v/>
      </c>
      <c r="Y311" s="58">
        <f>IFERROR(IF(OR(V311="",H311=""),"",V311/H311),"")</f>
        <v/>
      </c>
      <c r="Z311" s="57">
        <f>IFERROR(IF(OR(S311="",X311=""),"",S311-X311),"")</f>
        <v/>
      </c>
      <c r="AA311" s="58">
        <f>IFERROR(IF(OR(Z311="",X311=""),"",Z311/X311),"")</f>
        <v/>
      </c>
      <c r="AB311" s="25" t="n"/>
      <c r="AC311" s="56" t="n"/>
      <c r="AD311" s="57">
        <f>IFERROR(IF(OR(AB311="",AC311=""),"",AB311*AC311),"")</f>
        <v/>
      </c>
      <c r="AE311" s="57">
        <f>IFERROR(IF(OR(S311="",AD311=""),"",S311-AD311),"")</f>
        <v/>
      </c>
      <c r="AF311" s="58">
        <f>IFERROR(IF(OR(AE311="",AD311=""),"",AE311/AD311),"")</f>
        <v/>
      </c>
      <c r="AG311" s="56" t="n"/>
      <c r="AH311" s="59">
        <f>IFERROR(IF(OR(R311="",AG311=""),"",R311/AG311*100),"")</f>
        <v/>
      </c>
      <c r="AI311" s="56" t="n"/>
      <c r="AJ311" s="57">
        <f>IFERROR(IF(OR(T311="",AI311=""),"",IF(T311&gt;='Assumptions'!$B$10,AI311*(1+'Assumptions'!$B$13),IF(T311&lt;'Assumptions'!$B$8,AI311*(1-'Assumptions'!$B$14),AI311))),"")</f>
        <v/>
      </c>
      <c r="AK311" s="31">
        <f>IFERROR(IF(COUNTA(G311,I311:J311,M311:P311,R311,V311:W311,AB311:AC311,AG311,AI311,AL311:AN311)=0,"",IF(H311=0,"Closed / Sold Out",IF(I311&gt;H311,"Review Inventory",IF(T311&gt;='Assumptions'!$B$10,"Increase Rate",IF(T311&lt;'Assumptions'!$B$8,"Reduce Rate","Hold Rate"))))),"Review")</f>
        <v/>
      </c>
      <c r="AL311" s="25" t="n"/>
      <c r="AM311" s="25" t="n"/>
      <c r="AN311" s="26" t="n"/>
      <c r="AO311" s="24">
        <f>IFERROR(IF(A311="","",IF(A311&lt;TODAY(),"Past",IF(A311=TODAY(),"Today","Future"))),"")</f>
        <v/>
      </c>
      <c r="AP311" s="58">
        <f>IFERROR(IF(COUNTA(G311,I311:J311,M311:P311,R311,V311:W311,AB311:AC311,AG311,AI311,AL311:AN311)=0,"",'Assumptions'!$B$9),"")</f>
        <v/>
      </c>
      <c r="AQ311" s="31">
        <f>IFERROR(IF(COUNTA(G311,I311:J311,M311:P311,R311,V311:W311,AB311:AC311,AG311,AI311,AL311:AN311)=0,"",IF(G311&gt;F311,"Out-of-order rooms exceed inventory",IF(I311&gt;H311,"On-the-books rooms exceed sellable rooms",IF(Q311&gt;H311,"Forecast exceeds sellable rooms",IF(AND(Q311&gt;0,R311=0),"Missing forecast ADR",IF(AND(I311&gt;0,J311=0),"Missing on-the-books ADR","Ready")))))),"Check inputs")</f>
        <v/>
      </c>
    </row>
    <row r="312">
      <c r="A312" s="55" t="n">
        <v>46333</v>
      </c>
      <c r="B312" s="24">
        <f>IFERROR(IF(A312="","",INDEX('Assumptions'!$E$3:$E$9,MOD(A312-'Assumptions'!$B$18,7)+1)),"")</f>
        <v/>
      </c>
      <c r="C312" s="24">
        <f>IFERROR(IF(A312="","",INDEX('Assumptions'!$H$3:$H$14,MONTH(A312))),"")</f>
        <v/>
      </c>
      <c r="D312" s="25" t="inlineStr">
        <is>
          <t>Weekend</t>
        </is>
      </c>
      <c r="E312" s="26" t="n"/>
      <c r="F312" s="24">
        <f>IFERROR(IF(A312="","",'Assumptions'!$B$5),"")</f>
        <v/>
      </c>
      <c r="G312" s="25" t="n"/>
      <c r="H312" s="24">
        <f>IFERROR(IF(G312="","",MAX(0,F312-G312)),"")</f>
        <v/>
      </c>
      <c r="I312" s="25" t="n"/>
      <c r="J312" s="56" t="n"/>
      <c r="K312" s="57">
        <f>IFERROR(IF(OR(I312="",J312=""),"",I312*J312),"")</f>
        <v/>
      </c>
      <c r="L312" s="58">
        <f>IFERROR(IF(OR(I312="",H312=""),"",I312/H312),"")</f>
        <v/>
      </c>
      <c r="M312" s="25" t="n"/>
      <c r="N312" s="25" t="n"/>
      <c r="O312" s="25" t="n"/>
      <c r="P312" s="25" t="n"/>
      <c r="Q312" s="24">
        <f>IFERROR(IF(OR(H312="",I312="",P312=""),"",MIN(H312,MAX(0,I312+P312))),"")</f>
        <v/>
      </c>
      <c r="R312" s="56" t="n"/>
      <c r="S312" s="57">
        <f>IFERROR(IF(OR(Q312="",R312=""),"",Q312*R312),"")</f>
        <v/>
      </c>
      <c r="T312" s="58">
        <f>IFERROR(IF(OR(Q312="",H312=""),"",Q312/H312),"")</f>
        <v/>
      </c>
      <c r="U312" s="57">
        <f>IFERROR(IF(OR(S312="",H312=""),"",S312/H312),"")</f>
        <v/>
      </c>
      <c r="V312" s="25" t="n"/>
      <c r="W312" s="56" t="n"/>
      <c r="X312" s="57">
        <f>IFERROR(IF(OR(V312="",W312=""),"",V312*W312),"")</f>
        <v/>
      </c>
      <c r="Y312" s="58">
        <f>IFERROR(IF(OR(V312="",H312=""),"",V312/H312),"")</f>
        <v/>
      </c>
      <c r="Z312" s="57">
        <f>IFERROR(IF(OR(S312="",X312=""),"",S312-X312),"")</f>
        <v/>
      </c>
      <c r="AA312" s="58">
        <f>IFERROR(IF(OR(Z312="",X312=""),"",Z312/X312),"")</f>
        <v/>
      </c>
      <c r="AB312" s="25" t="n"/>
      <c r="AC312" s="56" t="n"/>
      <c r="AD312" s="57">
        <f>IFERROR(IF(OR(AB312="",AC312=""),"",AB312*AC312),"")</f>
        <v/>
      </c>
      <c r="AE312" s="57">
        <f>IFERROR(IF(OR(S312="",AD312=""),"",S312-AD312),"")</f>
        <v/>
      </c>
      <c r="AF312" s="58">
        <f>IFERROR(IF(OR(AE312="",AD312=""),"",AE312/AD312),"")</f>
        <v/>
      </c>
      <c r="AG312" s="56" t="n"/>
      <c r="AH312" s="59">
        <f>IFERROR(IF(OR(R312="",AG312=""),"",R312/AG312*100),"")</f>
        <v/>
      </c>
      <c r="AI312" s="56" t="n"/>
      <c r="AJ312" s="57">
        <f>IFERROR(IF(OR(T312="",AI312=""),"",IF(T312&gt;='Assumptions'!$B$10,AI312*(1+'Assumptions'!$B$13),IF(T312&lt;'Assumptions'!$B$8,AI312*(1-'Assumptions'!$B$14),AI312))),"")</f>
        <v/>
      </c>
      <c r="AK312" s="31">
        <f>IFERROR(IF(COUNTA(G312,I312:J312,M312:P312,R312,V312:W312,AB312:AC312,AG312,AI312,AL312:AN312)=0,"",IF(H312=0,"Closed / Sold Out",IF(I312&gt;H312,"Review Inventory",IF(T312&gt;='Assumptions'!$B$10,"Increase Rate",IF(T312&lt;'Assumptions'!$B$8,"Reduce Rate","Hold Rate"))))),"Review")</f>
        <v/>
      </c>
      <c r="AL312" s="25" t="n"/>
      <c r="AM312" s="25" t="n"/>
      <c r="AN312" s="26" t="n"/>
      <c r="AO312" s="24">
        <f>IFERROR(IF(A312="","",IF(A312&lt;TODAY(),"Past",IF(A312=TODAY(),"Today","Future"))),"")</f>
        <v/>
      </c>
      <c r="AP312" s="58">
        <f>IFERROR(IF(COUNTA(G312,I312:J312,M312:P312,R312,V312:W312,AB312:AC312,AG312,AI312,AL312:AN312)=0,"",'Assumptions'!$B$9),"")</f>
        <v/>
      </c>
      <c r="AQ312" s="31">
        <f>IFERROR(IF(COUNTA(G312,I312:J312,M312:P312,R312,V312:W312,AB312:AC312,AG312,AI312,AL312:AN312)=0,"",IF(G312&gt;F312,"Out-of-order rooms exceed inventory",IF(I312&gt;H312,"On-the-books rooms exceed sellable rooms",IF(Q312&gt;H312,"Forecast exceeds sellable rooms",IF(AND(Q312&gt;0,R312=0),"Missing forecast ADR",IF(AND(I312&gt;0,J312=0),"Missing on-the-books ADR","Ready")))))),"Check inputs")</f>
        <v/>
      </c>
    </row>
    <row r="313">
      <c r="A313" s="55" t="n">
        <v>46334</v>
      </c>
      <c r="B313" s="24">
        <f>IFERROR(IF(A313="","",INDEX('Assumptions'!$E$3:$E$9,MOD(A313-'Assumptions'!$B$18,7)+1)),"")</f>
        <v/>
      </c>
      <c r="C313" s="24">
        <f>IFERROR(IF(A313="","",INDEX('Assumptions'!$H$3:$H$14,MONTH(A313))),"")</f>
        <v/>
      </c>
      <c r="D313" s="25" t="inlineStr">
        <is>
          <t>Weekend</t>
        </is>
      </c>
      <c r="E313" s="26" t="n"/>
      <c r="F313" s="24">
        <f>IFERROR(IF(A313="","",'Assumptions'!$B$5),"")</f>
        <v/>
      </c>
      <c r="G313" s="25" t="n"/>
      <c r="H313" s="24">
        <f>IFERROR(IF(G313="","",MAX(0,F313-G313)),"")</f>
        <v/>
      </c>
      <c r="I313" s="25" t="n"/>
      <c r="J313" s="56" t="n"/>
      <c r="K313" s="57">
        <f>IFERROR(IF(OR(I313="",J313=""),"",I313*J313),"")</f>
        <v/>
      </c>
      <c r="L313" s="58">
        <f>IFERROR(IF(OR(I313="",H313=""),"",I313/H313),"")</f>
        <v/>
      </c>
      <c r="M313" s="25" t="n"/>
      <c r="N313" s="25" t="n"/>
      <c r="O313" s="25" t="n"/>
      <c r="P313" s="25" t="n"/>
      <c r="Q313" s="24">
        <f>IFERROR(IF(OR(H313="",I313="",P313=""),"",MIN(H313,MAX(0,I313+P313))),"")</f>
        <v/>
      </c>
      <c r="R313" s="56" t="n"/>
      <c r="S313" s="57">
        <f>IFERROR(IF(OR(Q313="",R313=""),"",Q313*R313),"")</f>
        <v/>
      </c>
      <c r="T313" s="58">
        <f>IFERROR(IF(OR(Q313="",H313=""),"",Q313/H313),"")</f>
        <v/>
      </c>
      <c r="U313" s="57">
        <f>IFERROR(IF(OR(S313="",H313=""),"",S313/H313),"")</f>
        <v/>
      </c>
      <c r="V313" s="25" t="n"/>
      <c r="W313" s="56" t="n"/>
      <c r="X313" s="57">
        <f>IFERROR(IF(OR(V313="",W313=""),"",V313*W313),"")</f>
        <v/>
      </c>
      <c r="Y313" s="58">
        <f>IFERROR(IF(OR(V313="",H313=""),"",V313/H313),"")</f>
        <v/>
      </c>
      <c r="Z313" s="57">
        <f>IFERROR(IF(OR(S313="",X313=""),"",S313-X313),"")</f>
        <v/>
      </c>
      <c r="AA313" s="58">
        <f>IFERROR(IF(OR(Z313="",X313=""),"",Z313/X313),"")</f>
        <v/>
      </c>
      <c r="AB313" s="25" t="n"/>
      <c r="AC313" s="56" t="n"/>
      <c r="AD313" s="57">
        <f>IFERROR(IF(OR(AB313="",AC313=""),"",AB313*AC313),"")</f>
        <v/>
      </c>
      <c r="AE313" s="57">
        <f>IFERROR(IF(OR(S313="",AD313=""),"",S313-AD313),"")</f>
        <v/>
      </c>
      <c r="AF313" s="58">
        <f>IFERROR(IF(OR(AE313="",AD313=""),"",AE313/AD313),"")</f>
        <v/>
      </c>
      <c r="AG313" s="56" t="n"/>
      <c r="AH313" s="59">
        <f>IFERROR(IF(OR(R313="",AG313=""),"",R313/AG313*100),"")</f>
        <v/>
      </c>
      <c r="AI313" s="56" t="n"/>
      <c r="AJ313" s="57">
        <f>IFERROR(IF(OR(T313="",AI313=""),"",IF(T313&gt;='Assumptions'!$B$10,AI313*(1+'Assumptions'!$B$13),IF(T313&lt;'Assumptions'!$B$8,AI313*(1-'Assumptions'!$B$14),AI313))),"")</f>
        <v/>
      </c>
      <c r="AK313" s="31">
        <f>IFERROR(IF(COUNTA(G313,I313:J313,M313:P313,R313,V313:W313,AB313:AC313,AG313,AI313,AL313:AN313)=0,"",IF(H313=0,"Closed / Sold Out",IF(I313&gt;H313,"Review Inventory",IF(T313&gt;='Assumptions'!$B$10,"Increase Rate",IF(T313&lt;'Assumptions'!$B$8,"Reduce Rate","Hold Rate"))))),"Review")</f>
        <v/>
      </c>
      <c r="AL313" s="25" t="n"/>
      <c r="AM313" s="25" t="n"/>
      <c r="AN313" s="26" t="n"/>
      <c r="AO313" s="24">
        <f>IFERROR(IF(A313="","",IF(A313&lt;TODAY(),"Past",IF(A313=TODAY(),"Today","Future"))),"")</f>
        <v/>
      </c>
      <c r="AP313" s="58">
        <f>IFERROR(IF(COUNTA(G313,I313:J313,M313:P313,R313,V313:W313,AB313:AC313,AG313,AI313,AL313:AN313)=0,"",'Assumptions'!$B$9),"")</f>
        <v/>
      </c>
      <c r="AQ313" s="31">
        <f>IFERROR(IF(COUNTA(G313,I313:J313,M313:P313,R313,V313:W313,AB313:AC313,AG313,AI313,AL313:AN313)=0,"",IF(G313&gt;F313,"Out-of-order rooms exceed inventory",IF(I313&gt;H313,"On-the-books rooms exceed sellable rooms",IF(Q313&gt;H313,"Forecast exceeds sellable rooms",IF(AND(Q313&gt;0,R313=0),"Missing forecast ADR",IF(AND(I313&gt;0,J313=0),"Missing on-the-books ADR","Ready")))))),"Check inputs")</f>
        <v/>
      </c>
    </row>
    <row r="314">
      <c r="A314" s="55" t="n">
        <v>46335</v>
      </c>
      <c r="B314" s="24">
        <f>IFERROR(IF(A314="","",INDEX('Assumptions'!$E$3:$E$9,MOD(A314-'Assumptions'!$B$18,7)+1)),"")</f>
        <v/>
      </c>
      <c r="C314" s="24">
        <f>IFERROR(IF(A314="","",INDEX('Assumptions'!$H$3:$H$14,MONTH(A314))),"")</f>
        <v/>
      </c>
      <c r="D314" s="25" t="inlineStr">
        <is>
          <t>Weekday</t>
        </is>
      </c>
      <c r="E314" s="26" t="n"/>
      <c r="F314" s="24">
        <f>IFERROR(IF(A314="","",'Assumptions'!$B$5),"")</f>
        <v/>
      </c>
      <c r="G314" s="25" t="n"/>
      <c r="H314" s="24">
        <f>IFERROR(IF(G314="","",MAX(0,F314-G314)),"")</f>
        <v/>
      </c>
      <c r="I314" s="25" t="n"/>
      <c r="J314" s="56" t="n"/>
      <c r="K314" s="57">
        <f>IFERROR(IF(OR(I314="",J314=""),"",I314*J314),"")</f>
        <v/>
      </c>
      <c r="L314" s="58">
        <f>IFERROR(IF(OR(I314="",H314=""),"",I314/H314),"")</f>
        <v/>
      </c>
      <c r="M314" s="25" t="n"/>
      <c r="N314" s="25" t="n"/>
      <c r="O314" s="25" t="n"/>
      <c r="P314" s="25" t="n"/>
      <c r="Q314" s="24">
        <f>IFERROR(IF(OR(H314="",I314="",P314=""),"",MIN(H314,MAX(0,I314+P314))),"")</f>
        <v/>
      </c>
      <c r="R314" s="56" t="n"/>
      <c r="S314" s="57">
        <f>IFERROR(IF(OR(Q314="",R314=""),"",Q314*R314),"")</f>
        <v/>
      </c>
      <c r="T314" s="58">
        <f>IFERROR(IF(OR(Q314="",H314=""),"",Q314/H314),"")</f>
        <v/>
      </c>
      <c r="U314" s="57">
        <f>IFERROR(IF(OR(S314="",H314=""),"",S314/H314),"")</f>
        <v/>
      </c>
      <c r="V314" s="25" t="n"/>
      <c r="W314" s="56" t="n"/>
      <c r="X314" s="57">
        <f>IFERROR(IF(OR(V314="",W314=""),"",V314*W314),"")</f>
        <v/>
      </c>
      <c r="Y314" s="58">
        <f>IFERROR(IF(OR(V314="",H314=""),"",V314/H314),"")</f>
        <v/>
      </c>
      <c r="Z314" s="57">
        <f>IFERROR(IF(OR(S314="",X314=""),"",S314-X314),"")</f>
        <v/>
      </c>
      <c r="AA314" s="58">
        <f>IFERROR(IF(OR(Z314="",X314=""),"",Z314/X314),"")</f>
        <v/>
      </c>
      <c r="AB314" s="25" t="n"/>
      <c r="AC314" s="56" t="n"/>
      <c r="AD314" s="57">
        <f>IFERROR(IF(OR(AB314="",AC314=""),"",AB314*AC314),"")</f>
        <v/>
      </c>
      <c r="AE314" s="57">
        <f>IFERROR(IF(OR(S314="",AD314=""),"",S314-AD314),"")</f>
        <v/>
      </c>
      <c r="AF314" s="58">
        <f>IFERROR(IF(OR(AE314="",AD314=""),"",AE314/AD314),"")</f>
        <v/>
      </c>
      <c r="AG314" s="56" t="n"/>
      <c r="AH314" s="59">
        <f>IFERROR(IF(OR(R314="",AG314=""),"",R314/AG314*100),"")</f>
        <v/>
      </c>
      <c r="AI314" s="56" t="n"/>
      <c r="AJ314" s="57">
        <f>IFERROR(IF(OR(T314="",AI314=""),"",IF(T314&gt;='Assumptions'!$B$10,AI314*(1+'Assumptions'!$B$13),IF(T314&lt;'Assumptions'!$B$8,AI314*(1-'Assumptions'!$B$14),AI314))),"")</f>
        <v/>
      </c>
      <c r="AK314" s="31">
        <f>IFERROR(IF(COUNTA(G314,I314:J314,M314:P314,R314,V314:W314,AB314:AC314,AG314,AI314,AL314:AN314)=0,"",IF(H314=0,"Closed / Sold Out",IF(I314&gt;H314,"Review Inventory",IF(T314&gt;='Assumptions'!$B$10,"Increase Rate",IF(T314&lt;'Assumptions'!$B$8,"Reduce Rate","Hold Rate"))))),"Review")</f>
        <v/>
      </c>
      <c r="AL314" s="25" t="n"/>
      <c r="AM314" s="25" t="n"/>
      <c r="AN314" s="26" t="n"/>
      <c r="AO314" s="24">
        <f>IFERROR(IF(A314="","",IF(A314&lt;TODAY(),"Past",IF(A314=TODAY(),"Today","Future"))),"")</f>
        <v/>
      </c>
      <c r="AP314" s="58">
        <f>IFERROR(IF(COUNTA(G314,I314:J314,M314:P314,R314,V314:W314,AB314:AC314,AG314,AI314,AL314:AN314)=0,"",'Assumptions'!$B$9),"")</f>
        <v/>
      </c>
      <c r="AQ314" s="31">
        <f>IFERROR(IF(COUNTA(G314,I314:J314,M314:P314,R314,V314:W314,AB314:AC314,AG314,AI314,AL314:AN314)=0,"",IF(G314&gt;F314,"Out-of-order rooms exceed inventory",IF(I314&gt;H314,"On-the-books rooms exceed sellable rooms",IF(Q314&gt;H314,"Forecast exceeds sellable rooms",IF(AND(Q314&gt;0,R314=0),"Missing forecast ADR",IF(AND(I314&gt;0,J314=0),"Missing on-the-books ADR","Ready")))))),"Check inputs")</f>
        <v/>
      </c>
    </row>
    <row r="315">
      <c r="A315" s="55" t="n">
        <v>46336</v>
      </c>
      <c r="B315" s="24">
        <f>IFERROR(IF(A315="","",INDEX('Assumptions'!$E$3:$E$9,MOD(A315-'Assumptions'!$B$18,7)+1)),"")</f>
        <v/>
      </c>
      <c r="C315" s="24">
        <f>IFERROR(IF(A315="","",INDEX('Assumptions'!$H$3:$H$14,MONTH(A315))),"")</f>
        <v/>
      </c>
      <c r="D315" s="25" t="inlineStr">
        <is>
          <t>Weekday</t>
        </is>
      </c>
      <c r="E315" s="26" t="n"/>
      <c r="F315" s="24">
        <f>IFERROR(IF(A315="","",'Assumptions'!$B$5),"")</f>
        <v/>
      </c>
      <c r="G315" s="25" t="n"/>
      <c r="H315" s="24">
        <f>IFERROR(IF(G315="","",MAX(0,F315-G315)),"")</f>
        <v/>
      </c>
      <c r="I315" s="25" t="n"/>
      <c r="J315" s="56" t="n"/>
      <c r="K315" s="57">
        <f>IFERROR(IF(OR(I315="",J315=""),"",I315*J315),"")</f>
        <v/>
      </c>
      <c r="L315" s="58">
        <f>IFERROR(IF(OR(I315="",H315=""),"",I315/H315),"")</f>
        <v/>
      </c>
      <c r="M315" s="25" t="n"/>
      <c r="N315" s="25" t="n"/>
      <c r="O315" s="25" t="n"/>
      <c r="P315" s="25" t="n"/>
      <c r="Q315" s="24">
        <f>IFERROR(IF(OR(H315="",I315="",P315=""),"",MIN(H315,MAX(0,I315+P315))),"")</f>
        <v/>
      </c>
      <c r="R315" s="56" t="n"/>
      <c r="S315" s="57">
        <f>IFERROR(IF(OR(Q315="",R315=""),"",Q315*R315),"")</f>
        <v/>
      </c>
      <c r="T315" s="58">
        <f>IFERROR(IF(OR(Q315="",H315=""),"",Q315/H315),"")</f>
        <v/>
      </c>
      <c r="U315" s="57">
        <f>IFERROR(IF(OR(S315="",H315=""),"",S315/H315),"")</f>
        <v/>
      </c>
      <c r="V315" s="25" t="n"/>
      <c r="W315" s="56" t="n"/>
      <c r="X315" s="57">
        <f>IFERROR(IF(OR(V315="",W315=""),"",V315*W315),"")</f>
        <v/>
      </c>
      <c r="Y315" s="58">
        <f>IFERROR(IF(OR(V315="",H315=""),"",V315/H315),"")</f>
        <v/>
      </c>
      <c r="Z315" s="57">
        <f>IFERROR(IF(OR(S315="",X315=""),"",S315-X315),"")</f>
        <v/>
      </c>
      <c r="AA315" s="58">
        <f>IFERROR(IF(OR(Z315="",X315=""),"",Z315/X315),"")</f>
        <v/>
      </c>
      <c r="AB315" s="25" t="n"/>
      <c r="AC315" s="56" t="n"/>
      <c r="AD315" s="57">
        <f>IFERROR(IF(OR(AB315="",AC315=""),"",AB315*AC315),"")</f>
        <v/>
      </c>
      <c r="AE315" s="57">
        <f>IFERROR(IF(OR(S315="",AD315=""),"",S315-AD315),"")</f>
        <v/>
      </c>
      <c r="AF315" s="58">
        <f>IFERROR(IF(OR(AE315="",AD315=""),"",AE315/AD315),"")</f>
        <v/>
      </c>
      <c r="AG315" s="56" t="n"/>
      <c r="AH315" s="59">
        <f>IFERROR(IF(OR(R315="",AG315=""),"",R315/AG315*100),"")</f>
        <v/>
      </c>
      <c r="AI315" s="56" t="n"/>
      <c r="AJ315" s="57">
        <f>IFERROR(IF(OR(T315="",AI315=""),"",IF(T315&gt;='Assumptions'!$B$10,AI315*(1+'Assumptions'!$B$13),IF(T315&lt;'Assumptions'!$B$8,AI315*(1-'Assumptions'!$B$14),AI315))),"")</f>
        <v/>
      </c>
      <c r="AK315" s="31">
        <f>IFERROR(IF(COUNTA(G315,I315:J315,M315:P315,R315,V315:W315,AB315:AC315,AG315,AI315,AL315:AN315)=0,"",IF(H315=0,"Closed / Sold Out",IF(I315&gt;H315,"Review Inventory",IF(T315&gt;='Assumptions'!$B$10,"Increase Rate",IF(T315&lt;'Assumptions'!$B$8,"Reduce Rate","Hold Rate"))))),"Review")</f>
        <v/>
      </c>
      <c r="AL315" s="25" t="n"/>
      <c r="AM315" s="25" t="n"/>
      <c r="AN315" s="26" t="n"/>
      <c r="AO315" s="24">
        <f>IFERROR(IF(A315="","",IF(A315&lt;TODAY(),"Past",IF(A315=TODAY(),"Today","Future"))),"")</f>
        <v/>
      </c>
      <c r="AP315" s="58">
        <f>IFERROR(IF(COUNTA(G315,I315:J315,M315:P315,R315,V315:W315,AB315:AC315,AG315,AI315,AL315:AN315)=0,"",'Assumptions'!$B$9),"")</f>
        <v/>
      </c>
      <c r="AQ315" s="31">
        <f>IFERROR(IF(COUNTA(G315,I315:J315,M315:P315,R315,V315:W315,AB315:AC315,AG315,AI315,AL315:AN315)=0,"",IF(G315&gt;F315,"Out-of-order rooms exceed inventory",IF(I315&gt;H315,"On-the-books rooms exceed sellable rooms",IF(Q315&gt;H315,"Forecast exceeds sellable rooms",IF(AND(Q315&gt;0,R315=0),"Missing forecast ADR",IF(AND(I315&gt;0,J315=0),"Missing on-the-books ADR","Ready")))))),"Check inputs")</f>
        <v/>
      </c>
    </row>
    <row r="316">
      <c r="A316" s="55" t="n">
        <v>46337</v>
      </c>
      <c r="B316" s="24">
        <f>IFERROR(IF(A316="","",INDEX('Assumptions'!$E$3:$E$9,MOD(A316-'Assumptions'!$B$18,7)+1)),"")</f>
        <v/>
      </c>
      <c r="C316" s="24">
        <f>IFERROR(IF(A316="","",INDEX('Assumptions'!$H$3:$H$14,MONTH(A316))),"")</f>
        <v/>
      </c>
      <c r="D316" s="25" t="inlineStr">
        <is>
          <t>Weekday</t>
        </is>
      </c>
      <c r="E316" s="26" t="n"/>
      <c r="F316" s="24">
        <f>IFERROR(IF(A316="","",'Assumptions'!$B$5),"")</f>
        <v/>
      </c>
      <c r="G316" s="25" t="n"/>
      <c r="H316" s="24">
        <f>IFERROR(IF(G316="","",MAX(0,F316-G316)),"")</f>
        <v/>
      </c>
      <c r="I316" s="25" t="n"/>
      <c r="J316" s="56" t="n"/>
      <c r="K316" s="57">
        <f>IFERROR(IF(OR(I316="",J316=""),"",I316*J316),"")</f>
        <v/>
      </c>
      <c r="L316" s="58">
        <f>IFERROR(IF(OR(I316="",H316=""),"",I316/H316),"")</f>
        <v/>
      </c>
      <c r="M316" s="25" t="n"/>
      <c r="N316" s="25" t="n"/>
      <c r="O316" s="25" t="n"/>
      <c r="P316" s="25" t="n"/>
      <c r="Q316" s="24">
        <f>IFERROR(IF(OR(H316="",I316="",P316=""),"",MIN(H316,MAX(0,I316+P316))),"")</f>
        <v/>
      </c>
      <c r="R316" s="56" t="n"/>
      <c r="S316" s="57">
        <f>IFERROR(IF(OR(Q316="",R316=""),"",Q316*R316),"")</f>
        <v/>
      </c>
      <c r="T316" s="58">
        <f>IFERROR(IF(OR(Q316="",H316=""),"",Q316/H316),"")</f>
        <v/>
      </c>
      <c r="U316" s="57">
        <f>IFERROR(IF(OR(S316="",H316=""),"",S316/H316),"")</f>
        <v/>
      </c>
      <c r="V316" s="25" t="n"/>
      <c r="W316" s="56" t="n"/>
      <c r="X316" s="57">
        <f>IFERROR(IF(OR(V316="",W316=""),"",V316*W316),"")</f>
        <v/>
      </c>
      <c r="Y316" s="58">
        <f>IFERROR(IF(OR(V316="",H316=""),"",V316/H316),"")</f>
        <v/>
      </c>
      <c r="Z316" s="57">
        <f>IFERROR(IF(OR(S316="",X316=""),"",S316-X316),"")</f>
        <v/>
      </c>
      <c r="AA316" s="58">
        <f>IFERROR(IF(OR(Z316="",X316=""),"",Z316/X316),"")</f>
        <v/>
      </c>
      <c r="AB316" s="25" t="n"/>
      <c r="AC316" s="56" t="n"/>
      <c r="AD316" s="57">
        <f>IFERROR(IF(OR(AB316="",AC316=""),"",AB316*AC316),"")</f>
        <v/>
      </c>
      <c r="AE316" s="57">
        <f>IFERROR(IF(OR(S316="",AD316=""),"",S316-AD316),"")</f>
        <v/>
      </c>
      <c r="AF316" s="58">
        <f>IFERROR(IF(OR(AE316="",AD316=""),"",AE316/AD316),"")</f>
        <v/>
      </c>
      <c r="AG316" s="56" t="n"/>
      <c r="AH316" s="59">
        <f>IFERROR(IF(OR(R316="",AG316=""),"",R316/AG316*100),"")</f>
        <v/>
      </c>
      <c r="AI316" s="56" t="n"/>
      <c r="AJ316" s="57">
        <f>IFERROR(IF(OR(T316="",AI316=""),"",IF(T316&gt;='Assumptions'!$B$10,AI316*(1+'Assumptions'!$B$13),IF(T316&lt;'Assumptions'!$B$8,AI316*(1-'Assumptions'!$B$14),AI316))),"")</f>
        <v/>
      </c>
      <c r="AK316" s="31">
        <f>IFERROR(IF(COUNTA(G316,I316:J316,M316:P316,R316,V316:W316,AB316:AC316,AG316,AI316,AL316:AN316)=0,"",IF(H316=0,"Closed / Sold Out",IF(I316&gt;H316,"Review Inventory",IF(T316&gt;='Assumptions'!$B$10,"Increase Rate",IF(T316&lt;'Assumptions'!$B$8,"Reduce Rate","Hold Rate"))))),"Review")</f>
        <v/>
      </c>
      <c r="AL316" s="25" t="n"/>
      <c r="AM316" s="25" t="n"/>
      <c r="AN316" s="26" t="n"/>
      <c r="AO316" s="24">
        <f>IFERROR(IF(A316="","",IF(A316&lt;TODAY(),"Past",IF(A316=TODAY(),"Today","Future"))),"")</f>
        <v/>
      </c>
      <c r="AP316" s="58">
        <f>IFERROR(IF(COUNTA(G316,I316:J316,M316:P316,R316,V316:W316,AB316:AC316,AG316,AI316,AL316:AN316)=0,"",'Assumptions'!$B$9),"")</f>
        <v/>
      </c>
      <c r="AQ316" s="31">
        <f>IFERROR(IF(COUNTA(G316,I316:J316,M316:P316,R316,V316:W316,AB316:AC316,AG316,AI316,AL316:AN316)=0,"",IF(G316&gt;F316,"Out-of-order rooms exceed inventory",IF(I316&gt;H316,"On-the-books rooms exceed sellable rooms",IF(Q316&gt;H316,"Forecast exceeds sellable rooms",IF(AND(Q316&gt;0,R316=0),"Missing forecast ADR",IF(AND(I316&gt;0,J316=0),"Missing on-the-books ADR","Ready")))))),"Check inputs")</f>
        <v/>
      </c>
    </row>
    <row r="317">
      <c r="A317" s="55" t="n">
        <v>46338</v>
      </c>
      <c r="B317" s="24">
        <f>IFERROR(IF(A317="","",INDEX('Assumptions'!$E$3:$E$9,MOD(A317-'Assumptions'!$B$18,7)+1)),"")</f>
        <v/>
      </c>
      <c r="C317" s="24">
        <f>IFERROR(IF(A317="","",INDEX('Assumptions'!$H$3:$H$14,MONTH(A317))),"")</f>
        <v/>
      </c>
      <c r="D317" s="25" t="inlineStr">
        <is>
          <t>Weekday</t>
        </is>
      </c>
      <c r="E317" s="26" t="n"/>
      <c r="F317" s="24">
        <f>IFERROR(IF(A317="","",'Assumptions'!$B$5),"")</f>
        <v/>
      </c>
      <c r="G317" s="25" t="n"/>
      <c r="H317" s="24">
        <f>IFERROR(IF(G317="","",MAX(0,F317-G317)),"")</f>
        <v/>
      </c>
      <c r="I317" s="25" t="n"/>
      <c r="J317" s="56" t="n"/>
      <c r="K317" s="57">
        <f>IFERROR(IF(OR(I317="",J317=""),"",I317*J317),"")</f>
        <v/>
      </c>
      <c r="L317" s="58">
        <f>IFERROR(IF(OR(I317="",H317=""),"",I317/H317),"")</f>
        <v/>
      </c>
      <c r="M317" s="25" t="n"/>
      <c r="N317" s="25" t="n"/>
      <c r="O317" s="25" t="n"/>
      <c r="P317" s="25" t="n"/>
      <c r="Q317" s="24">
        <f>IFERROR(IF(OR(H317="",I317="",P317=""),"",MIN(H317,MAX(0,I317+P317))),"")</f>
        <v/>
      </c>
      <c r="R317" s="56" t="n"/>
      <c r="S317" s="57">
        <f>IFERROR(IF(OR(Q317="",R317=""),"",Q317*R317),"")</f>
        <v/>
      </c>
      <c r="T317" s="58">
        <f>IFERROR(IF(OR(Q317="",H317=""),"",Q317/H317),"")</f>
        <v/>
      </c>
      <c r="U317" s="57">
        <f>IFERROR(IF(OR(S317="",H317=""),"",S317/H317),"")</f>
        <v/>
      </c>
      <c r="V317" s="25" t="n"/>
      <c r="W317" s="56" t="n"/>
      <c r="X317" s="57">
        <f>IFERROR(IF(OR(V317="",W317=""),"",V317*W317),"")</f>
        <v/>
      </c>
      <c r="Y317" s="58">
        <f>IFERROR(IF(OR(V317="",H317=""),"",V317/H317),"")</f>
        <v/>
      </c>
      <c r="Z317" s="57">
        <f>IFERROR(IF(OR(S317="",X317=""),"",S317-X317),"")</f>
        <v/>
      </c>
      <c r="AA317" s="58">
        <f>IFERROR(IF(OR(Z317="",X317=""),"",Z317/X317),"")</f>
        <v/>
      </c>
      <c r="AB317" s="25" t="n"/>
      <c r="AC317" s="56" t="n"/>
      <c r="AD317" s="57">
        <f>IFERROR(IF(OR(AB317="",AC317=""),"",AB317*AC317),"")</f>
        <v/>
      </c>
      <c r="AE317" s="57">
        <f>IFERROR(IF(OR(S317="",AD317=""),"",S317-AD317),"")</f>
        <v/>
      </c>
      <c r="AF317" s="58">
        <f>IFERROR(IF(OR(AE317="",AD317=""),"",AE317/AD317),"")</f>
        <v/>
      </c>
      <c r="AG317" s="56" t="n"/>
      <c r="AH317" s="59">
        <f>IFERROR(IF(OR(R317="",AG317=""),"",R317/AG317*100),"")</f>
        <v/>
      </c>
      <c r="AI317" s="56" t="n"/>
      <c r="AJ317" s="57">
        <f>IFERROR(IF(OR(T317="",AI317=""),"",IF(T317&gt;='Assumptions'!$B$10,AI317*(1+'Assumptions'!$B$13),IF(T317&lt;'Assumptions'!$B$8,AI317*(1-'Assumptions'!$B$14),AI317))),"")</f>
        <v/>
      </c>
      <c r="AK317" s="31">
        <f>IFERROR(IF(COUNTA(G317,I317:J317,M317:P317,R317,V317:W317,AB317:AC317,AG317,AI317,AL317:AN317)=0,"",IF(H317=0,"Closed / Sold Out",IF(I317&gt;H317,"Review Inventory",IF(T317&gt;='Assumptions'!$B$10,"Increase Rate",IF(T317&lt;'Assumptions'!$B$8,"Reduce Rate","Hold Rate"))))),"Review")</f>
        <v/>
      </c>
      <c r="AL317" s="25" t="n"/>
      <c r="AM317" s="25" t="n"/>
      <c r="AN317" s="26" t="n"/>
      <c r="AO317" s="24">
        <f>IFERROR(IF(A317="","",IF(A317&lt;TODAY(),"Past",IF(A317=TODAY(),"Today","Future"))),"")</f>
        <v/>
      </c>
      <c r="AP317" s="58">
        <f>IFERROR(IF(COUNTA(G317,I317:J317,M317:P317,R317,V317:W317,AB317:AC317,AG317,AI317,AL317:AN317)=0,"",'Assumptions'!$B$9),"")</f>
        <v/>
      </c>
      <c r="AQ317" s="31">
        <f>IFERROR(IF(COUNTA(G317,I317:J317,M317:P317,R317,V317:W317,AB317:AC317,AG317,AI317,AL317:AN317)=0,"",IF(G317&gt;F317,"Out-of-order rooms exceed inventory",IF(I317&gt;H317,"On-the-books rooms exceed sellable rooms",IF(Q317&gt;H317,"Forecast exceeds sellable rooms",IF(AND(Q317&gt;0,R317=0),"Missing forecast ADR",IF(AND(I317&gt;0,J317=0),"Missing on-the-books ADR","Ready")))))),"Check inputs")</f>
        <v/>
      </c>
    </row>
    <row r="318">
      <c r="A318" s="55" t="n">
        <v>46339</v>
      </c>
      <c r="B318" s="24">
        <f>IFERROR(IF(A318="","",INDEX('Assumptions'!$E$3:$E$9,MOD(A318-'Assumptions'!$B$18,7)+1)),"")</f>
        <v/>
      </c>
      <c r="C318" s="24">
        <f>IFERROR(IF(A318="","",INDEX('Assumptions'!$H$3:$H$14,MONTH(A318))),"")</f>
        <v/>
      </c>
      <c r="D318" s="25" t="inlineStr">
        <is>
          <t>Weekday</t>
        </is>
      </c>
      <c r="E318" s="26" t="n"/>
      <c r="F318" s="24">
        <f>IFERROR(IF(A318="","",'Assumptions'!$B$5),"")</f>
        <v/>
      </c>
      <c r="G318" s="25" t="n"/>
      <c r="H318" s="24">
        <f>IFERROR(IF(G318="","",MAX(0,F318-G318)),"")</f>
        <v/>
      </c>
      <c r="I318" s="25" t="n"/>
      <c r="J318" s="56" t="n"/>
      <c r="K318" s="57">
        <f>IFERROR(IF(OR(I318="",J318=""),"",I318*J318),"")</f>
        <v/>
      </c>
      <c r="L318" s="58">
        <f>IFERROR(IF(OR(I318="",H318=""),"",I318/H318),"")</f>
        <v/>
      </c>
      <c r="M318" s="25" t="n"/>
      <c r="N318" s="25" t="n"/>
      <c r="O318" s="25" t="n"/>
      <c r="P318" s="25" t="n"/>
      <c r="Q318" s="24">
        <f>IFERROR(IF(OR(H318="",I318="",P318=""),"",MIN(H318,MAX(0,I318+P318))),"")</f>
        <v/>
      </c>
      <c r="R318" s="56" t="n"/>
      <c r="S318" s="57">
        <f>IFERROR(IF(OR(Q318="",R318=""),"",Q318*R318),"")</f>
        <v/>
      </c>
      <c r="T318" s="58">
        <f>IFERROR(IF(OR(Q318="",H318=""),"",Q318/H318),"")</f>
        <v/>
      </c>
      <c r="U318" s="57">
        <f>IFERROR(IF(OR(S318="",H318=""),"",S318/H318),"")</f>
        <v/>
      </c>
      <c r="V318" s="25" t="n"/>
      <c r="W318" s="56" t="n"/>
      <c r="X318" s="57">
        <f>IFERROR(IF(OR(V318="",W318=""),"",V318*W318),"")</f>
        <v/>
      </c>
      <c r="Y318" s="58">
        <f>IFERROR(IF(OR(V318="",H318=""),"",V318/H318),"")</f>
        <v/>
      </c>
      <c r="Z318" s="57">
        <f>IFERROR(IF(OR(S318="",X318=""),"",S318-X318),"")</f>
        <v/>
      </c>
      <c r="AA318" s="58">
        <f>IFERROR(IF(OR(Z318="",X318=""),"",Z318/X318),"")</f>
        <v/>
      </c>
      <c r="AB318" s="25" t="n"/>
      <c r="AC318" s="56" t="n"/>
      <c r="AD318" s="57">
        <f>IFERROR(IF(OR(AB318="",AC318=""),"",AB318*AC318),"")</f>
        <v/>
      </c>
      <c r="AE318" s="57">
        <f>IFERROR(IF(OR(S318="",AD318=""),"",S318-AD318),"")</f>
        <v/>
      </c>
      <c r="AF318" s="58">
        <f>IFERROR(IF(OR(AE318="",AD318=""),"",AE318/AD318),"")</f>
        <v/>
      </c>
      <c r="AG318" s="56" t="n"/>
      <c r="AH318" s="59">
        <f>IFERROR(IF(OR(R318="",AG318=""),"",R318/AG318*100),"")</f>
        <v/>
      </c>
      <c r="AI318" s="56" t="n"/>
      <c r="AJ318" s="57">
        <f>IFERROR(IF(OR(T318="",AI318=""),"",IF(T318&gt;='Assumptions'!$B$10,AI318*(1+'Assumptions'!$B$13),IF(T318&lt;'Assumptions'!$B$8,AI318*(1-'Assumptions'!$B$14),AI318))),"")</f>
        <v/>
      </c>
      <c r="AK318" s="31">
        <f>IFERROR(IF(COUNTA(G318,I318:J318,M318:P318,R318,V318:W318,AB318:AC318,AG318,AI318,AL318:AN318)=0,"",IF(H318=0,"Closed / Sold Out",IF(I318&gt;H318,"Review Inventory",IF(T318&gt;='Assumptions'!$B$10,"Increase Rate",IF(T318&lt;'Assumptions'!$B$8,"Reduce Rate","Hold Rate"))))),"Review")</f>
        <v/>
      </c>
      <c r="AL318" s="25" t="n"/>
      <c r="AM318" s="25" t="n"/>
      <c r="AN318" s="26" t="n"/>
      <c r="AO318" s="24">
        <f>IFERROR(IF(A318="","",IF(A318&lt;TODAY(),"Past",IF(A318=TODAY(),"Today","Future"))),"")</f>
        <v/>
      </c>
      <c r="AP318" s="58">
        <f>IFERROR(IF(COUNTA(G318,I318:J318,M318:P318,R318,V318:W318,AB318:AC318,AG318,AI318,AL318:AN318)=0,"",'Assumptions'!$B$9),"")</f>
        <v/>
      </c>
      <c r="AQ318" s="31">
        <f>IFERROR(IF(COUNTA(G318,I318:J318,M318:P318,R318,V318:W318,AB318:AC318,AG318,AI318,AL318:AN318)=0,"",IF(G318&gt;F318,"Out-of-order rooms exceed inventory",IF(I318&gt;H318,"On-the-books rooms exceed sellable rooms",IF(Q318&gt;H318,"Forecast exceeds sellable rooms",IF(AND(Q318&gt;0,R318=0),"Missing forecast ADR",IF(AND(I318&gt;0,J318=0),"Missing on-the-books ADR","Ready")))))),"Check inputs")</f>
        <v/>
      </c>
    </row>
    <row r="319">
      <c r="A319" s="55" t="n">
        <v>46340</v>
      </c>
      <c r="B319" s="24">
        <f>IFERROR(IF(A319="","",INDEX('Assumptions'!$E$3:$E$9,MOD(A319-'Assumptions'!$B$18,7)+1)),"")</f>
        <v/>
      </c>
      <c r="C319" s="24">
        <f>IFERROR(IF(A319="","",INDEX('Assumptions'!$H$3:$H$14,MONTH(A319))),"")</f>
        <v/>
      </c>
      <c r="D319" s="25" t="inlineStr">
        <is>
          <t>Weekend</t>
        </is>
      </c>
      <c r="E319" s="26" t="n"/>
      <c r="F319" s="24">
        <f>IFERROR(IF(A319="","",'Assumptions'!$B$5),"")</f>
        <v/>
      </c>
      <c r="G319" s="25" t="n"/>
      <c r="H319" s="24">
        <f>IFERROR(IF(G319="","",MAX(0,F319-G319)),"")</f>
        <v/>
      </c>
      <c r="I319" s="25" t="n"/>
      <c r="J319" s="56" t="n"/>
      <c r="K319" s="57">
        <f>IFERROR(IF(OR(I319="",J319=""),"",I319*J319),"")</f>
        <v/>
      </c>
      <c r="L319" s="58">
        <f>IFERROR(IF(OR(I319="",H319=""),"",I319/H319),"")</f>
        <v/>
      </c>
      <c r="M319" s="25" t="n"/>
      <c r="N319" s="25" t="n"/>
      <c r="O319" s="25" t="n"/>
      <c r="P319" s="25" t="n"/>
      <c r="Q319" s="24">
        <f>IFERROR(IF(OR(H319="",I319="",P319=""),"",MIN(H319,MAX(0,I319+P319))),"")</f>
        <v/>
      </c>
      <c r="R319" s="56" t="n"/>
      <c r="S319" s="57">
        <f>IFERROR(IF(OR(Q319="",R319=""),"",Q319*R319),"")</f>
        <v/>
      </c>
      <c r="T319" s="58">
        <f>IFERROR(IF(OR(Q319="",H319=""),"",Q319/H319),"")</f>
        <v/>
      </c>
      <c r="U319" s="57">
        <f>IFERROR(IF(OR(S319="",H319=""),"",S319/H319),"")</f>
        <v/>
      </c>
      <c r="V319" s="25" t="n"/>
      <c r="W319" s="56" t="n"/>
      <c r="X319" s="57">
        <f>IFERROR(IF(OR(V319="",W319=""),"",V319*W319),"")</f>
        <v/>
      </c>
      <c r="Y319" s="58">
        <f>IFERROR(IF(OR(V319="",H319=""),"",V319/H319),"")</f>
        <v/>
      </c>
      <c r="Z319" s="57">
        <f>IFERROR(IF(OR(S319="",X319=""),"",S319-X319),"")</f>
        <v/>
      </c>
      <c r="AA319" s="58">
        <f>IFERROR(IF(OR(Z319="",X319=""),"",Z319/X319),"")</f>
        <v/>
      </c>
      <c r="AB319" s="25" t="n"/>
      <c r="AC319" s="56" t="n"/>
      <c r="AD319" s="57">
        <f>IFERROR(IF(OR(AB319="",AC319=""),"",AB319*AC319),"")</f>
        <v/>
      </c>
      <c r="AE319" s="57">
        <f>IFERROR(IF(OR(S319="",AD319=""),"",S319-AD319),"")</f>
        <v/>
      </c>
      <c r="AF319" s="58">
        <f>IFERROR(IF(OR(AE319="",AD319=""),"",AE319/AD319),"")</f>
        <v/>
      </c>
      <c r="AG319" s="56" t="n"/>
      <c r="AH319" s="59">
        <f>IFERROR(IF(OR(R319="",AG319=""),"",R319/AG319*100),"")</f>
        <v/>
      </c>
      <c r="AI319" s="56" t="n"/>
      <c r="AJ319" s="57">
        <f>IFERROR(IF(OR(T319="",AI319=""),"",IF(T319&gt;='Assumptions'!$B$10,AI319*(1+'Assumptions'!$B$13),IF(T319&lt;'Assumptions'!$B$8,AI319*(1-'Assumptions'!$B$14),AI319))),"")</f>
        <v/>
      </c>
      <c r="AK319" s="31">
        <f>IFERROR(IF(COUNTA(G319,I319:J319,M319:P319,R319,V319:W319,AB319:AC319,AG319,AI319,AL319:AN319)=0,"",IF(H319=0,"Closed / Sold Out",IF(I319&gt;H319,"Review Inventory",IF(T319&gt;='Assumptions'!$B$10,"Increase Rate",IF(T319&lt;'Assumptions'!$B$8,"Reduce Rate","Hold Rate"))))),"Review")</f>
        <v/>
      </c>
      <c r="AL319" s="25" t="n"/>
      <c r="AM319" s="25" t="n"/>
      <c r="AN319" s="26" t="n"/>
      <c r="AO319" s="24">
        <f>IFERROR(IF(A319="","",IF(A319&lt;TODAY(),"Past",IF(A319=TODAY(),"Today","Future"))),"")</f>
        <v/>
      </c>
      <c r="AP319" s="58">
        <f>IFERROR(IF(COUNTA(G319,I319:J319,M319:P319,R319,V319:W319,AB319:AC319,AG319,AI319,AL319:AN319)=0,"",'Assumptions'!$B$9),"")</f>
        <v/>
      </c>
      <c r="AQ319" s="31">
        <f>IFERROR(IF(COUNTA(G319,I319:J319,M319:P319,R319,V319:W319,AB319:AC319,AG319,AI319,AL319:AN319)=0,"",IF(G319&gt;F319,"Out-of-order rooms exceed inventory",IF(I319&gt;H319,"On-the-books rooms exceed sellable rooms",IF(Q319&gt;H319,"Forecast exceeds sellable rooms",IF(AND(Q319&gt;0,R319=0),"Missing forecast ADR",IF(AND(I319&gt;0,J319=0),"Missing on-the-books ADR","Ready")))))),"Check inputs")</f>
        <v/>
      </c>
    </row>
    <row r="320">
      <c r="A320" s="55" t="n">
        <v>46341</v>
      </c>
      <c r="B320" s="24">
        <f>IFERROR(IF(A320="","",INDEX('Assumptions'!$E$3:$E$9,MOD(A320-'Assumptions'!$B$18,7)+1)),"")</f>
        <v/>
      </c>
      <c r="C320" s="24">
        <f>IFERROR(IF(A320="","",INDEX('Assumptions'!$H$3:$H$14,MONTH(A320))),"")</f>
        <v/>
      </c>
      <c r="D320" s="25" t="inlineStr">
        <is>
          <t>Weekend</t>
        </is>
      </c>
      <c r="E320" s="26" t="n"/>
      <c r="F320" s="24">
        <f>IFERROR(IF(A320="","",'Assumptions'!$B$5),"")</f>
        <v/>
      </c>
      <c r="G320" s="25" t="n"/>
      <c r="H320" s="24">
        <f>IFERROR(IF(G320="","",MAX(0,F320-G320)),"")</f>
        <v/>
      </c>
      <c r="I320" s="25" t="n"/>
      <c r="J320" s="56" t="n"/>
      <c r="K320" s="57">
        <f>IFERROR(IF(OR(I320="",J320=""),"",I320*J320),"")</f>
        <v/>
      </c>
      <c r="L320" s="58">
        <f>IFERROR(IF(OR(I320="",H320=""),"",I320/H320),"")</f>
        <v/>
      </c>
      <c r="M320" s="25" t="n"/>
      <c r="N320" s="25" t="n"/>
      <c r="O320" s="25" t="n"/>
      <c r="P320" s="25" t="n"/>
      <c r="Q320" s="24">
        <f>IFERROR(IF(OR(H320="",I320="",P320=""),"",MIN(H320,MAX(0,I320+P320))),"")</f>
        <v/>
      </c>
      <c r="R320" s="56" t="n"/>
      <c r="S320" s="57">
        <f>IFERROR(IF(OR(Q320="",R320=""),"",Q320*R320),"")</f>
        <v/>
      </c>
      <c r="T320" s="58">
        <f>IFERROR(IF(OR(Q320="",H320=""),"",Q320/H320),"")</f>
        <v/>
      </c>
      <c r="U320" s="57">
        <f>IFERROR(IF(OR(S320="",H320=""),"",S320/H320),"")</f>
        <v/>
      </c>
      <c r="V320" s="25" t="n"/>
      <c r="W320" s="56" t="n"/>
      <c r="X320" s="57">
        <f>IFERROR(IF(OR(V320="",W320=""),"",V320*W320),"")</f>
        <v/>
      </c>
      <c r="Y320" s="58">
        <f>IFERROR(IF(OR(V320="",H320=""),"",V320/H320),"")</f>
        <v/>
      </c>
      <c r="Z320" s="57">
        <f>IFERROR(IF(OR(S320="",X320=""),"",S320-X320),"")</f>
        <v/>
      </c>
      <c r="AA320" s="58">
        <f>IFERROR(IF(OR(Z320="",X320=""),"",Z320/X320),"")</f>
        <v/>
      </c>
      <c r="AB320" s="25" t="n"/>
      <c r="AC320" s="56" t="n"/>
      <c r="AD320" s="57">
        <f>IFERROR(IF(OR(AB320="",AC320=""),"",AB320*AC320),"")</f>
        <v/>
      </c>
      <c r="AE320" s="57">
        <f>IFERROR(IF(OR(S320="",AD320=""),"",S320-AD320),"")</f>
        <v/>
      </c>
      <c r="AF320" s="58">
        <f>IFERROR(IF(OR(AE320="",AD320=""),"",AE320/AD320),"")</f>
        <v/>
      </c>
      <c r="AG320" s="56" t="n"/>
      <c r="AH320" s="59">
        <f>IFERROR(IF(OR(R320="",AG320=""),"",R320/AG320*100),"")</f>
        <v/>
      </c>
      <c r="AI320" s="56" t="n"/>
      <c r="AJ320" s="57">
        <f>IFERROR(IF(OR(T320="",AI320=""),"",IF(T320&gt;='Assumptions'!$B$10,AI320*(1+'Assumptions'!$B$13),IF(T320&lt;'Assumptions'!$B$8,AI320*(1-'Assumptions'!$B$14),AI320))),"")</f>
        <v/>
      </c>
      <c r="AK320" s="31">
        <f>IFERROR(IF(COUNTA(G320,I320:J320,M320:P320,R320,V320:W320,AB320:AC320,AG320,AI320,AL320:AN320)=0,"",IF(H320=0,"Closed / Sold Out",IF(I320&gt;H320,"Review Inventory",IF(T320&gt;='Assumptions'!$B$10,"Increase Rate",IF(T320&lt;'Assumptions'!$B$8,"Reduce Rate","Hold Rate"))))),"Review")</f>
        <v/>
      </c>
      <c r="AL320" s="25" t="n"/>
      <c r="AM320" s="25" t="n"/>
      <c r="AN320" s="26" t="n"/>
      <c r="AO320" s="24">
        <f>IFERROR(IF(A320="","",IF(A320&lt;TODAY(),"Past",IF(A320=TODAY(),"Today","Future"))),"")</f>
        <v/>
      </c>
      <c r="AP320" s="58">
        <f>IFERROR(IF(COUNTA(G320,I320:J320,M320:P320,R320,V320:W320,AB320:AC320,AG320,AI320,AL320:AN320)=0,"",'Assumptions'!$B$9),"")</f>
        <v/>
      </c>
      <c r="AQ320" s="31">
        <f>IFERROR(IF(COUNTA(G320,I320:J320,M320:P320,R320,V320:W320,AB320:AC320,AG320,AI320,AL320:AN320)=0,"",IF(G320&gt;F320,"Out-of-order rooms exceed inventory",IF(I320&gt;H320,"On-the-books rooms exceed sellable rooms",IF(Q320&gt;H320,"Forecast exceeds sellable rooms",IF(AND(Q320&gt;0,R320=0),"Missing forecast ADR",IF(AND(I320&gt;0,J320=0),"Missing on-the-books ADR","Ready")))))),"Check inputs")</f>
        <v/>
      </c>
    </row>
    <row r="321">
      <c r="A321" s="55" t="n">
        <v>46342</v>
      </c>
      <c r="B321" s="24">
        <f>IFERROR(IF(A321="","",INDEX('Assumptions'!$E$3:$E$9,MOD(A321-'Assumptions'!$B$18,7)+1)),"")</f>
        <v/>
      </c>
      <c r="C321" s="24">
        <f>IFERROR(IF(A321="","",INDEX('Assumptions'!$H$3:$H$14,MONTH(A321))),"")</f>
        <v/>
      </c>
      <c r="D321" s="25" t="inlineStr">
        <is>
          <t>Weekday</t>
        </is>
      </c>
      <c r="E321" s="26" t="n"/>
      <c r="F321" s="24">
        <f>IFERROR(IF(A321="","",'Assumptions'!$B$5),"")</f>
        <v/>
      </c>
      <c r="G321" s="25" t="n"/>
      <c r="H321" s="24">
        <f>IFERROR(IF(G321="","",MAX(0,F321-G321)),"")</f>
        <v/>
      </c>
      <c r="I321" s="25" t="n"/>
      <c r="J321" s="56" t="n"/>
      <c r="K321" s="57">
        <f>IFERROR(IF(OR(I321="",J321=""),"",I321*J321),"")</f>
        <v/>
      </c>
      <c r="L321" s="58">
        <f>IFERROR(IF(OR(I321="",H321=""),"",I321/H321),"")</f>
        <v/>
      </c>
      <c r="M321" s="25" t="n"/>
      <c r="N321" s="25" t="n"/>
      <c r="O321" s="25" t="n"/>
      <c r="P321" s="25" t="n"/>
      <c r="Q321" s="24">
        <f>IFERROR(IF(OR(H321="",I321="",P321=""),"",MIN(H321,MAX(0,I321+P321))),"")</f>
        <v/>
      </c>
      <c r="R321" s="56" t="n"/>
      <c r="S321" s="57">
        <f>IFERROR(IF(OR(Q321="",R321=""),"",Q321*R321),"")</f>
        <v/>
      </c>
      <c r="T321" s="58">
        <f>IFERROR(IF(OR(Q321="",H321=""),"",Q321/H321),"")</f>
        <v/>
      </c>
      <c r="U321" s="57">
        <f>IFERROR(IF(OR(S321="",H321=""),"",S321/H321),"")</f>
        <v/>
      </c>
      <c r="V321" s="25" t="n"/>
      <c r="W321" s="56" t="n"/>
      <c r="X321" s="57">
        <f>IFERROR(IF(OR(V321="",W321=""),"",V321*W321),"")</f>
        <v/>
      </c>
      <c r="Y321" s="58">
        <f>IFERROR(IF(OR(V321="",H321=""),"",V321/H321),"")</f>
        <v/>
      </c>
      <c r="Z321" s="57">
        <f>IFERROR(IF(OR(S321="",X321=""),"",S321-X321),"")</f>
        <v/>
      </c>
      <c r="AA321" s="58">
        <f>IFERROR(IF(OR(Z321="",X321=""),"",Z321/X321),"")</f>
        <v/>
      </c>
      <c r="AB321" s="25" t="n"/>
      <c r="AC321" s="56" t="n"/>
      <c r="AD321" s="57">
        <f>IFERROR(IF(OR(AB321="",AC321=""),"",AB321*AC321),"")</f>
        <v/>
      </c>
      <c r="AE321" s="57">
        <f>IFERROR(IF(OR(S321="",AD321=""),"",S321-AD321),"")</f>
        <v/>
      </c>
      <c r="AF321" s="58">
        <f>IFERROR(IF(OR(AE321="",AD321=""),"",AE321/AD321),"")</f>
        <v/>
      </c>
      <c r="AG321" s="56" t="n"/>
      <c r="AH321" s="59">
        <f>IFERROR(IF(OR(R321="",AG321=""),"",R321/AG321*100),"")</f>
        <v/>
      </c>
      <c r="AI321" s="56" t="n"/>
      <c r="AJ321" s="57">
        <f>IFERROR(IF(OR(T321="",AI321=""),"",IF(T321&gt;='Assumptions'!$B$10,AI321*(1+'Assumptions'!$B$13),IF(T321&lt;'Assumptions'!$B$8,AI321*(1-'Assumptions'!$B$14),AI321))),"")</f>
        <v/>
      </c>
      <c r="AK321" s="31">
        <f>IFERROR(IF(COUNTA(G321,I321:J321,M321:P321,R321,V321:W321,AB321:AC321,AG321,AI321,AL321:AN321)=0,"",IF(H321=0,"Closed / Sold Out",IF(I321&gt;H321,"Review Inventory",IF(T321&gt;='Assumptions'!$B$10,"Increase Rate",IF(T321&lt;'Assumptions'!$B$8,"Reduce Rate","Hold Rate"))))),"Review")</f>
        <v/>
      </c>
      <c r="AL321" s="25" t="n"/>
      <c r="AM321" s="25" t="n"/>
      <c r="AN321" s="26" t="n"/>
      <c r="AO321" s="24">
        <f>IFERROR(IF(A321="","",IF(A321&lt;TODAY(),"Past",IF(A321=TODAY(),"Today","Future"))),"")</f>
        <v/>
      </c>
      <c r="AP321" s="58">
        <f>IFERROR(IF(COUNTA(G321,I321:J321,M321:P321,R321,V321:W321,AB321:AC321,AG321,AI321,AL321:AN321)=0,"",'Assumptions'!$B$9),"")</f>
        <v/>
      </c>
      <c r="AQ321" s="31">
        <f>IFERROR(IF(COUNTA(G321,I321:J321,M321:P321,R321,V321:W321,AB321:AC321,AG321,AI321,AL321:AN321)=0,"",IF(G321&gt;F321,"Out-of-order rooms exceed inventory",IF(I321&gt;H321,"On-the-books rooms exceed sellable rooms",IF(Q321&gt;H321,"Forecast exceeds sellable rooms",IF(AND(Q321&gt;0,R321=0),"Missing forecast ADR",IF(AND(I321&gt;0,J321=0),"Missing on-the-books ADR","Ready")))))),"Check inputs")</f>
        <v/>
      </c>
    </row>
    <row r="322">
      <c r="A322" s="55" t="n">
        <v>46343</v>
      </c>
      <c r="B322" s="24">
        <f>IFERROR(IF(A322="","",INDEX('Assumptions'!$E$3:$E$9,MOD(A322-'Assumptions'!$B$18,7)+1)),"")</f>
        <v/>
      </c>
      <c r="C322" s="24">
        <f>IFERROR(IF(A322="","",INDEX('Assumptions'!$H$3:$H$14,MONTH(A322))),"")</f>
        <v/>
      </c>
      <c r="D322" s="25" t="inlineStr">
        <is>
          <t>Weekday</t>
        </is>
      </c>
      <c r="E322" s="26" t="n"/>
      <c r="F322" s="24">
        <f>IFERROR(IF(A322="","",'Assumptions'!$B$5),"")</f>
        <v/>
      </c>
      <c r="G322" s="25" t="n"/>
      <c r="H322" s="24">
        <f>IFERROR(IF(G322="","",MAX(0,F322-G322)),"")</f>
        <v/>
      </c>
      <c r="I322" s="25" t="n"/>
      <c r="J322" s="56" t="n"/>
      <c r="K322" s="57">
        <f>IFERROR(IF(OR(I322="",J322=""),"",I322*J322),"")</f>
        <v/>
      </c>
      <c r="L322" s="58">
        <f>IFERROR(IF(OR(I322="",H322=""),"",I322/H322),"")</f>
        <v/>
      </c>
      <c r="M322" s="25" t="n"/>
      <c r="N322" s="25" t="n"/>
      <c r="O322" s="25" t="n"/>
      <c r="P322" s="25" t="n"/>
      <c r="Q322" s="24">
        <f>IFERROR(IF(OR(H322="",I322="",P322=""),"",MIN(H322,MAX(0,I322+P322))),"")</f>
        <v/>
      </c>
      <c r="R322" s="56" t="n"/>
      <c r="S322" s="57">
        <f>IFERROR(IF(OR(Q322="",R322=""),"",Q322*R322),"")</f>
        <v/>
      </c>
      <c r="T322" s="58">
        <f>IFERROR(IF(OR(Q322="",H322=""),"",Q322/H322),"")</f>
        <v/>
      </c>
      <c r="U322" s="57">
        <f>IFERROR(IF(OR(S322="",H322=""),"",S322/H322),"")</f>
        <v/>
      </c>
      <c r="V322" s="25" t="n"/>
      <c r="W322" s="56" t="n"/>
      <c r="X322" s="57">
        <f>IFERROR(IF(OR(V322="",W322=""),"",V322*W322),"")</f>
        <v/>
      </c>
      <c r="Y322" s="58">
        <f>IFERROR(IF(OR(V322="",H322=""),"",V322/H322),"")</f>
        <v/>
      </c>
      <c r="Z322" s="57">
        <f>IFERROR(IF(OR(S322="",X322=""),"",S322-X322),"")</f>
        <v/>
      </c>
      <c r="AA322" s="58">
        <f>IFERROR(IF(OR(Z322="",X322=""),"",Z322/X322),"")</f>
        <v/>
      </c>
      <c r="AB322" s="25" t="n"/>
      <c r="AC322" s="56" t="n"/>
      <c r="AD322" s="57">
        <f>IFERROR(IF(OR(AB322="",AC322=""),"",AB322*AC322),"")</f>
        <v/>
      </c>
      <c r="AE322" s="57">
        <f>IFERROR(IF(OR(S322="",AD322=""),"",S322-AD322),"")</f>
        <v/>
      </c>
      <c r="AF322" s="58">
        <f>IFERROR(IF(OR(AE322="",AD322=""),"",AE322/AD322),"")</f>
        <v/>
      </c>
      <c r="AG322" s="56" t="n"/>
      <c r="AH322" s="59">
        <f>IFERROR(IF(OR(R322="",AG322=""),"",R322/AG322*100),"")</f>
        <v/>
      </c>
      <c r="AI322" s="56" t="n"/>
      <c r="AJ322" s="57">
        <f>IFERROR(IF(OR(T322="",AI322=""),"",IF(T322&gt;='Assumptions'!$B$10,AI322*(1+'Assumptions'!$B$13),IF(T322&lt;'Assumptions'!$B$8,AI322*(1-'Assumptions'!$B$14),AI322))),"")</f>
        <v/>
      </c>
      <c r="AK322" s="31">
        <f>IFERROR(IF(COUNTA(G322,I322:J322,M322:P322,R322,V322:W322,AB322:AC322,AG322,AI322,AL322:AN322)=0,"",IF(H322=0,"Closed / Sold Out",IF(I322&gt;H322,"Review Inventory",IF(T322&gt;='Assumptions'!$B$10,"Increase Rate",IF(T322&lt;'Assumptions'!$B$8,"Reduce Rate","Hold Rate"))))),"Review")</f>
        <v/>
      </c>
      <c r="AL322" s="25" t="n"/>
      <c r="AM322" s="25" t="n"/>
      <c r="AN322" s="26" t="n"/>
      <c r="AO322" s="24">
        <f>IFERROR(IF(A322="","",IF(A322&lt;TODAY(),"Past",IF(A322=TODAY(),"Today","Future"))),"")</f>
        <v/>
      </c>
      <c r="AP322" s="58">
        <f>IFERROR(IF(COUNTA(G322,I322:J322,M322:P322,R322,V322:W322,AB322:AC322,AG322,AI322,AL322:AN322)=0,"",'Assumptions'!$B$9),"")</f>
        <v/>
      </c>
      <c r="AQ322" s="31">
        <f>IFERROR(IF(COUNTA(G322,I322:J322,M322:P322,R322,V322:W322,AB322:AC322,AG322,AI322,AL322:AN322)=0,"",IF(G322&gt;F322,"Out-of-order rooms exceed inventory",IF(I322&gt;H322,"On-the-books rooms exceed sellable rooms",IF(Q322&gt;H322,"Forecast exceeds sellable rooms",IF(AND(Q322&gt;0,R322=0),"Missing forecast ADR",IF(AND(I322&gt;0,J322=0),"Missing on-the-books ADR","Ready")))))),"Check inputs")</f>
        <v/>
      </c>
    </row>
    <row r="323">
      <c r="A323" s="55" t="n">
        <v>46344</v>
      </c>
      <c r="B323" s="24">
        <f>IFERROR(IF(A323="","",INDEX('Assumptions'!$E$3:$E$9,MOD(A323-'Assumptions'!$B$18,7)+1)),"")</f>
        <v/>
      </c>
      <c r="C323" s="24">
        <f>IFERROR(IF(A323="","",INDEX('Assumptions'!$H$3:$H$14,MONTH(A323))),"")</f>
        <v/>
      </c>
      <c r="D323" s="25" t="inlineStr">
        <is>
          <t>Weekday</t>
        </is>
      </c>
      <c r="E323" s="26" t="n"/>
      <c r="F323" s="24">
        <f>IFERROR(IF(A323="","",'Assumptions'!$B$5),"")</f>
        <v/>
      </c>
      <c r="G323" s="25" t="n"/>
      <c r="H323" s="24">
        <f>IFERROR(IF(G323="","",MAX(0,F323-G323)),"")</f>
        <v/>
      </c>
      <c r="I323" s="25" t="n"/>
      <c r="J323" s="56" t="n"/>
      <c r="K323" s="57">
        <f>IFERROR(IF(OR(I323="",J323=""),"",I323*J323),"")</f>
        <v/>
      </c>
      <c r="L323" s="58">
        <f>IFERROR(IF(OR(I323="",H323=""),"",I323/H323),"")</f>
        <v/>
      </c>
      <c r="M323" s="25" t="n"/>
      <c r="N323" s="25" t="n"/>
      <c r="O323" s="25" t="n"/>
      <c r="P323" s="25" t="n"/>
      <c r="Q323" s="24">
        <f>IFERROR(IF(OR(H323="",I323="",P323=""),"",MIN(H323,MAX(0,I323+P323))),"")</f>
        <v/>
      </c>
      <c r="R323" s="56" t="n"/>
      <c r="S323" s="57">
        <f>IFERROR(IF(OR(Q323="",R323=""),"",Q323*R323),"")</f>
        <v/>
      </c>
      <c r="T323" s="58">
        <f>IFERROR(IF(OR(Q323="",H323=""),"",Q323/H323),"")</f>
        <v/>
      </c>
      <c r="U323" s="57">
        <f>IFERROR(IF(OR(S323="",H323=""),"",S323/H323),"")</f>
        <v/>
      </c>
      <c r="V323" s="25" t="n"/>
      <c r="W323" s="56" t="n"/>
      <c r="X323" s="57">
        <f>IFERROR(IF(OR(V323="",W323=""),"",V323*W323),"")</f>
        <v/>
      </c>
      <c r="Y323" s="58">
        <f>IFERROR(IF(OR(V323="",H323=""),"",V323/H323),"")</f>
        <v/>
      </c>
      <c r="Z323" s="57">
        <f>IFERROR(IF(OR(S323="",X323=""),"",S323-X323),"")</f>
        <v/>
      </c>
      <c r="AA323" s="58">
        <f>IFERROR(IF(OR(Z323="",X323=""),"",Z323/X323),"")</f>
        <v/>
      </c>
      <c r="AB323" s="25" t="n"/>
      <c r="AC323" s="56" t="n"/>
      <c r="AD323" s="57">
        <f>IFERROR(IF(OR(AB323="",AC323=""),"",AB323*AC323),"")</f>
        <v/>
      </c>
      <c r="AE323" s="57">
        <f>IFERROR(IF(OR(S323="",AD323=""),"",S323-AD323),"")</f>
        <v/>
      </c>
      <c r="AF323" s="58">
        <f>IFERROR(IF(OR(AE323="",AD323=""),"",AE323/AD323),"")</f>
        <v/>
      </c>
      <c r="AG323" s="56" t="n"/>
      <c r="AH323" s="59">
        <f>IFERROR(IF(OR(R323="",AG323=""),"",R323/AG323*100),"")</f>
        <v/>
      </c>
      <c r="AI323" s="56" t="n"/>
      <c r="AJ323" s="57">
        <f>IFERROR(IF(OR(T323="",AI323=""),"",IF(T323&gt;='Assumptions'!$B$10,AI323*(1+'Assumptions'!$B$13),IF(T323&lt;'Assumptions'!$B$8,AI323*(1-'Assumptions'!$B$14),AI323))),"")</f>
        <v/>
      </c>
      <c r="AK323" s="31">
        <f>IFERROR(IF(COUNTA(G323,I323:J323,M323:P323,R323,V323:W323,AB323:AC323,AG323,AI323,AL323:AN323)=0,"",IF(H323=0,"Closed / Sold Out",IF(I323&gt;H323,"Review Inventory",IF(T323&gt;='Assumptions'!$B$10,"Increase Rate",IF(T323&lt;'Assumptions'!$B$8,"Reduce Rate","Hold Rate"))))),"Review")</f>
        <v/>
      </c>
      <c r="AL323" s="25" t="n"/>
      <c r="AM323" s="25" t="n"/>
      <c r="AN323" s="26" t="n"/>
      <c r="AO323" s="24">
        <f>IFERROR(IF(A323="","",IF(A323&lt;TODAY(),"Past",IF(A323=TODAY(),"Today","Future"))),"")</f>
        <v/>
      </c>
      <c r="AP323" s="58">
        <f>IFERROR(IF(COUNTA(G323,I323:J323,M323:P323,R323,V323:W323,AB323:AC323,AG323,AI323,AL323:AN323)=0,"",'Assumptions'!$B$9),"")</f>
        <v/>
      </c>
      <c r="AQ323" s="31">
        <f>IFERROR(IF(COUNTA(G323,I323:J323,M323:P323,R323,V323:W323,AB323:AC323,AG323,AI323,AL323:AN323)=0,"",IF(G323&gt;F323,"Out-of-order rooms exceed inventory",IF(I323&gt;H323,"On-the-books rooms exceed sellable rooms",IF(Q323&gt;H323,"Forecast exceeds sellable rooms",IF(AND(Q323&gt;0,R323=0),"Missing forecast ADR",IF(AND(I323&gt;0,J323=0),"Missing on-the-books ADR","Ready")))))),"Check inputs")</f>
        <v/>
      </c>
    </row>
    <row r="324">
      <c r="A324" s="55" t="n">
        <v>46345</v>
      </c>
      <c r="B324" s="24">
        <f>IFERROR(IF(A324="","",INDEX('Assumptions'!$E$3:$E$9,MOD(A324-'Assumptions'!$B$18,7)+1)),"")</f>
        <v/>
      </c>
      <c r="C324" s="24">
        <f>IFERROR(IF(A324="","",INDEX('Assumptions'!$H$3:$H$14,MONTH(A324))),"")</f>
        <v/>
      </c>
      <c r="D324" s="25" t="inlineStr">
        <is>
          <t>Weekday</t>
        </is>
      </c>
      <c r="E324" s="26" t="n"/>
      <c r="F324" s="24">
        <f>IFERROR(IF(A324="","",'Assumptions'!$B$5),"")</f>
        <v/>
      </c>
      <c r="G324" s="25" t="n"/>
      <c r="H324" s="24">
        <f>IFERROR(IF(G324="","",MAX(0,F324-G324)),"")</f>
        <v/>
      </c>
      <c r="I324" s="25" t="n"/>
      <c r="J324" s="56" t="n"/>
      <c r="K324" s="57">
        <f>IFERROR(IF(OR(I324="",J324=""),"",I324*J324),"")</f>
        <v/>
      </c>
      <c r="L324" s="58">
        <f>IFERROR(IF(OR(I324="",H324=""),"",I324/H324),"")</f>
        <v/>
      </c>
      <c r="M324" s="25" t="n"/>
      <c r="N324" s="25" t="n"/>
      <c r="O324" s="25" t="n"/>
      <c r="P324" s="25" t="n"/>
      <c r="Q324" s="24">
        <f>IFERROR(IF(OR(H324="",I324="",P324=""),"",MIN(H324,MAX(0,I324+P324))),"")</f>
        <v/>
      </c>
      <c r="R324" s="56" t="n"/>
      <c r="S324" s="57">
        <f>IFERROR(IF(OR(Q324="",R324=""),"",Q324*R324),"")</f>
        <v/>
      </c>
      <c r="T324" s="58">
        <f>IFERROR(IF(OR(Q324="",H324=""),"",Q324/H324),"")</f>
        <v/>
      </c>
      <c r="U324" s="57">
        <f>IFERROR(IF(OR(S324="",H324=""),"",S324/H324),"")</f>
        <v/>
      </c>
      <c r="V324" s="25" t="n"/>
      <c r="W324" s="56" t="n"/>
      <c r="X324" s="57">
        <f>IFERROR(IF(OR(V324="",W324=""),"",V324*W324),"")</f>
        <v/>
      </c>
      <c r="Y324" s="58">
        <f>IFERROR(IF(OR(V324="",H324=""),"",V324/H324),"")</f>
        <v/>
      </c>
      <c r="Z324" s="57">
        <f>IFERROR(IF(OR(S324="",X324=""),"",S324-X324),"")</f>
        <v/>
      </c>
      <c r="AA324" s="58">
        <f>IFERROR(IF(OR(Z324="",X324=""),"",Z324/X324),"")</f>
        <v/>
      </c>
      <c r="AB324" s="25" t="n"/>
      <c r="AC324" s="56" t="n"/>
      <c r="AD324" s="57">
        <f>IFERROR(IF(OR(AB324="",AC324=""),"",AB324*AC324),"")</f>
        <v/>
      </c>
      <c r="AE324" s="57">
        <f>IFERROR(IF(OR(S324="",AD324=""),"",S324-AD324),"")</f>
        <v/>
      </c>
      <c r="AF324" s="58">
        <f>IFERROR(IF(OR(AE324="",AD324=""),"",AE324/AD324),"")</f>
        <v/>
      </c>
      <c r="AG324" s="56" t="n"/>
      <c r="AH324" s="59">
        <f>IFERROR(IF(OR(R324="",AG324=""),"",R324/AG324*100),"")</f>
        <v/>
      </c>
      <c r="AI324" s="56" t="n"/>
      <c r="AJ324" s="57">
        <f>IFERROR(IF(OR(T324="",AI324=""),"",IF(T324&gt;='Assumptions'!$B$10,AI324*(1+'Assumptions'!$B$13),IF(T324&lt;'Assumptions'!$B$8,AI324*(1-'Assumptions'!$B$14),AI324))),"")</f>
        <v/>
      </c>
      <c r="AK324" s="31">
        <f>IFERROR(IF(COUNTA(G324,I324:J324,M324:P324,R324,V324:W324,AB324:AC324,AG324,AI324,AL324:AN324)=0,"",IF(H324=0,"Closed / Sold Out",IF(I324&gt;H324,"Review Inventory",IF(T324&gt;='Assumptions'!$B$10,"Increase Rate",IF(T324&lt;'Assumptions'!$B$8,"Reduce Rate","Hold Rate"))))),"Review")</f>
        <v/>
      </c>
      <c r="AL324" s="25" t="n"/>
      <c r="AM324" s="25" t="n"/>
      <c r="AN324" s="26" t="n"/>
      <c r="AO324" s="24">
        <f>IFERROR(IF(A324="","",IF(A324&lt;TODAY(),"Past",IF(A324=TODAY(),"Today","Future"))),"")</f>
        <v/>
      </c>
      <c r="AP324" s="58">
        <f>IFERROR(IF(COUNTA(G324,I324:J324,M324:P324,R324,V324:W324,AB324:AC324,AG324,AI324,AL324:AN324)=0,"",'Assumptions'!$B$9),"")</f>
        <v/>
      </c>
      <c r="AQ324" s="31">
        <f>IFERROR(IF(COUNTA(G324,I324:J324,M324:P324,R324,V324:W324,AB324:AC324,AG324,AI324,AL324:AN324)=0,"",IF(G324&gt;F324,"Out-of-order rooms exceed inventory",IF(I324&gt;H324,"On-the-books rooms exceed sellable rooms",IF(Q324&gt;H324,"Forecast exceeds sellable rooms",IF(AND(Q324&gt;0,R324=0),"Missing forecast ADR",IF(AND(I324&gt;0,J324=0),"Missing on-the-books ADR","Ready")))))),"Check inputs")</f>
        <v/>
      </c>
    </row>
    <row r="325">
      <c r="A325" s="55" t="n">
        <v>46346</v>
      </c>
      <c r="B325" s="24">
        <f>IFERROR(IF(A325="","",INDEX('Assumptions'!$E$3:$E$9,MOD(A325-'Assumptions'!$B$18,7)+1)),"")</f>
        <v/>
      </c>
      <c r="C325" s="24">
        <f>IFERROR(IF(A325="","",INDEX('Assumptions'!$H$3:$H$14,MONTH(A325))),"")</f>
        <v/>
      </c>
      <c r="D325" s="25" t="inlineStr">
        <is>
          <t>Weekday</t>
        </is>
      </c>
      <c r="E325" s="26" t="n"/>
      <c r="F325" s="24">
        <f>IFERROR(IF(A325="","",'Assumptions'!$B$5),"")</f>
        <v/>
      </c>
      <c r="G325" s="25" t="n"/>
      <c r="H325" s="24">
        <f>IFERROR(IF(G325="","",MAX(0,F325-G325)),"")</f>
        <v/>
      </c>
      <c r="I325" s="25" t="n"/>
      <c r="J325" s="56" t="n"/>
      <c r="K325" s="57">
        <f>IFERROR(IF(OR(I325="",J325=""),"",I325*J325),"")</f>
        <v/>
      </c>
      <c r="L325" s="58">
        <f>IFERROR(IF(OR(I325="",H325=""),"",I325/H325),"")</f>
        <v/>
      </c>
      <c r="M325" s="25" t="n"/>
      <c r="N325" s="25" t="n"/>
      <c r="O325" s="25" t="n"/>
      <c r="P325" s="25" t="n"/>
      <c r="Q325" s="24">
        <f>IFERROR(IF(OR(H325="",I325="",P325=""),"",MIN(H325,MAX(0,I325+P325))),"")</f>
        <v/>
      </c>
      <c r="R325" s="56" t="n"/>
      <c r="S325" s="57">
        <f>IFERROR(IF(OR(Q325="",R325=""),"",Q325*R325),"")</f>
        <v/>
      </c>
      <c r="T325" s="58">
        <f>IFERROR(IF(OR(Q325="",H325=""),"",Q325/H325),"")</f>
        <v/>
      </c>
      <c r="U325" s="57">
        <f>IFERROR(IF(OR(S325="",H325=""),"",S325/H325),"")</f>
        <v/>
      </c>
      <c r="V325" s="25" t="n"/>
      <c r="W325" s="56" t="n"/>
      <c r="X325" s="57">
        <f>IFERROR(IF(OR(V325="",W325=""),"",V325*W325),"")</f>
        <v/>
      </c>
      <c r="Y325" s="58">
        <f>IFERROR(IF(OR(V325="",H325=""),"",V325/H325),"")</f>
        <v/>
      </c>
      <c r="Z325" s="57">
        <f>IFERROR(IF(OR(S325="",X325=""),"",S325-X325),"")</f>
        <v/>
      </c>
      <c r="AA325" s="58">
        <f>IFERROR(IF(OR(Z325="",X325=""),"",Z325/X325),"")</f>
        <v/>
      </c>
      <c r="AB325" s="25" t="n"/>
      <c r="AC325" s="56" t="n"/>
      <c r="AD325" s="57">
        <f>IFERROR(IF(OR(AB325="",AC325=""),"",AB325*AC325),"")</f>
        <v/>
      </c>
      <c r="AE325" s="57">
        <f>IFERROR(IF(OR(S325="",AD325=""),"",S325-AD325),"")</f>
        <v/>
      </c>
      <c r="AF325" s="58">
        <f>IFERROR(IF(OR(AE325="",AD325=""),"",AE325/AD325),"")</f>
        <v/>
      </c>
      <c r="AG325" s="56" t="n"/>
      <c r="AH325" s="59">
        <f>IFERROR(IF(OR(R325="",AG325=""),"",R325/AG325*100),"")</f>
        <v/>
      </c>
      <c r="AI325" s="56" t="n"/>
      <c r="AJ325" s="57">
        <f>IFERROR(IF(OR(T325="",AI325=""),"",IF(T325&gt;='Assumptions'!$B$10,AI325*(1+'Assumptions'!$B$13),IF(T325&lt;'Assumptions'!$B$8,AI325*(1-'Assumptions'!$B$14),AI325))),"")</f>
        <v/>
      </c>
      <c r="AK325" s="31">
        <f>IFERROR(IF(COUNTA(G325,I325:J325,M325:P325,R325,V325:W325,AB325:AC325,AG325,AI325,AL325:AN325)=0,"",IF(H325=0,"Closed / Sold Out",IF(I325&gt;H325,"Review Inventory",IF(T325&gt;='Assumptions'!$B$10,"Increase Rate",IF(T325&lt;'Assumptions'!$B$8,"Reduce Rate","Hold Rate"))))),"Review")</f>
        <v/>
      </c>
      <c r="AL325" s="25" t="n"/>
      <c r="AM325" s="25" t="n"/>
      <c r="AN325" s="26" t="n"/>
      <c r="AO325" s="24">
        <f>IFERROR(IF(A325="","",IF(A325&lt;TODAY(),"Past",IF(A325=TODAY(),"Today","Future"))),"")</f>
        <v/>
      </c>
      <c r="AP325" s="58">
        <f>IFERROR(IF(COUNTA(G325,I325:J325,M325:P325,R325,V325:W325,AB325:AC325,AG325,AI325,AL325:AN325)=0,"",'Assumptions'!$B$9),"")</f>
        <v/>
      </c>
      <c r="AQ325" s="31">
        <f>IFERROR(IF(COUNTA(G325,I325:J325,M325:P325,R325,V325:W325,AB325:AC325,AG325,AI325,AL325:AN325)=0,"",IF(G325&gt;F325,"Out-of-order rooms exceed inventory",IF(I325&gt;H325,"On-the-books rooms exceed sellable rooms",IF(Q325&gt;H325,"Forecast exceeds sellable rooms",IF(AND(Q325&gt;0,R325=0),"Missing forecast ADR",IF(AND(I325&gt;0,J325=0),"Missing on-the-books ADR","Ready")))))),"Check inputs")</f>
        <v/>
      </c>
    </row>
    <row r="326">
      <c r="A326" s="55" t="n">
        <v>46347</v>
      </c>
      <c r="B326" s="24">
        <f>IFERROR(IF(A326="","",INDEX('Assumptions'!$E$3:$E$9,MOD(A326-'Assumptions'!$B$18,7)+1)),"")</f>
        <v/>
      </c>
      <c r="C326" s="24">
        <f>IFERROR(IF(A326="","",INDEX('Assumptions'!$H$3:$H$14,MONTH(A326))),"")</f>
        <v/>
      </c>
      <c r="D326" s="25" t="inlineStr">
        <is>
          <t>Weekend</t>
        </is>
      </c>
      <c r="E326" s="26" t="n"/>
      <c r="F326" s="24">
        <f>IFERROR(IF(A326="","",'Assumptions'!$B$5),"")</f>
        <v/>
      </c>
      <c r="G326" s="25" t="n"/>
      <c r="H326" s="24">
        <f>IFERROR(IF(G326="","",MAX(0,F326-G326)),"")</f>
        <v/>
      </c>
      <c r="I326" s="25" t="n"/>
      <c r="J326" s="56" t="n"/>
      <c r="K326" s="57">
        <f>IFERROR(IF(OR(I326="",J326=""),"",I326*J326),"")</f>
        <v/>
      </c>
      <c r="L326" s="58">
        <f>IFERROR(IF(OR(I326="",H326=""),"",I326/H326),"")</f>
        <v/>
      </c>
      <c r="M326" s="25" t="n"/>
      <c r="N326" s="25" t="n"/>
      <c r="O326" s="25" t="n"/>
      <c r="P326" s="25" t="n"/>
      <c r="Q326" s="24">
        <f>IFERROR(IF(OR(H326="",I326="",P326=""),"",MIN(H326,MAX(0,I326+P326))),"")</f>
        <v/>
      </c>
      <c r="R326" s="56" t="n"/>
      <c r="S326" s="57">
        <f>IFERROR(IF(OR(Q326="",R326=""),"",Q326*R326),"")</f>
        <v/>
      </c>
      <c r="T326" s="58">
        <f>IFERROR(IF(OR(Q326="",H326=""),"",Q326/H326),"")</f>
        <v/>
      </c>
      <c r="U326" s="57">
        <f>IFERROR(IF(OR(S326="",H326=""),"",S326/H326),"")</f>
        <v/>
      </c>
      <c r="V326" s="25" t="n"/>
      <c r="W326" s="56" t="n"/>
      <c r="X326" s="57">
        <f>IFERROR(IF(OR(V326="",W326=""),"",V326*W326),"")</f>
        <v/>
      </c>
      <c r="Y326" s="58">
        <f>IFERROR(IF(OR(V326="",H326=""),"",V326/H326),"")</f>
        <v/>
      </c>
      <c r="Z326" s="57">
        <f>IFERROR(IF(OR(S326="",X326=""),"",S326-X326),"")</f>
        <v/>
      </c>
      <c r="AA326" s="58">
        <f>IFERROR(IF(OR(Z326="",X326=""),"",Z326/X326),"")</f>
        <v/>
      </c>
      <c r="AB326" s="25" t="n"/>
      <c r="AC326" s="56" t="n"/>
      <c r="AD326" s="57">
        <f>IFERROR(IF(OR(AB326="",AC326=""),"",AB326*AC326),"")</f>
        <v/>
      </c>
      <c r="AE326" s="57">
        <f>IFERROR(IF(OR(S326="",AD326=""),"",S326-AD326),"")</f>
        <v/>
      </c>
      <c r="AF326" s="58">
        <f>IFERROR(IF(OR(AE326="",AD326=""),"",AE326/AD326),"")</f>
        <v/>
      </c>
      <c r="AG326" s="56" t="n"/>
      <c r="AH326" s="59">
        <f>IFERROR(IF(OR(R326="",AG326=""),"",R326/AG326*100),"")</f>
        <v/>
      </c>
      <c r="AI326" s="56" t="n"/>
      <c r="AJ326" s="57">
        <f>IFERROR(IF(OR(T326="",AI326=""),"",IF(T326&gt;='Assumptions'!$B$10,AI326*(1+'Assumptions'!$B$13),IF(T326&lt;'Assumptions'!$B$8,AI326*(1-'Assumptions'!$B$14),AI326))),"")</f>
        <v/>
      </c>
      <c r="AK326" s="31">
        <f>IFERROR(IF(COUNTA(G326,I326:J326,M326:P326,R326,V326:W326,AB326:AC326,AG326,AI326,AL326:AN326)=0,"",IF(H326=0,"Closed / Sold Out",IF(I326&gt;H326,"Review Inventory",IF(T326&gt;='Assumptions'!$B$10,"Increase Rate",IF(T326&lt;'Assumptions'!$B$8,"Reduce Rate","Hold Rate"))))),"Review")</f>
        <v/>
      </c>
      <c r="AL326" s="25" t="n"/>
      <c r="AM326" s="25" t="n"/>
      <c r="AN326" s="26" t="n"/>
      <c r="AO326" s="24">
        <f>IFERROR(IF(A326="","",IF(A326&lt;TODAY(),"Past",IF(A326=TODAY(),"Today","Future"))),"")</f>
        <v/>
      </c>
      <c r="AP326" s="58">
        <f>IFERROR(IF(COUNTA(G326,I326:J326,M326:P326,R326,V326:W326,AB326:AC326,AG326,AI326,AL326:AN326)=0,"",'Assumptions'!$B$9),"")</f>
        <v/>
      </c>
      <c r="AQ326" s="31">
        <f>IFERROR(IF(COUNTA(G326,I326:J326,M326:P326,R326,V326:W326,AB326:AC326,AG326,AI326,AL326:AN326)=0,"",IF(G326&gt;F326,"Out-of-order rooms exceed inventory",IF(I326&gt;H326,"On-the-books rooms exceed sellable rooms",IF(Q326&gt;H326,"Forecast exceeds sellable rooms",IF(AND(Q326&gt;0,R326=0),"Missing forecast ADR",IF(AND(I326&gt;0,J326=0),"Missing on-the-books ADR","Ready")))))),"Check inputs")</f>
        <v/>
      </c>
    </row>
    <row r="327">
      <c r="A327" s="55" t="n">
        <v>46348</v>
      </c>
      <c r="B327" s="24">
        <f>IFERROR(IF(A327="","",INDEX('Assumptions'!$E$3:$E$9,MOD(A327-'Assumptions'!$B$18,7)+1)),"")</f>
        <v/>
      </c>
      <c r="C327" s="24">
        <f>IFERROR(IF(A327="","",INDEX('Assumptions'!$H$3:$H$14,MONTH(A327))),"")</f>
        <v/>
      </c>
      <c r="D327" s="25" t="inlineStr">
        <is>
          <t>Weekend</t>
        </is>
      </c>
      <c r="E327" s="26" t="n"/>
      <c r="F327" s="24">
        <f>IFERROR(IF(A327="","",'Assumptions'!$B$5),"")</f>
        <v/>
      </c>
      <c r="G327" s="25" t="n"/>
      <c r="H327" s="24">
        <f>IFERROR(IF(G327="","",MAX(0,F327-G327)),"")</f>
        <v/>
      </c>
      <c r="I327" s="25" t="n"/>
      <c r="J327" s="56" t="n"/>
      <c r="K327" s="57">
        <f>IFERROR(IF(OR(I327="",J327=""),"",I327*J327),"")</f>
        <v/>
      </c>
      <c r="L327" s="58">
        <f>IFERROR(IF(OR(I327="",H327=""),"",I327/H327),"")</f>
        <v/>
      </c>
      <c r="M327" s="25" t="n"/>
      <c r="N327" s="25" t="n"/>
      <c r="O327" s="25" t="n"/>
      <c r="P327" s="25" t="n"/>
      <c r="Q327" s="24">
        <f>IFERROR(IF(OR(H327="",I327="",P327=""),"",MIN(H327,MAX(0,I327+P327))),"")</f>
        <v/>
      </c>
      <c r="R327" s="56" t="n"/>
      <c r="S327" s="57">
        <f>IFERROR(IF(OR(Q327="",R327=""),"",Q327*R327),"")</f>
        <v/>
      </c>
      <c r="T327" s="58">
        <f>IFERROR(IF(OR(Q327="",H327=""),"",Q327/H327),"")</f>
        <v/>
      </c>
      <c r="U327" s="57">
        <f>IFERROR(IF(OR(S327="",H327=""),"",S327/H327),"")</f>
        <v/>
      </c>
      <c r="V327" s="25" t="n"/>
      <c r="W327" s="56" t="n"/>
      <c r="X327" s="57">
        <f>IFERROR(IF(OR(V327="",W327=""),"",V327*W327),"")</f>
        <v/>
      </c>
      <c r="Y327" s="58">
        <f>IFERROR(IF(OR(V327="",H327=""),"",V327/H327),"")</f>
        <v/>
      </c>
      <c r="Z327" s="57">
        <f>IFERROR(IF(OR(S327="",X327=""),"",S327-X327),"")</f>
        <v/>
      </c>
      <c r="AA327" s="58">
        <f>IFERROR(IF(OR(Z327="",X327=""),"",Z327/X327),"")</f>
        <v/>
      </c>
      <c r="AB327" s="25" t="n"/>
      <c r="AC327" s="56" t="n"/>
      <c r="AD327" s="57">
        <f>IFERROR(IF(OR(AB327="",AC327=""),"",AB327*AC327),"")</f>
        <v/>
      </c>
      <c r="AE327" s="57">
        <f>IFERROR(IF(OR(S327="",AD327=""),"",S327-AD327),"")</f>
        <v/>
      </c>
      <c r="AF327" s="58">
        <f>IFERROR(IF(OR(AE327="",AD327=""),"",AE327/AD327),"")</f>
        <v/>
      </c>
      <c r="AG327" s="56" t="n"/>
      <c r="AH327" s="59">
        <f>IFERROR(IF(OR(R327="",AG327=""),"",R327/AG327*100),"")</f>
        <v/>
      </c>
      <c r="AI327" s="56" t="n"/>
      <c r="AJ327" s="57">
        <f>IFERROR(IF(OR(T327="",AI327=""),"",IF(T327&gt;='Assumptions'!$B$10,AI327*(1+'Assumptions'!$B$13),IF(T327&lt;'Assumptions'!$B$8,AI327*(1-'Assumptions'!$B$14),AI327))),"")</f>
        <v/>
      </c>
      <c r="AK327" s="31">
        <f>IFERROR(IF(COUNTA(G327,I327:J327,M327:P327,R327,V327:W327,AB327:AC327,AG327,AI327,AL327:AN327)=0,"",IF(H327=0,"Closed / Sold Out",IF(I327&gt;H327,"Review Inventory",IF(T327&gt;='Assumptions'!$B$10,"Increase Rate",IF(T327&lt;'Assumptions'!$B$8,"Reduce Rate","Hold Rate"))))),"Review")</f>
        <v/>
      </c>
      <c r="AL327" s="25" t="n"/>
      <c r="AM327" s="25" t="n"/>
      <c r="AN327" s="26" t="n"/>
      <c r="AO327" s="24">
        <f>IFERROR(IF(A327="","",IF(A327&lt;TODAY(),"Past",IF(A327=TODAY(),"Today","Future"))),"")</f>
        <v/>
      </c>
      <c r="AP327" s="58">
        <f>IFERROR(IF(COUNTA(G327,I327:J327,M327:P327,R327,V327:W327,AB327:AC327,AG327,AI327,AL327:AN327)=0,"",'Assumptions'!$B$9),"")</f>
        <v/>
      </c>
      <c r="AQ327" s="31">
        <f>IFERROR(IF(COUNTA(G327,I327:J327,M327:P327,R327,V327:W327,AB327:AC327,AG327,AI327,AL327:AN327)=0,"",IF(G327&gt;F327,"Out-of-order rooms exceed inventory",IF(I327&gt;H327,"On-the-books rooms exceed sellable rooms",IF(Q327&gt;H327,"Forecast exceeds sellable rooms",IF(AND(Q327&gt;0,R327=0),"Missing forecast ADR",IF(AND(I327&gt;0,J327=0),"Missing on-the-books ADR","Ready")))))),"Check inputs")</f>
        <v/>
      </c>
    </row>
    <row r="328">
      <c r="A328" s="55" t="n">
        <v>46349</v>
      </c>
      <c r="B328" s="24">
        <f>IFERROR(IF(A328="","",INDEX('Assumptions'!$E$3:$E$9,MOD(A328-'Assumptions'!$B$18,7)+1)),"")</f>
        <v/>
      </c>
      <c r="C328" s="24">
        <f>IFERROR(IF(A328="","",INDEX('Assumptions'!$H$3:$H$14,MONTH(A328))),"")</f>
        <v/>
      </c>
      <c r="D328" s="25" t="inlineStr">
        <is>
          <t>Weekday</t>
        </is>
      </c>
      <c r="E328" s="26" t="n"/>
      <c r="F328" s="24">
        <f>IFERROR(IF(A328="","",'Assumptions'!$B$5),"")</f>
        <v/>
      </c>
      <c r="G328" s="25" t="n"/>
      <c r="H328" s="24">
        <f>IFERROR(IF(G328="","",MAX(0,F328-G328)),"")</f>
        <v/>
      </c>
      <c r="I328" s="25" t="n"/>
      <c r="J328" s="56" t="n"/>
      <c r="K328" s="57">
        <f>IFERROR(IF(OR(I328="",J328=""),"",I328*J328),"")</f>
        <v/>
      </c>
      <c r="L328" s="58">
        <f>IFERROR(IF(OR(I328="",H328=""),"",I328/H328),"")</f>
        <v/>
      </c>
      <c r="M328" s="25" t="n"/>
      <c r="N328" s="25" t="n"/>
      <c r="O328" s="25" t="n"/>
      <c r="P328" s="25" t="n"/>
      <c r="Q328" s="24">
        <f>IFERROR(IF(OR(H328="",I328="",P328=""),"",MIN(H328,MAX(0,I328+P328))),"")</f>
        <v/>
      </c>
      <c r="R328" s="56" t="n"/>
      <c r="S328" s="57">
        <f>IFERROR(IF(OR(Q328="",R328=""),"",Q328*R328),"")</f>
        <v/>
      </c>
      <c r="T328" s="58">
        <f>IFERROR(IF(OR(Q328="",H328=""),"",Q328/H328),"")</f>
        <v/>
      </c>
      <c r="U328" s="57">
        <f>IFERROR(IF(OR(S328="",H328=""),"",S328/H328),"")</f>
        <v/>
      </c>
      <c r="V328" s="25" t="n"/>
      <c r="W328" s="56" t="n"/>
      <c r="X328" s="57">
        <f>IFERROR(IF(OR(V328="",W328=""),"",V328*W328),"")</f>
        <v/>
      </c>
      <c r="Y328" s="58">
        <f>IFERROR(IF(OR(V328="",H328=""),"",V328/H328),"")</f>
        <v/>
      </c>
      <c r="Z328" s="57">
        <f>IFERROR(IF(OR(S328="",X328=""),"",S328-X328),"")</f>
        <v/>
      </c>
      <c r="AA328" s="58">
        <f>IFERROR(IF(OR(Z328="",X328=""),"",Z328/X328),"")</f>
        <v/>
      </c>
      <c r="AB328" s="25" t="n"/>
      <c r="AC328" s="56" t="n"/>
      <c r="AD328" s="57">
        <f>IFERROR(IF(OR(AB328="",AC328=""),"",AB328*AC328),"")</f>
        <v/>
      </c>
      <c r="AE328" s="57">
        <f>IFERROR(IF(OR(S328="",AD328=""),"",S328-AD328),"")</f>
        <v/>
      </c>
      <c r="AF328" s="58">
        <f>IFERROR(IF(OR(AE328="",AD328=""),"",AE328/AD328),"")</f>
        <v/>
      </c>
      <c r="AG328" s="56" t="n"/>
      <c r="AH328" s="59">
        <f>IFERROR(IF(OR(R328="",AG328=""),"",R328/AG328*100),"")</f>
        <v/>
      </c>
      <c r="AI328" s="56" t="n"/>
      <c r="AJ328" s="57">
        <f>IFERROR(IF(OR(T328="",AI328=""),"",IF(T328&gt;='Assumptions'!$B$10,AI328*(1+'Assumptions'!$B$13),IF(T328&lt;'Assumptions'!$B$8,AI328*(1-'Assumptions'!$B$14),AI328))),"")</f>
        <v/>
      </c>
      <c r="AK328" s="31">
        <f>IFERROR(IF(COUNTA(G328,I328:J328,M328:P328,R328,V328:W328,AB328:AC328,AG328,AI328,AL328:AN328)=0,"",IF(H328=0,"Closed / Sold Out",IF(I328&gt;H328,"Review Inventory",IF(T328&gt;='Assumptions'!$B$10,"Increase Rate",IF(T328&lt;'Assumptions'!$B$8,"Reduce Rate","Hold Rate"))))),"Review")</f>
        <v/>
      </c>
      <c r="AL328" s="25" t="n"/>
      <c r="AM328" s="25" t="n"/>
      <c r="AN328" s="26" t="n"/>
      <c r="AO328" s="24">
        <f>IFERROR(IF(A328="","",IF(A328&lt;TODAY(),"Past",IF(A328=TODAY(),"Today","Future"))),"")</f>
        <v/>
      </c>
      <c r="AP328" s="58">
        <f>IFERROR(IF(COUNTA(G328,I328:J328,M328:P328,R328,V328:W328,AB328:AC328,AG328,AI328,AL328:AN328)=0,"",'Assumptions'!$B$9),"")</f>
        <v/>
      </c>
      <c r="AQ328" s="31">
        <f>IFERROR(IF(COUNTA(G328,I328:J328,M328:P328,R328,V328:W328,AB328:AC328,AG328,AI328,AL328:AN328)=0,"",IF(G328&gt;F328,"Out-of-order rooms exceed inventory",IF(I328&gt;H328,"On-the-books rooms exceed sellable rooms",IF(Q328&gt;H328,"Forecast exceeds sellable rooms",IF(AND(Q328&gt;0,R328=0),"Missing forecast ADR",IF(AND(I328&gt;0,J328=0),"Missing on-the-books ADR","Ready")))))),"Check inputs")</f>
        <v/>
      </c>
    </row>
    <row r="329">
      <c r="A329" s="55" t="n">
        <v>46350</v>
      </c>
      <c r="B329" s="24">
        <f>IFERROR(IF(A329="","",INDEX('Assumptions'!$E$3:$E$9,MOD(A329-'Assumptions'!$B$18,7)+1)),"")</f>
        <v/>
      </c>
      <c r="C329" s="24">
        <f>IFERROR(IF(A329="","",INDEX('Assumptions'!$H$3:$H$14,MONTH(A329))),"")</f>
        <v/>
      </c>
      <c r="D329" s="25" t="inlineStr">
        <is>
          <t>Weekday</t>
        </is>
      </c>
      <c r="E329" s="26" t="n"/>
      <c r="F329" s="24">
        <f>IFERROR(IF(A329="","",'Assumptions'!$B$5),"")</f>
        <v/>
      </c>
      <c r="G329" s="25" t="n"/>
      <c r="H329" s="24">
        <f>IFERROR(IF(G329="","",MAX(0,F329-G329)),"")</f>
        <v/>
      </c>
      <c r="I329" s="25" t="n"/>
      <c r="J329" s="56" t="n"/>
      <c r="K329" s="57">
        <f>IFERROR(IF(OR(I329="",J329=""),"",I329*J329),"")</f>
        <v/>
      </c>
      <c r="L329" s="58">
        <f>IFERROR(IF(OR(I329="",H329=""),"",I329/H329),"")</f>
        <v/>
      </c>
      <c r="M329" s="25" t="n"/>
      <c r="N329" s="25" t="n"/>
      <c r="O329" s="25" t="n"/>
      <c r="P329" s="25" t="n"/>
      <c r="Q329" s="24">
        <f>IFERROR(IF(OR(H329="",I329="",P329=""),"",MIN(H329,MAX(0,I329+P329))),"")</f>
        <v/>
      </c>
      <c r="R329" s="56" t="n"/>
      <c r="S329" s="57">
        <f>IFERROR(IF(OR(Q329="",R329=""),"",Q329*R329),"")</f>
        <v/>
      </c>
      <c r="T329" s="58">
        <f>IFERROR(IF(OR(Q329="",H329=""),"",Q329/H329),"")</f>
        <v/>
      </c>
      <c r="U329" s="57">
        <f>IFERROR(IF(OR(S329="",H329=""),"",S329/H329),"")</f>
        <v/>
      </c>
      <c r="V329" s="25" t="n"/>
      <c r="W329" s="56" t="n"/>
      <c r="X329" s="57">
        <f>IFERROR(IF(OR(V329="",W329=""),"",V329*W329),"")</f>
        <v/>
      </c>
      <c r="Y329" s="58">
        <f>IFERROR(IF(OR(V329="",H329=""),"",V329/H329),"")</f>
        <v/>
      </c>
      <c r="Z329" s="57">
        <f>IFERROR(IF(OR(S329="",X329=""),"",S329-X329),"")</f>
        <v/>
      </c>
      <c r="AA329" s="58">
        <f>IFERROR(IF(OR(Z329="",X329=""),"",Z329/X329),"")</f>
        <v/>
      </c>
      <c r="AB329" s="25" t="n"/>
      <c r="AC329" s="56" t="n"/>
      <c r="AD329" s="57">
        <f>IFERROR(IF(OR(AB329="",AC329=""),"",AB329*AC329),"")</f>
        <v/>
      </c>
      <c r="AE329" s="57">
        <f>IFERROR(IF(OR(S329="",AD329=""),"",S329-AD329),"")</f>
        <v/>
      </c>
      <c r="AF329" s="58">
        <f>IFERROR(IF(OR(AE329="",AD329=""),"",AE329/AD329),"")</f>
        <v/>
      </c>
      <c r="AG329" s="56" t="n"/>
      <c r="AH329" s="59">
        <f>IFERROR(IF(OR(R329="",AG329=""),"",R329/AG329*100),"")</f>
        <v/>
      </c>
      <c r="AI329" s="56" t="n"/>
      <c r="AJ329" s="57">
        <f>IFERROR(IF(OR(T329="",AI329=""),"",IF(T329&gt;='Assumptions'!$B$10,AI329*(1+'Assumptions'!$B$13),IF(T329&lt;'Assumptions'!$B$8,AI329*(1-'Assumptions'!$B$14),AI329))),"")</f>
        <v/>
      </c>
      <c r="AK329" s="31">
        <f>IFERROR(IF(COUNTA(G329,I329:J329,M329:P329,R329,V329:W329,AB329:AC329,AG329,AI329,AL329:AN329)=0,"",IF(H329=0,"Closed / Sold Out",IF(I329&gt;H329,"Review Inventory",IF(T329&gt;='Assumptions'!$B$10,"Increase Rate",IF(T329&lt;'Assumptions'!$B$8,"Reduce Rate","Hold Rate"))))),"Review")</f>
        <v/>
      </c>
      <c r="AL329" s="25" t="n"/>
      <c r="AM329" s="25" t="n"/>
      <c r="AN329" s="26" t="n"/>
      <c r="AO329" s="24">
        <f>IFERROR(IF(A329="","",IF(A329&lt;TODAY(),"Past",IF(A329=TODAY(),"Today","Future"))),"")</f>
        <v/>
      </c>
      <c r="AP329" s="58">
        <f>IFERROR(IF(COUNTA(G329,I329:J329,M329:P329,R329,V329:W329,AB329:AC329,AG329,AI329,AL329:AN329)=0,"",'Assumptions'!$B$9),"")</f>
        <v/>
      </c>
      <c r="AQ329" s="31">
        <f>IFERROR(IF(COUNTA(G329,I329:J329,M329:P329,R329,V329:W329,AB329:AC329,AG329,AI329,AL329:AN329)=0,"",IF(G329&gt;F329,"Out-of-order rooms exceed inventory",IF(I329&gt;H329,"On-the-books rooms exceed sellable rooms",IF(Q329&gt;H329,"Forecast exceeds sellable rooms",IF(AND(Q329&gt;0,R329=0),"Missing forecast ADR",IF(AND(I329&gt;0,J329=0),"Missing on-the-books ADR","Ready")))))),"Check inputs")</f>
        <v/>
      </c>
    </row>
    <row r="330">
      <c r="A330" s="55" t="n">
        <v>46351</v>
      </c>
      <c r="B330" s="24">
        <f>IFERROR(IF(A330="","",INDEX('Assumptions'!$E$3:$E$9,MOD(A330-'Assumptions'!$B$18,7)+1)),"")</f>
        <v/>
      </c>
      <c r="C330" s="24">
        <f>IFERROR(IF(A330="","",INDEX('Assumptions'!$H$3:$H$14,MONTH(A330))),"")</f>
        <v/>
      </c>
      <c r="D330" s="25" t="inlineStr">
        <is>
          <t>Weekday</t>
        </is>
      </c>
      <c r="E330" s="26" t="n"/>
      <c r="F330" s="24">
        <f>IFERROR(IF(A330="","",'Assumptions'!$B$5),"")</f>
        <v/>
      </c>
      <c r="G330" s="25" t="n"/>
      <c r="H330" s="24">
        <f>IFERROR(IF(G330="","",MAX(0,F330-G330)),"")</f>
        <v/>
      </c>
      <c r="I330" s="25" t="n"/>
      <c r="J330" s="56" t="n"/>
      <c r="K330" s="57">
        <f>IFERROR(IF(OR(I330="",J330=""),"",I330*J330),"")</f>
        <v/>
      </c>
      <c r="L330" s="58">
        <f>IFERROR(IF(OR(I330="",H330=""),"",I330/H330),"")</f>
        <v/>
      </c>
      <c r="M330" s="25" t="n"/>
      <c r="N330" s="25" t="n"/>
      <c r="O330" s="25" t="n"/>
      <c r="P330" s="25" t="n"/>
      <c r="Q330" s="24">
        <f>IFERROR(IF(OR(H330="",I330="",P330=""),"",MIN(H330,MAX(0,I330+P330))),"")</f>
        <v/>
      </c>
      <c r="R330" s="56" t="n"/>
      <c r="S330" s="57">
        <f>IFERROR(IF(OR(Q330="",R330=""),"",Q330*R330),"")</f>
        <v/>
      </c>
      <c r="T330" s="58">
        <f>IFERROR(IF(OR(Q330="",H330=""),"",Q330/H330),"")</f>
        <v/>
      </c>
      <c r="U330" s="57">
        <f>IFERROR(IF(OR(S330="",H330=""),"",S330/H330),"")</f>
        <v/>
      </c>
      <c r="V330" s="25" t="n"/>
      <c r="W330" s="56" t="n"/>
      <c r="X330" s="57">
        <f>IFERROR(IF(OR(V330="",W330=""),"",V330*W330),"")</f>
        <v/>
      </c>
      <c r="Y330" s="58">
        <f>IFERROR(IF(OR(V330="",H330=""),"",V330/H330),"")</f>
        <v/>
      </c>
      <c r="Z330" s="57">
        <f>IFERROR(IF(OR(S330="",X330=""),"",S330-X330),"")</f>
        <v/>
      </c>
      <c r="AA330" s="58">
        <f>IFERROR(IF(OR(Z330="",X330=""),"",Z330/X330),"")</f>
        <v/>
      </c>
      <c r="AB330" s="25" t="n"/>
      <c r="AC330" s="56" t="n"/>
      <c r="AD330" s="57">
        <f>IFERROR(IF(OR(AB330="",AC330=""),"",AB330*AC330),"")</f>
        <v/>
      </c>
      <c r="AE330" s="57">
        <f>IFERROR(IF(OR(S330="",AD330=""),"",S330-AD330),"")</f>
        <v/>
      </c>
      <c r="AF330" s="58">
        <f>IFERROR(IF(OR(AE330="",AD330=""),"",AE330/AD330),"")</f>
        <v/>
      </c>
      <c r="AG330" s="56" t="n"/>
      <c r="AH330" s="59">
        <f>IFERROR(IF(OR(R330="",AG330=""),"",R330/AG330*100),"")</f>
        <v/>
      </c>
      <c r="AI330" s="56" t="n"/>
      <c r="AJ330" s="57">
        <f>IFERROR(IF(OR(T330="",AI330=""),"",IF(T330&gt;='Assumptions'!$B$10,AI330*(1+'Assumptions'!$B$13),IF(T330&lt;'Assumptions'!$B$8,AI330*(1-'Assumptions'!$B$14),AI330))),"")</f>
        <v/>
      </c>
      <c r="AK330" s="31">
        <f>IFERROR(IF(COUNTA(G330,I330:J330,M330:P330,R330,V330:W330,AB330:AC330,AG330,AI330,AL330:AN330)=0,"",IF(H330=0,"Closed / Sold Out",IF(I330&gt;H330,"Review Inventory",IF(T330&gt;='Assumptions'!$B$10,"Increase Rate",IF(T330&lt;'Assumptions'!$B$8,"Reduce Rate","Hold Rate"))))),"Review")</f>
        <v/>
      </c>
      <c r="AL330" s="25" t="n"/>
      <c r="AM330" s="25" t="n"/>
      <c r="AN330" s="26" t="n"/>
      <c r="AO330" s="24">
        <f>IFERROR(IF(A330="","",IF(A330&lt;TODAY(),"Past",IF(A330=TODAY(),"Today","Future"))),"")</f>
        <v/>
      </c>
      <c r="AP330" s="58">
        <f>IFERROR(IF(COUNTA(G330,I330:J330,M330:P330,R330,V330:W330,AB330:AC330,AG330,AI330,AL330:AN330)=0,"",'Assumptions'!$B$9),"")</f>
        <v/>
      </c>
      <c r="AQ330" s="31">
        <f>IFERROR(IF(COUNTA(G330,I330:J330,M330:P330,R330,V330:W330,AB330:AC330,AG330,AI330,AL330:AN330)=0,"",IF(G330&gt;F330,"Out-of-order rooms exceed inventory",IF(I330&gt;H330,"On-the-books rooms exceed sellable rooms",IF(Q330&gt;H330,"Forecast exceeds sellable rooms",IF(AND(Q330&gt;0,R330=0),"Missing forecast ADR",IF(AND(I330&gt;0,J330=0),"Missing on-the-books ADR","Ready")))))),"Check inputs")</f>
        <v/>
      </c>
    </row>
    <row r="331">
      <c r="A331" s="55" t="n">
        <v>46352</v>
      </c>
      <c r="B331" s="24">
        <f>IFERROR(IF(A331="","",INDEX('Assumptions'!$E$3:$E$9,MOD(A331-'Assumptions'!$B$18,7)+1)),"")</f>
        <v/>
      </c>
      <c r="C331" s="24">
        <f>IFERROR(IF(A331="","",INDEX('Assumptions'!$H$3:$H$14,MONTH(A331))),"")</f>
        <v/>
      </c>
      <c r="D331" s="25" t="inlineStr">
        <is>
          <t>Weekday</t>
        </is>
      </c>
      <c r="E331" s="26" t="n"/>
      <c r="F331" s="24">
        <f>IFERROR(IF(A331="","",'Assumptions'!$B$5),"")</f>
        <v/>
      </c>
      <c r="G331" s="25" t="n"/>
      <c r="H331" s="24">
        <f>IFERROR(IF(G331="","",MAX(0,F331-G331)),"")</f>
        <v/>
      </c>
      <c r="I331" s="25" t="n"/>
      <c r="J331" s="56" t="n"/>
      <c r="K331" s="57">
        <f>IFERROR(IF(OR(I331="",J331=""),"",I331*J331),"")</f>
        <v/>
      </c>
      <c r="L331" s="58">
        <f>IFERROR(IF(OR(I331="",H331=""),"",I331/H331),"")</f>
        <v/>
      </c>
      <c r="M331" s="25" t="n"/>
      <c r="N331" s="25" t="n"/>
      <c r="O331" s="25" t="n"/>
      <c r="P331" s="25" t="n"/>
      <c r="Q331" s="24">
        <f>IFERROR(IF(OR(H331="",I331="",P331=""),"",MIN(H331,MAX(0,I331+P331))),"")</f>
        <v/>
      </c>
      <c r="R331" s="56" t="n"/>
      <c r="S331" s="57">
        <f>IFERROR(IF(OR(Q331="",R331=""),"",Q331*R331),"")</f>
        <v/>
      </c>
      <c r="T331" s="58">
        <f>IFERROR(IF(OR(Q331="",H331=""),"",Q331/H331),"")</f>
        <v/>
      </c>
      <c r="U331" s="57">
        <f>IFERROR(IF(OR(S331="",H331=""),"",S331/H331),"")</f>
        <v/>
      </c>
      <c r="V331" s="25" t="n"/>
      <c r="W331" s="56" t="n"/>
      <c r="X331" s="57">
        <f>IFERROR(IF(OR(V331="",W331=""),"",V331*W331),"")</f>
        <v/>
      </c>
      <c r="Y331" s="58">
        <f>IFERROR(IF(OR(V331="",H331=""),"",V331/H331),"")</f>
        <v/>
      </c>
      <c r="Z331" s="57">
        <f>IFERROR(IF(OR(S331="",X331=""),"",S331-X331),"")</f>
        <v/>
      </c>
      <c r="AA331" s="58">
        <f>IFERROR(IF(OR(Z331="",X331=""),"",Z331/X331),"")</f>
        <v/>
      </c>
      <c r="AB331" s="25" t="n"/>
      <c r="AC331" s="56" t="n"/>
      <c r="AD331" s="57">
        <f>IFERROR(IF(OR(AB331="",AC331=""),"",AB331*AC331),"")</f>
        <v/>
      </c>
      <c r="AE331" s="57">
        <f>IFERROR(IF(OR(S331="",AD331=""),"",S331-AD331),"")</f>
        <v/>
      </c>
      <c r="AF331" s="58">
        <f>IFERROR(IF(OR(AE331="",AD331=""),"",AE331/AD331),"")</f>
        <v/>
      </c>
      <c r="AG331" s="56" t="n"/>
      <c r="AH331" s="59">
        <f>IFERROR(IF(OR(R331="",AG331=""),"",R331/AG331*100),"")</f>
        <v/>
      </c>
      <c r="AI331" s="56" t="n"/>
      <c r="AJ331" s="57">
        <f>IFERROR(IF(OR(T331="",AI331=""),"",IF(T331&gt;='Assumptions'!$B$10,AI331*(1+'Assumptions'!$B$13),IF(T331&lt;'Assumptions'!$B$8,AI331*(1-'Assumptions'!$B$14),AI331))),"")</f>
        <v/>
      </c>
      <c r="AK331" s="31">
        <f>IFERROR(IF(COUNTA(G331,I331:J331,M331:P331,R331,V331:W331,AB331:AC331,AG331,AI331,AL331:AN331)=0,"",IF(H331=0,"Closed / Sold Out",IF(I331&gt;H331,"Review Inventory",IF(T331&gt;='Assumptions'!$B$10,"Increase Rate",IF(T331&lt;'Assumptions'!$B$8,"Reduce Rate","Hold Rate"))))),"Review")</f>
        <v/>
      </c>
      <c r="AL331" s="25" t="n"/>
      <c r="AM331" s="25" t="n"/>
      <c r="AN331" s="26" t="n"/>
      <c r="AO331" s="24">
        <f>IFERROR(IF(A331="","",IF(A331&lt;TODAY(),"Past",IF(A331=TODAY(),"Today","Future"))),"")</f>
        <v/>
      </c>
      <c r="AP331" s="58">
        <f>IFERROR(IF(COUNTA(G331,I331:J331,M331:P331,R331,V331:W331,AB331:AC331,AG331,AI331,AL331:AN331)=0,"",'Assumptions'!$B$9),"")</f>
        <v/>
      </c>
      <c r="AQ331" s="31">
        <f>IFERROR(IF(COUNTA(G331,I331:J331,M331:P331,R331,V331:W331,AB331:AC331,AG331,AI331,AL331:AN331)=0,"",IF(G331&gt;F331,"Out-of-order rooms exceed inventory",IF(I331&gt;H331,"On-the-books rooms exceed sellable rooms",IF(Q331&gt;H331,"Forecast exceeds sellable rooms",IF(AND(Q331&gt;0,R331=0),"Missing forecast ADR",IF(AND(I331&gt;0,J331=0),"Missing on-the-books ADR","Ready")))))),"Check inputs")</f>
        <v/>
      </c>
    </row>
    <row r="332">
      <c r="A332" s="55" t="n">
        <v>46353</v>
      </c>
      <c r="B332" s="24">
        <f>IFERROR(IF(A332="","",INDEX('Assumptions'!$E$3:$E$9,MOD(A332-'Assumptions'!$B$18,7)+1)),"")</f>
        <v/>
      </c>
      <c r="C332" s="24">
        <f>IFERROR(IF(A332="","",INDEX('Assumptions'!$H$3:$H$14,MONTH(A332))),"")</f>
        <v/>
      </c>
      <c r="D332" s="25" t="inlineStr">
        <is>
          <t>Weekday</t>
        </is>
      </c>
      <c r="E332" s="26" t="n"/>
      <c r="F332" s="24">
        <f>IFERROR(IF(A332="","",'Assumptions'!$B$5),"")</f>
        <v/>
      </c>
      <c r="G332" s="25" t="n"/>
      <c r="H332" s="24">
        <f>IFERROR(IF(G332="","",MAX(0,F332-G332)),"")</f>
        <v/>
      </c>
      <c r="I332" s="25" t="n"/>
      <c r="J332" s="56" t="n"/>
      <c r="K332" s="57">
        <f>IFERROR(IF(OR(I332="",J332=""),"",I332*J332),"")</f>
        <v/>
      </c>
      <c r="L332" s="58">
        <f>IFERROR(IF(OR(I332="",H332=""),"",I332/H332),"")</f>
        <v/>
      </c>
      <c r="M332" s="25" t="n"/>
      <c r="N332" s="25" t="n"/>
      <c r="O332" s="25" t="n"/>
      <c r="P332" s="25" t="n"/>
      <c r="Q332" s="24">
        <f>IFERROR(IF(OR(H332="",I332="",P332=""),"",MIN(H332,MAX(0,I332+P332))),"")</f>
        <v/>
      </c>
      <c r="R332" s="56" t="n"/>
      <c r="S332" s="57">
        <f>IFERROR(IF(OR(Q332="",R332=""),"",Q332*R332),"")</f>
        <v/>
      </c>
      <c r="T332" s="58">
        <f>IFERROR(IF(OR(Q332="",H332=""),"",Q332/H332),"")</f>
        <v/>
      </c>
      <c r="U332" s="57">
        <f>IFERROR(IF(OR(S332="",H332=""),"",S332/H332),"")</f>
        <v/>
      </c>
      <c r="V332" s="25" t="n"/>
      <c r="W332" s="56" t="n"/>
      <c r="X332" s="57">
        <f>IFERROR(IF(OR(V332="",W332=""),"",V332*W332),"")</f>
        <v/>
      </c>
      <c r="Y332" s="58">
        <f>IFERROR(IF(OR(V332="",H332=""),"",V332/H332),"")</f>
        <v/>
      </c>
      <c r="Z332" s="57">
        <f>IFERROR(IF(OR(S332="",X332=""),"",S332-X332),"")</f>
        <v/>
      </c>
      <c r="AA332" s="58">
        <f>IFERROR(IF(OR(Z332="",X332=""),"",Z332/X332),"")</f>
        <v/>
      </c>
      <c r="AB332" s="25" t="n"/>
      <c r="AC332" s="56" t="n"/>
      <c r="AD332" s="57">
        <f>IFERROR(IF(OR(AB332="",AC332=""),"",AB332*AC332),"")</f>
        <v/>
      </c>
      <c r="AE332" s="57">
        <f>IFERROR(IF(OR(S332="",AD332=""),"",S332-AD332),"")</f>
        <v/>
      </c>
      <c r="AF332" s="58">
        <f>IFERROR(IF(OR(AE332="",AD332=""),"",AE332/AD332),"")</f>
        <v/>
      </c>
      <c r="AG332" s="56" t="n"/>
      <c r="AH332" s="59">
        <f>IFERROR(IF(OR(R332="",AG332=""),"",R332/AG332*100),"")</f>
        <v/>
      </c>
      <c r="AI332" s="56" t="n"/>
      <c r="AJ332" s="57">
        <f>IFERROR(IF(OR(T332="",AI332=""),"",IF(T332&gt;='Assumptions'!$B$10,AI332*(1+'Assumptions'!$B$13),IF(T332&lt;'Assumptions'!$B$8,AI332*(1-'Assumptions'!$B$14),AI332))),"")</f>
        <v/>
      </c>
      <c r="AK332" s="31">
        <f>IFERROR(IF(COUNTA(G332,I332:J332,M332:P332,R332,V332:W332,AB332:AC332,AG332,AI332,AL332:AN332)=0,"",IF(H332=0,"Closed / Sold Out",IF(I332&gt;H332,"Review Inventory",IF(T332&gt;='Assumptions'!$B$10,"Increase Rate",IF(T332&lt;'Assumptions'!$B$8,"Reduce Rate","Hold Rate"))))),"Review")</f>
        <v/>
      </c>
      <c r="AL332" s="25" t="n"/>
      <c r="AM332" s="25" t="n"/>
      <c r="AN332" s="26" t="n"/>
      <c r="AO332" s="24">
        <f>IFERROR(IF(A332="","",IF(A332&lt;TODAY(),"Past",IF(A332=TODAY(),"Today","Future"))),"")</f>
        <v/>
      </c>
      <c r="AP332" s="58">
        <f>IFERROR(IF(COUNTA(G332,I332:J332,M332:P332,R332,V332:W332,AB332:AC332,AG332,AI332,AL332:AN332)=0,"",'Assumptions'!$B$9),"")</f>
        <v/>
      </c>
      <c r="AQ332" s="31">
        <f>IFERROR(IF(COUNTA(G332,I332:J332,M332:P332,R332,V332:W332,AB332:AC332,AG332,AI332,AL332:AN332)=0,"",IF(G332&gt;F332,"Out-of-order rooms exceed inventory",IF(I332&gt;H332,"On-the-books rooms exceed sellable rooms",IF(Q332&gt;H332,"Forecast exceeds sellable rooms",IF(AND(Q332&gt;0,R332=0),"Missing forecast ADR",IF(AND(I332&gt;0,J332=0),"Missing on-the-books ADR","Ready")))))),"Check inputs")</f>
        <v/>
      </c>
    </row>
    <row r="333">
      <c r="A333" s="55" t="n">
        <v>46354</v>
      </c>
      <c r="B333" s="24">
        <f>IFERROR(IF(A333="","",INDEX('Assumptions'!$E$3:$E$9,MOD(A333-'Assumptions'!$B$18,7)+1)),"")</f>
        <v/>
      </c>
      <c r="C333" s="24">
        <f>IFERROR(IF(A333="","",INDEX('Assumptions'!$H$3:$H$14,MONTH(A333))),"")</f>
        <v/>
      </c>
      <c r="D333" s="25" t="inlineStr">
        <is>
          <t>Weekend</t>
        </is>
      </c>
      <c r="E333" s="26" t="n"/>
      <c r="F333" s="24">
        <f>IFERROR(IF(A333="","",'Assumptions'!$B$5),"")</f>
        <v/>
      </c>
      <c r="G333" s="25" t="n"/>
      <c r="H333" s="24">
        <f>IFERROR(IF(G333="","",MAX(0,F333-G333)),"")</f>
        <v/>
      </c>
      <c r="I333" s="25" t="n"/>
      <c r="J333" s="56" t="n"/>
      <c r="K333" s="57">
        <f>IFERROR(IF(OR(I333="",J333=""),"",I333*J333),"")</f>
        <v/>
      </c>
      <c r="L333" s="58">
        <f>IFERROR(IF(OR(I333="",H333=""),"",I333/H333),"")</f>
        <v/>
      </c>
      <c r="M333" s="25" t="n"/>
      <c r="N333" s="25" t="n"/>
      <c r="O333" s="25" t="n"/>
      <c r="P333" s="25" t="n"/>
      <c r="Q333" s="24">
        <f>IFERROR(IF(OR(H333="",I333="",P333=""),"",MIN(H333,MAX(0,I333+P333))),"")</f>
        <v/>
      </c>
      <c r="R333" s="56" t="n"/>
      <c r="S333" s="57">
        <f>IFERROR(IF(OR(Q333="",R333=""),"",Q333*R333),"")</f>
        <v/>
      </c>
      <c r="T333" s="58">
        <f>IFERROR(IF(OR(Q333="",H333=""),"",Q333/H333),"")</f>
        <v/>
      </c>
      <c r="U333" s="57">
        <f>IFERROR(IF(OR(S333="",H333=""),"",S333/H333),"")</f>
        <v/>
      </c>
      <c r="V333" s="25" t="n"/>
      <c r="W333" s="56" t="n"/>
      <c r="X333" s="57">
        <f>IFERROR(IF(OR(V333="",W333=""),"",V333*W333),"")</f>
        <v/>
      </c>
      <c r="Y333" s="58">
        <f>IFERROR(IF(OR(V333="",H333=""),"",V333/H333),"")</f>
        <v/>
      </c>
      <c r="Z333" s="57">
        <f>IFERROR(IF(OR(S333="",X333=""),"",S333-X333),"")</f>
        <v/>
      </c>
      <c r="AA333" s="58">
        <f>IFERROR(IF(OR(Z333="",X333=""),"",Z333/X333),"")</f>
        <v/>
      </c>
      <c r="AB333" s="25" t="n"/>
      <c r="AC333" s="56" t="n"/>
      <c r="AD333" s="57">
        <f>IFERROR(IF(OR(AB333="",AC333=""),"",AB333*AC333),"")</f>
        <v/>
      </c>
      <c r="AE333" s="57">
        <f>IFERROR(IF(OR(S333="",AD333=""),"",S333-AD333),"")</f>
        <v/>
      </c>
      <c r="AF333" s="58">
        <f>IFERROR(IF(OR(AE333="",AD333=""),"",AE333/AD333),"")</f>
        <v/>
      </c>
      <c r="AG333" s="56" t="n"/>
      <c r="AH333" s="59">
        <f>IFERROR(IF(OR(R333="",AG333=""),"",R333/AG333*100),"")</f>
        <v/>
      </c>
      <c r="AI333" s="56" t="n"/>
      <c r="AJ333" s="57">
        <f>IFERROR(IF(OR(T333="",AI333=""),"",IF(T333&gt;='Assumptions'!$B$10,AI333*(1+'Assumptions'!$B$13),IF(T333&lt;'Assumptions'!$B$8,AI333*(1-'Assumptions'!$B$14),AI333))),"")</f>
        <v/>
      </c>
      <c r="AK333" s="31">
        <f>IFERROR(IF(COUNTA(G333,I333:J333,M333:P333,R333,V333:W333,AB333:AC333,AG333,AI333,AL333:AN333)=0,"",IF(H333=0,"Closed / Sold Out",IF(I333&gt;H333,"Review Inventory",IF(T333&gt;='Assumptions'!$B$10,"Increase Rate",IF(T333&lt;'Assumptions'!$B$8,"Reduce Rate","Hold Rate"))))),"Review")</f>
        <v/>
      </c>
      <c r="AL333" s="25" t="n"/>
      <c r="AM333" s="25" t="n"/>
      <c r="AN333" s="26" t="n"/>
      <c r="AO333" s="24">
        <f>IFERROR(IF(A333="","",IF(A333&lt;TODAY(),"Past",IF(A333=TODAY(),"Today","Future"))),"")</f>
        <v/>
      </c>
      <c r="AP333" s="58">
        <f>IFERROR(IF(COUNTA(G333,I333:J333,M333:P333,R333,V333:W333,AB333:AC333,AG333,AI333,AL333:AN333)=0,"",'Assumptions'!$B$9),"")</f>
        <v/>
      </c>
      <c r="AQ333" s="31">
        <f>IFERROR(IF(COUNTA(G333,I333:J333,M333:P333,R333,V333:W333,AB333:AC333,AG333,AI333,AL333:AN333)=0,"",IF(G333&gt;F333,"Out-of-order rooms exceed inventory",IF(I333&gt;H333,"On-the-books rooms exceed sellable rooms",IF(Q333&gt;H333,"Forecast exceeds sellable rooms",IF(AND(Q333&gt;0,R333=0),"Missing forecast ADR",IF(AND(I333&gt;0,J333=0),"Missing on-the-books ADR","Ready")))))),"Check inputs")</f>
        <v/>
      </c>
    </row>
    <row r="334">
      <c r="A334" s="55" t="n">
        <v>46355</v>
      </c>
      <c r="B334" s="24">
        <f>IFERROR(IF(A334="","",INDEX('Assumptions'!$E$3:$E$9,MOD(A334-'Assumptions'!$B$18,7)+1)),"")</f>
        <v/>
      </c>
      <c r="C334" s="24">
        <f>IFERROR(IF(A334="","",INDEX('Assumptions'!$H$3:$H$14,MONTH(A334))),"")</f>
        <v/>
      </c>
      <c r="D334" s="25" t="inlineStr">
        <is>
          <t>Weekend</t>
        </is>
      </c>
      <c r="E334" s="26" t="n"/>
      <c r="F334" s="24">
        <f>IFERROR(IF(A334="","",'Assumptions'!$B$5),"")</f>
        <v/>
      </c>
      <c r="G334" s="25" t="n"/>
      <c r="H334" s="24">
        <f>IFERROR(IF(G334="","",MAX(0,F334-G334)),"")</f>
        <v/>
      </c>
      <c r="I334" s="25" t="n"/>
      <c r="J334" s="56" t="n"/>
      <c r="K334" s="57">
        <f>IFERROR(IF(OR(I334="",J334=""),"",I334*J334),"")</f>
        <v/>
      </c>
      <c r="L334" s="58">
        <f>IFERROR(IF(OR(I334="",H334=""),"",I334/H334),"")</f>
        <v/>
      </c>
      <c r="M334" s="25" t="n"/>
      <c r="N334" s="25" t="n"/>
      <c r="O334" s="25" t="n"/>
      <c r="P334" s="25" t="n"/>
      <c r="Q334" s="24">
        <f>IFERROR(IF(OR(H334="",I334="",P334=""),"",MIN(H334,MAX(0,I334+P334))),"")</f>
        <v/>
      </c>
      <c r="R334" s="56" t="n"/>
      <c r="S334" s="57">
        <f>IFERROR(IF(OR(Q334="",R334=""),"",Q334*R334),"")</f>
        <v/>
      </c>
      <c r="T334" s="58">
        <f>IFERROR(IF(OR(Q334="",H334=""),"",Q334/H334),"")</f>
        <v/>
      </c>
      <c r="U334" s="57">
        <f>IFERROR(IF(OR(S334="",H334=""),"",S334/H334),"")</f>
        <v/>
      </c>
      <c r="V334" s="25" t="n"/>
      <c r="W334" s="56" t="n"/>
      <c r="X334" s="57">
        <f>IFERROR(IF(OR(V334="",W334=""),"",V334*W334),"")</f>
        <v/>
      </c>
      <c r="Y334" s="58">
        <f>IFERROR(IF(OR(V334="",H334=""),"",V334/H334),"")</f>
        <v/>
      </c>
      <c r="Z334" s="57">
        <f>IFERROR(IF(OR(S334="",X334=""),"",S334-X334),"")</f>
        <v/>
      </c>
      <c r="AA334" s="58">
        <f>IFERROR(IF(OR(Z334="",X334=""),"",Z334/X334),"")</f>
        <v/>
      </c>
      <c r="AB334" s="25" t="n"/>
      <c r="AC334" s="56" t="n"/>
      <c r="AD334" s="57">
        <f>IFERROR(IF(OR(AB334="",AC334=""),"",AB334*AC334),"")</f>
        <v/>
      </c>
      <c r="AE334" s="57">
        <f>IFERROR(IF(OR(S334="",AD334=""),"",S334-AD334),"")</f>
        <v/>
      </c>
      <c r="AF334" s="58">
        <f>IFERROR(IF(OR(AE334="",AD334=""),"",AE334/AD334),"")</f>
        <v/>
      </c>
      <c r="AG334" s="56" t="n"/>
      <c r="AH334" s="59">
        <f>IFERROR(IF(OR(R334="",AG334=""),"",R334/AG334*100),"")</f>
        <v/>
      </c>
      <c r="AI334" s="56" t="n"/>
      <c r="AJ334" s="57">
        <f>IFERROR(IF(OR(T334="",AI334=""),"",IF(T334&gt;='Assumptions'!$B$10,AI334*(1+'Assumptions'!$B$13),IF(T334&lt;'Assumptions'!$B$8,AI334*(1-'Assumptions'!$B$14),AI334))),"")</f>
        <v/>
      </c>
      <c r="AK334" s="31">
        <f>IFERROR(IF(COUNTA(G334,I334:J334,M334:P334,R334,V334:W334,AB334:AC334,AG334,AI334,AL334:AN334)=0,"",IF(H334=0,"Closed / Sold Out",IF(I334&gt;H334,"Review Inventory",IF(T334&gt;='Assumptions'!$B$10,"Increase Rate",IF(T334&lt;'Assumptions'!$B$8,"Reduce Rate","Hold Rate"))))),"Review")</f>
        <v/>
      </c>
      <c r="AL334" s="25" t="n"/>
      <c r="AM334" s="25" t="n"/>
      <c r="AN334" s="26" t="n"/>
      <c r="AO334" s="24">
        <f>IFERROR(IF(A334="","",IF(A334&lt;TODAY(),"Past",IF(A334=TODAY(),"Today","Future"))),"")</f>
        <v/>
      </c>
      <c r="AP334" s="58">
        <f>IFERROR(IF(COUNTA(G334,I334:J334,M334:P334,R334,V334:W334,AB334:AC334,AG334,AI334,AL334:AN334)=0,"",'Assumptions'!$B$9),"")</f>
        <v/>
      </c>
      <c r="AQ334" s="31">
        <f>IFERROR(IF(COUNTA(G334,I334:J334,M334:P334,R334,V334:W334,AB334:AC334,AG334,AI334,AL334:AN334)=0,"",IF(G334&gt;F334,"Out-of-order rooms exceed inventory",IF(I334&gt;H334,"On-the-books rooms exceed sellable rooms",IF(Q334&gt;H334,"Forecast exceeds sellable rooms",IF(AND(Q334&gt;0,R334=0),"Missing forecast ADR",IF(AND(I334&gt;0,J334=0),"Missing on-the-books ADR","Ready")))))),"Check inputs")</f>
        <v/>
      </c>
    </row>
    <row r="335">
      <c r="A335" s="55" t="n">
        <v>46356</v>
      </c>
      <c r="B335" s="24">
        <f>IFERROR(IF(A335="","",INDEX('Assumptions'!$E$3:$E$9,MOD(A335-'Assumptions'!$B$18,7)+1)),"")</f>
        <v/>
      </c>
      <c r="C335" s="24">
        <f>IFERROR(IF(A335="","",INDEX('Assumptions'!$H$3:$H$14,MONTH(A335))),"")</f>
        <v/>
      </c>
      <c r="D335" s="25" t="inlineStr">
        <is>
          <t>Weekday</t>
        </is>
      </c>
      <c r="E335" s="26" t="n"/>
      <c r="F335" s="24">
        <f>IFERROR(IF(A335="","",'Assumptions'!$B$5),"")</f>
        <v/>
      </c>
      <c r="G335" s="25" t="n"/>
      <c r="H335" s="24">
        <f>IFERROR(IF(G335="","",MAX(0,F335-G335)),"")</f>
        <v/>
      </c>
      <c r="I335" s="25" t="n"/>
      <c r="J335" s="56" t="n"/>
      <c r="K335" s="57">
        <f>IFERROR(IF(OR(I335="",J335=""),"",I335*J335),"")</f>
        <v/>
      </c>
      <c r="L335" s="58">
        <f>IFERROR(IF(OR(I335="",H335=""),"",I335/H335),"")</f>
        <v/>
      </c>
      <c r="M335" s="25" t="n"/>
      <c r="N335" s="25" t="n"/>
      <c r="O335" s="25" t="n"/>
      <c r="P335" s="25" t="n"/>
      <c r="Q335" s="24">
        <f>IFERROR(IF(OR(H335="",I335="",P335=""),"",MIN(H335,MAX(0,I335+P335))),"")</f>
        <v/>
      </c>
      <c r="R335" s="56" t="n"/>
      <c r="S335" s="57">
        <f>IFERROR(IF(OR(Q335="",R335=""),"",Q335*R335),"")</f>
        <v/>
      </c>
      <c r="T335" s="58">
        <f>IFERROR(IF(OR(Q335="",H335=""),"",Q335/H335),"")</f>
        <v/>
      </c>
      <c r="U335" s="57">
        <f>IFERROR(IF(OR(S335="",H335=""),"",S335/H335),"")</f>
        <v/>
      </c>
      <c r="V335" s="25" t="n"/>
      <c r="W335" s="56" t="n"/>
      <c r="X335" s="57">
        <f>IFERROR(IF(OR(V335="",W335=""),"",V335*W335),"")</f>
        <v/>
      </c>
      <c r="Y335" s="58">
        <f>IFERROR(IF(OR(V335="",H335=""),"",V335/H335),"")</f>
        <v/>
      </c>
      <c r="Z335" s="57">
        <f>IFERROR(IF(OR(S335="",X335=""),"",S335-X335),"")</f>
        <v/>
      </c>
      <c r="AA335" s="58">
        <f>IFERROR(IF(OR(Z335="",X335=""),"",Z335/X335),"")</f>
        <v/>
      </c>
      <c r="AB335" s="25" t="n"/>
      <c r="AC335" s="56" t="n"/>
      <c r="AD335" s="57">
        <f>IFERROR(IF(OR(AB335="",AC335=""),"",AB335*AC335),"")</f>
        <v/>
      </c>
      <c r="AE335" s="57">
        <f>IFERROR(IF(OR(S335="",AD335=""),"",S335-AD335),"")</f>
        <v/>
      </c>
      <c r="AF335" s="58">
        <f>IFERROR(IF(OR(AE335="",AD335=""),"",AE335/AD335),"")</f>
        <v/>
      </c>
      <c r="AG335" s="56" t="n"/>
      <c r="AH335" s="59">
        <f>IFERROR(IF(OR(R335="",AG335=""),"",R335/AG335*100),"")</f>
        <v/>
      </c>
      <c r="AI335" s="56" t="n"/>
      <c r="AJ335" s="57">
        <f>IFERROR(IF(OR(T335="",AI335=""),"",IF(T335&gt;='Assumptions'!$B$10,AI335*(1+'Assumptions'!$B$13),IF(T335&lt;'Assumptions'!$B$8,AI335*(1-'Assumptions'!$B$14),AI335))),"")</f>
        <v/>
      </c>
      <c r="AK335" s="31">
        <f>IFERROR(IF(COUNTA(G335,I335:J335,M335:P335,R335,V335:W335,AB335:AC335,AG335,AI335,AL335:AN335)=0,"",IF(H335=0,"Closed / Sold Out",IF(I335&gt;H335,"Review Inventory",IF(T335&gt;='Assumptions'!$B$10,"Increase Rate",IF(T335&lt;'Assumptions'!$B$8,"Reduce Rate","Hold Rate"))))),"Review")</f>
        <v/>
      </c>
      <c r="AL335" s="25" t="n"/>
      <c r="AM335" s="25" t="n"/>
      <c r="AN335" s="26" t="n"/>
      <c r="AO335" s="24">
        <f>IFERROR(IF(A335="","",IF(A335&lt;TODAY(),"Past",IF(A335=TODAY(),"Today","Future"))),"")</f>
        <v/>
      </c>
      <c r="AP335" s="58">
        <f>IFERROR(IF(COUNTA(G335,I335:J335,M335:P335,R335,V335:W335,AB335:AC335,AG335,AI335,AL335:AN335)=0,"",'Assumptions'!$B$9),"")</f>
        <v/>
      </c>
      <c r="AQ335" s="31">
        <f>IFERROR(IF(COUNTA(G335,I335:J335,M335:P335,R335,V335:W335,AB335:AC335,AG335,AI335,AL335:AN335)=0,"",IF(G335&gt;F335,"Out-of-order rooms exceed inventory",IF(I335&gt;H335,"On-the-books rooms exceed sellable rooms",IF(Q335&gt;H335,"Forecast exceeds sellable rooms",IF(AND(Q335&gt;0,R335=0),"Missing forecast ADR",IF(AND(I335&gt;0,J335=0),"Missing on-the-books ADR","Ready")))))),"Check inputs")</f>
        <v/>
      </c>
    </row>
    <row r="336">
      <c r="A336" s="55" t="n">
        <v>46357</v>
      </c>
      <c r="B336" s="24">
        <f>IFERROR(IF(A336="","",INDEX('Assumptions'!$E$3:$E$9,MOD(A336-'Assumptions'!$B$18,7)+1)),"")</f>
        <v/>
      </c>
      <c r="C336" s="24">
        <f>IFERROR(IF(A336="","",INDEX('Assumptions'!$H$3:$H$14,MONTH(A336))),"")</f>
        <v/>
      </c>
      <c r="D336" s="25" t="inlineStr">
        <is>
          <t>Weekday</t>
        </is>
      </c>
      <c r="E336" s="26" t="n"/>
      <c r="F336" s="24">
        <f>IFERROR(IF(A336="","",'Assumptions'!$B$5),"")</f>
        <v/>
      </c>
      <c r="G336" s="25" t="n"/>
      <c r="H336" s="24">
        <f>IFERROR(IF(G336="","",MAX(0,F336-G336)),"")</f>
        <v/>
      </c>
      <c r="I336" s="25" t="n"/>
      <c r="J336" s="56" t="n"/>
      <c r="K336" s="57">
        <f>IFERROR(IF(OR(I336="",J336=""),"",I336*J336),"")</f>
        <v/>
      </c>
      <c r="L336" s="58">
        <f>IFERROR(IF(OR(I336="",H336=""),"",I336/H336),"")</f>
        <v/>
      </c>
      <c r="M336" s="25" t="n"/>
      <c r="N336" s="25" t="n"/>
      <c r="O336" s="25" t="n"/>
      <c r="P336" s="25" t="n"/>
      <c r="Q336" s="24">
        <f>IFERROR(IF(OR(H336="",I336="",P336=""),"",MIN(H336,MAX(0,I336+P336))),"")</f>
        <v/>
      </c>
      <c r="R336" s="56" t="n"/>
      <c r="S336" s="57">
        <f>IFERROR(IF(OR(Q336="",R336=""),"",Q336*R336),"")</f>
        <v/>
      </c>
      <c r="T336" s="58">
        <f>IFERROR(IF(OR(Q336="",H336=""),"",Q336/H336),"")</f>
        <v/>
      </c>
      <c r="U336" s="57">
        <f>IFERROR(IF(OR(S336="",H336=""),"",S336/H336),"")</f>
        <v/>
      </c>
      <c r="V336" s="25" t="n"/>
      <c r="W336" s="56" t="n"/>
      <c r="X336" s="57">
        <f>IFERROR(IF(OR(V336="",W336=""),"",V336*W336),"")</f>
        <v/>
      </c>
      <c r="Y336" s="58">
        <f>IFERROR(IF(OR(V336="",H336=""),"",V336/H336),"")</f>
        <v/>
      </c>
      <c r="Z336" s="57">
        <f>IFERROR(IF(OR(S336="",X336=""),"",S336-X336),"")</f>
        <v/>
      </c>
      <c r="AA336" s="58">
        <f>IFERROR(IF(OR(Z336="",X336=""),"",Z336/X336),"")</f>
        <v/>
      </c>
      <c r="AB336" s="25" t="n"/>
      <c r="AC336" s="56" t="n"/>
      <c r="AD336" s="57">
        <f>IFERROR(IF(OR(AB336="",AC336=""),"",AB336*AC336),"")</f>
        <v/>
      </c>
      <c r="AE336" s="57">
        <f>IFERROR(IF(OR(S336="",AD336=""),"",S336-AD336),"")</f>
        <v/>
      </c>
      <c r="AF336" s="58">
        <f>IFERROR(IF(OR(AE336="",AD336=""),"",AE336/AD336),"")</f>
        <v/>
      </c>
      <c r="AG336" s="56" t="n"/>
      <c r="AH336" s="59">
        <f>IFERROR(IF(OR(R336="",AG336=""),"",R336/AG336*100),"")</f>
        <v/>
      </c>
      <c r="AI336" s="56" t="n"/>
      <c r="AJ336" s="57">
        <f>IFERROR(IF(OR(T336="",AI336=""),"",IF(T336&gt;='Assumptions'!$B$10,AI336*(1+'Assumptions'!$B$13),IF(T336&lt;'Assumptions'!$B$8,AI336*(1-'Assumptions'!$B$14),AI336))),"")</f>
        <v/>
      </c>
      <c r="AK336" s="31">
        <f>IFERROR(IF(COUNTA(G336,I336:J336,M336:P336,R336,V336:W336,AB336:AC336,AG336,AI336,AL336:AN336)=0,"",IF(H336=0,"Closed / Sold Out",IF(I336&gt;H336,"Review Inventory",IF(T336&gt;='Assumptions'!$B$10,"Increase Rate",IF(T336&lt;'Assumptions'!$B$8,"Reduce Rate","Hold Rate"))))),"Review")</f>
        <v/>
      </c>
      <c r="AL336" s="25" t="n"/>
      <c r="AM336" s="25" t="n"/>
      <c r="AN336" s="26" t="n"/>
      <c r="AO336" s="24">
        <f>IFERROR(IF(A336="","",IF(A336&lt;TODAY(),"Past",IF(A336=TODAY(),"Today","Future"))),"")</f>
        <v/>
      </c>
      <c r="AP336" s="58">
        <f>IFERROR(IF(COUNTA(G336,I336:J336,M336:P336,R336,V336:W336,AB336:AC336,AG336,AI336,AL336:AN336)=0,"",'Assumptions'!$B$9),"")</f>
        <v/>
      </c>
      <c r="AQ336" s="31">
        <f>IFERROR(IF(COUNTA(G336,I336:J336,M336:P336,R336,V336:W336,AB336:AC336,AG336,AI336,AL336:AN336)=0,"",IF(G336&gt;F336,"Out-of-order rooms exceed inventory",IF(I336&gt;H336,"On-the-books rooms exceed sellable rooms",IF(Q336&gt;H336,"Forecast exceeds sellable rooms",IF(AND(Q336&gt;0,R336=0),"Missing forecast ADR",IF(AND(I336&gt;0,J336=0),"Missing on-the-books ADR","Ready")))))),"Check inputs")</f>
        <v/>
      </c>
    </row>
    <row r="337">
      <c r="A337" s="55" t="n">
        <v>46358</v>
      </c>
      <c r="B337" s="24">
        <f>IFERROR(IF(A337="","",INDEX('Assumptions'!$E$3:$E$9,MOD(A337-'Assumptions'!$B$18,7)+1)),"")</f>
        <v/>
      </c>
      <c r="C337" s="24">
        <f>IFERROR(IF(A337="","",INDEX('Assumptions'!$H$3:$H$14,MONTH(A337))),"")</f>
        <v/>
      </c>
      <c r="D337" s="25" t="inlineStr">
        <is>
          <t>Weekday</t>
        </is>
      </c>
      <c r="E337" s="26" t="n"/>
      <c r="F337" s="24">
        <f>IFERROR(IF(A337="","",'Assumptions'!$B$5),"")</f>
        <v/>
      </c>
      <c r="G337" s="25" t="n"/>
      <c r="H337" s="24">
        <f>IFERROR(IF(G337="","",MAX(0,F337-G337)),"")</f>
        <v/>
      </c>
      <c r="I337" s="25" t="n"/>
      <c r="J337" s="56" t="n"/>
      <c r="K337" s="57">
        <f>IFERROR(IF(OR(I337="",J337=""),"",I337*J337),"")</f>
        <v/>
      </c>
      <c r="L337" s="58">
        <f>IFERROR(IF(OR(I337="",H337=""),"",I337/H337),"")</f>
        <v/>
      </c>
      <c r="M337" s="25" t="n"/>
      <c r="N337" s="25" t="n"/>
      <c r="O337" s="25" t="n"/>
      <c r="P337" s="25" t="n"/>
      <c r="Q337" s="24">
        <f>IFERROR(IF(OR(H337="",I337="",P337=""),"",MIN(H337,MAX(0,I337+P337))),"")</f>
        <v/>
      </c>
      <c r="R337" s="56" t="n"/>
      <c r="S337" s="57">
        <f>IFERROR(IF(OR(Q337="",R337=""),"",Q337*R337),"")</f>
        <v/>
      </c>
      <c r="T337" s="58">
        <f>IFERROR(IF(OR(Q337="",H337=""),"",Q337/H337),"")</f>
        <v/>
      </c>
      <c r="U337" s="57">
        <f>IFERROR(IF(OR(S337="",H337=""),"",S337/H337),"")</f>
        <v/>
      </c>
      <c r="V337" s="25" t="n"/>
      <c r="W337" s="56" t="n"/>
      <c r="X337" s="57">
        <f>IFERROR(IF(OR(V337="",W337=""),"",V337*W337),"")</f>
        <v/>
      </c>
      <c r="Y337" s="58">
        <f>IFERROR(IF(OR(V337="",H337=""),"",V337/H337),"")</f>
        <v/>
      </c>
      <c r="Z337" s="57">
        <f>IFERROR(IF(OR(S337="",X337=""),"",S337-X337),"")</f>
        <v/>
      </c>
      <c r="AA337" s="58">
        <f>IFERROR(IF(OR(Z337="",X337=""),"",Z337/X337),"")</f>
        <v/>
      </c>
      <c r="AB337" s="25" t="n"/>
      <c r="AC337" s="56" t="n"/>
      <c r="AD337" s="57">
        <f>IFERROR(IF(OR(AB337="",AC337=""),"",AB337*AC337),"")</f>
        <v/>
      </c>
      <c r="AE337" s="57">
        <f>IFERROR(IF(OR(S337="",AD337=""),"",S337-AD337),"")</f>
        <v/>
      </c>
      <c r="AF337" s="58">
        <f>IFERROR(IF(OR(AE337="",AD337=""),"",AE337/AD337),"")</f>
        <v/>
      </c>
      <c r="AG337" s="56" t="n"/>
      <c r="AH337" s="59">
        <f>IFERROR(IF(OR(R337="",AG337=""),"",R337/AG337*100),"")</f>
        <v/>
      </c>
      <c r="AI337" s="56" t="n"/>
      <c r="AJ337" s="57">
        <f>IFERROR(IF(OR(T337="",AI337=""),"",IF(T337&gt;='Assumptions'!$B$10,AI337*(1+'Assumptions'!$B$13),IF(T337&lt;'Assumptions'!$B$8,AI337*(1-'Assumptions'!$B$14),AI337))),"")</f>
        <v/>
      </c>
      <c r="AK337" s="31">
        <f>IFERROR(IF(COUNTA(G337,I337:J337,M337:P337,R337,V337:W337,AB337:AC337,AG337,AI337,AL337:AN337)=0,"",IF(H337=0,"Closed / Sold Out",IF(I337&gt;H337,"Review Inventory",IF(T337&gt;='Assumptions'!$B$10,"Increase Rate",IF(T337&lt;'Assumptions'!$B$8,"Reduce Rate","Hold Rate"))))),"Review")</f>
        <v/>
      </c>
      <c r="AL337" s="25" t="n"/>
      <c r="AM337" s="25" t="n"/>
      <c r="AN337" s="26" t="n"/>
      <c r="AO337" s="24">
        <f>IFERROR(IF(A337="","",IF(A337&lt;TODAY(),"Past",IF(A337=TODAY(),"Today","Future"))),"")</f>
        <v/>
      </c>
      <c r="AP337" s="58">
        <f>IFERROR(IF(COUNTA(G337,I337:J337,M337:P337,R337,V337:W337,AB337:AC337,AG337,AI337,AL337:AN337)=0,"",'Assumptions'!$B$9),"")</f>
        <v/>
      </c>
      <c r="AQ337" s="31">
        <f>IFERROR(IF(COUNTA(G337,I337:J337,M337:P337,R337,V337:W337,AB337:AC337,AG337,AI337,AL337:AN337)=0,"",IF(G337&gt;F337,"Out-of-order rooms exceed inventory",IF(I337&gt;H337,"On-the-books rooms exceed sellable rooms",IF(Q337&gt;H337,"Forecast exceeds sellable rooms",IF(AND(Q337&gt;0,R337=0),"Missing forecast ADR",IF(AND(I337&gt;0,J337=0),"Missing on-the-books ADR","Ready")))))),"Check inputs")</f>
        <v/>
      </c>
    </row>
    <row r="338">
      <c r="A338" s="55" t="n">
        <v>46359</v>
      </c>
      <c r="B338" s="24">
        <f>IFERROR(IF(A338="","",INDEX('Assumptions'!$E$3:$E$9,MOD(A338-'Assumptions'!$B$18,7)+1)),"")</f>
        <v/>
      </c>
      <c r="C338" s="24">
        <f>IFERROR(IF(A338="","",INDEX('Assumptions'!$H$3:$H$14,MONTH(A338))),"")</f>
        <v/>
      </c>
      <c r="D338" s="25" t="inlineStr">
        <is>
          <t>Weekday</t>
        </is>
      </c>
      <c r="E338" s="26" t="n"/>
      <c r="F338" s="24">
        <f>IFERROR(IF(A338="","",'Assumptions'!$B$5),"")</f>
        <v/>
      </c>
      <c r="G338" s="25" t="n"/>
      <c r="H338" s="24">
        <f>IFERROR(IF(G338="","",MAX(0,F338-G338)),"")</f>
        <v/>
      </c>
      <c r="I338" s="25" t="n"/>
      <c r="J338" s="56" t="n"/>
      <c r="K338" s="57">
        <f>IFERROR(IF(OR(I338="",J338=""),"",I338*J338),"")</f>
        <v/>
      </c>
      <c r="L338" s="58">
        <f>IFERROR(IF(OR(I338="",H338=""),"",I338/H338),"")</f>
        <v/>
      </c>
      <c r="M338" s="25" t="n"/>
      <c r="N338" s="25" t="n"/>
      <c r="O338" s="25" t="n"/>
      <c r="P338" s="25" t="n"/>
      <c r="Q338" s="24">
        <f>IFERROR(IF(OR(H338="",I338="",P338=""),"",MIN(H338,MAX(0,I338+P338))),"")</f>
        <v/>
      </c>
      <c r="R338" s="56" t="n"/>
      <c r="S338" s="57">
        <f>IFERROR(IF(OR(Q338="",R338=""),"",Q338*R338),"")</f>
        <v/>
      </c>
      <c r="T338" s="58">
        <f>IFERROR(IF(OR(Q338="",H338=""),"",Q338/H338),"")</f>
        <v/>
      </c>
      <c r="U338" s="57">
        <f>IFERROR(IF(OR(S338="",H338=""),"",S338/H338),"")</f>
        <v/>
      </c>
      <c r="V338" s="25" t="n"/>
      <c r="W338" s="56" t="n"/>
      <c r="X338" s="57">
        <f>IFERROR(IF(OR(V338="",W338=""),"",V338*W338),"")</f>
        <v/>
      </c>
      <c r="Y338" s="58">
        <f>IFERROR(IF(OR(V338="",H338=""),"",V338/H338),"")</f>
        <v/>
      </c>
      <c r="Z338" s="57">
        <f>IFERROR(IF(OR(S338="",X338=""),"",S338-X338),"")</f>
        <v/>
      </c>
      <c r="AA338" s="58">
        <f>IFERROR(IF(OR(Z338="",X338=""),"",Z338/X338),"")</f>
        <v/>
      </c>
      <c r="AB338" s="25" t="n"/>
      <c r="AC338" s="56" t="n"/>
      <c r="AD338" s="57">
        <f>IFERROR(IF(OR(AB338="",AC338=""),"",AB338*AC338),"")</f>
        <v/>
      </c>
      <c r="AE338" s="57">
        <f>IFERROR(IF(OR(S338="",AD338=""),"",S338-AD338),"")</f>
        <v/>
      </c>
      <c r="AF338" s="58">
        <f>IFERROR(IF(OR(AE338="",AD338=""),"",AE338/AD338),"")</f>
        <v/>
      </c>
      <c r="AG338" s="56" t="n"/>
      <c r="AH338" s="59">
        <f>IFERROR(IF(OR(R338="",AG338=""),"",R338/AG338*100),"")</f>
        <v/>
      </c>
      <c r="AI338" s="56" t="n"/>
      <c r="AJ338" s="57">
        <f>IFERROR(IF(OR(T338="",AI338=""),"",IF(T338&gt;='Assumptions'!$B$10,AI338*(1+'Assumptions'!$B$13),IF(T338&lt;'Assumptions'!$B$8,AI338*(1-'Assumptions'!$B$14),AI338))),"")</f>
        <v/>
      </c>
      <c r="AK338" s="31">
        <f>IFERROR(IF(COUNTA(G338,I338:J338,M338:P338,R338,V338:W338,AB338:AC338,AG338,AI338,AL338:AN338)=0,"",IF(H338=0,"Closed / Sold Out",IF(I338&gt;H338,"Review Inventory",IF(T338&gt;='Assumptions'!$B$10,"Increase Rate",IF(T338&lt;'Assumptions'!$B$8,"Reduce Rate","Hold Rate"))))),"Review")</f>
        <v/>
      </c>
      <c r="AL338" s="25" t="n"/>
      <c r="AM338" s="25" t="n"/>
      <c r="AN338" s="26" t="n"/>
      <c r="AO338" s="24">
        <f>IFERROR(IF(A338="","",IF(A338&lt;TODAY(),"Past",IF(A338=TODAY(),"Today","Future"))),"")</f>
        <v/>
      </c>
      <c r="AP338" s="58">
        <f>IFERROR(IF(COUNTA(G338,I338:J338,M338:P338,R338,V338:W338,AB338:AC338,AG338,AI338,AL338:AN338)=0,"",'Assumptions'!$B$9),"")</f>
        <v/>
      </c>
      <c r="AQ338" s="31">
        <f>IFERROR(IF(COUNTA(G338,I338:J338,M338:P338,R338,V338:W338,AB338:AC338,AG338,AI338,AL338:AN338)=0,"",IF(G338&gt;F338,"Out-of-order rooms exceed inventory",IF(I338&gt;H338,"On-the-books rooms exceed sellable rooms",IF(Q338&gt;H338,"Forecast exceeds sellable rooms",IF(AND(Q338&gt;0,R338=0),"Missing forecast ADR",IF(AND(I338&gt;0,J338=0),"Missing on-the-books ADR","Ready")))))),"Check inputs")</f>
        <v/>
      </c>
    </row>
    <row r="339">
      <c r="A339" s="55" t="n">
        <v>46360</v>
      </c>
      <c r="B339" s="24">
        <f>IFERROR(IF(A339="","",INDEX('Assumptions'!$E$3:$E$9,MOD(A339-'Assumptions'!$B$18,7)+1)),"")</f>
        <v/>
      </c>
      <c r="C339" s="24">
        <f>IFERROR(IF(A339="","",INDEX('Assumptions'!$H$3:$H$14,MONTH(A339))),"")</f>
        <v/>
      </c>
      <c r="D339" s="25" t="inlineStr">
        <is>
          <t>Weekday</t>
        </is>
      </c>
      <c r="E339" s="26" t="n"/>
      <c r="F339" s="24">
        <f>IFERROR(IF(A339="","",'Assumptions'!$B$5),"")</f>
        <v/>
      </c>
      <c r="G339" s="25" t="n"/>
      <c r="H339" s="24">
        <f>IFERROR(IF(G339="","",MAX(0,F339-G339)),"")</f>
        <v/>
      </c>
      <c r="I339" s="25" t="n"/>
      <c r="J339" s="56" t="n"/>
      <c r="K339" s="57">
        <f>IFERROR(IF(OR(I339="",J339=""),"",I339*J339),"")</f>
        <v/>
      </c>
      <c r="L339" s="58">
        <f>IFERROR(IF(OR(I339="",H339=""),"",I339/H339),"")</f>
        <v/>
      </c>
      <c r="M339" s="25" t="n"/>
      <c r="N339" s="25" t="n"/>
      <c r="O339" s="25" t="n"/>
      <c r="P339" s="25" t="n"/>
      <c r="Q339" s="24">
        <f>IFERROR(IF(OR(H339="",I339="",P339=""),"",MIN(H339,MAX(0,I339+P339))),"")</f>
        <v/>
      </c>
      <c r="R339" s="56" t="n"/>
      <c r="S339" s="57">
        <f>IFERROR(IF(OR(Q339="",R339=""),"",Q339*R339),"")</f>
        <v/>
      </c>
      <c r="T339" s="58">
        <f>IFERROR(IF(OR(Q339="",H339=""),"",Q339/H339),"")</f>
        <v/>
      </c>
      <c r="U339" s="57">
        <f>IFERROR(IF(OR(S339="",H339=""),"",S339/H339),"")</f>
        <v/>
      </c>
      <c r="V339" s="25" t="n"/>
      <c r="W339" s="56" t="n"/>
      <c r="X339" s="57">
        <f>IFERROR(IF(OR(V339="",W339=""),"",V339*W339),"")</f>
        <v/>
      </c>
      <c r="Y339" s="58">
        <f>IFERROR(IF(OR(V339="",H339=""),"",V339/H339),"")</f>
        <v/>
      </c>
      <c r="Z339" s="57">
        <f>IFERROR(IF(OR(S339="",X339=""),"",S339-X339),"")</f>
        <v/>
      </c>
      <c r="AA339" s="58">
        <f>IFERROR(IF(OR(Z339="",X339=""),"",Z339/X339),"")</f>
        <v/>
      </c>
      <c r="AB339" s="25" t="n"/>
      <c r="AC339" s="56" t="n"/>
      <c r="AD339" s="57">
        <f>IFERROR(IF(OR(AB339="",AC339=""),"",AB339*AC339),"")</f>
        <v/>
      </c>
      <c r="AE339" s="57">
        <f>IFERROR(IF(OR(S339="",AD339=""),"",S339-AD339),"")</f>
        <v/>
      </c>
      <c r="AF339" s="58">
        <f>IFERROR(IF(OR(AE339="",AD339=""),"",AE339/AD339),"")</f>
        <v/>
      </c>
      <c r="AG339" s="56" t="n"/>
      <c r="AH339" s="59">
        <f>IFERROR(IF(OR(R339="",AG339=""),"",R339/AG339*100),"")</f>
        <v/>
      </c>
      <c r="AI339" s="56" t="n"/>
      <c r="AJ339" s="57">
        <f>IFERROR(IF(OR(T339="",AI339=""),"",IF(T339&gt;='Assumptions'!$B$10,AI339*(1+'Assumptions'!$B$13),IF(T339&lt;'Assumptions'!$B$8,AI339*(1-'Assumptions'!$B$14),AI339))),"")</f>
        <v/>
      </c>
      <c r="AK339" s="31">
        <f>IFERROR(IF(COUNTA(G339,I339:J339,M339:P339,R339,V339:W339,AB339:AC339,AG339,AI339,AL339:AN339)=0,"",IF(H339=0,"Closed / Sold Out",IF(I339&gt;H339,"Review Inventory",IF(T339&gt;='Assumptions'!$B$10,"Increase Rate",IF(T339&lt;'Assumptions'!$B$8,"Reduce Rate","Hold Rate"))))),"Review")</f>
        <v/>
      </c>
      <c r="AL339" s="25" t="n"/>
      <c r="AM339" s="25" t="n"/>
      <c r="AN339" s="26" t="n"/>
      <c r="AO339" s="24">
        <f>IFERROR(IF(A339="","",IF(A339&lt;TODAY(),"Past",IF(A339=TODAY(),"Today","Future"))),"")</f>
        <v/>
      </c>
      <c r="AP339" s="58">
        <f>IFERROR(IF(COUNTA(G339,I339:J339,M339:P339,R339,V339:W339,AB339:AC339,AG339,AI339,AL339:AN339)=0,"",'Assumptions'!$B$9),"")</f>
        <v/>
      </c>
      <c r="AQ339" s="31">
        <f>IFERROR(IF(COUNTA(G339,I339:J339,M339:P339,R339,V339:W339,AB339:AC339,AG339,AI339,AL339:AN339)=0,"",IF(G339&gt;F339,"Out-of-order rooms exceed inventory",IF(I339&gt;H339,"On-the-books rooms exceed sellable rooms",IF(Q339&gt;H339,"Forecast exceeds sellable rooms",IF(AND(Q339&gt;0,R339=0),"Missing forecast ADR",IF(AND(I339&gt;0,J339=0),"Missing on-the-books ADR","Ready")))))),"Check inputs")</f>
        <v/>
      </c>
    </row>
    <row r="340">
      <c r="A340" s="55" t="n">
        <v>46361</v>
      </c>
      <c r="B340" s="24">
        <f>IFERROR(IF(A340="","",INDEX('Assumptions'!$E$3:$E$9,MOD(A340-'Assumptions'!$B$18,7)+1)),"")</f>
        <v/>
      </c>
      <c r="C340" s="24">
        <f>IFERROR(IF(A340="","",INDEX('Assumptions'!$H$3:$H$14,MONTH(A340))),"")</f>
        <v/>
      </c>
      <c r="D340" s="25" t="inlineStr">
        <is>
          <t>Weekend</t>
        </is>
      </c>
      <c r="E340" s="26" t="n"/>
      <c r="F340" s="24">
        <f>IFERROR(IF(A340="","",'Assumptions'!$B$5),"")</f>
        <v/>
      </c>
      <c r="G340" s="25" t="n"/>
      <c r="H340" s="24">
        <f>IFERROR(IF(G340="","",MAX(0,F340-G340)),"")</f>
        <v/>
      </c>
      <c r="I340" s="25" t="n"/>
      <c r="J340" s="56" t="n"/>
      <c r="K340" s="57">
        <f>IFERROR(IF(OR(I340="",J340=""),"",I340*J340),"")</f>
        <v/>
      </c>
      <c r="L340" s="58">
        <f>IFERROR(IF(OR(I340="",H340=""),"",I340/H340),"")</f>
        <v/>
      </c>
      <c r="M340" s="25" t="n"/>
      <c r="N340" s="25" t="n"/>
      <c r="O340" s="25" t="n"/>
      <c r="P340" s="25" t="n"/>
      <c r="Q340" s="24">
        <f>IFERROR(IF(OR(H340="",I340="",P340=""),"",MIN(H340,MAX(0,I340+P340))),"")</f>
        <v/>
      </c>
      <c r="R340" s="56" t="n"/>
      <c r="S340" s="57">
        <f>IFERROR(IF(OR(Q340="",R340=""),"",Q340*R340),"")</f>
        <v/>
      </c>
      <c r="T340" s="58">
        <f>IFERROR(IF(OR(Q340="",H340=""),"",Q340/H340),"")</f>
        <v/>
      </c>
      <c r="U340" s="57">
        <f>IFERROR(IF(OR(S340="",H340=""),"",S340/H340),"")</f>
        <v/>
      </c>
      <c r="V340" s="25" t="n"/>
      <c r="W340" s="56" t="n"/>
      <c r="X340" s="57">
        <f>IFERROR(IF(OR(V340="",W340=""),"",V340*W340),"")</f>
        <v/>
      </c>
      <c r="Y340" s="58">
        <f>IFERROR(IF(OR(V340="",H340=""),"",V340/H340),"")</f>
        <v/>
      </c>
      <c r="Z340" s="57">
        <f>IFERROR(IF(OR(S340="",X340=""),"",S340-X340),"")</f>
        <v/>
      </c>
      <c r="AA340" s="58">
        <f>IFERROR(IF(OR(Z340="",X340=""),"",Z340/X340),"")</f>
        <v/>
      </c>
      <c r="AB340" s="25" t="n"/>
      <c r="AC340" s="56" t="n"/>
      <c r="AD340" s="57">
        <f>IFERROR(IF(OR(AB340="",AC340=""),"",AB340*AC340),"")</f>
        <v/>
      </c>
      <c r="AE340" s="57">
        <f>IFERROR(IF(OR(S340="",AD340=""),"",S340-AD340),"")</f>
        <v/>
      </c>
      <c r="AF340" s="58">
        <f>IFERROR(IF(OR(AE340="",AD340=""),"",AE340/AD340),"")</f>
        <v/>
      </c>
      <c r="AG340" s="56" t="n"/>
      <c r="AH340" s="59">
        <f>IFERROR(IF(OR(R340="",AG340=""),"",R340/AG340*100),"")</f>
        <v/>
      </c>
      <c r="AI340" s="56" t="n"/>
      <c r="AJ340" s="57">
        <f>IFERROR(IF(OR(T340="",AI340=""),"",IF(T340&gt;='Assumptions'!$B$10,AI340*(1+'Assumptions'!$B$13),IF(T340&lt;'Assumptions'!$B$8,AI340*(1-'Assumptions'!$B$14),AI340))),"")</f>
        <v/>
      </c>
      <c r="AK340" s="31">
        <f>IFERROR(IF(COUNTA(G340,I340:J340,M340:P340,R340,V340:W340,AB340:AC340,AG340,AI340,AL340:AN340)=0,"",IF(H340=0,"Closed / Sold Out",IF(I340&gt;H340,"Review Inventory",IF(T340&gt;='Assumptions'!$B$10,"Increase Rate",IF(T340&lt;'Assumptions'!$B$8,"Reduce Rate","Hold Rate"))))),"Review")</f>
        <v/>
      </c>
      <c r="AL340" s="25" t="n"/>
      <c r="AM340" s="25" t="n"/>
      <c r="AN340" s="26" t="n"/>
      <c r="AO340" s="24">
        <f>IFERROR(IF(A340="","",IF(A340&lt;TODAY(),"Past",IF(A340=TODAY(),"Today","Future"))),"")</f>
        <v/>
      </c>
      <c r="AP340" s="58">
        <f>IFERROR(IF(COUNTA(G340,I340:J340,M340:P340,R340,V340:W340,AB340:AC340,AG340,AI340,AL340:AN340)=0,"",'Assumptions'!$B$9),"")</f>
        <v/>
      </c>
      <c r="AQ340" s="31">
        <f>IFERROR(IF(COUNTA(G340,I340:J340,M340:P340,R340,V340:W340,AB340:AC340,AG340,AI340,AL340:AN340)=0,"",IF(G340&gt;F340,"Out-of-order rooms exceed inventory",IF(I340&gt;H340,"On-the-books rooms exceed sellable rooms",IF(Q340&gt;H340,"Forecast exceeds sellable rooms",IF(AND(Q340&gt;0,R340=0),"Missing forecast ADR",IF(AND(I340&gt;0,J340=0),"Missing on-the-books ADR","Ready")))))),"Check inputs")</f>
        <v/>
      </c>
    </row>
    <row r="341">
      <c r="A341" s="55" t="n">
        <v>46362</v>
      </c>
      <c r="B341" s="24">
        <f>IFERROR(IF(A341="","",INDEX('Assumptions'!$E$3:$E$9,MOD(A341-'Assumptions'!$B$18,7)+1)),"")</f>
        <v/>
      </c>
      <c r="C341" s="24">
        <f>IFERROR(IF(A341="","",INDEX('Assumptions'!$H$3:$H$14,MONTH(A341))),"")</f>
        <v/>
      </c>
      <c r="D341" s="25" t="inlineStr">
        <is>
          <t>Weekend</t>
        </is>
      </c>
      <c r="E341" s="26" t="n"/>
      <c r="F341" s="24">
        <f>IFERROR(IF(A341="","",'Assumptions'!$B$5),"")</f>
        <v/>
      </c>
      <c r="G341" s="25" t="n"/>
      <c r="H341" s="24">
        <f>IFERROR(IF(G341="","",MAX(0,F341-G341)),"")</f>
        <v/>
      </c>
      <c r="I341" s="25" t="n"/>
      <c r="J341" s="56" t="n"/>
      <c r="K341" s="57">
        <f>IFERROR(IF(OR(I341="",J341=""),"",I341*J341),"")</f>
        <v/>
      </c>
      <c r="L341" s="58">
        <f>IFERROR(IF(OR(I341="",H341=""),"",I341/H341),"")</f>
        <v/>
      </c>
      <c r="M341" s="25" t="n"/>
      <c r="N341" s="25" t="n"/>
      <c r="O341" s="25" t="n"/>
      <c r="P341" s="25" t="n"/>
      <c r="Q341" s="24">
        <f>IFERROR(IF(OR(H341="",I341="",P341=""),"",MIN(H341,MAX(0,I341+P341))),"")</f>
        <v/>
      </c>
      <c r="R341" s="56" t="n"/>
      <c r="S341" s="57">
        <f>IFERROR(IF(OR(Q341="",R341=""),"",Q341*R341),"")</f>
        <v/>
      </c>
      <c r="T341" s="58">
        <f>IFERROR(IF(OR(Q341="",H341=""),"",Q341/H341),"")</f>
        <v/>
      </c>
      <c r="U341" s="57">
        <f>IFERROR(IF(OR(S341="",H341=""),"",S341/H341),"")</f>
        <v/>
      </c>
      <c r="V341" s="25" t="n"/>
      <c r="W341" s="56" t="n"/>
      <c r="X341" s="57">
        <f>IFERROR(IF(OR(V341="",W341=""),"",V341*W341),"")</f>
        <v/>
      </c>
      <c r="Y341" s="58">
        <f>IFERROR(IF(OR(V341="",H341=""),"",V341/H341),"")</f>
        <v/>
      </c>
      <c r="Z341" s="57">
        <f>IFERROR(IF(OR(S341="",X341=""),"",S341-X341),"")</f>
        <v/>
      </c>
      <c r="AA341" s="58">
        <f>IFERROR(IF(OR(Z341="",X341=""),"",Z341/X341),"")</f>
        <v/>
      </c>
      <c r="AB341" s="25" t="n"/>
      <c r="AC341" s="56" t="n"/>
      <c r="AD341" s="57">
        <f>IFERROR(IF(OR(AB341="",AC341=""),"",AB341*AC341),"")</f>
        <v/>
      </c>
      <c r="AE341" s="57">
        <f>IFERROR(IF(OR(S341="",AD341=""),"",S341-AD341),"")</f>
        <v/>
      </c>
      <c r="AF341" s="58">
        <f>IFERROR(IF(OR(AE341="",AD341=""),"",AE341/AD341),"")</f>
        <v/>
      </c>
      <c r="AG341" s="56" t="n"/>
      <c r="AH341" s="59">
        <f>IFERROR(IF(OR(R341="",AG341=""),"",R341/AG341*100),"")</f>
        <v/>
      </c>
      <c r="AI341" s="56" t="n"/>
      <c r="AJ341" s="57">
        <f>IFERROR(IF(OR(T341="",AI341=""),"",IF(T341&gt;='Assumptions'!$B$10,AI341*(1+'Assumptions'!$B$13),IF(T341&lt;'Assumptions'!$B$8,AI341*(1-'Assumptions'!$B$14),AI341))),"")</f>
        <v/>
      </c>
      <c r="AK341" s="31">
        <f>IFERROR(IF(COUNTA(G341,I341:J341,M341:P341,R341,V341:W341,AB341:AC341,AG341,AI341,AL341:AN341)=0,"",IF(H341=0,"Closed / Sold Out",IF(I341&gt;H341,"Review Inventory",IF(T341&gt;='Assumptions'!$B$10,"Increase Rate",IF(T341&lt;'Assumptions'!$B$8,"Reduce Rate","Hold Rate"))))),"Review")</f>
        <v/>
      </c>
      <c r="AL341" s="25" t="n"/>
      <c r="AM341" s="25" t="n"/>
      <c r="AN341" s="26" t="n"/>
      <c r="AO341" s="24">
        <f>IFERROR(IF(A341="","",IF(A341&lt;TODAY(),"Past",IF(A341=TODAY(),"Today","Future"))),"")</f>
        <v/>
      </c>
      <c r="AP341" s="58">
        <f>IFERROR(IF(COUNTA(G341,I341:J341,M341:P341,R341,V341:W341,AB341:AC341,AG341,AI341,AL341:AN341)=0,"",'Assumptions'!$B$9),"")</f>
        <v/>
      </c>
      <c r="AQ341" s="31">
        <f>IFERROR(IF(COUNTA(G341,I341:J341,M341:P341,R341,V341:W341,AB341:AC341,AG341,AI341,AL341:AN341)=0,"",IF(G341&gt;F341,"Out-of-order rooms exceed inventory",IF(I341&gt;H341,"On-the-books rooms exceed sellable rooms",IF(Q341&gt;H341,"Forecast exceeds sellable rooms",IF(AND(Q341&gt;0,R341=0),"Missing forecast ADR",IF(AND(I341&gt;0,J341=0),"Missing on-the-books ADR","Ready")))))),"Check inputs")</f>
        <v/>
      </c>
    </row>
    <row r="342">
      <c r="A342" s="55" t="n">
        <v>46363</v>
      </c>
      <c r="B342" s="24">
        <f>IFERROR(IF(A342="","",INDEX('Assumptions'!$E$3:$E$9,MOD(A342-'Assumptions'!$B$18,7)+1)),"")</f>
        <v/>
      </c>
      <c r="C342" s="24">
        <f>IFERROR(IF(A342="","",INDEX('Assumptions'!$H$3:$H$14,MONTH(A342))),"")</f>
        <v/>
      </c>
      <c r="D342" s="25" t="inlineStr">
        <is>
          <t>Weekday</t>
        </is>
      </c>
      <c r="E342" s="26" t="n"/>
      <c r="F342" s="24">
        <f>IFERROR(IF(A342="","",'Assumptions'!$B$5),"")</f>
        <v/>
      </c>
      <c r="G342" s="25" t="n"/>
      <c r="H342" s="24">
        <f>IFERROR(IF(G342="","",MAX(0,F342-G342)),"")</f>
        <v/>
      </c>
      <c r="I342" s="25" t="n"/>
      <c r="J342" s="56" t="n"/>
      <c r="K342" s="57">
        <f>IFERROR(IF(OR(I342="",J342=""),"",I342*J342),"")</f>
        <v/>
      </c>
      <c r="L342" s="58">
        <f>IFERROR(IF(OR(I342="",H342=""),"",I342/H342),"")</f>
        <v/>
      </c>
      <c r="M342" s="25" t="n"/>
      <c r="N342" s="25" t="n"/>
      <c r="O342" s="25" t="n"/>
      <c r="P342" s="25" t="n"/>
      <c r="Q342" s="24">
        <f>IFERROR(IF(OR(H342="",I342="",P342=""),"",MIN(H342,MAX(0,I342+P342))),"")</f>
        <v/>
      </c>
      <c r="R342" s="56" t="n"/>
      <c r="S342" s="57">
        <f>IFERROR(IF(OR(Q342="",R342=""),"",Q342*R342),"")</f>
        <v/>
      </c>
      <c r="T342" s="58">
        <f>IFERROR(IF(OR(Q342="",H342=""),"",Q342/H342),"")</f>
        <v/>
      </c>
      <c r="U342" s="57">
        <f>IFERROR(IF(OR(S342="",H342=""),"",S342/H342),"")</f>
        <v/>
      </c>
      <c r="V342" s="25" t="n"/>
      <c r="W342" s="56" t="n"/>
      <c r="X342" s="57">
        <f>IFERROR(IF(OR(V342="",W342=""),"",V342*W342),"")</f>
        <v/>
      </c>
      <c r="Y342" s="58">
        <f>IFERROR(IF(OR(V342="",H342=""),"",V342/H342),"")</f>
        <v/>
      </c>
      <c r="Z342" s="57">
        <f>IFERROR(IF(OR(S342="",X342=""),"",S342-X342),"")</f>
        <v/>
      </c>
      <c r="AA342" s="58">
        <f>IFERROR(IF(OR(Z342="",X342=""),"",Z342/X342),"")</f>
        <v/>
      </c>
      <c r="AB342" s="25" t="n"/>
      <c r="AC342" s="56" t="n"/>
      <c r="AD342" s="57">
        <f>IFERROR(IF(OR(AB342="",AC342=""),"",AB342*AC342),"")</f>
        <v/>
      </c>
      <c r="AE342" s="57">
        <f>IFERROR(IF(OR(S342="",AD342=""),"",S342-AD342),"")</f>
        <v/>
      </c>
      <c r="AF342" s="58">
        <f>IFERROR(IF(OR(AE342="",AD342=""),"",AE342/AD342),"")</f>
        <v/>
      </c>
      <c r="AG342" s="56" t="n"/>
      <c r="AH342" s="59">
        <f>IFERROR(IF(OR(R342="",AG342=""),"",R342/AG342*100),"")</f>
        <v/>
      </c>
      <c r="AI342" s="56" t="n"/>
      <c r="AJ342" s="57">
        <f>IFERROR(IF(OR(T342="",AI342=""),"",IF(T342&gt;='Assumptions'!$B$10,AI342*(1+'Assumptions'!$B$13),IF(T342&lt;'Assumptions'!$B$8,AI342*(1-'Assumptions'!$B$14),AI342))),"")</f>
        <v/>
      </c>
      <c r="AK342" s="31">
        <f>IFERROR(IF(COUNTA(G342,I342:J342,M342:P342,R342,V342:W342,AB342:AC342,AG342,AI342,AL342:AN342)=0,"",IF(H342=0,"Closed / Sold Out",IF(I342&gt;H342,"Review Inventory",IF(T342&gt;='Assumptions'!$B$10,"Increase Rate",IF(T342&lt;'Assumptions'!$B$8,"Reduce Rate","Hold Rate"))))),"Review")</f>
        <v/>
      </c>
      <c r="AL342" s="25" t="n"/>
      <c r="AM342" s="25" t="n"/>
      <c r="AN342" s="26" t="n"/>
      <c r="AO342" s="24">
        <f>IFERROR(IF(A342="","",IF(A342&lt;TODAY(),"Past",IF(A342=TODAY(),"Today","Future"))),"")</f>
        <v/>
      </c>
      <c r="AP342" s="58">
        <f>IFERROR(IF(COUNTA(G342,I342:J342,M342:P342,R342,V342:W342,AB342:AC342,AG342,AI342,AL342:AN342)=0,"",'Assumptions'!$B$9),"")</f>
        <v/>
      </c>
      <c r="AQ342" s="31">
        <f>IFERROR(IF(COUNTA(G342,I342:J342,M342:P342,R342,V342:W342,AB342:AC342,AG342,AI342,AL342:AN342)=0,"",IF(G342&gt;F342,"Out-of-order rooms exceed inventory",IF(I342&gt;H342,"On-the-books rooms exceed sellable rooms",IF(Q342&gt;H342,"Forecast exceeds sellable rooms",IF(AND(Q342&gt;0,R342=0),"Missing forecast ADR",IF(AND(I342&gt;0,J342=0),"Missing on-the-books ADR","Ready")))))),"Check inputs")</f>
        <v/>
      </c>
    </row>
    <row r="343">
      <c r="A343" s="55" t="n">
        <v>46364</v>
      </c>
      <c r="B343" s="24">
        <f>IFERROR(IF(A343="","",INDEX('Assumptions'!$E$3:$E$9,MOD(A343-'Assumptions'!$B$18,7)+1)),"")</f>
        <v/>
      </c>
      <c r="C343" s="24">
        <f>IFERROR(IF(A343="","",INDEX('Assumptions'!$H$3:$H$14,MONTH(A343))),"")</f>
        <v/>
      </c>
      <c r="D343" s="25" t="inlineStr">
        <is>
          <t>Weekday</t>
        </is>
      </c>
      <c r="E343" s="26" t="n"/>
      <c r="F343" s="24">
        <f>IFERROR(IF(A343="","",'Assumptions'!$B$5),"")</f>
        <v/>
      </c>
      <c r="G343" s="25" t="n"/>
      <c r="H343" s="24">
        <f>IFERROR(IF(G343="","",MAX(0,F343-G343)),"")</f>
        <v/>
      </c>
      <c r="I343" s="25" t="n"/>
      <c r="J343" s="56" t="n"/>
      <c r="K343" s="57">
        <f>IFERROR(IF(OR(I343="",J343=""),"",I343*J343),"")</f>
        <v/>
      </c>
      <c r="L343" s="58">
        <f>IFERROR(IF(OR(I343="",H343=""),"",I343/H343),"")</f>
        <v/>
      </c>
      <c r="M343" s="25" t="n"/>
      <c r="N343" s="25" t="n"/>
      <c r="O343" s="25" t="n"/>
      <c r="P343" s="25" t="n"/>
      <c r="Q343" s="24">
        <f>IFERROR(IF(OR(H343="",I343="",P343=""),"",MIN(H343,MAX(0,I343+P343))),"")</f>
        <v/>
      </c>
      <c r="R343" s="56" t="n"/>
      <c r="S343" s="57">
        <f>IFERROR(IF(OR(Q343="",R343=""),"",Q343*R343),"")</f>
        <v/>
      </c>
      <c r="T343" s="58">
        <f>IFERROR(IF(OR(Q343="",H343=""),"",Q343/H343),"")</f>
        <v/>
      </c>
      <c r="U343" s="57">
        <f>IFERROR(IF(OR(S343="",H343=""),"",S343/H343),"")</f>
        <v/>
      </c>
      <c r="V343" s="25" t="n"/>
      <c r="W343" s="56" t="n"/>
      <c r="X343" s="57">
        <f>IFERROR(IF(OR(V343="",W343=""),"",V343*W343),"")</f>
        <v/>
      </c>
      <c r="Y343" s="58">
        <f>IFERROR(IF(OR(V343="",H343=""),"",V343/H343),"")</f>
        <v/>
      </c>
      <c r="Z343" s="57">
        <f>IFERROR(IF(OR(S343="",X343=""),"",S343-X343),"")</f>
        <v/>
      </c>
      <c r="AA343" s="58">
        <f>IFERROR(IF(OR(Z343="",X343=""),"",Z343/X343),"")</f>
        <v/>
      </c>
      <c r="AB343" s="25" t="n"/>
      <c r="AC343" s="56" t="n"/>
      <c r="AD343" s="57">
        <f>IFERROR(IF(OR(AB343="",AC343=""),"",AB343*AC343),"")</f>
        <v/>
      </c>
      <c r="AE343" s="57">
        <f>IFERROR(IF(OR(S343="",AD343=""),"",S343-AD343),"")</f>
        <v/>
      </c>
      <c r="AF343" s="58">
        <f>IFERROR(IF(OR(AE343="",AD343=""),"",AE343/AD343),"")</f>
        <v/>
      </c>
      <c r="AG343" s="56" t="n"/>
      <c r="AH343" s="59">
        <f>IFERROR(IF(OR(R343="",AG343=""),"",R343/AG343*100),"")</f>
        <v/>
      </c>
      <c r="AI343" s="56" t="n"/>
      <c r="AJ343" s="57">
        <f>IFERROR(IF(OR(T343="",AI343=""),"",IF(T343&gt;='Assumptions'!$B$10,AI343*(1+'Assumptions'!$B$13),IF(T343&lt;'Assumptions'!$B$8,AI343*(1-'Assumptions'!$B$14),AI343))),"")</f>
        <v/>
      </c>
      <c r="AK343" s="31">
        <f>IFERROR(IF(COUNTA(G343,I343:J343,M343:P343,R343,V343:W343,AB343:AC343,AG343,AI343,AL343:AN343)=0,"",IF(H343=0,"Closed / Sold Out",IF(I343&gt;H343,"Review Inventory",IF(T343&gt;='Assumptions'!$B$10,"Increase Rate",IF(T343&lt;'Assumptions'!$B$8,"Reduce Rate","Hold Rate"))))),"Review")</f>
        <v/>
      </c>
      <c r="AL343" s="25" t="n"/>
      <c r="AM343" s="25" t="n"/>
      <c r="AN343" s="26" t="n"/>
      <c r="AO343" s="24">
        <f>IFERROR(IF(A343="","",IF(A343&lt;TODAY(),"Past",IF(A343=TODAY(),"Today","Future"))),"")</f>
        <v/>
      </c>
      <c r="AP343" s="58">
        <f>IFERROR(IF(COUNTA(G343,I343:J343,M343:P343,R343,V343:W343,AB343:AC343,AG343,AI343,AL343:AN343)=0,"",'Assumptions'!$B$9),"")</f>
        <v/>
      </c>
      <c r="AQ343" s="31">
        <f>IFERROR(IF(COUNTA(G343,I343:J343,M343:P343,R343,V343:W343,AB343:AC343,AG343,AI343,AL343:AN343)=0,"",IF(G343&gt;F343,"Out-of-order rooms exceed inventory",IF(I343&gt;H343,"On-the-books rooms exceed sellable rooms",IF(Q343&gt;H343,"Forecast exceeds sellable rooms",IF(AND(Q343&gt;0,R343=0),"Missing forecast ADR",IF(AND(I343&gt;0,J343=0),"Missing on-the-books ADR","Ready")))))),"Check inputs")</f>
        <v/>
      </c>
    </row>
    <row r="344">
      <c r="A344" s="55" t="n">
        <v>46365</v>
      </c>
      <c r="B344" s="24">
        <f>IFERROR(IF(A344="","",INDEX('Assumptions'!$E$3:$E$9,MOD(A344-'Assumptions'!$B$18,7)+1)),"")</f>
        <v/>
      </c>
      <c r="C344" s="24">
        <f>IFERROR(IF(A344="","",INDEX('Assumptions'!$H$3:$H$14,MONTH(A344))),"")</f>
        <v/>
      </c>
      <c r="D344" s="25" t="inlineStr">
        <is>
          <t>Weekday</t>
        </is>
      </c>
      <c r="E344" s="26" t="n"/>
      <c r="F344" s="24">
        <f>IFERROR(IF(A344="","",'Assumptions'!$B$5),"")</f>
        <v/>
      </c>
      <c r="G344" s="25" t="n"/>
      <c r="H344" s="24">
        <f>IFERROR(IF(G344="","",MAX(0,F344-G344)),"")</f>
        <v/>
      </c>
      <c r="I344" s="25" t="n"/>
      <c r="J344" s="56" t="n"/>
      <c r="K344" s="57">
        <f>IFERROR(IF(OR(I344="",J344=""),"",I344*J344),"")</f>
        <v/>
      </c>
      <c r="L344" s="58">
        <f>IFERROR(IF(OR(I344="",H344=""),"",I344/H344),"")</f>
        <v/>
      </c>
      <c r="M344" s="25" t="n"/>
      <c r="N344" s="25" t="n"/>
      <c r="O344" s="25" t="n"/>
      <c r="P344" s="25" t="n"/>
      <c r="Q344" s="24">
        <f>IFERROR(IF(OR(H344="",I344="",P344=""),"",MIN(H344,MAX(0,I344+P344))),"")</f>
        <v/>
      </c>
      <c r="R344" s="56" t="n"/>
      <c r="S344" s="57">
        <f>IFERROR(IF(OR(Q344="",R344=""),"",Q344*R344),"")</f>
        <v/>
      </c>
      <c r="T344" s="58">
        <f>IFERROR(IF(OR(Q344="",H344=""),"",Q344/H344),"")</f>
        <v/>
      </c>
      <c r="U344" s="57">
        <f>IFERROR(IF(OR(S344="",H344=""),"",S344/H344),"")</f>
        <v/>
      </c>
      <c r="V344" s="25" t="n"/>
      <c r="W344" s="56" t="n"/>
      <c r="X344" s="57">
        <f>IFERROR(IF(OR(V344="",W344=""),"",V344*W344),"")</f>
        <v/>
      </c>
      <c r="Y344" s="58">
        <f>IFERROR(IF(OR(V344="",H344=""),"",V344/H344),"")</f>
        <v/>
      </c>
      <c r="Z344" s="57">
        <f>IFERROR(IF(OR(S344="",X344=""),"",S344-X344),"")</f>
        <v/>
      </c>
      <c r="AA344" s="58">
        <f>IFERROR(IF(OR(Z344="",X344=""),"",Z344/X344),"")</f>
        <v/>
      </c>
      <c r="AB344" s="25" t="n"/>
      <c r="AC344" s="56" t="n"/>
      <c r="AD344" s="57">
        <f>IFERROR(IF(OR(AB344="",AC344=""),"",AB344*AC344),"")</f>
        <v/>
      </c>
      <c r="AE344" s="57">
        <f>IFERROR(IF(OR(S344="",AD344=""),"",S344-AD344),"")</f>
        <v/>
      </c>
      <c r="AF344" s="58">
        <f>IFERROR(IF(OR(AE344="",AD344=""),"",AE344/AD344),"")</f>
        <v/>
      </c>
      <c r="AG344" s="56" t="n"/>
      <c r="AH344" s="59">
        <f>IFERROR(IF(OR(R344="",AG344=""),"",R344/AG344*100),"")</f>
        <v/>
      </c>
      <c r="AI344" s="56" t="n"/>
      <c r="AJ344" s="57">
        <f>IFERROR(IF(OR(T344="",AI344=""),"",IF(T344&gt;='Assumptions'!$B$10,AI344*(1+'Assumptions'!$B$13),IF(T344&lt;'Assumptions'!$B$8,AI344*(1-'Assumptions'!$B$14),AI344))),"")</f>
        <v/>
      </c>
      <c r="AK344" s="31">
        <f>IFERROR(IF(COUNTA(G344,I344:J344,M344:P344,R344,V344:W344,AB344:AC344,AG344,AI344,AL344:AN344)=0,"",IF(H344=0,"Closed / Sold Out",IF(I344&gt;H344,"Review Inventory",IF(T344&gt;='Assumptions'!$B$10,"Increase Rate",IF(T344&lt;'Assumptions'!$B$8,"Reduce Rate","Hold Rate"))))),"Review")</f>
        <v/>
      </c>
      <c r="AL344" s="25" t="n"/>
      <c r="AM344" s="25" t="n"/>
      <c r="AN344" s="26" t="n"/>
      <c r="AO344" s="24">
        <f>IFERROR(IF(A344="","",IF(A344&lt;TODAY(),"Past",IF(A344=TODAY(),"Today","Future"))),"")</f>
        <v/>
      </c>
      <c r="AP344" s="58">
        <f>IFERROR(IF(COUNTA(G344,I344:J344,M344:P344,R344,V344:W344,AB344:AC344,AG344,AI344,AL344:AN344)=0,"",'Assumptions'!$B$9),"")</f>
        <v/>
      </c>
      <c r="AQ344" s="31">
        <f>IFERROR(IF(COUNTA(G344,I344:J344,M344:P344,R344,V344:W344,AB344:AC344,AG344,AI344,AL344:AN344)=0,"",IF(G344&gt;F344,"Out-of-order rooms exceed inventory",IF(I344&gt;H344,"On-the-books rooms exceed sellable rooms",IF(Q344&gt;H344,"Forecast exceeds sellable rooms",IF(AND(Q344&gt;0,R344=0),"Missing forecast ADR",IF(AND(I344&gt;0,J344=0),"Missing on-the-books ADR","Ready")))))),"Check inputs")</f>
        <v/>
      </c>
    </row>
    <row r="345">
      <c r="A345" s="55" t="n">
        <v>46366</v>
      </c>
      <c r="B345" s="24">
        <f>IFERROR(IF(A345="","",INDEX('Assumptions'!$E$3:$E$9,MOD(A345-'Assumptions'!$B$18,7)+1)),"")</f>
        <v/>
      </c>
      <c r="C345" s="24">
        <f>IFERROR(IF(A345="","",INDEX('Assumptions'!$H$3:$H$14,MONTH(A345))),"")</f>
        <v/>
      </c>
      <c r="D345" s="25" t="inlineStr">
        <is>
          <t>Weekday</t>
        </is>
      </c>
      <c r="E345" s="26" t="n"/>
      <c r="F345" s="24">
        <f>IFERROR(IF(A345="","",'Assumptions'!$B$5),"")</f>
        <v/>
      </c>
      <c r="G345" s="25" t="n"/>
      <c r="H345" s="24">
        <f>IFERROR(IF(G345="","",MAX(0,F345-G345)),"")</f>
        <v/>
      </c>
      <c r="I345" s="25" t="n"/>
      <c r="J345" s="56" t="n"/>
      <c r="K345" s="57">
        <f>IFERROR(IF(OR(I345="",J345=""),"",I345*J345),"")</f>
        <v/>
      </c>
      <c r="L345" s="58">
        <f>IFERROR(IF(OR(I345="",H345=""),"",I345/H345),"")</f>
        <v/>
      </c>
      <c r="M345" s="25" t="n"/>
      <c r="N345" s="25" t="n"/>
      <c r="O345" s="25" t="n"/>
      <c r="P345" s="25" t="n"/>
      <c r="Q345" s="24">
        <f>IFERROR(IF(OR(H345="",I345="",P345=""),"",MIN(H345,MAX(0,I345+P345))),"")</f>
        <v/>
      </c>
      <c r="R345" s="56" t="n"/>
      <c r="S345" s="57">
        <f>IFERROR(IF(OR(Q345="",R345=""),"",Q345*R345),"")</f>
        <v/>
      </c>
      <c r="T345" s="58">
        <f>IFERROR(IF(OR(Q345="",H345=""),"",Q345/H345),"")</f>
        <v/>
      </c>
      <c r="U345" s="57">
        <f>IFERROR(IF(OR(S345="",H345=""),"",S345/H345),"")</f>
        <v/>
      </c>
      <c r="V345" s="25" t="n"/>
      <c r="W345" s="56" t="n"/>
      <c r="X345" s="57">
        <f>IFERROR(IF(OR(V345="",W345=""),"",V345*W345),"")</f>
        <v/>
      </c>
      <c r="Y345" s="58">
        <f>IFERROR(IF(OR(V345="",H345=""),"",V345/H345),"")</f>
        <v/>
      </c>
      <c r="Z345" s="57">
        <f>IFERROR(IF(OR(S345="",X345=""),"",S345-X345),"")</f>
        <v/>
      </c>
      <c r="AA345" s="58">
        <f>IFERROR(IF(OR(Z345="",X345=""),"",Z345/X345),"")</f>
        <v/>
      </c>
      <c r="AB345" s="25" t="n"/>
      <c r="AC345" s="56" t="n"/>
      <c r="AD345" s="57">
        <f>IFERROR(IF(OR(AB345="",AC345=""),"",AB345*AC345),"")</f>
        <v/>
      </c>
      <c r="AE345" s="57">
        <f>IFERROR(IF(OR(S345="",AD345=""),"",S345-AD345),"")</f>
        <v/>
      </c>
      <c r="AF345" s="58">
        <f>IFERROR(IF(OR(AE345="",AD345=""),"",AE345/AD345),"")</f>
        <v/>
      </c>
      <c r="AG345" s="56" t="n"/>
      <c r="AH345" s="59">
        <f>IFERROR(IF(OR(R345="",AG345=""),"",R345/AG345*100),"")</f>
        <v/>
      </c>
      <c r="AI345" s="56" t="n"/>
      <c r="AJ345" s="57">
        <f>IFERROR(IF(OR(T345="",AI345=""),"",IF(T345&gt;='Assumptions'!$B$10,AI345*(1+'Assumptions'!$B$13),IF(T345&lt;'Assumptions'!$B$8,AI345*(1-'Assumptions'!$B$14),AI345))),"")</f>
        <v/>
      </c>
      <c r="AK345" s="31">
        <f>IFERROR(IF(COUNTA(G345,I345:J345,M345:P345,R345,V345:W345,AB345:AC345,AG345,AI345,AL345:AN345)=0,"",IF(H345=0,"Closed / Sold Out",IF(I345&gt;H345,"Review Inventory",IF(T345&gt;='Assumptions'!$B$10,"Increase Rate",IF(T345&lt;'Assumptions'!$B$8,"Reduce Rate","Hold Rate"))))),"Review")</f>
        <v/>
      </c>
      <c r="AL345" s="25" t="n"/>
      <c r="AM345" s="25" t="n"/>
      <c r="AN345" s="26" t="n"/>
      <c r="AO345" s="24">
        <f>IFERROR(IF(A345="","",IF(A345&lt;TODAY(),"Past",IF(A345=TODAY(),"Today","Future"))),"")</f>
        <v/>
      </c>
      <c r="AP345" s="58">
        <f>IFERROR(IF(COUNTA(G345,I345:J345,M345:P345,R345,V345:W345,AB345:AC345,AG345,AI345,AL345:AN345)=0,"",'Assumptions'!$B$9),"")</f>
        <v/>
      </c>
      <c r="AQ345" s="31">
        <f>IFERROR(IF(COUNTA(G345,I345:J345,M345:P345,R345,V345:W345,AB345:AC345,AG345,AI345,AL345:AN345)=0,"",IF(G345&gt;F345,"Out-of-order rooms exceed inventory",IF(I345&gt;H345,"On-the-books rooms exceed sellable rooms",IF(Q345&gt;H345,"Forecast exceeds sellable rooms",IF(AND(Q345&gt;0,R345=0),"Missing forecast ADR",IF(AND(I345&gt;0,J345=0),"Missing on-the-books ADR","Ready")))))),"Check inputs")</f>
        <v/>
      </c>
    </row>
    <row r="346">
      <c r="A346" s="55" t="n">
        <v>46367</v>
      </c>
      <c r="B346" s="24">
        <f>IFERROR(IF(A346="","",INDEX('Assumptions'!$E$3:$E$9,MOD(A346-'Assumptions'!$B$18,7)+1)),"")</f>
        <v/>
      </c>
      <c r="C346" s="24">
        <f>IFERROR(IF(A346="","",INDEX('Assumptions'!$H$3:$H$14,MONTH(A346))),"")</f>
        <v/>
      </c>
      <c r="D346" s="25" t="inlineStr">
        <is>
          <t>Weekday</t>
        </is>
      </c>
      <c r="E346" s="26" t="n"/>
      <c r="F346" s="24">
        <f>IFERROR(IF(A346="","",'Assumptions'!$B$5),"")</f>
        <v/>
      </c>
      <c r="G346" s="25" t="n"/>
      <c r="H346" s="24">
        <f>IFERROR(IF(G346="","",MAX(0,F346-G346)),"")</f>
        <v/>
      </c>
      <c r="I346" s="25" t="n"/>
      <c r="J346" s="56" t="n"/>
      <c r="K346" s="57">
        <f>IFERROR(IF(OR(I346="",J346=""),"",I346*J346),"")</f>
        <v/>
      </c>
      <c r="L346" s="58">
        <f>IFERROR(IF(OR(I346="",H346=""),"",I346/H346),"")</f>
        <v/>
      </c>
      <c r="M346" s="25" t="n"/>
      <c r="N346" s="25" t="n"/>
      <c r="O346" s="25" t="n"/>
      <c r="P346" s="25" t="n"/>
      <c r="Q346" s="24">
        <f>IFERROR(IF(OR(H346="",I346="",P346=""),"",MIN(H346,MAX(0,I346+P346))),"")</f>
        <v/>
      </c>
      <c r="R346" s="56" t="n"/>
      <c r="S346" s="57">
        <f>IFERROR(IF(OR(Q346="",R346=""),"",Q346*R346),"")</f>
        <v/>
      </c>
      <c r="T346" s="58">
        <f>IFERROR(IF(OR(Q346="",H346=""),"",Q346/H346),"")</f>
        <v/>
      </c>
      <c r="U346" s="57">
        <f>IFERROR(IF(OR(S346="",H346=""),"",S346/H346),"")</f>
        <v/>
      </c>
      <c r="V346" s="25" t="n"/>
      <c r="W346" s="56" t="n"/>
      <c r="X346" s="57">
        <f>IFERROR(IF(OR(V346="",W346=""),"",V346*W346),"")</f>
        <v/>
      </c>
      <c r="Y346" s="58">
        <f>IFERROR(IF(OR(V346="",H346=""),"",V346/H346),"")</f>
        <v/>
      </c>
      <c r="Z346" s="57">
        <f>IFERROR(IF(OR(S346="",X346=""),"",S346-X346),"")</f>
        <v/>
      </c>
      <c r="AA346" s="58">
        <f>IFERROR(IF(OR(Z346="",X346=""),"",Z346/X346),"")</f>
        <v/>
      </c>
      <c r="AB346" s="25" t="n"/>
      <c r="AC346" s="56" t="n"/>
      <c r="AD346" s="57">
        <f>IFERROR(IF(OR(AB346="",AC346=""),"",AB346*AC346),"")</f>
        <v/>
      </c>
      <c r="AE346" s="57">
        <f>IFERROR(IF(OR(S346="",AD346=""),"",S346-AD346),"")</f>
        <v/>
      </c>
      <c r="AF346" s="58">
        <f>IFERROR(IF(OR(AE346="",AD346=""),"",AE346/AD346),"")</f>
        <v/>
      </c>
      <c r="AG346" s="56" t="n"/>
      <c r="AH346" s="59">
        <f>IFERROR(IF(OR(R346="",AG346=""),"",R346/AG346*100),"")</f>
        <v/>
      </c>
      <c r="AI346" s="56" t="n"/>
      <c r="AJ346" s="57">
        <f>IFERROR(IF(OR(T346="",AI346=""),"",IF(T346&gt;='Assumptions'!$B$10,AI346*(1+'Assumptions'!$B$13),IF(T346&lt;'Assumptions'!$B$8,AI346*(1-'Assumptions'!$B$14),AI346))),"")</f>
        <v/>
      </c>
      <c r="AK346" s="31">
        <f>IFERROR(IF(COUNTA(G346,I346:J346,M346:P346,R346,V346:W346,AB346:AC346,AG346,AI346,AL346:AN346)=0,"",IF(H346=0,"Closed / Sold Out",IF(I346&gt;H346,"Review Inventory",IF(T346&gt;='Assumptions'!$B$10,"Increase Rate",IF(T346&lt;'Assumptions'!$B$8,"Reduce Rate","Hold Rate"))))),"Review")</f>
        <v/>
      </c>
      <c r="AL346" s="25" t="n"/>
      <c r="AM346" s="25" t="n"/>
      <c r="AN346" s="26" t="n"/>
      <c r="AO346" s="24">
        <f>IFERROR(IF(A346="","",IF(A346&lt;TODAY(),"Past",IF(A346=TODAY(),"Today","Future"))),"")</f>
        <v/>
      </c>
      <c r="AP346" s="58">
        <f>IFERROR(IF(COUNTA(G346,I346:J346,M346:P346,R346,V346:W346,AB346:AC346,AG346,AI346,AL346:AN346)=0,"",'Assumptions'!$B$9),"")</f>
        <v/>
      </c>
      <c r="AQ346" s="31">
        <f>IFERROR(IF(COUNTA(G346,I346:J346,M346:P346,R346,V346:W346,AB346:AC346,AG346,AI346,AL346:AN346)=0,"",IF(G346&gt;F346,"Out-of-order rooms exceed inventory",IF(I346&gt;H346,"On-the-books rooms exceed sellable rooms",IF(Q346&gt;H346,"Forecast exceeds sellable rooms",IF(AND(Q346&gt;0,R346=0),"Missing forecast ADR",IF(AND(I346&gt;0,J346=0),"Missing on-the-books ADR","Ready")))))),"Check inputs")</f>
        <v/>
      </c>
    </row>
    <row r="347">
      <c r="A347" s="55" t="n">
        <v>46368</v>
      </c>
      <c r="B347" s="24">
        <f>IFERROR(IF(A347="","",INDEX('Assumptions'!$E$3:$E$9,MOD(A347-'Assumptions'!$B$18,7)+1)),"")</f>
        <v/>
      </c>
      <c r="C347" s="24">
        <f>IFERROR(IF(A347="","",INDEX('Assumptions'!$H$3:$H$14,MONTH(A347))),"")</f>
        <v/>
      </c>
      <c r="D347" s="25" t="inlineStr">
        <is>
          <t>Weekend</t>
        </is>
      </c>
      <c r="E347" s="26" t="n"/>
      <c r="F347" s="24">
        <f>IFERROR(IF(A347="","",'Assumptions'!$B$5),"")</f>
        <v/>
      </c>
      <c r="G347" s="25" t="n"/>
      <c r="H347" s="24">
        <f>IFERROR(IF(G347="","",MAX(0,F347-G347)),"")</f>
        <v/>
      </c>
      <c r="I347" s="25" t="n"/>
      <c r="J347" s="56" t="n"/>
      <c r="K347" s="57">
        <f>IFERROR(IF(OR(I347="",J347=""),"",I347*J347),"")</f>
        <v/>
      </c>
      <c r="L347" s="58">
        <f>IFERROR(IF(OR(I347="",H347=""),"",I347/H347),"")</f>
        <v/>
      </c>
      <c r="M347" s="25" t="n"/>
      <c r="N347" s="25" t="n"/>
      <c r="O347" s="25" t="n"/>
      <c r="P347" s="25" t="n"/>
      <c r="Q347" s="24">
        <f>IFERROR(IF(OR(H347="",I347="",P347=""),"",MIN(H347,MAX(0,I347+P347))),"")</f>
        <v/>
      </c>
      <c r="R347" s="56" t="n"/>
      <c r="S347" s="57">
        <f>IFERROR(IF(OR(Q347="",R347=""),"",Q347*R347),"")</f>
        <v/>
      </c>
      <c r="T347" s="58">
        <f>IFERROR(IF(OR(Q347="",H347=""),"",Q347/H347),"")</f>
        <v/>
      </c>
      <c r="U347" s="57">
        <f>IFERROR(IF(OR(S347="",H347=""),"",S347/H347),"")</f>
        <v/>
      </c>
      <c r="V347" s="25" t="n"/>
      <c r="W347" s="56" t="n"/>
      <c r="X347" s="57">
        <f>IFERROR(IF(OR(V347="",W347=""),"",V347*W347),"")</f>
        <v/>
      </c>
      <c r="Y347" s="58">
        <f>IFERROR(IF(OR(V347="",H347=""),"",V347/H347),"")</f>
        <v/>
      </c>
      <c r="Z347" s="57">
        <f>IFERROR(IF(OR(S347="",X347=""),"",S347-X347),"")</f>
        <v/>
      </c>
      <c r="AA347" s="58">
        <f>IFERROR(IF(OR(Z347="",X347=""),"",Z347/X347),"")</f>
        <v/>
      </c>
      <c r="AB347" s="25" t="n"/>
      <c r="AC347" s="56" t="n"/>
      <c r="AD347" s="57">
        <f>IFERROR(IF(OR(AB347="",AC347=""),"",AB347*AC347),"")</f>
        <v/>
      </c>
      <c r="AE347" s="57">
        <f>IFERROR(IF(OR(S347="",AD347=""),"",S347-AD347),"")</f>
        <v/>
      </c>
      <c r="AF347" s="58">
        <f>IFERROR(IF(OR(AE347="",AD347=""),"",AE347/AD347),"")</f>
        <v/>
      </c>
      <c r="AG347" s="56" t="n"/>
      <c r="AH347" s="59">
        <f>IFERROR(IF(OR(R347="",AG347=""),"",R347/AG347*100),"")</f>
        <v/>
      </c>
      <c r="AI347" s="56" t="n"/>
      <c r="AJ347" s="57">
        <f>IFERROR(IF(OR(T347="",AI347=""),"",IF(T347&gt;='Assumptions'!$B$10,AI347*(1+'Assumptions'!$B$13),IF(T347&lt;'Assumptions'!$B$8,AI347*(1-'Assumptions'!$B$14),AI347))),"")</f>
        <v/>
      </c>
      <c r="AK347" s="31">
        <f>IFERROR(IF(COUNTA(G347,I347:J347,M347:P347,R347,V347:W347,AB347:AC347,AG347,AI347,AL347:AN347)=0,"",IF(H347=0,"Closed / Sold Out",IF(I347&gt;H347,"Review Inventory",IF(T347&gt;='Assumptions'!$B$10,"Increase Rate",IF(T347&lt;'Assumptions'!$B$8,"Reduce Rate","Hold Rate"))))),"Review")</f>
        <v/>
      </c>
      <c r="AL347" s="25" t="n"/>
      <c r="AM347" s="25" t="n"/>
      <c r="AN347" s="26" t="n"/>
      <c r="AO347" s="24">
        <f>IFERROR(IF(A347="","",IF(A347&lt;TODAY(),"Past",IF(A347=TODAY(),"Today","Future"))),"")</f>
        <v/>
      </c>
      <c r="AP347" s="58">
        <f>IFERROR(IF(COUNTA(G347,I347:J347,M347:P347,R347,V347:W347,AB347:AC347,AG347,AI347,AL347:AN347)=0,"",'Assumptions'!$B$9),"")</f>
        <v/>
      </c>
      <c r="AQ347" s="31">
        <f>IFERROR(IF(COUNTA(G347,I347:J347,M347:P347,R347,V347:W347,AB347:AC347,AG347,AI347,AL347:AN347)=0,"",IF(G347&gt;F347,"Out-of-order rooms exceed inventory",IF(I347&gt;H347,"On-the-books rooms exceed sellable rooms",IF(Q347&gt;H347,"Forecast exceeds sellable rooms",IF(AND(Q347&gt;0,R347=0),"Missing forecast ADR",IF(AND(I347&gt;0,J347=0),"Missing on-the-books ADR","Ready")))))),"Check inputs")</f>
        <v/>
      </c>
    </row>
    <row r="348">
      <c r="A348" s="55" t="n">
        <v>46369</v>
      </c>
      <c r="B348" s="24">
        <f>IFERROR(IF(A348="","",INDEX('Assumptions'!$E$3:$E$9,MOD(A348-'Assumptions'!$B$18,7)+1)),"")</f>
        <v/>
      </c>
      <c r="C348" s="24">
        <f>IFERROR(IF(A348="","",INDEX('Assumptions'!$H$3:$H$14,MONTH(A348))),"")</f>
        <v/>
      </c>
      <c r="D348" s="25" t="inlineStr">
        <is>
          <t>Weekend</t>
        </is>
      </c>
      <c r="E348" s="26" t="n"/>
      <c r="F348" s="24">
        <f>IFERROR(IF(A348="","",'Assumptions'!$B$5),"")</f>
        <v/>
      </c>
      <c r="G348" s="25" t="n"/>
      <c r="H348" s="24">
        <f>IFERROR(IF(G348="","",MAX(0,F348-G348)),"")</f>
        <v/>
      </c>
      <c r="I348" s="25" t="n"/>
      <c r="J348" s="56" t="n"/>
      <c r="K348" s="57">
        <f>IFERROR(IF(OR(I348="",J348=""),"",I348*J348),"")</f>
        <v/>
      </c>
      <c r="L348" s="58">
        <f>IFERROR(IF(OR(I348="",H348=""),"",I348/H348),"")</f>
        <v/>
      </c>
      <c r="M348" s="25" t="n"/>
      <c r="N348" s="25" t="n"/>
      <c r="O348" s="25" t="n"/>
      <c r="P348" s="25" t="n"/>
      <c r="Q348" s="24">
        <f>IFERROR(IF(OR(H348="",I348="",P348=""),"",MIN(H348,MAX(0,I348+P348))),"")</f>
        <v/>
      </c>
      <c r="R348" s="56" t="n"/>
      <c r="S348" s="57">
        <f>IFERROR(IF(OR(Q348="",R348=""),"",Q348*R348),"")</f>
        <v/>
      </c>
      <c r="T348" s="58">
        <f>IFERROR(IF(OR(Q348="",H348=""),"",Q348/H348),"")</f>
        <v/>
      </c>
      <c r="U348" s="57">
        <f>IFERROR(IF(OR(S348="",H348=""),"",S348/H348),"")</f>
        <v/>
      </c>
      <c r="V348" s="25" t="n"/>
      <c r="W348" s="56" t="n"/>
      <c r="X348" s="57">
        <f>IFERROR(IF(OR(V348="",W348=""),"",V348*W348),"")</f>
        <v/>
      </c>
      <c r="Y348" s="58">
        <f>IFERROR(IF(OR(V348="",H348=""),"",V348/H348),"")</f>
        <v/>
      </c>
      <c r="Z348" s="57">
        <f>IFERROR(IF(OR(S348="",X348=""),"",S348-X348),"")</f>
        <v/>
      </c>
      <c r="AA348" s="58">
        <f>IFERROR(IF(OR(Z348="",X348=""),"",Z348/X348),"")</f>
        <v/>
      </c>
      <c r="AB348" s="25" t="n"/>
      <c r="AC348" s="56" t="n"/>
      <c r="AD348" s="57">
        <f>IFERROR(IF(OR(AB348="",AC348=""),"",AB348*AC348),"")</f>
        <v/>
      </c>
      <c r="AE348" s="57">
        <f>IFERROR(IF(OR(S348="",AD348=""),"",S348-AD348),"")</f>
        <v/>
      </c>
      <c r="AF348" s="58">
        <f>IFERROR(IF(OR(AE348="",AD348=""),"",AE348/AD348),"")</f>
        <v/>
      </c>
      <c r="AG348" s="56" t="n"/>
      <c r="AH348" s="59">
        <f>IFERROR(IF(OR(R348="",AG348=""),"",R348/AG348*100),"")</f>
        <v/>
      </c>
      <c r="AI348" s="56" t="n"/>
      <c r="AJ348" s="57">
        <f>IFERROR(IF(OR(T348="",AI348=""),"",IF(T348&gt;='Assumptions'!$B$10,AI348*(1+'Assumptions'!$B$13),IF(T348&lt;'Assumptions'!$B$8,AI348*(1-'Assumptions'!$B$14),AI348))),"")</f>
        <v/>
      </c>
      <c r="AK348" s="31">
        <f>IFERROR(IF(COUNTA(G348,I348:J348,M348:P348,R348,V348:W348,AB348:AC348,AG348,AI348,AL348:AN348)=0,"",IF(H348=0,"Closed / Sold Out",IF(I348&gt;H348,"Review Inventory",IF(T348&gt;='Assumptions'!$B$10,"Increase Rate",IF(T348&lt;'Assumptions'!$B$8,"Reduce Rate","Hold Rate"))))),"Review")</f>
        <v/>
      </c>
      <c r="AL348" s="25" t="n"/>
      <c r="AM348" s="25" t="n"/>
      <c r="AN348" s="26" t="n"/>
      <c r="AO348" s="24">
        <f>IFERROR(IF(A348="","",IF(A348&lt;TODAY(),"Past",IF(A348=TODAY(),"Today","Future"))),"")</f>
        <v/>
      </c>
      <c r="AP348" s="58">
        <f>IFERROR(IF(COUNTA(G348,I348:J348,M348:P348,R348,V348:W348,AB348:AC348,AG348,AI348,AL348:AN348)=0,"",'Assumptions'!$B$9),"")</f>
        <v/>
      </c>
      <c r="AQ348" s="31">
        <f>IFERROR(IF(COUNTA(G348,I348:J348,M348:P348,R348,V348:W348,AB348:AC348,AG348,AI348,AL348:AN348)=0,"",IF(G348&gt;F348,"Out-of-order rooms exceed inventory",IF(I348&gt;H348,"On-the-books rooms exceed sellable rooms",IF(Q348&gt;H348,"Forecast exceeds sellable rooms",IF(AND(Q348&gt;0,R348=0),"Missing forecast ADR",IF(AND(I348&gt;0,J348=0),"Missing on-the-books ADR","Ready")))))),"Check inputs")</f>
        <v/>
      </c>
    </row>
    <row r="349">
      <c r="A349" s="55" t="n">
        <v>46370</v>
      </c>
      <c r="B349" s="24">
        <f>IFERROR(IF(A349="","",INDEX('Assumptions'!$E$3:$E$9,MOD(A349-'Assumptions'!$B$18,7)+1)),"")</f>
        <v/>
      </c>
      <c r="C349" s="24">
        <f>IFERROR(IF(A349="","",INDEX('Assumptions'!$H$3:$H$14,MONTH(A349))),"")</f>
        <v/>
      </c>
      <c r="D349" s="25" t="inlineStr">
        <is>
          <t>Weekday</t>
        </is>
      </c>
      <c r="E349" s="26" t="n"/>
      <c r="F349" s="24">
        <f>IFERROR(IF(A349="","",'Assumptions'!$B$5),"")</f>
        <v/>
      </c>
      <c r="G349" s="25" t="n"/>
      <c r="H349" s="24">
        <f>IFERROR(IF(G349="","",MAX(0,F349-G349)),"")</f>
        <v/>
      </c>
      <c r="I349" s="25" t="n"/>
      <c r="J349" s="56" t="n"/>
      <c r="K349" s="57">
        <f>IFERROR(IF(OR(I349="",J349=""),"",I349*J349),"")</f>
        <v/>
      </c>
      <c r="L349" s="58">
        <f>IFERROR(IF(OR(I349="",H349=""),"",I349/H349),"")</f>
        <v/>
      </c>
      <c r="M349" s="25" t="n"/>
      <c r="N349" s="25" t="n"/>
      <c r="O349" s="25" t="n"/>
      <c r="P349" s="25" t="n"/>
      <c r="Q349" s="24">
        <f>IFERROR(IF(OR(H349="",I349="",P349=""),"",MIN(H349,MAX(0,I349+P349))),"")</f>
        <v/>
      </c>
      <c r="R349" s="56" t="n"/>
      <c r="S349" s="57">
        <f>IFERROR(IF(OR(Q349="",R349=""),"",Q349*R349),"")</f>
        <v/>
      </c>
      <c r="T349" s="58">
        <f>IFERROR(IF(OR(Q349="",H349=""),"",Q349/H349),"")</f>
        <v/>
      </c>
      <c r="U349" s="57">
        <f>IFERROR(IF(OR(S349="",H349=""),"",S349/H349),"")</f>
        <v/>
      </c>
      <c r="V349" s="25" t="n"/>
      <c r="W349" s="56" t="n"/>
      <c r="X349" s="57">
        <f>IFERROR(IF(OR(V349="",W349=""),"",V349*W349),"")</f>
        <v/>
      </c>
      <c r="Y349" s="58">
        <f>IFERROR(IF(OR(V349="",H349=""),"",V349/H349),"")</f>
        <v/>
      </c>
      <c r="Z349" s="57">
        <f>IFERROR(IF(OR(S349="",X349=""),"",S349-X349),"")</f>
        <v/>
      </c>
      <c r="AA349" s="58">
        <f>IFERROR(IF(OR(Z349="",X349=""),"",Z349/X349),"")</f>
        <v/>
      </c>
      <c r="AB349" s="25" t="n"/>
      <c r="AC349" s="56" t="n"/>
      <c r="AD349" s="57">
        <f>IFERROR(IF(OR(AB349="",AC349=""),"",AB349*AC349),"")</f>
        <v/>
      </c>
      <c r="AE349" s="57">
        <f>IFERROR(IF(OR(S349="",AD349=""),"",S349-AD349),"")</f>
        <v/>
      </c>
      <c r="AF349" s="58">
        <f>IFERROR(IF(OR(AE349="",AD349=""),"",AE349/AD349),"")</f>
        <v/>
      </c>
      <c r="AG349" s="56" t="n"/>
      <c r="AH349" s="59">
        <f>IFERROR(IF(OR(R349="",AG349=""),"",R349/AG349*100),"")</f>
        <v/>
      </c>
      <c r="AI349" s="56" t="n"/>
      <c r="AJ349" s="57">
        <f>IFERROR(IF(OR(T349="",AI349=""),"",IF(T349&gt;='Assumptions'!$B$10,AI349*(1+'Assumptions'!$B$13),IF(T349&lt;'Assumptions'!$B$8,AI349*(1-'Assumptions'!$B$14),AI349))),"")</f>
        <v/>
      </c>
      <c r="AK349" s="31">
        <f>IFERROR(IF(COUNTA(G349,I349:J349,M349:P349,R349,V349:W349,AB349:AC349,AG349,AI349,AL349:AN349)=0,"",IF(H349=0,"Closed / Sold Out",IF(I349&gt;H349,"Review Inventory",IF(T349&gt;='Assumptions'!$B$10,"Increase Rate",IF(T349&lt;'Assumptions'!$B$8,"Reduce Rate","Hold Rate"))))),"Review")</f>
        <v/>
      </c>
      <c r="AL349" s="25" t="n"/>
      <c r="AM349" s="25" t="n"/>
      <c r="AN349" s="26" t="n"/>
      <c r="AO349" s="24">
        <f>IFERROR(IF(A349="","",IF(A349&lt;TODAY(),"Past",IF(A349=TODAY(),"Today","Future"))),"")</f>
        <v/>
      </c>
      <c r="AP349" s="58">
        <f>IFERROR(IF(COUNTA(G349,I349:J349,M349:P349,R349,V349:W349,AB349:AC349,AG349,AI349,AL349:AN349)=0,"",'Assumptions'!$B$9),"")</f>
        <v/>
      </c>
      <c r="AQ349" s="31">
        <f>IFERROR(IF(COUNTA(G349,I349:J349,M349:P349,R349,V349:W349,AB349:AC349,AG349,AI349,AL349:AN349)=0,"",IF(G349&gt;F349,"Out-of-order rooms exceed inventory",IF(I349&gt;H349,"On-the-books rooms exceed sellable rooms",IF(Q349&gt;H349,"Forecast exceeds sellable rooms",IF(AND(Q349&gt;0,R349=0),"Missing forecast ADR",IF(AND(I349&gt;0,J349=0),"Missing on-the-books ADR","Ready")))))),"Check inputs")</f>
        <v/>
      </c>
    </row>
    <row r="350">
      <c r="A350" s="55" t="n">
        <v>46371</v>
      </c>
      <c r="B350" s="24">
        <f>IFERROR(IF(A350="","",INDEX('Assumptions'!$E$3:$E$9,MOD(A350-'Assumptions'!$B$18,7)+1)),"")</f>
        <v/>
      </c>
      <c r="C350" s="24">
        <f>IFERROR(IF(A350="","",INDEX('Assumptions'!$H$3:$H$14,MONTH(A350))),"")</f>
        <v/>
      </c>
      <c r="D350" s="25" t="inlineStr">
        <is>
          <t>Weekday</t>
        </is>
      </c>
      <c r="E350" s="26" t="n"/>
      <c r="F350" s="24">
        <f>IFERROR(IF(A350="","",'Assumptions'!$B$5),"")</f>
        <v/>
      </c>
      <c r="G350" s="25" t="n"/>
      <c r="H350" s="24">
        <f>IFERROR(IF(G350="","",MAX(0,F350-G350)),"")</f>
        <v/>
      </c>
      <c r="I350" s="25" t="n"/>
      <c r="J350" s="56" t="n"/>
      <c r="K350" s="57">
        <f>IFERROR(IF(OR(I350="",J350=""),"",I350*J350),"")</f>
        <v/>
      </c>
      <c r="L350" s="58">
        <f>IFERROR(IF(OR(I350="",H350=""),"",I350/H350),"")</f>
        <v/>
      </c>
      <c r="M350" s="25" t="n"/>
      <c r="N350" s="25" t="n"/>
      <c r="O350" s="25" t="n"/>
      <c r="P350" s="25" t="n"/>
      <c r="Q350" s="24">
        <f>IFERROR(IF(OR(H350="",I350="",P350=""),"",MIN(H350,MAX(0,I350+P350))),"")</f>
        <v/>
      </c>
      <c r="R350" s="56" t="n"/>
      <c r="S350" s="57">
        <f>IFERROR(IF(OR(Q350="",R350=""),"",Q350*R350),"")</f>
        <v/>
      </c>
      <c r="T350" s="58">
        <f>IFERROR(IF(OR(Q350="",H350=""),"",Q350/H350),"")</f>
        <v/>
      </c>
      <c r="U350" s="57">
        <f>IFERROR(IF(OR(S350="",H350=""),"",S350/H350),"")</f>
        <v/>
      </c>
      <c r="V350" s="25" t="n"/>
      <c r="W350" s="56" t="n"/>
      <c r="X350" s="57">
        <f>IFERROR(IF(OR(V350="",W350=""),"",V350*W350),"")</f>
        <v/>
      </c>
      <c r="Y350" s="58">
        <f>IFERROR(IF(OR(V350="",H350=""),"",V350/H350),"")</f>
        <v/>
      </c>
      <c r="Z350" s="57">
        <f>IFERROR(IF(OR(S350="",X350=""),"",S350-X350),"")</f>
        <v/>
      </c>
      <c r="AA350" s="58">
        <f>IFERROR(IF(OR(Z350="",X350=""),"",Z350/X350),"")</f>
        <v/>
      </c>
      <c r="AB350" s="25" t="n"/>
      <c r="AC350" s="56" t="n"/>
      <c r="AD350" s="57">
        <f>IFERROR(IF(OR(AB350="",AC350=""),"",AB350*AC350),"")</f>
        <v/>
      </c>
      <c r="AE350" s="57">
        <f>IFERROR(IF(OR(S350="",AD350=""),"",S350-AD350),"")</f>
        <v/>
      </c>
      <c r="AF350" s="58">
        <f>IFERROR(IF(OR(AE350="",AD350=""),"",AE350/AD350),"")</f>
        <v/>
      </c>
      <c r="AG350" s="56" t="n"/>
      <c r="AH350" s="59">
        <f>IFERROR(IF(OR(R350="",AG350=""),"",R350/AG350*100),"")</f>
        <v/>
      </c>
      <c r="AI350" s="56" t="n"/>
      <c r="AJ350" s="57">
        <f>IFERROR(IF(OR(T350="",AI350=""),"",IF(T350&gt;='Assumptions'!$B$10,AI350*(1+'Assumptions'!$B$13),IF(T350&lt;'Assumptions'!$B$8,AI350*(1-'Assumptions'!$B$14),AI350))),"")</f>
        <v/>
      </c>
      <c r="AK350" s="31">
        <f>IFERROR(IF(COUNTA(G350,I350:J350,M350:P350,R350,V350:W350,AB350:AC350,AG350,AI350,AL350:AN350)=0,"",IF(H350=0,"Closed / Sold Out",IF(I350&gt;H350,"Review Inventory",IF(T350&gt;='Assumptions'!$B$10,"Increase Rate",IF(T350&lt;'Assumptions'!$B$8,"Reduce Rate","Hold Rate"))))),"Review")</f>
        <v/>
      </c>
      <c r="AL350" s="25" t="n"/>
      <c r="AM350" s="25" t="n"/>
      <c r="AN350" s="26" t="n"/>
      <c r="AO350" s="24">
        <f>IFERROR(IF(A350="","",IF(A350&lt;TODAY(),"Past",IF(A350=TODAY(),"Today","Future"))),"")</f>
        <v/>
      </c>
      <c r="AP350" s="58">
        <f>IFERROR(IF(COUNTA(G350,I350:J350,M350:P350,R350,V350:W350,AB350:AC350,AG350,AI350,AL350:AN350)=0,"",'Assumptions'!$B$9),"")</f>
        <v/>
      </c>
      <c r="AQ350" s="31">
        <f>IFERROR(IF(COUNTA(G350,I350:J350,M350:P350,R350,V350:W350,AB350:AC350,AG350,AI350,AL350:AN350)=0,"",IF(G350&gt;F350,"Out-of-order rooms exceed inventory",IF(I350&gt;H350,"On-the-books rooms exceed sellable rooms",IF(Q350&gt;H350,"Forecast exceeds sellable rooms",IF(AND(Q350&gt;0,R350=0),"Missing forecast ADR",IF(AND(I350&gt;0,J350=0),"Missing on-the-books ADR","Ready")))))),"Check inputs")</f>
        <v/>
      </c>
    </row>
    <row r="351">
      <c r="A351" s="55" t="n">
        <v>46372</v>
      </c>
      <c r="B351" s="24">
        <f>IFERROR(IF(A351="","",INDEX('Assumptions'!$E$3:$E$9,MOD(A351-'Assumptions'!$B$18,7)+1)),"")</f>
        <v/>
      </c>
      <c r="C351" s="24">
        <f>IFERROR(IF(A351="","",INDEX('Assumptions'!$H$3:$H$14,MONTH(A351))),"")</f>
        <v/>
      </c>
      <c r="D351" s="25" t="inlineStr">
        <is>
          <t>Weekday</t>
        </is>
      </c>
      <c r="E351" s="26" t="n"/>
      <c r="F351" s="24">
        <f>IFERROR(IF(A351="","",'Assumptions'!$B$5),"")</f>
        <v/>
      </c>
      <c r="G351" s="25" t="n"/>
      <c r="H351" s="24">
        <f>IFERROR(IF(G351="","",MAX(0,F351-G351)),"")</f>
        <v/>
      </c>
      <c r="I351" s="25" t="n"/>
      <c r="J351" s="56" t="n"/>
      <c r="K351" s="57">
        <f>IFERROR(IF(OR(I351="",J351=""),"",I351*J351),"")</f>
        <v/>
      </c>
      <c r="L351" s="58">
        <f>IFERROR(IF(OR(I351="",H351=""),"",I351/H351),"")</f>
        <v/>
      </c>
      <c r="M351" s="25" t="n"/>
      <c r="N351" s="25" t="n"/>
      <c r="O351" s="25" t="n"/>
      <c r="P351" s="25" t="n"/>
      <c r="Q351" s="24">
        <f>IFERROR(IF(OR(H351="",I351="",P351=""),"",MIN(H351,MAX(0,I351+P351))),"")</f>
        <v/>
      </c>
      <c r="R351" s="56" t="n"/>
      <c r="S351" s="57">
        <f>IFERROR(IF(OR(Q351="",R351=""),"",Q351*R351),"")</f>
        <v/>
      </c>
      <c r="T351" s="58">
        <f>IFERROR(IF(OR(Q351="",H351=""),"",Q351/H351),"")</f>
        <v/>
      </c>
      <c r="U351" s="57">
        <f>IFERROR(IF(OR(S351="",H351=""),"",S351/H351),"")</f>
        <v/>
      </c>
      <c r="V351" s="25" t="n"/>
      <c r="W351" s="56" t="n"/>
      <c r="X351" s="57">
        <f>IFERROR(IF(OR(V351="",W351=""),"",V351*W351),"")</f>
        <v/>
      </c>
      <c r="Y351" s="58">
        <f>IFERROR(IF(OR(V351="",H351=""),"",V351/H351),"")</f>
        <v/>
      </c>
      <c r="Z351" s="57">
        <f>IFERROR(IF(OR(S351="",X351=""),"",S351-X351),"")</f>
        <v/>
      </c>
      <c r="AA351" s="58">
        <f>IFERROR(IF(OR(Z351="",X351=""),"",Z351/X351),"")</f>
        <v/>
      </c>
      <c r="AB351" s="25" t="n"/>
      <c r="AC351" s="56" t="n"/>
      <c r="AD351" s="57">
        <f>IFERROR(IF(OR(AB351="",AC351=""),"",AB351*AC351),"")</f>
        <v/>
      </c>
      <c r="AE351" s="57">
        <f>IFERROR(IF(OR(S351="",AD351=""),"",S351-AD351),"")</f>
        <v/>
      </c>
      <c r="AF351" s="58">
        <f>IFERROR(IF(OR(AE351="",AD351=""),"",AE351/AD351),"")</f>
        <v/>
      </c>
      <c r="AG351" s="56" t="n"/>
      <c r="AH351" s="59">
        <f>IFERROR(IF(OR(R351="",AG351=""),"",R351/AG351*100),"")</f>
        <v/>
      </c>
      <c r="AI351" s="56" t="n"/>
      <c r="AJ351" s="57">
        <f>IFERROR(IF(OR(T351="",AI351=""),"",IF(T351&gt;='Assumptions'!$B$10,AI351*(1+'Assumptions'!$B$13),IF(T351&lt;'Assumptions'!$B$8,AI351*(1-'Assumptions'!$B$14),AI351))),"")</f>
        <v/>
      </c>
      <c r="AK351" s="31">
        <f>IFERROR(IF(COUNTA(G351,I351:J351,M351:P351,R351,V351:W351,AB351:AC351,AG351,AI351,AL351:AN351)=0,"",IF(H351=0,"Closed / Sold Out",IF(I351&gt;H351,"Review Inventory",IF(T351&gt;='Assumptions'!$B$10,"Increase Rate",IF(T351&lt;'Assumptions'!$B$8,"Reduce Rate","Hold Rate"))))),"Review")</f>
        <v/>
      </c>
      <c r="AL351" s="25" t="n"/>
      <c r="AM351" s="25" t="n"/>
      <c r="AN351" s="26" t="n"/>
      <c r="AO351" s="24">
        <f>IFERROR(IF(A351="","",IF(A351&lt;TODAY(),"Past",IF(A351=TODAY(),"Today","Future"))),"")</f>
        <v/>
      </c>
      <c r="AP351" s="58">
        <f>IFERROR(IF(COUNTA(G351,I351:J351,M351:P351,R351,V351:W351,AB351:AC351,AG351,AI351,AL351:AN351)=0,"",'Assumptions'!$B$9),"")</f>
        <v/>
      </c>
      <c r="AQ351" s="31">
        <f>IFERROR(IF(COUNTA(G351,I351:J351,M351:P351,R351,V351:W351,AB351:AC351,AG351,AI351,AL351:AN351)=0,"",IF(G351&gt;F351,"Out-of-order rooms exceed inventory",IF(I351&gt;H351,"On-the-books rooms exceed sellable rooms",IF(Q351&gt;H351,"Forecast exceeds sellable rooms",IF(AND(Q351&gt;0,R351=0),"Missing forecast ADR",IF(AND(I351&gt;0,J351=0),"Missing on-the-books ADR","Ready")))))),"Check inputs")</f>
        <v/>
      </c>
    </row>
    <row r="352">
      <c r="A352" s="55" t="n">
        <v>46373</v>
      </c>
      <c r="B352" s="24">
        <f>IFERROR(IF(A352="","",INDEX('Assumptions'!$E$3:$E$9,MOD(A352-'Assumptions'!$B$18,7)+1)),"")</f>
        <v/>
      </c>
      <c r="C352" s="24">
        <f>IFERROR(IF(A352="","",INDEX('Assumptions'!$H$3:$H$14,MONTH(A352))),"")</f>
        <v/>
      </c>
      <c r="D352" s="25" t="inlineStr">
        <is>
          <t>Weekday</t>
        </is>
      </c>
      <c r="E352" s="26" t="n"/>
      <c r="F352" s="24">
        <f>IFERROR(IF(A352="","",'Assumptions'!$B$5),"")</f>
        <v/>
      </c>
      <c r="G352" s="25" t="n"/>
      <c r="H352" s="24">
        <f>IFERROR(IF(G352="","",MAX(0,F352-G352)),"")</f>
        <v/>
      </c>
      <c r="I352" s="25" t="n"/>
      <c r="J352" s="56" t="n"/>
      <c r="K352" s="57">
        <f>IFERROR(IF(OR(I352="",J352=""),"",I352*J352),"")</f>
        <v/>
      </c>
      <c r="L352" s="58">
        <f>IFERROR(IF(OR(I352="",H352=""),"",I352/H352),"")</f>
        <v/>
      </c>
      <c r="M352" s="25" t="n"/>
      <c r="N352" s="25" t="n"/>
      <c r="O352" s="25" t="n"/>
      <c r="P352" s="25" t="n"/>
      <c r="Q352" s="24">
        <f>IFERROR(IF(OR(H352="",I352="",P352=""),"",MIN(H352,MAX(0,I352+P352))),"")</f>
        <v/>
      </c>
      <c r="R352" s="56" t="n"/>
      <c r="S352" s="57">
        <f>IFERROR(IF(OR(Q352="",R352=""),"",Q352*R352),"")</f>
        <v/>
      </c>
      <c r="T352" s="58">
        <f>IFERROR(IF(OR(Q352="",H352=""),"",Q352/H352),"")</f>
        <v/>
      </c>
      <c r="U352" s="57">
        <f>IFERROR(IF(OR(S352="",H352=""),"",S352/H352),"")</f>
        <v/>
      </c>
      <c r="V352" s="25" t="n"/>
      <c r="W352" s="56" t="n"/>
      <c r="X352" s="57">
        <f>IFERROR(IF(OR(V352="",W352=""),"",V352*W352),"")</f>
        <v/>
      </c>
      <c r="Y352" s="58">
        <f>IFERROR(IF(OR(V352="",H352=""),"",V352/H352),"")</f>
        <v/>
      </c>
      <c r="Z352" s="57">
        <f>IFERROR(IF(OR(S352="",X352=""),"",S352-X352),"")</f>
        <v/>
      </c>
      <c r="AA352" s="58">
        <f>IFERROR(IF(OR(Z352="",X352=""),"",Z352/X352),"")</f>
        <v/>
      </c>
      <c r="AB352" s="25" t="n"/>
      <c r="AC352" s="56" t="n"/>
      <c r="AD352" s="57">
        <f>IFERROR(IF(OR(AB352="",AC352=""),"",AB352*AC352),"")</f>
        <v/>
      </c>
      <c r="AE352" s="57">
        <f>IFERROR(IF(OR(S352="",AD352=""),"",S352-AD352),"")</f>
        <v/>
      </c>
      <c r="AF352" s="58">
        <f>IFERROR(IF(OR(AE352="",AD352=""),"",AE352/AD352),"")</f>
        <v/>
      </c>
      <c r="AG352" s="56" t="n"/>
      <c r="AH352" s="59">
        <f>IFERROR(IF(OR(R352="",AG352=""),"",R352/AG352*100),"")</f>
        <v/>
      </c>
      <c r="AI352" s="56" t="n"/>
      <c r="AJ352" s="57">
        <f>IFERROR(IF(OR(T352="",AI352=""),"",IF(T352&gt;='Assumptions'!$B$10,AI352*(1+'Assumptions'!$B$13),IF(T352&lt;'Assumptions'!$B$8,AI352*(1-'Assumptions'!$B$14),AI352))),"")</f>
        <v/>
      </c>
      <c r="AK352" s="31">
        <f>IFERROR(IF(COUNTA(G352,I352:J352,M352:P352,R352,V352:W352,AB352:AC352,AG352,AI352,AL352:AN352)=0,"",IF(H352=0,"Closed / Sold Out",IF(I352&gt;H352,"Review Inventory",IF(T352&gt;='Assumptions'!$B$10,"Increase Rate",IF(T352&lt;'Assumptions'!$B$8,"Reduce Rate","Hold Rate"))))),"Review")</f>
        <v/>
      </c>
      <c r="AL352" s="25" t="n"/>
      <c r="AM352" s="25" t="n"/>
      <c r="AN352" s="26" t="n"/>
      <c r="AO352" s="24">
        <f>IFERROR(IF(A352="","",IF(A352&lt;TODAY(),"Past",IF(A352=TODAY(),"Today","Future"))),"")</f>
        <v/>
      </c>
      <c r="AP352" s="58">
        <f>IFERROR(IF(COUNTA(G352,I352:J352,M352:P352,R352,V352:W352,AB352:AC352,AG352,AI352,AL352:AN352)=0,"",'Assumptions'!$B$9),"")</f>
        <v/>
      </c>
      <c r="AQ352" s="31">
        <f>IFERROR(IF(COUNTA(G352,I352:J352,M352:P352,R352,V352:W352,AB352:AC352,AG352,AI352,AL352:AN352)=0,"",IF(G352&gt;F352,"Out-of-order rooms exceed inventory",IF(I352&gt;H352,"On-the-books rooms exceed sellable rooms",IF(Q352&gt;H352,"Forecast exceeds sellable rooms",IF(AND(Q352&gt;0,R352=0),"Missing forecast ADR",IF(AND(I352&gt;0,J352=0),"Missing on-the-books ADR","Ready")))))),"Check inputs")</f>
        <v/>
      </c>
    </row>
    <row r="353">
      <c r="A353" s="55" t="n">
        <v>46374</v>
      </c>
      <c r="B353" s="24">
        <f>IFERROR(IF(A353="","",INDEX('Assumptions'!$E$3:$E$9,MOD(A353-'Assumptions'!$B$18,7)+1)),"")</f>
        <v/>
      </c>
      <c r="C353" s="24">
        <f>IFERROR(IF(A353="","",INDEX('Assumptions'!$H$3:$H$14,MONTH(A353))),"")</f>
        <v/>
      </c>
      <c r="D353" s="25" t="inlineStr">
        <is>
          <t>Weekday</t>
        </is>
      </c>
      <c r="E353" s="26" t="n"/>
      <c r="F353" s="24">
        <f>IFERROR(IF(A353="","",'Assumptions'!$B$5),"")</f>
        <v/>
      </c>
      <c r="G353" s="25" t="n"/>
      <c r="H353" s="24">
        <f>IFERROR(IF(G353="","",MAX(0,F353-G353)),"")</f>
        <v/>
      </c>
      <c r="I353" s="25" t="n"/>
      <c r="J353" s="56" t="n"/>
      <c r="K353" s="57">
        <f>IFERROR(IF(OR(I353="",J353=""),"",I353*J353),"")</f>
        <v/>
      </c>
      <c r="L353" s="58">
        <f>IFERROR(IF(OR(I353="",H353=""),"",I353/H353),"")</f>
        <v/>
      </c>
      <c r="M353" s="25" t="n"/>
      <c r="N353" s="25" t="n"/>
      <c r="O353" s="25" t="n"/>
      <c r="P353" s="25" t="n"/>
      <c r="Q353" s="24">
        <f>IFERROR(IF(OR(H353="",I353="",P353=""),"",MIN(H353,MAX(0,I353+P353))),"")</f>
        <v/>
      </c>
      <c r="R353" s="56" t="n"/>
      <c r="S353" s="57">
        <f>IFERROR(IF(OR(Q353="",R353=""),"",Q353*R353),"")</f>
        <v/>
      </c>
      <c r="T353" s="58">
        <f>IFERROR(IF(OR(Q353="",H353=""),"",Q353/H353),"")</f>
        <v/>
      </c>
      <c r="U353" s="57">
        <f>IFERROR(IF(OR(S353="",H353=""),"",S353/H353),"")</f>
        <v/>
      </c>
      <c r="V353" s="25" t="n"/>
      <c r="W353" s="56" t="n"/>
      <c r="X353" s="57">
        <f>IFERROR(IF(OR(V353="",W353=""),"",V353*W353),"")</f>
        <v/>
      </c>
      <c r="Y353" s="58">
        <f>IFERROR(IF(OR(V353="",H353=""),"",V353/H353),"")</f>
        <v/>
      </c>
      <c r="Z353" s="57">
        <f>IFERROR(IF(OR(S353="",X353=""),"",S353-X353),"")</f>
        <v/>
      </c>
      <c r="AA353" s="58">
        <f>IFERROR(IF(OR(Z353="",X353=""),"",Z353/X353),"")</f>
        <v/>
      </c>
      <c r="AB353" s="25" t="n"/>
      <c r="AC353" s="56" t="n"/>
      <c r="AD353" s="57">
        <f>IFERROR(IF(OR(AB353="",AC353=""),"",AB353*AC353),"")</f>
        <v/>
      </c>
      <c r="AE353" s="57">
        <f>IFERROR(IF(OR(S353="",AD353=""),"",S353-AD353),"")</f>
        <v/>
      </c>
      <c r="AF353" s="58">
        <f>IFERROR(IF(OR(AE353="",AD353=""),"",AE353/AD353),"")</f>
        <v/>
      </c>
      <c r="AG353" s="56" t="n"/>
      <c r="AH353" s="59">
        <f>IFERROR(IF(OR(R353="",AG353=""),"",R353/AG353*100),"")</f>
        <v/>
      </c>
      <c r="AI353" s="56" t="n"/>
      <c r="AJ353" s="57">
        <f>IFERROR(IF(OR(T353="",AI353=""),"",IF(T353&gt;='Assumptions'!$B$10,AI353*(1+'Assumptions'!$B$13),IF(T353&lt;'Assumptions'!$B$8,AI353*(1-'Assumptions'!$B$14),AI353))),"")</f>
        <v/>
      </c>
      <c r="AK353" s="31">
        <f>IFERROR(IF(COUNTA(G353,I353:J353,M353:P353,R353,V353:W353,AB353:AC353,AG353,AI353,AL353:AN353)=0,"",IF(H353=0,"Closed / Sold Out",IF(I353&gt;H353,"Review Inventory",IF(T353&gt;='Assumptions'!$B$10,"Increase Rate",IF(T353&lt;'Assumptions'!$B$8,"Reduce Rate","Hold Rate"))))),"Review")</f>
        <v/>
      </c>
      <c r="AL353" s="25" t="n"/>
      <c r="AM353" s="25" t="n"/>
      <c r="AN353" s="26" t="n"/>
      <c r="AO353" s="24">
        <f>IFERROR(IF(A353="","",IF(A353&lt;TODAY(),"Past",IF(A353=TODAY(),"Today","Future"))),"")</f>
        <v/>
      </c>
      <c r="AP353" s="58">
        <f>IFERROR(IF(COUNTA(G353,I353:J353,M353:P353,R353,V353:W353,AB353:AC353,AG353,AI353,AL353:AN353)=0,"",'Assumptions'!$B$9),"")</f>
        <v/>
      </c>
      <c r="AQ353" s="31">
        <f>IFERROR(IF(COUNTA(G353,I353:J353,M353:P353,R353,V353:W353,AB353:AC353,AG353,AI353,AL353:AN353)=0,"",IF(G353&gt;F353,"Out-of-order rooms exceed inventory",IF(I353&gt;H353,"On-the-books rooms exceed sellable rooms",IF(Q353&gt;H353,"Forecast exceeds sellable rooms",IF(AND(Q353&gt;0,R353=0),"Missing forecast ADR",IF(AND(I353&gt;0,J353=0),"Missing on-the-books ADR","Ready")))))),"Check inputs")</f>
        <v/>
      </c>
    </row>
    <row r="354">
      <c r="A354" s="55" t="n">
        <v>46375</v>
      </c>
      <c r="B354" s="24">
        <f>IFERROR(IF(A354="","",INDEX('Assumptions'!$E$3:$E$9,MOD(A354-'Assumptions'!$B$18,7)+1)),"")</f>
        <v/>
      </c>
      <c r="C354" s="24">
        <f>IFERROR(IF(A354="","",INDEX('Assumptions'!$H$3:$H$14,MONTH(A354))),"")</f>
        <v/>
      </c>
      <c r="D354" s="25" t="inlineStr">
        <is>
          <t>Weekend</t>
        </is>
      </c>
      <c r="E354" s="26" t="n"/>
      <c r="F354" s="24">
        <f>IFERROR(IF(A354="","",'Assumptions'!$B$5),"")</f>
        <v/>
      </c>
      <c r="G354" s="25" t="n"/>
      <c r="H354" s="24">
        <f>IFERROR(IF(G354="","",MAX(0,F354-G354)),"")</f>
        <v/>
      </c>
      <c r="I354" s="25" t="n"/>
      <c r="J354" s="56" t="n"/>
      <c r="K354" s="57">
        <f>IFERROR(IF(OR(I354="",J354=""),"",I354*J354),"")</f>
        <v/>
      </c>
      <c r="L354" s="58">
        <f>IFERROR(IF(OR(I354="",H354=""),"",I354/H354),"")</f>
        <v/>
      </c>
      <c r="M354" s="25" t="n"/>
      <c r="N354" s="25" t="n"/>
      <c r="O354" s="25" t="n"/>
      <c r="P354" s="25" t="n"/>
      <c r="Q354" s="24">
        <f>IFERROR(IF(OR(H354="",I354="",P354=""),"",MIN(H354,MAX(0,I354+P354))),"")</f>
        <v/>
      </c>
      <c r="R354" s="56" t="n"/>
      <c r="S354" s="57">
        <f>IFERROR(IF(OR(Q354="",R354=""),"",Q354*R354),"")</f>
        <v/>
      </c>
      <c r="T354" s="58">
        <f>IFERROR(IF(OR(Q354="",H354=""),"",Q354/H354),"")</f>
        <v/>
      </c>
      <c r="U354" s="57">
        <f>IFERROR(IF(OR(S354="",H354=""),"",S354/H354),"")</f>
        <v/>
      </c>
      <c r="V354" s="25" t="n"/>
      <c r="W354" s="56" t="n"/>
      <c r="X354" s="57">
        <f>IFERROR(IF(OR(V354="",W354=""),"",V354*W354),"")</f>
        <v/>
      </c>
      <c r="Y354" s="58">
        <f>IFERROR(IF(OR(V354="",H354=""),"",V354/H354),"")</f>
        <v/>
      </c>
      <c r="Z354" s="57">
        <f>IFERROR(IF(OR(S354="",X354=""),"",S354-X354),"")</f>
        <v/>
      </c>
      <c r="AA354" s="58">
        <f>IFERROR(IF(OR(Z354="",X354=""),"",Z354/X354),"")</f>
        <v/>
      </c>
      <c r="AB354" s="25" t="n"/>
      <c r="AC354" s="56" t="n"/>
      <c r="AD354" s="57">
        <f>IFERROR(IF(OR(AB354="",AC354=""),"",AB354*AC354),"")</f>
        <v/>
      </c>
      <c r="AE354" s="57">
        <f>IFERROR(IF(OR(S354="",AD354=""),"",S354-AD354),"")</f>
        <v/>
      </c>
      <c r="AF354" s="58">
        <f>IFERROR(IF(OR(AE354="",AD354=""),"",AE354/AD354),"")</f>
        <v/>
      </c>
      <c r="AG354" s="56" t="n"/>
      <c r="AH354" s="59">
        <f>IFERROR(IF(OR(R354="",AG354=""),"",R354/AG354*100),"")</f>
        <v/>
      </c>
      <c r="AI354" s="56" t="n"/>
      <c r="AJ354" s="57">
        <f>IFERROR(IF(OR(T354="",AI354=""),"",IF(T354&gt;='Assumptions'!$B$10,AI354*(1+'Assumptions'!$B$13),IF(T354&lt;'Assumptions'!$B$8,AI354*(1-'Assumptions'!$B$14),AI354))),"")</f>
        <v/>
      </c>
      <c r="AK354" s="31">
        <f>IFERROR(IF(COUNTA(G354,I354:J354,M354:P354,R354,V354:W354,AB354:AC354,AG354,AI354,AL354:AN354)=0,"",IF(H354=0,"Closed / Sold Out",IF(I354&gt;H354,"Review Inventory",IF(T354&gt;='Assumptions'!$B$10,"Increase Rate",IF(T354&lt;'Assumptions'!$B$8,"Reduce Rate","Hold Rate"))))),"Review")</f>
        <v/>
      </c>
      <c r="AL354" s="25" t="n"/>
      <c r="AM354" s="25" t="n"/>
      <c r="AN354" s="26" t="n"/>
      <c r="AO354" s="24">
        <f>IFERROR(IF(A354="","",IF(A354&lt;TODAY(),"Past",IF(A354=TODAY(),"Today","Future"))),"")</f>
        <v/>
      </c>
      <c r="AP354" s="58">
        <f>IFERROR(IF(COUNTA(G354,I354:J354,M354:P354,R354,V354:W354,AB354:AC354,AG354,AI354,AL354:AN354)=0,"",'Assumptions'!$B$9),"")</f>
        <v/>
      </c>
      <c r="AQ354" s="31">
        <f>IFERROR(IF(COUNTA(G354,I354:J354,M354:P354,R354,V354:W354,AB354:AC354,AG354,AI354,AL354:AN354)=0,"",IF(G354&gt;F354,"Out-of-order rooms exceed inventory",IF(I354&gt;H354,"On-the-books rooms exceed sellable rooms",IF(Q354&gt;H354,"Forecast exceeds sellable rooms",IF(AND(Q354&gt;0,R354=0),"Missing forecast ADR",IF(AND(I354&gt;0,J354=0),"Missing on-the-books ADR","Ready")))))),"Check inputs")</f>
        <v/>
      </c>
    </row>
    <row r="355">
      <c r="A355" s="55" t="n">
        <v>46376</v>
      </c>
      <c r="B355" s="24">
        <f>IFERROR(IF(A355="","",INDEX('Assumptions'!$E$3:$E$9,MOD(A355-'Assumptions'!$B$18,7)+1)),"")</f>
        <v/>
      </c>
      <c r="C355" s="24">
        <f>IFERROR(IF(A355="","",INDEX('Assumptions'!$H$3:$H$14,MONTH(A355))),"")</f>
        <v/>
      </c>
      <c r="D355" s="25" t="inlineStr">
        <is>
          <t>Weekend</t>
        </is>
      </c>
      <c r="E355" s="26" t="n"/>
      <c r="F355" s="24">
        <f>IFERROR(IF(A355="","",'Assumptions'!$B$5),"")</f>
        <v/>
      </c>
      <c r="G355" s="25" t="n"/>
      <c r="H355" s="24">
        <f>IFERROR(IF(G355="","",MAX(0,F355-G355)),"")</f>
        <v/>
      </c>
      <c r="I355" s="25" t="n"/>
      <c r="J355" s="56" t="n"/>
      <c r="K355" s="57">
        <f>IFERROR(IF(OR(I355="",J355=""),"",I355*J355),"")</f>
        <v/>
      </c>
      <c r="L355" s="58">
        <f>IFERROR(IF(OR(I355="",H355=""),"",I355/H355),"")</f>
        <v/>
      </c>
      <c r="M355" s="25" t="n"/>
      <c r="N355" s="25" t="n"/>
      <c r="O355" s="25" t="n"/>
      <c r="P355" s="25" t="n"/>
      <c r="Q355" s="24">
        <f>IFERROR(IF(OR(H355="",I355="",P355=""),"",MIN(H355,MAX(0,I355+P355))),"")</f>
        <v/>
      </c>
      <c r="R355" s="56" t="n"/>
      <c r="S355" s="57">
        <f>IFERROR(IF(OR(Q355="",R355=""),"",Q355*R355),"")</f>
        <v/>
      </c>
      <c r="T355" s="58">
        <f>IFERROR(IF(OR(Q355="",H355=""),"",Q355/H355),"")</f>
        <v/>
      </c>
      <c r="U355" s="57">
        <f>IFERROR(IF(OR(S355="",H355=""),"",S355/H355),"")</f>
        <v/>
      </c>
      <c r="V355" s="25" t="n"/>
      <c r="W355" s="56" t="n"/>
      <c r="X355" s="57">
        <f>IFERROR(IF(OR(V355="",W355=""),"",V355*W355),"")</f>
        <v/>
      </c>
      <c r="Y355" s="58">
        <f>IFERROR(IF(OR(V355="",H355=""),"",V355/H355),"")</f>
        <v/>
      </c>
      <c r="Z355" s="57">
        <f>IFERROR(IF(OR(S355="",X355=""),"",S355-X355),"")</f>
        <v/>
      </c>
      <c r="AA355" s="58">
        <f>IFERROR(IF(OR(Z355="",X355=""),"",Z355/X355),"")</f>
        <v/>
      </c>
      <c r="AB355" s="25" t="n"/>
      <c r="AC355" s="56" t="n"/>
      <c r="AD355" s="57">
        <f>IFERROR(IF(OR(AB355="",AC355=""),"",AB355*AC355),"")</f>
        <v/>
      </c>
      <c r="AE355" s="57">
        <f>IFERROR(IF(OR(S355="",AD355=""),"",S355-AD355),"")</f>
        <v/>
      </c>
      <c r="AF355" s="58">
        <f>IFERROR(IF(OR(AE355="",AD355=""),"",AE355/AD355),"")</f>
        <v/>
      </c>
      <c r="AG355" s="56" t="n"/>
      <c r="AH355" s="59">
        <f>IFERROR(IF(OR(R355="",AG355=""),"",R355/AG355*100),"")</f>
        <v/>
      </c>
      <c r="AI355" s="56" t="n"/>
      <c r="AJ355" s="57">
        <f>IFERROR(IF(OR(T355="",AI355=""),"",IF(T355&gt;='Assumptions'!$B$10,AI355*(1+'Assumptions'!$B$13),IF(T355&lt;'Assumptions'!$B$8,AI355*(1-'Assumptions'!$B$14),AI355))),"")</f>
        <v/>
      </c>
      <c r="AK355" s="31">
        <f>IFERROR(IF(COUNTA(G355,I355:J355,M355:P355,R355,V355:W355,AB355:AC355,AG355,AI355,AL355:AN355)=0,"",IF(H355=0,"Closed / Sold Out",IF(I355&gt;H355,"Review Inventory",IF(T355&gt;='Assumptions'!$B$10,"Increase Rate",IF(T355&lt;'Assumptions'!$B$8,"Reduce Rate","Hold Rate"))))),"Review")</f>
        <v/>
      </c>
      <c r="AL355" s="25" t="n"/>
      <c r="AM355" s="25" t="n"/>
      <c r="AN355" s="26" t="n"/>
      <c r="AO355" s="24">
        <f>IFERROR(IF(A355="","",IF(A355&lt;TODAY(),"Past",IF(A355=TODAY(),"Today","Future"))),"")</f>
        <v/>
      </c>
      <c r="AP355" s="58">
        <f>IFERROR(IF(COUNTA(G355,I355:J355,M355:P355,R355,V355:W355,AB355:AC355,AG355,AI355,AL355:AN355)=0,"",'Assumptions'!$B$9),"")</f>
        <v/>
      </c>
      <c r="AQ355" s="31">
        <f>IFERROR(IF(COUNTA(G355,I355:J355,M355:P355,R355,V355:W355,AB355:AC355,AG355,AI355,AL355:AN355)=0,"",IF(G355&gt;F355,"Out-of-order rooms exceed inventory",IF(I355&gt;H355,"On-the-books rooms exceed sellable rooms",IF(Q355&gt;H355,"Forecast exceeds sellable rooms",IF(AND(Q355&gt;0,R355=0),"Missing forecast ADR",IF(AND(I355&gt;0,J355=0),"Missing on-the-books ADR","Ready")))))),"Check inputs")</f>
        <v/>
      </c>
    </row>
    <row r="356">
      <c r="A356" s="55" t="n">
        <v>46377</v>
      </c>
      <c r="B356" s="24">
        <f>IFERROR(IF(A356="","",INDEX('Assumptions'!$E$3:$E$9,MOD(A356-'Assumptions'!$B$18,7)+1)),"")</f>
        <v/>
      </c>
      <c r="C356" s="24">
        <f>IFERROR(IF(A356="","",INDEX('Assumptions'!$H$3:$H$14,MONTH(A356))),"")</f>
        <v/>
      </c>
      <c r="D356" s="25" t="inlineStr">
        <is>
          <t>Weekday</t>
        </is>
      </c>
      <c r="E356" s="26" t="n"/>
      <c r="F356" s="24">
        <f>IFERROR(IF(A356="","",'Assumptions'!$B$5),"")</f>
        <v/>
      </c>
      <c r="G356" s="25" t="n"/>
      <c r="H356" s="24">
        <f>IFERROR(IF(G356="","",MAX(0,F356-G356)),"")</f>
        <v/>
      </c>
      <c r="I356" s="25" t="n"/>
      <c r="J356" s="56" t="n"/>
      <c r="K356" s="57">
        <f>IFERROR(IF(OR(I356="",J356=""),"",I356*J356),"")</f>
        <v/>
      </c>
      <c r="L356" s="58">
        <f>IFERROR(IF(OR(I356="",H356=""),"",I356/H356),"")</f>
        <v/>
      </c>
      <c r="M356" s="25" t="n"/>
      <c r="N356" s="25" t="n"/>
      <c r="O356" s="25" t="n"/>
      <c r="P356" s="25" t="n"/>
      <c r="Q356" s="24">
        <f>IFERROR(IF(OR(H356="",I356="",P356=""),"",MIN(H356,MAX(0,I356+P356))),"")</f>
        <v/>
      </c>
      <c r="R356" s="56" t="n"/>
      <c r="S356" s="57">
        <f>IFERROR(IF(OR(Q356="",R356=""),"",Q356*R356),"")</f>
        <v/>
      </c>
      <c r="T356" s="58">
        <f>IFERROR(IF(OR(Q356="",H356=""),"",Q356/H356),"")</f>
        <v/>
      </c>
      <c r="U356" s="57">
        <f>IFERROR(IF(OR(S356="",H356=""),"",S356/H356),"")</f>
        <v/>
      </c>
      <c r="V356" s="25" t="n"/>
      <c r="W356" s="56" t="n"/>
      <c r="X356" s="57">
        <f>IFERROR(IF(OR(V356="",W356=""),"",V356*W356),"")</f>
        <v/>
      </c>
      <c r="Y356" s="58">
        <f>IFERROR(IF(OR(V356="",H356=""),"",V356/H356),"")</f>
        <v/>
      </c>
      <c r="Z356" s="57">
        <f>IFERROR(IF(OR(S356="",X356=""),"",S356-X356),"")</f>
        <v/>
      </c>
      <c r="AA356" s="58">
        <f>IFERROR(IF(OR(Z356="",X356=""),"",Z356/X356),"")</f>
        <v/>
      </c>
      <c r="AB356" s="25" t="n"/>
      <c r="AC356" s="56" t="n"/>
      <c r="AD356" s="57">
        <f>IFERROR(IF(OR(AB356="",AC356=""),"",AB356*AC356),"")</f>
        <v/>
      </c>
      <c r="AE356" s="57">
        <f>IFERROR(IF(OR(S356="",AD356=""),"",S356-AD356),"")</f>
        <v/>
      </c>
      <c r="AF356" s="58">
        <f>IFERROR(IF(OR(AE356="",AD356=""),"",AE356/AD356),"")</f>
        <v/>
      </c>
      <c r="AG356" s="56" t="n"/>
      <c r="AH356" s="59">
        <f>IFERROR(IF(OR(R356="",AG356=""),"",R356/AG356*100),"")</f>
        <v/>
      </c>
      <c r="AI356" s="56" t="n"/>
      <c r="AJ356" s="57">
        <f>IFERROR(IF(OR(T356="",AI356=""),"",IF(T356&gt;='Assumptions'!$B$10,AI356*(1+'Assumptions'!$B$13),IF(T356&lt;'Assumptions'!$B$8,AI356*(1-'Assumptions'!$B$14),AI356))),"")</f>
        <v/>
      </c>
      <c r="AK356" s="31">
        <f>IFERROR(IF(COUNTA(G356,I356:J356,M356:P356,R356,V356:W356,AB356:AC356,AG356,AI356,AL356:AN356)=0,"",IF(H356=0,"Closed / Sold Out",IF(I356&gt;H356,"Review Inventory",IF(T356&gt;='Assumptions'!$B$10,"Increase Rate",IF(T356&lt;'Assumptions'!$B$8,"Reduce Rate","Hold Rate"))))),"Review")</f>
        <v/>
      </c>
      <c r="AL356" s="25" t="n"/>
      <c r="AM356" s="25" t="n"/>
      <c r="AN356" s="26" t="n"/>
      <c r="AO356" s="24">
        <f>IFERROR(IF(A356="","",IF(A356&lt;TODAY(),"Past",IF(A356=TODAY(),"Today","Future"))),"")</f>
        <v/>
      </c>
      <c r="AP356" s="58">
        <f>IFERROR(IF(COUNTA(G356,I356:J356,M356:P356,R356,V356:W356,AB356:AC356,AG356,AI356,AL356:AN356)=0,"",'Assumptions'!$B$9),"")</f>
        <v/>
      </c>
      <c r="AQ356" s="31">
        <f>IFERROR(IF(COUNTA(G356,I356:J356,M356:P356,R356,V356:W356,AB356:AC356,AG356,AI356,AL356:AN356)=0,"",IF(G356&gt;F356,"Out-of-order rooms exceed inventory",IF(I356&gt;H356,"On-the-books rooms exceed sellable rooms",IF(Q356&gt;H356,"Forecast exceeds sellable rooms",IF(AND(Q356&gt;0,R356=0),"Missing forecast ADR",IF(AND(I356&gt;0,J356=0),"Missing on-the-books ADR","Ready")))))),"Check inputs")</f>
        <v/>
      </c>
    </row>
    <row r="357">
      <c r="A357" s="55" t="n">
        <v>46378</v>
      </c>
      <c r="B357" s="24">
        <f>IFERROR(IF(A357="","",INDEX('Assumptions'!$E$3:$E$9,MOD(A357-'Assumptions'!$B$18,7)+1)),"")</f>
        <v/>
      </c>
      <c r="C357" s="24">
        <f>IFERROR(IF(A357="","",INDEX('Assumptions'!$H$3:$H$14,MONTH(A357))),"")</f>
        <v/>
      </c>
      <c r="D357" s="25" t="inlineStr">
        <is>
          <t>Weekday</t>
        </is>
      </c>
      <c r="E357" s="26" t="n"/>
      <c r="F357" s="24">
        <f>IFERROR(IF(A357="","",'Assumptions'!$B$5),"")</f>
        <v/>
      </c>
      <c r="G357" s="25" t="n"/>
      <c r="H357" s="24">
        <f>IFERROR(IF(G357="","",MAX(0,F357-G357)),"")</f>
        <v/>
      </c>
      <c r="I357" s="25" t="n"/>
      <c r="J357" s="56" t="n"/>
      <c r="K357" s="57">
        <f>IFERROR(IF(OR(I357="",J357=""),"",I357*J357),"")</f>
        <v/>
      </c>
      <c r="L357" s="58">
        <f>IFERROR(IF(OR(I357="",H357=""),"",I357/H357),"")</f>
        <v/>
      </c>
      <c r="M357" s="25" t="n"/>
      <c r="N357" s="25" t="n"/>
      <c r="O357" s="25" t="n"/>
      <c r="P357" s="25" t="n"/>
      <c r="Q357" s="24">
        <f>IFERROR(IF(OR(H357="",I357="",P357=""),"",MIN(H357,MAX(0,I357+P357))),"")</f>
        <v/>
      </c>
      <c r="R357" s="56" t="n"/>
      <c r="S357" s="57">
        <f>IFERROR(IF(OR(Q357="",R357=""),"",Q357*R357),"")</f>
        <v/>
      </c>
      <c r="T357" s="58">
        <f>IFERROR(IF(OR(Q357="",H357=""),"",Q357/H357),"")</f>
        <v/>
      </c>
      <c r="U357" s="57">
        <f>IFERROR(IF(OR(S357="",H357=""),"",S357/H357),"")</f>
        <v/>
      </c>
      <c r="V357" s="25" t="n"/>
      <c r="W357" s="56" t="n"/>
      <c r="X357" s="57">
        <f>IFERROR(IF(OR(V357="",W357=""),"",V357*W357),"")</f>
        <v/>
      </c>
      <c r="Y357" s="58">
        <f>IFERROR(IF(OR(V357="",H357=""),"",V357/H357),"")</f>
        <v/>
      </c>
      <c r="Z357" s="57">
        <f>IFERROR(IF(OR(S357="",X357=""),"",S357-X357),"")</f>
        <v/>
      </c>
      <c r="AA357" s="58">
        <f>IFERROR(IF(OR(Z357="",X357=""),"",Z357/X357),"")</f>
        <v/>
      </c>
      <c r="AB357" s="25" t="n"/>
      <c r="AC357" s="56" t="n"/>
      <c r="AD357" s="57">
        <f>IFERROR(IF(OR(AB357="",AC357=""),"",AB357*AC357),"")</f>
        <v/>
      </c>
      <c r="AE357" s="57">
        <f>IFERROR(IF(OR(S357="",AD357=""),"",S357-AD357),"")</f>
        <v/>
      </c>
      <c r="AF357" s="58">
        <f>IFERROR(IF(OR(AE357="",AD357=""),"",AE357/AD357),"")</f>
        <v/>
      </c>
      <c r="AG357" s="56" t="n"/>
      <c r="AH357" s="59">
        <f>IFERROR(IF(OR(R357="",AG357=""),"",R357/AG357*100),"")</f>
        <v/>
      </c>
      <c r="AI357" s="56" t="n"/>
      <c r="AJ357" s="57">
        <f>IFERROR(IF(OR(T357="",AI357=""),"",IF(T357&gt;='Assumptions'!$B$10,AI357*(1+'Assumptions'!$B$13),IF(T357&lt;'Assumptions'!$B$8,AI357*(1-'Assumptions'!$B$14),AI357))),"")</f>
        <v/>
      </c>
      <c r="AK357" s="31">
        <f>IFERROR(IF(COUNTA(G357,I357:J357,M357:P357,R357,V357:W357,AB357:AC357,AG357,AI357,AL357:AN357)=0,"",IF(H357=0,"Closed / Sold Out",IF(I357&gt;H357,"Review Inventory",IF(T357&gt;='Assumptions'!$B$10,"Increase Rate",IF(T357&lt;'Assumptions'!$B$8,"Reduce Rate","Hold Rate"))))),"Review")</f>
        <v/>
      </c>
      <c r="AL357" s="25" t="n"/>
      <c r="AM357" s="25" t="n"/>
      <c r="AN357" s="26" t="n"/>
      <c r="AO357" s="24">
        <f>IFERROR(IF(A357="","",IF(A357&lt;TODAY(),"Past",IF(A357=TODAY(),"Today","Future"))),"")</f>
        <v/>
      </c>
      <c r="AP357" s="58">
        <f>IFERROR(IF(COUNTA(G357,I357:J357,M357:P357,R357,V357:W357,AB357:AC357,AG357,AI357,AL357:AN357)=0,"",'Assumptions'!$B$9),"")</f>
        <v/>
      </c>
      <c r="AQ357" s="31">
        <f>IFERROR(IF(COUNTA(G357,I357:J357,M357:P357,R357,V357:W357,AB357:AC357,AG357,AI357,AL357:AN357)=0,"",IF(G357&gt;F357,"Out-of-order rooms exceed inventory",IF(I357&gt;H357,"On-the-books rooms exceed sellable rooms",IF(Q357&gt;H357,"Forecast exceeds sellable rooms",IF(AND(Q357&gt;0,R357=0),"Missing forecast ADR",IF(AND(I357&gt;0,J357=0),"Missing on-the-books ADR","Ready")))))),"Check inputs")</f>
        <v/>
      </c>
    </row>
    <row r="358">
      <c r="A358" s="55" t="n">
        <v>46379</v>
      </c>
      <c r="B358" s="24">
        <f>IFERROR(IF(A358="","",INDEX('Assumptions'!$E$3:$E$9,MOD(A358-'Assumptions'!$B$18,7)+1)),"")</f>
        <v/>
      </c>
      <c r="C358" s="24">
        <f>IFERROR(IF(A358="","",INDEX('Assumptions'!$H$3:$H$14,MONTH(A358))),"")</f>
        <v/>
      </c>
      <c r="D358" s="25" t="inlineStr">
        <is>
          <t>Weekday</t>
        </is>
      </c>
      <c r="E358" s="26" t="n"/>
      <c r="F358" s="24">
        <f>IFERROR(IF(A358="","",'Assumptions'!$B$5),"")</f>
        <v/>
      </c>
      <c r="G358" s="25" t="n"/>
      <c r="H358" s="24">
        <f>IFERROR(IF(G358="","",MAX(0,F358-G358)),"")</f>
        <v/>
      </c>
      <c r="I358" s="25" t="n"/>
      <c r="J358" s="56" t="n"/>
      <c r="K358" s="57">
        <f>IFERROR(IF(OR(I358="",J358=""),"",I358*J358),"")</f>
        <v/>
      </c>
      <c r="L358" s="58">
        <f>IFERROR(IF(OR(I358="",H358=""),"",I358/H358),"")</f>
        <v/>
      </c>
      <c r="M358" s="25" t="n"/>
      <c r="N358" s="25" t="n"/>
      <c r="O358" s="25" t="n"/>
      <c r="P358" s="25" t="n"/>
      <c r="Q358" s="24">
        <f>IFERROR(IF(OR(H358="",I358="",P358=""),"",MIN(H358,MAX(0,I358+P358))),"")</f>
        <v/>
      </c>
      <c r="R358" s="56" t="n"/>
      <c r="S358" s="57">
        <f>IFERROR(IF(OR(Q358="",R358=""),"",Q358*R358),"")</f>
        <v/>
      </c>
      <c r="T358" s="58">
        <f>IFERROR(IF(OR(Q358="",H358=""),"",Q358/H358),"")</f>
        <v/>
      </c>
      <c r="U358" s="57">
        <f>IFERROR(IF(OR(S358="",H358=""),"",S358/H358),"")</f>
        <v/>
      </c>
      <c r="V358" s="25" t="n"/>
      <c r="W358" s="56" t="n"/>
      <c r="X358" s="57">
        <f>IFERROR(IF(OR(V358="",W358=""),"",V358*W358),"")</f>
        <v/>
      </c>
      <c r="Y358" s="58">
        <f>IFERROR(IF(OR(V358="",H358=""),"",V358/H358),"")</f>
        <v/>
      </c>
      <c r="Z358" s="57">
        <f>IFERROR(IF(OR(S358="",X358=""),"",S358-X358),"")</f>
        <v/>
      </c>
      <c r="AA358" s="58">
        <f>IFERROR(IF(OR(Z358="",X358=""),"",Z358/X358),"")</f>
        <v/>
      </c>
      <c r="AB358" s="25" t="n"/>
      <c r="AC358" s="56" t="n"/>
      <c r="AD358" s="57">
        <f>IFERROR(IF(OR(AB358="",AC358=""),"",AB358*AC358),"")</f>
        <v/>
      </c>
      <c r="AE358" s="57">
        <f>IFERROR(IF(OR(S358="",AD358=""),"",S358-AD358),"")</f>
        <v/>
      </c>
      <c r="AF358" s="58">
        <f>IFERROR(IF(OR(AE358="",AD358=""),"",AE358/AD358),"")</f>
        <v/>
      </c>
      <c r="AG358" s="56" t="n"/>
      <c r="AH358" s="59">
        <f>IFERROR(IF(OR(R358="",AG358=""),"",R358/AG358*100),"")</f>
        <v/>
      </c>
      <c r="AI358" s="56" t="n"/>
      <c r="AJ358" s="57">
        <f>IFERROR(IF(OR(T358="",AI358=""),"",IF(T358&gt;='Assumptions'!$B$10,AI358*(1+'Assumptions'!$B$13),IF(T358&lt;'Assumptions'!$B$8,AI358*(1-'Assumptions'!$B$14),AI358))),"")</f>
        <v/>
      </c>
      <c r="AK358" s="31">
        <f>IFERROR(IF(COUNTA(G358,I358:J358,M358:P358,R358,V358:W358,AB358:AC358,AG358,AI358,AL358:AN358)=0,"",IF(H358=0,"Closed / Sold Out",IF(I358&gt;H358,"Review Inventory",IF(T358&gt;='Assumptions'!$B$10,"Increase Rate",IF(T358&lt;'Assumptions'!$B$8,"Reduce Rate","Hold Rate"))))),"Review")</f>
        <v/>
      </c>
      <c r="AL358" s="25" t="n"/>
      <c r="AM358" s="25" t="n"/>
      <c r="AN358" s="26" t="n"/>
      <c r="AO358" s="24">
        <f>IFERROR(IF(A358="","",IF(A358&lt;TODAY(),"Past",IF(A358=TODAY(),"Today","Future"))),"")</f>
        <v/>
      </c>
      <c r="AP358" s="58">
        <f>IFERROR(IF(COUNTA(G358,I358:J358,M358:P358,R358,V358:W358,AB358:AC358,AG358,AI358,AL358:AN358)=0,"",'Assumptions'!$B$9),"")</f>
        <v/>
      </c>
      <c r="AQ358" s="31">
        <f>IFERROR(IF(COUNTA(G358,I358:J358,M358:P358,R358,V358:W358,AB358:AC358,AG358,AI358,AL358:AN358)=0,"",IF(G358&gt;F358,"Out-of-order rooms exceed inventory",IF(I358&gt;H358,"On-the-books rooms exceed sellable rooms",IF(Q358&gt;H358,"Forecast exceeds sellable rooms",IF(AND(Q358&gt;0,R358=0),"Missing forecast ADR",IF(AND(I358&gt;0,J358=0),"Missing on-the-books ADR","Ready")))))),"Check inputs")</f>
        <v/>
      </c>
    </row>
    <row r="359">
      <c r="A359" s="55" t="n">
        <v>46380</v>
      </c>
      <c r="B359" s="24">
        <f>IFERROR(IF(A359="","",INDEX('Assumptions'!$E$3:$E$9,MOD(A359-'Assumptions'!$B$18,7)+1)),"")</f>
        <v/>
      </c>
      <c r="C359" s="24">
        <f>IFERROR(IF(A359="","",INDEX('Assumptions'!$H$3:$H$14,MONTH(A359))),"")</f>
        <v/>
      </c>
      <c r="D359" s="25" t="inlineStr">
        <is>
          <t>Weekday</t>
        </is>
      </c>
      <c r="E359" s="26" t="n"/>
      <c r="F359" s="24">
        <f>IFERROR(IF(A359="","",'Assumptions'!$B$5),"")</f>
        <v/>
      </c>
      <c r="G359" s="25" t="n"/>
      <c r="H359" s="24">
        <f>IFERROR(IF(G359="","",MAX(0,F359-G359)),"")</f>
        <v/>
      </c>
      <c r="I359" s="25" t="n"/>
      <c r="J359" s="56" t="n"/>
      <c r="K359" s="57">
        <f>IFERROR(IF(OR(I359="",J359=""),"",I359*J359),"")</f>
        <v/>
      </c>
      <c r="L359" s="58">
        <f>IFERROR(IF(OR(I359="",H359=""),"",I359/H359),"")</f>
        <v/>
      </c>
      <c r="M359" s="25" t="n"/>
      <c r="N359" s="25" t="n"/>
      <c r="O359" s="25" t="n"/>
      <c r="P359" s="25" t="n"/>
      <c r="Q359" s="24">
        <f>IFERROR(IF(OR(H359="",I359="",P359=""),"",MIN(H359,MAX(0,I359+P359))),"")</f>
        <v/>
      </c>
      <c r="R359" s="56" t="n"/>
      <c r="S359" s="57">
        <f>IFERROR(IF(OR(Q359="",R359=""),"",Q359*R359),"")</f>
        <v/>
      </c>
      <c r="T359" s="58">
        <f>IFERROR(IF(OR(Q359="",H359=""),"",Q359/H359),"")</f>
        <v/>
      </c>
      <c r="U359" s="57">
        <f>IFERROR(IF(OR(S359="",H359=""),"",S359/H359),"")</f>
        <v/>
      </c>
      <c r="V359" s="25" t="n"/>
      <c r="W359" s="56" t="n"/>
      <c r="X359" s="57">
        <f>IFERROR(IF(OR(V359="",W359=""),"",V359*W359),"")</f>
        <v/>
      </c>
      <c r="Y359" s="58">
        <f>IFERROR(IF(OR(V359="",H359=""),"",V359/H359),"")</f>
        <v/>
      </c>
      <c r="Z359" s="57">
        <f>IFERROR(IF(OR(S359="",X359=""),"",S359-X359),"")</f>
        <v/>
      </c>
      <c r="AA359" s="58">
        <f>IFERROR(IF(OR(Z359="",X359=""),"",Z359/X359),"")</f>
        <v/>
      </c>
      <c r="AB359" s="25" t="n"/>
      <c r="AC359" s="56" t="n"/>
      <c r="AD359" s="57">
        <f>IFERROR(IF(OR(AB359="",AC359=""),"",AB359*AC359),"")</f>
        <v/>
      </c>
      <c r="AE359" s="57">
        <f>IFERROR(IF(OR(S359="",AD359=""),"",S359-AD359),"")</f>
        <v/>
      </c>
      <c r="AF359" s="58">
        <f>IFERROR(IF(OR(AE359="",AD359=""),"",AE359/AD359),"")</f>
        <v/>
      </c>
      <c r="AG359" s="56" t="n"/>
      <c r="AH359" s="59">
        <f>IFERROR(IF(OR(R359="",AG359=""),"",R359/AG359*100),"")</f>
        <v/>
      </c>
      <c r="AI359" s="56" t="n"/>
      <c r="AJ359" s="57">
        <f>IFERROR(IF(OR(T359="",AI359=""),"",IF(T359&gt;='Assumptions'!$B$10,AI359*(1+'Assumptions'!$B$13),IF(T359&lt;'Assumptions'!$B$8,AI359*(1-'Assumptions'!$B$14),AI359))),"")</f>
        <v/>
      </c>
      <c r="AK359" s="31">
        <f>IFERROR(IF(COUNTA(G359,I359:J359,M359:P359,R359,V359:W359,AB359:AC359,AG359,AI359,AL359:AN359)=0,"",IF(H359=0,"Closed / Sold Out",IF(I359&gt;H359,"Review Inventory",IF(T359&gt;='Assumptions'!$B$10,"Increase Rate",IF(T359&lt;'Assumptions'!$B$8,"Reduce Rate","Hold Rate"))))),"Review")</f>
        <v/>
      </c>
      <c r="AL359" s="25" t="n"/>
      <c r="AM359" s="25" t="n"/>
      <c r="AN359" s="26" t="n"/>
      <c r="AO359" s="24">
        <f>IFERROR(IF(A359="","",IF(A359&lt;TODAY(),"Past",IF(A359=TODAY(),"Today","Future"))),"")</f>
        <v/>
      </c>
      <c r="AP359" s="58">
        <f>IFERROR(IF(COUNTA(G359,I359:J359,M359:P359,R359,V359:W359,AB359:AC359,AG359,AI359,AL359:AN359)=0,"",'Assumptions'!$B$9),"")</f>
        <v/>
      </c>
      <c r="AQ359" s="31">
        <f>IFERROR(IF(COUNTA(G359,I359:J359,M359:P359,R359,V359:W359,AB359:AC359,AG359,AI359,AL359:AN359)=0,"",IF(G359&gt;F359,"Out-of-order rooms exceed inventory",IF(I359&gt;H359,"On-the-books rooms exceed sellable rooms",IF(Q359&gt;H359,"Forecast exceeds sellable rooms",IF(AND(Q359&gt;0,R359=0),"Missing forecast ADR",IF(AND(I359&gt;0,J359=0),"Missing on-the-books ADR","Ready")))))),"Check inputs")</f>
        <v/>
      </c>
    </row>
    <row r="360">
      <c r="A360" s="55" t="n">
        <v>46381</v>
      </c>
      <c r="B360" s="24">
        <f>IFERROR(IF(A360="","",INDEX('Assumptions'!$E$3:$E$9,MOD(A360-'Assumptions'!$B$18,7)+1)),"")</f>
        <v/>
      </c>
      <c r="C360" s="24">
        <f>IFERROR(IF(A360="","",INDEX('Assumptions'!$H$3:$H$14,MONTH(A360))),"")</f>
        <v/>
      </c>
      <c r="D360" s="25" t="inlineStr">
        <is>
          <t>Weekday</t>
        </is>
      </c>
      <c r="E360" s="26" t="n"/>
      <c r="F360" s="24">
        <f>IFERROR(IF(A360="","",'Assumptions'!$B$5),"")</f>
        <v/>
      </c>
      <c r="G360" s="25" t="n"/>
      <c r="H360" s="24">
        <f>IFERROR(IF(G360="","",MAX(0,F360-G360)),"")</f>
        <v/>
      </c>
      <c r="I360" s="25" t="n"/>
      <c r="J360" s="56" t="n"/>
      <c r="K360" s="57">
        <f>IFERROR(IF(OR(I360="",J360=""),"",I360*J360),"")</f>
        <v/>
      </c>
      <c r="L360" s="58">
        <f>IFERROR(IF(OR(I360="",H360=""),"",I360/H360),"")</f>
        <v/>
      </c>
      <c r="M360" s="25" t="n"/>
      <c r="N360" s="25" t="n"/>
      <c r="O360" s="25" t="n"/>
      <c r="P360" s="25" t="n"/>
      <c r="Q360" s="24">
        <f>IFERROR(IF(OR(H360="",I360="",P360=""),"",MIN(H360,MAX(0,I360+P360))),"")</f>
        <v/>
      </c>
      <c r="R360" s="56" t="n"/>
      <c r="S360" s="57">
        <f>IFERROR(IF(OR(Q360="",R360=""),"",Q360*R360),"")</f>
        <v/>
      </c>
      <c r="T360" s="58">
        <f>IFERROR(IF(OR(Q360="",H360=""),"",Q360/H360),"")</f>
        <v/>
      </c>
      <c r="U360" s="57">
        <f>IFERROR(IF(OR(S360="",H360=""),"",S360/H360),"")</f>
        <v/>
      </c>
      <c r="V360" s="25" t="n"/>
      <c r="W360" s="56" t="n"/>
      <c r="X360" s="57">
        <f>IFERROR(IF(OR(V360="",W360=""),"",V360*W360),"")</f>
        <v/>
      </c>
      <c r="Y360" s="58">
        <f>IFERROR(IF(OR(V360="",H360=""),"",V360/H360),"")</f>
        <v/>
      </c>
      <c r="Z360" s="57">
        <f>IFERROR(IF(OR(S360="",X360=""),"",S360-X360),"")</f>
        <v/>
      </c>
      <c r="AA360" s="58">
        <f>IFERROR(IF(OR(Z360="",X360=""),"",Z360/X360),"")</f>
        <v/>
      </c>
      <c r="AB360" s="25" t="n"/>
      <c r="AC360" s="56" t="n"/>
      <c r="AD360" s="57">
        <f>IFERROR(IF(OR(AB360="",AC360=""),"",AB360*AC360),"")</f>
        <v/>
      </c>
      <c r="AE360" s="57">
        <f>IFERROR(IF(OR(S360="",AD360=""),"",S360-AD360),"")</f>
        <v/>
      </c>
      <c r="AF360" s="58">
        <f>IFERROR(IF(OR(AE360="",AD360=""),"",AE360/AD360),"")</f>
        <v/>
      </c>
      <c r="AG360" s="56" t="n"/>
      <c r="AH360" s="59">
        <f>IFERROR(IF(OR(R360="",AG360=""),"",R360/AG360*100),"")</f>
        <v/>
      </c>
      <c r="AI360" s="56" t="n"/>
      <c r="AJ360" s="57">
        <f>IFERROR(IF(OR(T360="",AI360=""),"",IF(T360&gt;='Assumptions'!$B$10,AI360*(1+'Assumptions'!$B$13),IF(T360&lt;'Assumptions'!$B$8,AI360*(1-'Assumptions'!$B$14),AI360))),"")</f>
        <v/>
      </c>
      <c r="AK360" s="31">
        <f>IFERROR(IF(COUNTA(G360,I360:J360,M360:P360,R360,V360:W360,AB360:AC360,AG360,AI360,AL360:AN360)=0,"",IF(H360=0,"Closed / Sold Out",IF(I360&gt;H360,"Review Inventory",IF(T360&gt;='Assumptions'!$B$10,"Increase Rate",IF(T360&lt;'Assumptions'!$B$8,"Reduce Rate","Hold Rate"))))),"Review")</f>
        <v/>
      </c>
      <c r="AL360" s="25" t="n"/>
      <c r="AM360" s="25" t="n"/>
      <c r="AN360" s="26" t="n"/>
      <c r="AO360" s="24">
        <f>IFERROR(IF(A360="","",IF(A360&lt;TODAY(),"Past",IF(A360=TODAY(),"Today","Future"))),"")</f>
        <v/>
      </c>
      <c r="AP360" s="58">
        <f>IFERROR(IF(COUNTA(G360,I360:J360,M360:P360,R360,V360:W360,AB360:AC360,AG360,AI360,AL360:AN360)=0,"",'Assumptions'!$B$9),"")</f>
        <v/>
      </c>
      <c r="AQ360" s="31">
        <f>IFERROR(IF(COUNTA(G360,I360:J360,M360:P360,R360,V360:W360,AB360:AC360,AG360,AI360,AL360:AN360)=0,"",IF(G360&gt;F360,"Out-of-order rooms exceed inventory",IF(I360&gt;H360,"On-the-books rooms exceed sellable rooms",IF(Q360&gt;H360,"Forecast exceeds sellable rooms",IF(AND(Q360&gt;0,R360=0),"Missing forecast ADR",IF(AND(I360&gt;0,J360=0),"Missing on-the-books ADR","Ready")))))),"Check inputs")</f>
        <v/>
      </c>
    </row>
    <row r="361">
      <c r="A361" s="55" t="n">
        <v>46382</v>
      </c>
      <c r="B361" s="24">
        <f>IFERROR(IF(A361="","",INDEX('Assumptions'!$E$3:$E$9,MOD(A361-'Assumptions'!$B$18,7)+1)),"")</f>
        <v/>
      </c>
      <c r="C361" s="24">
        <f>IFERROR(IF(A361="","",INDEX('Assumptions'!$H$3:$H$14,MONTH(A361))),"")</f>
        <v/>
      </c>
      <c r="D361" s="25" t="inlineStr">
        <is>
          <t>Weekend</t>
        </is>
      </c>
      <c r="E361" s="26" t="n"/>
      <c r="F361" s="24">
        <f>IFERROR(IF(A361="","",'Assumptions'!$B$5),"")</f>
        <v/>
      </c>
      <c r="G361" s="25" t="n"/>
      <c r="H361" s="24">
        <f>IFERROR(IF(G361="","",MAX(0,F361-G361)),"")</f>
        <v/>
      </c>
      <c r="I361" s="25" t="n"/>
      <c r="J361" s="56" t="n"/>
      <c r="K361" s="57">
        <f>IFERROR(IF(OR(I361="",J361=""),"",I361*J361),"")</f>
        <v/>
      </c>
      <c r="L361" s="58">
        <f>IFERROR(IF(OR(I361="",H361=""),"",I361/H361),"")</f>
        <v/>
      </c>
      <c r="M361" s="25" t="n"/>
      <c r="N361" s="25" t="n"/>
      <c r="O361" s="25" t="n"/>
      <c r="P361" s="25" t="n"/>
      <c r="Q361" s="24">
        <f>IFERROR(IF(OR(H361="",I361="",P361=""),"",MIN(H361,MAX(0,I361+P361))),"")</f>
        <v/>
      </c>
      <c r="R361" s="56" t="n"/>
      <c r="S361" s="57">
        <f>IFERROR(IF(OR(Q361="",R361=""),"",Q361*R361),"")</f>
        <v/>
      </c>
      <c r="T361" s="58">
        <f>IFERROR(IF(OR(Q361="",H361=""),"",Q361/H361),"")</f>
        <v/>
      </c>
      <c r="U361" s="57">
        <f>IFERROR(IF(OR(S361="",H361=""),"",S361/H361),"")</f>
        <v/>
      </c>
      <c r="V361" s="25" t="n"/>
      <c r="W361" s="56" t="n"/>
      <c r="X361" s="57">
        <f>IFERROR(IF(OR(V361="",W361=""),"",V361*W361),"")</f>
        <v/>
      </c>
      <c r="Y361" s="58">
        <f>IFERROR(IF(OR(V361="",H361=""),"",V361/H361),"")</f>
        <v/>
      </c>
      <c r="Z361" s="57">
        <f>IFERROR(IF(OR(S361="",X361=""),"",S361-X361),"")</f>
        <v/>
      </c>
      <c r="AA361" s="58">
        <f>IFERROR(IF(OR(Z361="",X361=""),"",Z361/X361),"")</f>
        <v/>
      </c>
      <c r="AB361" s="25" t="n"/>
      <c r="AC361" s="56" t="n"/>
      <c r="AD361" s="57">
        <f>IFERROR(IF(OR(AB361="",AC361=""),"",AB361*AC361),"")</f>
        <v/>
      </c>
      <c r="AE361" s="57">
        <f>IFERROR(IF(OR(S361="",AD361=""),"",S361-AD361),"")</f>
        <v/>
      </c>
      <c r="AF361" s="58">
        <f>IFERROR(IF(OR(AE361="",AD361=""),"",AE361/AD361),"")</f>
        <v/>
      </c>
      <c r="AG361" s="56" t="n"/>
      <c r="AH361" s="59">
        <f>IFERROR(IF(OR(R361="",AG361=""),"",R361/AG361*100),"")</f>
        <v/>
      </c>
      <c r="AI361" s="56" t="n"/>
      <c r="AJ361" s="57">
        <f>IFERROR(IF(OR(T361="",AI361=""),"",IF(T361&gt;='Assumptions'!$B$10,AI361*(1+'Assumptions'!$B$13),IF(T361&lt;'Assumptions'!$B$8,AI361*(1-'Assumptions'!$B$14),AI361))),"")</f>
        <v/>
      </c>
      <c r="AK361" s="31">
        <f>IFERROR(IF(COUNTA(G361,I361:J361,M361:P361,R361,V361:W361,AB361:AC361,AG361,AI361,AL361:AN361)=0,"",IF(H361=0,"Closed / Sold Out",IF(I361&gt;H361,"Review Inventory",IF(T361&gt;='Assumptions'!$B$10,"Increase Rate",IF(T361&lt;'Assumptions'!$B$8,"Reduce Rate","Hold Rate"))))),"Review")</f>
        <v/>
      </c>
      <c r="AL361" s="25" t="n"/>
      <c r="AM361" s="25" t="n"/>
      <c r="AN361" s="26" t="n"/>
      <c r="AO361" s="24">
        <f>IFERROR(IF(A361="","",IF(A361&lt;TODAY(),"Past",IF(A361=TODAY(),"Today","Future"))),"")</f>
        <v/>
      </c>
      <c r="AP361" s="58">
        <f>IFERROR(IF(COUNTA(G361,I361:J361,M361:P361,R361,V361:W361,AB361:AC361,AG361,AI361,AL361:AN361)=0,"",'Assumptions'!$B$9),"")</f>
        <v/>
      </c>
      <c r="AQ361" s="31">
        <f>IFERROR(IF(COUNTA(G361,I361:J361,M361:P361,R361,V361:W361,AB361:AC361,AG361,AI361,AL361:AN361)=0,"",IF(G361&gt;F361,"Out-of-order rooms exceed inventory",IF(I361&gt;H361,"On-the-books rooms exceed sellable rooms",IF(Q361&gt;H361,"Forecast exceeds sellable rooms",IF(AND(Q361&gt;0,R361=0),"Missing forecast ADR",IF(AND(I361&gt;0,J361=0),"Missing on-the-books ADR","Ready")))))),"Check inputs")</f>
        <v/>
      </c>
    </row>
    <row r="362">
      <c r="A362" s="55" t="n">
        <v>46383</v>
      </c>
      <c r="B362" s="24">
        <f>IFERROR(IF(A362="","",INDEX('Assumptions'!$E$3:$E$9,MOD(A362-'Assumptions'!$B$18,7)+1)),"")</f>
        <v/>
      </c>
      <c r="C362" s="24">
        <f>IFERROR(IF(A362="","",INDEX('Assumptions'!$H$3:$H$14,MONTH(A362))),"")</f>
        <v/>
      </c>
      <c r="D362" s="25" t="inlineStr">
        <is>
          <t>Weekend</t>
        </is>
      </c>
      <c r="E362" s="26" t="n"/>
      <c r="F362" s="24">
        <f>IFERROR(IF(A362="","",'Assumptions'!$B$5),"")</f>
        <v/>
      </c>
      <c r="G362" s="25" t="n"/>
      <c r="H362" s="24">
        <f>IFERROR(IF(G362="","",MAX(0,F362-G362)),"")</f>
        <v/>
      </c>
      <c r="I362" s="25" t="n"/>
      <c r="J362" s="56" t="n"/>
      <c r="K362" s="57">
        <f>IFERROR(IF(OR(I362="",J362=""),"",I362*J362),"")</f>
        <v/>
      </c>
      <c r="L362" s="58">
        <f>IFERROR(IF(OR(I362="",H362=""),"",I362/H362),"")</f>
        <v/>
      </c>
      <c r="M362" s="25" t="n"/>
      <c r="N362" s="25" t="n"/>
      <c r="O362" s="25" t="n"/>
      <c r="P362" s="25" t="n"/>
      <c r="Q362" s="24">
        <f>IFERROR(IF(OR(H362="",I362="",P362=""),"",MIN(H362,MAX(0,I362+P362))),"")</f>
        <v/>
      </c>
      <c r="R362" s="56" t="n"/>
      <c r="S362" s="57">
        <f>IFERROR(IF(OR(Q362="",R362=""),"",Q362*R362),"")</f>
        <v/>
      </c>
      <c r="T362" s="58">
        <f>IFERROR(IF(OR(Q362="",H362=""),"",Q362/H362),"")</f>
        <v/>
      </c>
      <c r="U362" s="57">
        <f>IFERROR(IF(OR(S362="",H362=""),"",S362/H362),"")</f>
        <v/>
      </c>
      <c r="V362" s="25" t="n"/>
      <c r="W362" s="56" t="n"/>
      <c r="X362" s="57">
        <f>IFERROR(IF(OR(V362="",W362=""),"",V362*W362),"")</f>
        <v/>
      </c>
      <c r="Y362" s="58">
        <f>IFERROR(IF(OR(V362="",H362=""),"",V362/H362),"")</f>
        <v/>
      </c>
      <c r="Z362" s="57">
        <f>IFERROR(IF(OR(S362="",X362=""),"",S362-X362),"")</f>
        <v/>
      </c>
      <c r="AA362" s="58">
        <f>IFERROR(IF(OR(Z362="",X362=""),"",Z362/X362),"")</f>
        <v/>
      </c>
      <c r="AB362" s="25" t="n"/>
      <c r="AC362" s="56" t="n"/>
      <c r="AD362" s="57">
        <f>IFERROR(IF(OR(AB362="",AC362=""),"",AB362*AC362),"")</f>
        <v/>
      </c>
      <c r="AE362" s="57">
        <f>IFERROR(IF(OR(S362="",AD362=""),"",S362-AD362),"")</f>
        <v/>
      </c>
      <c r="AF362" s="58">
        <f>IFERROR(IF(OR(AE362="",AD362=""),"",AE362/AD362),"")</f>
        <v/>
      </c>
      <c r="AG362" s="56" t="n"/>
      <c r="AH362" s="59">
        <f>IFERROR(IF(OR(R362="",AG362=""),"",R362/AG362*100),"")</f>
        <v/>
      </c>
      <c r="AI362" s="56" t="n"/>
      <c r="AJ362" s="57">
        <f>IFERROR(IF(OR(T362="",AI362=""),"",IF(T362&gt;='Assumptions'!$B$10,AI362*(1+'Assumptions'!$B$13),IF(T362&lt;'Assumptions'!$B$8,AI362*(1-'Assumptions'!$B$14),AI362))),"")</f>
        <v/>
      </c>
      <c r="AK362" s="31">
        <f>IFERROR(IF(COUNTA(G362,I362:J362,M362:P362,R362,V362:W362,AB362:AC362,AG362,AI362,AL362:AN362)=0,"",IF(H362=0,"Closed / Sold Out",IF(I362&gt;H362,"Review Inventory",IF(T362&gt;='Assumptions'!$B$10,"Increase Rate",IF(T362&lt;'Assumptions'!$B$8,"Reduce Rate","Hold Rate"))))),"Review")</f>
        <v/>
      </c>
      <c r="AL362" s="25" t="n"/>
      <c r="AM362" s="25" t="n"/>
      <c r="AN362" s="26" t="n"/>
      <c r="AO362" s="24">
        <f>IFERROR(IF(A362="","",IF(A362&lt;TODAY(),"Past",IF(A362=TODAY(),"Today","Future"))),"")</f>
        <v/>
      </c>
      <c r="AP362" s="58">
        <f>IFERROR(IF(COUNTA(G362,I362:J362,M362:P362,R362,V362:W362,AB362:AC362,AG362,AI362,AL362:AN362)=0,"",'Assumptions'!$B$9),"")</f>
        <v/>
      </c>
      <c r="AQ362" s="31">
        <f>IFERROR(IF(COUNTA(G362,I362:J362,M362:P362,R362,V362:W362,AB362:AC362,AG362,AI362,AL362:AN362)=0,"",IF(G362&gt;F362,"Out-of-order rooms exceed inventory",IF(I362&gt;H362,"On-the-books rooms exceed sellable rooms",IF(Q362&gt;H362,"Forecast exceeds sellable rooms",IF(AND(Q362&gt;0,R362=0),"Missing forecast ADR",IF(AND(I362&gt;0,J362=0),"Missing on-the-books ADR","Ready")))))),"Check inputs")</f>
        <v/>
      </c>
    </row>
    <row r="363">
      <c r="A363" s="55" t="n">
        <v>46384</v>
      </c>
      <c r="B363" s="24">
        <f>IFERROR(IF(A363="","",INDEX('Assumptions'!$E$3:$E$9,MOD(A363-'Assumptions'!$B$18,7)+1)),"")</f>
        <v/>
      </c>
      <c r="C363" s="24">
        <f>IFERROR(IF(A363="","",INDEX('Assumptions'!$H$3:$H$14,MONTH(A363))),"")</f>
        <v/>
      </c>
      <c r="D363" s="25" t="inlineStr">
        <is>
          <t>Weekday</t>
        </is>
      </c>
      <c r="E363" s="26" t="n"/>
      <c r="F363" s="24">
        <f>IFERROR(IF(A363="","",'Assumptions'!$B$5),"")</f>
        <v/>
      </c>
      <c r="G363" s="25" t="n"/>
      <c r="H363" s="24">
        <f>IFERROR(IF(G363="","",MAX(0,F363-G363)),"")</f>
        <v/>
      </c>
      <c r="I363" s="25" t="n"/>
      <c r="J363" s="56" t="n"/>
      <c r="K363" s="57">
        <f>IFERROR(IF(OR(I363="",J363=""),"",I363*J363),"")</f>
        <v/>
      </c>
      <c r="L363" s="58">
        <f>IFERROR(IF(OR(I363="",H363=""),"",I363/H363),"")</f>
        <v/>
      </c>
      <c r="M363" s="25" t="n"/>
      <c r="N363" s="25" t="n"/>
      <c r="O363" s="25" t="n"/>
      <c r="P363" s="25" t="n"/>
      <c r="Q363" s="24">
        <f>IFERROR(IF(OR(H363="",I363="",P363=""),"",MIN(H363,MAX(0,I363+P363))),"")</f>
        <v/>
      </c>
      <c r="R363" s="56" t="n"/>
      <c r="S363" s="57">
        <f>IFERROR(IF(OR(Q363="",R363=""),"",Q363*R363),"")</f>
        <v/>
      </c>
      <c r="T363" s="58">
        <f>IFERROR(IF(OR(Q363="",H363=""),"",Q363/H363),"")</f>
        <v/>
      </c>
      <c r="U363" s="57">
        <f>IFERROR(IF(OR(S363="",H363=""),"",S363/H363),"")</f>
        <v/>
      </c>
      <c r="V363" s="25" t="n"/>
      <c r="W363" s="56" t="n"/>
      <c r="X363" s="57">
        <f>IFERROR(IF(OR(V363="",W363=""),"",V363*W363),"")</f>
        <v/>
      </c>
      <c r="Y363" s="58">
        <f>IFERROR(IF(OR(V363="",H363=""),"",V363/H363),"")</f>
        <v/>
      </c>
      <c r="Z363" s="57">
        <f>IFERROR(IF(OR(S363="",X363=""),"",S363-X363),"")</f>
        <v/>
      </c>
      <c r="AA363" s="58">
        <f>IFERROR(IF(OR(Z363="",X363=""),"",Z363/X363),"")</f>
        <v/>
      </c>
      <c r="AB363" s="25" t="n"/>
      <c r="AC363" s="56" t="n"/>
      <c r="AD363" s="57">
        <f>IFERROR(IF(OR(AB363="",AC363=""),"",AB363*AC363),"")</f>
        <v/>
      </c>
      <c r="AE363" s="57">
        <f>IFERROR(IF(OR(S363="",AD363=""),"",S363-AD363),"")</f>
        <v/>
      </c>
      <c r="AF363" s="58">
        <f>IFERROR(IF(OR(AE363="",AD363=""),"",AE363/AD363),"")</f>
        <v/>
      </c>
      <c r="AG363" s="56" t="n"/>
      <c r="AH363" s="59">
        <f>IFERROR(IF(OR(R363="",AG363=""),"",R363/AG363*100),"")</f>
        <v/>
      </c>
      <c r="AI363" s="56" t="n"/>
      <c r="AJ363" s="57">
        <f>IFERROR(IF(OR(T363="",AI363=""),"",IF(T363&gt;='Assumptions'!$B$10,AI363*(1+'Assumptions'!$B$13),IF(T363&lt;'Assumptions'!$B$8,AI363*(1-'Assumptions'!$B$14),AI363))),"")</f>
        <v/>
      </c>
      <c r="AK363" s="31">
        <f>IFERROR(IF(COUNTA(G363,I363:J363,M363:P363,R363,V363:W363,AB363:AC363,AG363,AI363,AL363:AN363)=0,"",IF(H363=0,"Closed / Sold Out",IF(I363&gt;H363,"Review Inventory",IF(T363&gt;='Assumptions'!$B$10,"Increase Rate",IF(T363&lt;'Assumptions'!$B$8,"Reduce Rate","Hold Rate"))))),"Review")</f>
        <v/>
      </c>
      <c r="AL363" s="25" t="n"/>
      <c r="AM363" s="25" t="n"/>
      <c r="AN363" s="26" t="n"/>
      <c r="AO363" s="24">
        <f>IFERROR(IF(A363="","",IF(A363&lt;TODAY(),"Past",IF(A363=TODAY(),"Today","Future"))),"")</f>
        <v/>
      </c>
      <c r="AP363" s="58">
        <f>IFERROR(IF(COUNTA(G363,I363:J363,M363:P363,R363,V363:W363,AB363:AC363,AG363,AI363,AL363:AN363)=0,"",'Assumptions'!$B$9),"")</f>
        <v/>
      </c>
      <c r="AQ363" s="31">
        <f>IFERROR(IF(COUNTA(G363,I363:J363,M363:P363,R363,V363:W363,AB363:AC363,AG363,AI363,AL363:AN363)=0,"",IF(G363&gt;F363,"Out-of-order rooms exceed inventory",IF(I363&gt;H363,"On-the-books rooms exceed sellable rooms",IF(Q363&gt;H363,"Forecast exceeds sellable rooms",IF(AND(Q363&gt;0,R363=0),"Missing forecast ADR",IF(AND(I363&gt;0,J363=0),"Missing on-the-books ADR","Ready")))))),"Check inputs")</f>
        <v/>
      </c>
    </row>
    <row r="364">
      <c r="A364" s="55" t="n">
        <v>46385</v>
      </c>
      <c r="B364" s="24">
        <f>IFERROR(IF(A364="","",INDEX('Assumptions'!$E$3:$E$9,MOD(A364-'Assumptions'!$B$18,7)+1)),"")</f>
        <v/>
      </c>
      <c r="C364" s="24">
        <f>IFERROR(IF(A364="","",INDEX('Assumptions'!$H$3:$H$14,MONTH(A364))),"")</f>
        <v/>
      </c>
      <c r="D364" s="25" t="inlineStr">
        <is>
          <t>Weekday</t>
        </is>
      </c>
      <c r="E364" s="26" t="n"/>
      <c r="F364" s="24">
        <f>IFERROR(IF(A364="","",'Assumptions'!$B$5),"")</f>
        <v/>
      </c>
      <c r="G364" s="25" t="n"/>
      <c r="H364" s="24">
        <f>IFERROR(IF(G364="","",MAX(0,F364-G364)),"")</f>
        <v/>
      </c>
      <c r="I364" s="25" t="n"/>
      <c r="J364" s="56" t="n"/>
      <c r="K364" s="57">
        <f>IFERROR(IF(OR(I364="",J364=""),"",I364*J364),"")</f>
        <v/>
      </c>
      <c r="L364" s="58">
        <f>IFERROR(IF(OR(I364="",H364=""),"",I364/H364),"")</f>
        <v/>
      </c>
      <c r="M364" s="25" t="n"/>
      <c r="N364" s="25" t="n"/>
      <c r="O364" s="25" t="n"/>
      <c r="P364" s="25" t="n"/>
      <c r="Q364" s="24">
        <f>IFERROR(IF(OR(H364="",I364="",P364=""),"",MIN(H364,MAX(0,I364+P364))),"")</f>
        <v/>
      </c>
      <c r="R364" s="56" t="n"/>
      <c r="S364" s="57">
        <f>IFERROR(IF(OR(Q364="",R364=""),"",Q364*R364),"")</f>
        <v/>
      </c>
      <c r="T364" s="58">
        <f>IFERROR(IF(OR(Q364="",H364=""),"",Q364/H364),"")</f>
        <v/>
      </c>
      <c r="U364" s="57">
        <f>IFERROR(IF(OR(S364="",H364=""),"",S364/H364),"")</f>
        <v/>
      </c>
      <c r="V364" s="25" t="n"/>
      <c r="W364" s="56" t="n"/>
      <c r="X364" s="57">
        <f>IFERROR(IF(OR(V364="",W364=""),"",V364*W364),"")</f>
        <v/>
      </c>
      <c r="Y364" s="58">
        <f>IFERROR(IF(OR(V364="",H364=""),"",V364/H364),"")</f>
        <v/>
      </c>
      <c r="Z364" s="57">
        <f>IFERROR(IF(OR(S364="",X364=""),"",S364-X364),"")</f>
        <v/>
      </c>
      <c r="AA364" s="58">
        <f>IFERROR(IF(OR(Z364="",X364=""),"",Z364/X364),"")</f>
        <v/>
      </c>
      <c r="AB364" s="25" t="n"/>
      <c r="AC364" s="56" t="n"/>
      <c r="AD364" s="57">
        <f>IFERROR(IF(OR(AB364="",AC364=""),"",AB364*AC364),"")</f>
        <v/>
      </c>
      <c r="AE364" s="57">
        <f>IFERROR(IF(OR(S364="",AD364=""),"",S364-AD364),"")</f>
        <v/>
      </c>
      <c r="AF364" s="58">
        <f>IFERROR(IF(OR(AE364="",AD364=""),"",AE364/AD364),"")</f>
        <v/>
      </c>
      <c r="AG364" s="56" t="n"/>
      <c r="AH364" s="59">
        <f>IFERROR(IF(OR(R364="",AG364=""),"",R364/AG364*100),"")</f>
        <v/>
      </c>
      <c r="AI364" s="56" t="n"/>
      <c r="AJ364" s="57">
        <f>IFERROR(IF(OR(T364="",AI364=""),"",IF(T364&gt;='Assumptions'!$B$10,AI364*(1+'Assumptions'!$B$13),IF(T364&lt;'Assumptions'!$B$8,AI364*(1-'Assumptions'!$B$14),AI364))),"")</f>
        <v/>
      </c>
      <c r="AK364" s="31">
        <f>IFERROR(IF(COUNTA(G364,I364:J364,M364:P364,R364,V364:W364,AB364:AC364,AG364,AI364,AL364:AN364)=0,"",IF(H364=0,"Closed / Sold Out",IF(I364&gt;H364,"Review Inventory",IF(T364&gt;='Assumptions'!$B$10,"Increase Rate",IF(T364&lt;'Assumptions'!$B$8,"Reduce Rate","Hold Rate"))))),"Review")</f>
        <v/>
      </c>
      <c r="AL364" s="25" t="n"/>
      <c r="AM364" s="25" t="n"/>
      <c r="AN364" s="26" t="n"/>
      <c r="AO364" s="24">
        <f>IFERROR(IF(A364="","",IF(A364&lt;TODAY(),"Past",IF(A364=TODAY(),"Today","Future"))),"")</f>
        <v/>
      </c>
      <c r="AP364" s="58">
        <f>IFERROR(IF(COUNTA(G364,I364:J364,M364:P364,R364,V364:W364,AB364:AC364,AG364,AI364,AL364:AN364)=0,"",'Assumptions'!$B$9),"")</f>
        <v/>
      </c>
      <c r="AQ364" s="31">
        <f>IFERROR(IF(COUNTA(G364,I364:J364,M364:P364,R364,V364:W364,AB364:AC364,AG364,AI364,AL364:AN364)=0,"",IF(G364&gt;F364,"Out-of-order rooms exceed inventory",IF(I364&gt;H364,"On-the-books rooms exceed sellable rooms",IF(Q364&gt;H364,"Forecast exceeds sellable rooms",IF(AND(Q364&gt;0,R364=0),"Missing forecast ADR",IF(AND(I364&gt;0,J364=0),"Missing on-the-books ADR","Ready")))))),"Check inputs")</f>
        <v/>
      </c>
    </row>
    <row r="365">
      <c r="A365" s="55" t="n">
        <v>46386</v>
      </c>
      <c r="B365" s="24">
        <f>IFERROR(IF(A365="","",INDEX('Assumptions'!$E$3:$E$9,MOD(A365-'Assumptions'!$B$18,7)+1)),"")</f>
        <v/>
      </c>
      <c r="C365" s="24">
        <f>IFERROR(IF(A365="","",INDEX('Assumptions'!$H$3:$H$14,MONTH(A365))),"")</f>
        <v/>
      </c>
      <c r="D365" s="25" t="inlineStr">
        <is>
          <t>Weekday</t>
        </is>
      </c>
      <c r="E365" s="26" t="n"/>
      <c r="F365" s="24">
        <f>IFERROR(IF(A365="","",'Assumptions'!$B$5),"")</f>
        <v/>
      </c>
      <c r="G365" s="25" t="n"/>
      <c r="H365" s="24">
        <f>IFERROR(IF(G365="","",MAX(0,F365-G365)),"")</f>
        <v/>
      </c>
      <c r="I365" s="25" t="n"/>
      <c r="J365" s="56" t="n"/>
      <c r="K365" s="57">
        <f>IFERROR(IF(OR(I365="",J365=""),"",I365*J365),"")</f>
        <v/>
      </c>
      <c r="L365" s="58">
        <f>IFERROR(IF(OR(I365="",H365=""),"",I365/H365),"")</f>
        <v/>
      </c>
      <c r="M365" s="25" t="n"/>
      <c r="N365" s="25" t="n"/>
      <c r="O365" s="25" t="n"/>
      <c r="P365" s="25" t="n"/>
      <c r="Q365" s="24">
        <f>IFERROR(IF(OR(H365="",I365="",P365=""),"",MIN(H365,MAX(0,I365+P365))),"")</f>
        <v/>
      </c>
      <c r="R365" s="56" t="n"/>
      <c r="S365" s="57">
        <f>IFERROR(IF(OR(Q365="",R365=""),"",Q365*R365),"")</f>
        <v/>
      </c>
      <c r="T365" s="58">
        <f>IFERROR(IF(OR(Q365="",H365=""),"",Q365/H365),"")</f>
        <v/>
      </c>
      <c r="U365" s="57">
        <f>IFERROR(IF(OR(S365="",H365=""),"",S365/H365),"")</f>
        <v/>
      </c>
      <c r="V365" s="25" t="n"/>
      <c r="W365" s="56" t="n"/>
      <c r="X365" s="57">
        <f>IFERROR(IF(OR(V365="",W365=""),"",V365*W365),"")</f>
        <v/>
      </c>
      <c r="Y365" s="58">
        <f>IFERROR(IF(OR(V365="",H365=""),"",V365/H365),"")</f>
        <v/>
      </c>
      <c r="Z365" s="57">
        <f>IFERROR(IF(OR(S365="",X365=""),"",S365-X365),"")</f>
        <v/>
      </c>
      <c r="AA365" s="58">
        <f>IFERROR(IF(OR(Z365="",X365=""),"",Z365/X365),"")</f>
        <v/>
      </c>
      <c r="AB365" s="25" t="n"/>
      <c r="AC365" s="56" t="n"/>
      <c r="AD365" s="57">
        <f>IFERROR(IF(OR(AB365="",AC365=""),"",AB365*AC365),"")</f>
        <v/>
      </c>
      <c r="AE365" s="57">
        <f>IFERROR(IF(OR(S365="",AD365=""),"",S365-AD365),"")</f>
        <v/>
      </c>
      <c r="AF365" s="58">
        <f>IFERROR(IF(OR(AE365="",AD365=""),"",AE365/AD365),"")</f>
        <v/>
      </c>
      <c r="AG365" s="56" t="n"/>
      <c r="AH365" s="59">
        <f>IFERROR(IF(OR(R365="",AG365=""),"",R365/AG365*100),"")</f>
        <v/>
      </c>
      <c r="AI365" s="56" t="n"/>
      <c r="AJ365" s="57">
        <f>IFERROR(IF(OR(T365="",AI365=""),"",IF(T365&gt;='Assumptions'!$B$10,AI365*(1+'Assumptions'!$B$13),IF(T365&lt;'Assumptions'!$B$8,AI365*(1-'Assumptions'!$B$14),AI365))),"")</f>
        <v/>
      </c>
      <c r="AK365" s="31">
        <f>IFERROR(IF(COUNTA(G365,I365:J365,M365:P365,R365,V365:W365,AB365:AC365,AG365,AI365,AL365:AN365)=0,"",IF(H365=0,"Closed / Sold Out",IF(I365&gt;H365,"Review Inventory",IF(T365&gt;='Assumptions'!$B$10,"Increase Rate",IF(T365&lt;'Assumptions'!$B$8,"Reduce Rate","Hold Rate"))))),"Review")</f>
        <v/>
      </c>
      <c r="AL365" s="25" t="n"/>
      <c r="AM365" s="25" t="n"/>
      <c r="AN365" s="26" t="n"/>
      <c r="AO365" s="24">
        <f>IFERROR(IF(A365="","",IF(A365&lt;TODAY(),"Past",IF(A365=TODAY(),"Today","Future"))),"")</f>
        <v/>
      </c>
      <c r="AP365" s="58">
        <f>IFERROR(IF(COUNTA(G365,I365:J365,M365:P365,R365,V365:W365,AB365:AC365,AG365,AI365,AL365:AN365)=0,"",'Assumptions'!$B$9),"")</f>
        <v/>
      </c>
      <c r="AQ365" s="31">
        <f>IFERROR(IF(COUNTA(G365,I365:J365,M365:P365,R365,V365:W365,AB365:AC365,AG365,AI365,AL365:AN365)=0,"",IF(G365&gt;F365,"Out-of-order rooms exceed inventory",IF(I365&gt;H365,"On-the-books rooms exceed sellable rooms",IF(Q365&gt;H365,"Forecast exceeds sellable rooms",IF(AND(Q365&gt;0,R365=0),"Missing forecast ADR",IF(AND(I365&gt;0,J365=0),"Missing on-the-books ADR","Ready")))))),"Check inputs")</f>
        <v/>
      </c>
    </row>
    <row r="366">
      <c r="A366" s="55" t="n">
        <v>46387</v>
      </c>
      <c r="B366" s="24">
        <f>IFERROR(IF(A366="","",INDEX('Assumptions'!$E$3:$E$9,MOD(A366-'Assumptions'!$B$18,7)+1)),"")</f>
        <v/>
      </c>
      <c r="C366" s="24">
        <f>IFERROR(IF(A366="","",INDEX('Assumptions'!$H$3:$H$14,MONTH(A366))),"")</f>
        <v/>
      </c>
      <c r="D366" s="25" t="inlineStr">
        <is>
          <t>Holiday</t>
        </is>
      </c>
      <c r="E366" s="26" t="inlineStr">
        <is>
          <t>New Year's Eve</t>
        </is>
      </c>
      <c r="F366" s="24">
        <f>IFERROR(IF(A366="","",'Assumptions'!$B$5),"")</f>
        <v/>
      </c>
      <c r="G366" s="25" t="n">
        <v>2</v>
      </c>
      <c r="H366" s="24">
        <f>IFERROR(IF(G366="","",MAX(0,F366-G366)),"")</f>
        <v/>
      </c>
      <c r="I366" s="25" t="n">
        <v>110</v>
      </c>
      <c r="J366" s="56" t="n">
        <v>309</v>
      </c>
      <c r="K366" s="57">
        <f>IFERROR(IF(OR(I366="",J366=""),"",I366*J366),"")</f>
        <v/>
      </c>
      <c r="L366" s="58">
        <f>IFERROR(IF(OR(I366="",H366=""),"",I366/H366),"")</f>
        <v/>
      </c>
      <c r="M366" s="25" t="n">
        <v>8</v>
      </c>
      <c r="N366" s="25" t="n">
        <v>23</v>
      </c>
      <c r="O366" s="25" t="n">
        <v>61</v>
      </c>
      <c r="P366" s="25" t="n">
        <v>8</v>
      </c>
      <c r="Q366" s="24">
        <f>IFERROR(IF(OR(H366="",I366="",P366=""),"",MIN(H366,MAX(0,I366+P366))),"")</f>
        <v/>
      </c>
      <c r="R366" s="56" t="n">
        <v>325</v>
      </c>
      <c r="S366" s="57">
        <f>IFERROR(IF(OR(Q366="",R366=""),"",Q366*R366),"")</f>
        <v/>
      </c>
      <c r="T366" s="58">
        <f>IFERROR(IF(OR(Q366="",H366=""),"",Q366/H366),"")</f>
        <v/>
      </c>
      <c r="U366" s="57">
        <f>IFERROR(IF(OR(S366="",H366=""),"",S366/H366),"")</f>
        <v/>
      </c>
      <c r="V366" s="25" t="n">
        <v>108</v>
      </c>
      <c r="W366" s="56" t="n">
        <v>285</v>
      </c>
      <c r="X366" s="57">
        <f>IFERROR(IF(OR(V366="",W366=""),"",V366*W366),"")</f>
        <v/>
      </c>
      <c r="Y366" s="58">
        <f>IFERROR(IF(OR(V366="",H366=""),"",V366/H366),"")</f>
        <v/>
      </c>
      <c r="Z366" s="57">
        <f>IFERROR(IF(OR(S366="",X366=""),"",S366-X366),"")</f>
        <v/>
      </c>
      <c r="AA366" s="58">
        <f>IFERROR(IF(OR(Z366="",X366=""),"",Z366/X366),"")</f>
        <v/>
      </c>
      <c r="AB366" s="25" t="n">
        <v>105</v>
      </c>
      <c r="AC366" s="56" t="n">
        <v>276</v>
      </c>
      <c r="AD366" s="57">
        <f>IFERROR(IF(OR(AB366="",AC366=""),"",AB366*AC366),"")</f>
        <v/>
      </c>
      <c r="AE366" s="57">
        <f>IFERROR(IF(OR(S366="",AD366=""),"",S366-AD366),"")</f>
        <v/>
      </c>
      <c r="AF366" s="58">
        <f>IFERROR(IF(OR(AE366="",AD366=""),"",AE366/AD366),"")</f>
        <v/>
      </c>
      <c r="AG366" s="56" t="n">
        <v>318</v>
      </c>
      <c r="AH366" s="59">
        <f>IFERROR(IF(OR(R366="",AG366=""),"",R366/AG366*100),"")</f>
        <v/>
      </c>
      <c r="AI366" s="56" t="n">
        <v>339</v>
      </c>
      <c r="AJ366" s="57">
        <f>IFERROR(IF(OR(T366="",AI366=""),"",IF(T366&gt;='Assumptions'!$B$10,AI366*(1+'Assumptions'!$B$13),IF(T366&lt;'Assumptions'!$B$8,AI366*(1-'Assumptions'!$B$14),AI366))),"")</f>
        <v/>
      </c>
      <c r="AK366" s="31">
        <f>IFERROR(IF(COUNTA(G366,I366:J366,M366:P366,R366,V366:W366,AB366:AC366,AG366,AI366,AL366:AN366)=0,"",IF(H366=0,"Closed / Sold Out",IF(I366&gt;H366,"Review Inventory",IF(T366&gt;='Assumptions'!$B$10,"Increase Rate",IF(T366&lt;'Assumptions'!$B$8,"Reduce Rate","Hold Rate"))))),"Review")</f>
        <v/>
      </c>
      <c r="AL366" s="25" t="n">
        <v>2</v>
      </c>
      <c r="AM366" s="25" t="inlineStr">
        <is>
          <t>Closed to Arrival</t>
        </is>
      </c>
      <c r="AN366" s="26" t="inlineStr">
        <is>
          <t>Hold premium pricing and monitor cancellation exposure.</t>
        </is>
      </c>
      <c r="AO366" s="24">
        <f>IFERROR(IF(A366="","",IF(A366&lt;TODAY(),"Past",IF(A366=TODAY(),"Today","Future"))),"")</f>
        <v/>
      </c>
      <c r="AP366" s="58">
        <f>IFERROR(IF(COUNTA(G366,I366:J366,M366:P366,R366,V366:W366,AB366:AC366,AG366,AI366,AL366:AN366)=0,"",'Assumptions'!$B$9),"")</f>
        <v/>
      </c>
      <c r="AQ366" s="31">
        <f>IFERROR(IF(COUNTA(G366,I366:J366,M366:P366,R366,V366:W366,AB366:AC366,AG366,AI366,AL366:AN366)=0,"",IF(G366&gt;F366,"Out-of-order rooms exceed inventory",IF(I366&gt;H366,"On-the-books rooms exceed sellable rooms",IF(Q366&gt;H366,"Forecast exceeds sellable rooms",IF(AND(Q366&gt;0,R366=0),"Missing forecast ADR",IF(AND(I366&gt;0,J366=0),"Missing on-the-books ADR","Ready")))))),"Check inputs")</f>
        <v/>
      </c>
    </row>
    <row r="367">
      <c r="A367" s="25" t="n"/>
      <c r="B367" s="24">
        <f>IFERROR(IF(A367="","",INDEX('Assumptions'!$E$3:$E$9,MOD(A367-'Assumptions'!$B$18,7)+1)),"")</f>
        <v/>
      </c>
      <c r="C367" s="24">
        <f>IFERROR(IF(A367="","",INDEX('Assumptions'!$H$3:$H$14,MONTH(A367))),"")</f>
        <v/>
      </c>
      <c r="D367" s="25" t="n"/>
      <c r="E367" s="26" t="n"/>
      <c r="F367" s="24">
        <f>IFERROR(IF(A367="","",'Assumptions'!$B$5),"")</f>
        <v/>
      </c>
      <c r="G367" s="25" t="n"/>
      <c r="H367" s="24">
        <f>IFERROR(IF(G367="","",MAX(0,F367-G367)),"")</f>
        <v/>
      </c>
      <c r="I367" s="25" t="n"/>
      <c r="J367" s="56" t="n"/>
      <c r="K367" s="57">
        <f>IFERROR(IF(OR(I367="",J367=""),"",I367*J367),"")</f>
        <v/>
      </c>
      <c r="L367" s="58">
        <f>IFERROR(IF(OR(I367="",H367=""),"",I367/H367),"")</f>
        <v/>
      </c>
      <c r="M367" s="25" t="n"/>
      <c r="N367" s="25" t="n"/>
      <c r="O367" s="25" t="n"/>
      <c r="P367" s="25" t="n"/>
      <c r="Q367" s="24">
        <f>IFERROR(IF(OR(H367="",I367="",P367=""),"",MIN(H367,MAX(0,I367+P367))),"")</f>
        <v/>
      </c>
      <c r="R367" s="56" t="n"/>
      <c r="S367" s="57">
        <f>IFERROR(IF(OR(Q367="",R367=""),"",Q367*R367),"")</f>
        <v/>
      </c>
      <c r="T367" s="58">
        <f>IFERROR(IF(OR(Q367="",H367=""),"",Q367/H367),"")</f>
        <v/>
      </c>
      <c r="U367" s="57">
        <f>IFERROR(IF(OR(S367="",H367=""),"",S367/H367),"")</f>
        <v/>
      </c>
      <c r="V367" s="25" t="n"/>
      <c r="W367" s="56" t="n"/>
      <c r="X367" s="57">
        <f>IFERROR(IF(OR(V367="",W367=""),"",V367*W367),"")</f>
        <v/>
      </c>
      <c r="Y367" s="58">
        <f>IFERROR(IF(OR(V367="",H367=""),"",V367/H367),"")</f>
        <v/>
      </c>
      <c r="Z367" s="57">
        <f>IFERROR(IF(OR(S367="",X367=""),"",S367-X367),"")</f>
        <v/>
      </c>
      <c r="AA367" s="58">
        <f>IFERROR(IF(OR(Z367="",X367=""),"",Z367/X367),"")</f>
        <v/>
      </c>
      <c r="AB367" s="25" t="n"/>
      <c r="AC367" s="56" t="n"/>
      <c r="AD367" s="57">
        <f>IFERROR(IF(OR(AB367="",AC367=""),"",AB367*AC367),"")</f>
        <v/>
      </c>
      <c r="AE367" s="57">
        <f>IFERROR(IF(OR(S367="",AD367=""),"",S367-AD367),"")</f>
        <v/>
      </c>
      <c r="AF367" s="58">
        <f>IFERROR(IF(OR(AE367="",AD367=""),"",AE367/AD367),"")</f>
        <v/>
      </c>
      <c r="AG367" s="56" t="n"/>
      <c r="AH367" s="59">
        <f>IFERROR(IF(OR(R367="",AG367=""),"",R367/AG367*100),"")</f>
        <v/>
      </c>
      <c r="AI367" s="56" t="n"/>
      <c r="AJ367" s="57">
        <f>IFERROR(IF(OR(T367="",AI367=""),"",IF(T367&gt;='Assumptions'!$B$10,AI367*(1+'Assumptions'!$B$13),IF(T367&lt;'Assumptions'!$B$8,AI367*(1-'Assumptions'!$B$14),AI367))),"")</f>
        <v/>
      </c>
      <c r="AK367" s="31">
        <f>IFERROR(IF(COUNTA(G367,I367:J367,M367:P367,R367,V367:W367,AB367:AC367,AG367,AI367,AL367:AN367)=0,"",IF(H367=0,"Closed / Sold Out",IF(I367&gt;H367,"Review Inventory",IF(T367&gt;='Assumptions'!$B$10,"Increase Rate",IF(T367&lt;'Assumptions'!$B$8,"Reduce Rate","Hold Rate"))))),"Review")</f>
        <v/>
      </c>
      <c r="AL367" s="25" t="n"/>
      <c r="AM367" s="25" t="n"/>
      <c r="AN367" s="26" t="n"/>
      <c r="AO367" s="24">
        <f>IFERROR(IF(A367="","",IF(A367&lt;TODAY(),"Past",IF(A367=TODAY(),"Today","Future"))),"")</f>
        <v/>
      </c>
      <c r="AP367" s="58">
        <f>IFERROR(IF(COUNTA(G367,I367:J367,M367:P367,R367,V367:W367,AB367:AC367,AG367,AI367,AL367:AN367)=0,"",'Assumptions'!$B$9),"")</f>
        <v/>
      </c>
      <c r="AQ367" s="31">
        <f>IFERROR(IF(COUNTA(G367,I367:J367,M367:P367,R367,V367:W367,AB367:AC367,AG367,AI367,AL367:AN367)=0,"",IF(G367&gt;F367,"Out-of-order rooms exceed inventory",IF(I367&gt;H367,"On-the-books rooms exceed sellable rooms",IF(Q367&gt;H367,"Forecast exceeds sellable rooms",IF(AND(Q367&gt;0,R367=0),"Missing forecast ADR",IF(AND(I367&gt;0,J367=0),"Missing on-the-books ADR","Ready")))))),"Check inputs")</f>
        <v/>
      </c>
    </row>
  </sheetData>
  <autoFilter ref="A1:AQ367"/>
  <conditionalFormatting sqref="AQ2:AQ367">
    <cfRule type="expression" priority="1" dxfId="0">
      <formula>AND($AQ2&lt;&gt;"",$AQ2&lt;&gt;"Ready")</formula>
    </cfRule>
  </conditionalFormatting>
  <conditionalFormatting sqref="T2:T367">
    <cfRule type="expression" priority="2" dxfId="2">
      <formula>AND($T2&lt;&gt;"",$T2&gt;='Assumptions'!$B$10)</formula>
    </cfRule>
    <cfRule type="expression" priority="3" dxfId="3">
      <formula>AND($T2&lt;&gt;"",$T2&lt;'Assumptions'!$B$8)</formula>
    </cfRule>
  </conditionalFormatting>
  <conditionalFormatting sqref="N2:N367">
    <cfRule type="cellIs" priority="4" operator="lessThan" dxfId="4">
      <formula>0</formula>
    </cfRule>
  </conditionalFormatting>
  <conditionalFormatting sqref="Z2:Z367">
    <cfRule type="cellIs" priority="5" operator="greaterThan" dxfId="5">
      <formula>0</formula>
    </cfRule>
    <cfRule type="cellIs" priority="6" operator="lessThan" dxfId="4">
      <formula>0</formula>
    </cfRule>
  </conditionalFormatting>
  <conditionalFormatting sqref="AK2:AK367">
    <cfRule type="expression" priority="7" dxfId="2">
      <formula>$AK2="Increase Rate"</formula>
    </cfRule>
    <cfRule type="expression" priority="8" dxfId="6">
      <formula>$AK2="Hold Rate"</formula>
    </cfRule>
    <cfRule type="expression" priority="9" dxfId="3">
      <formula>$AK2="Reduce Rate"</formula>
    </cfRule>
    <cfRule type="expression" priority="10" dxfId="7">
      <formula>$AK2="Review Inventory"</formula>
    </cfRule>
    <cfRule type="expression" priority="11" dxfId="8">
      <formula>$AK2="Closed / Sold Out"</formula>
    </cfRule>
  </conditionalFormatting>
  <dataValidations count="8">
    <dataValidation sqref="A2:A367" showDropDown="0" showInputMessage="0" showErrorMessage="0" allowBlank="0" errorTitle="Invalid stay date" error="Enter a valid 2026 stay date." promptTitle="Stay Date" prompt="Enter a date from 1/1/2026 through 12/31/2026." type="date" operator="between">
      <formula1>DATE(2026,1,1)</formula1>
      <formula2>DATE(2026,12,31)</formula2>
    </dataValidation>
    <dataValidation sqref="D2:D367" showDropDown="0" showInputMessage="0" showErrorMessage="0" allowBlank="0" errorTitle="Invalid day type" error="Select a listed day type." promptTitle="Day Type" prompt="Select the day classification." type="list">
      <formula1>"Weekday,Weekend,Holiday,Special Event"</formula1>
    </dataValidation>
    <dataValidation sqref="G2:G367" showDropDown="0" showInputMessage="0" showErrorMessage="0" allowBlank="0" errorTitle="Invalid room count" error="Out-of-order rooms must be between zero and Total Rooms." promptTitle="Out of Order Rooms" prompt="Enter rooms unavailable for sale." type="custom">
      <formula1>=OR(G2="",AND(G2&gt;=0,G2&lt;=F2))</formula1>
    </dataValidation>
    <dataValidation sqref="I2:I367 V2:V367 AB2:AB367" showDropDown="0" showInputMessage="0" showErrorMessage="0" allowBlank="0" errorTitle="Invalid room count" error="Enter a whole number of zero or more." promptTitle="Room Count" prompt="Enter a whole room count." type="whole" operator="between">
      <formula1>0</formula1>
      <formula2>2000</formula2>
    </dataValidation>
    <dataValidation sqref="M2:P367" showDropDown="0" showInputMessage="0" showErrorMessage="0" allowBlank="0" errorTitle="Invalid pickup" error="Enter a whole number between -2,000 and 2,000." promptTitle="Pickup" prompt="Negative values may represent cancellations or wash." type="whole" operator="between">
      <formula1>-2000</formula1>
      <formula2>2000</formula2>
    </dataValidation>
    <dataValidation sqref="J2:J367 R2:R367 W2:W367 AC2:AC367 AG2:AG367 AI2:AI367" showDropDown="0" showInputMessage="0" showErrorMessage="0" allowBlank="0" errorTitle="Invalid dollar amount" error="Enter a dollar amount of zero or more." promptTitle="Rate Input" prompt="Enter a nonnegative dollar amount." type="decimal" operator="greaterThanOrEqual">
      <formula1>0</formula1>
    </dataValidation>
    <dataValidation sqref="AL2:AL367" showDropDown="0" showInputMessage="0" showErrorMessage="0" allowBlank="0" errorTitle="Invalid minimum stay" error="Enter a whole number from 1 through 14." promptTitle="Minimum Stay" prompt="Enter the minimum stay in nights." type="whole" operator="between">
      <formula1>1</formula1>
      <formula2>14</formula2>
    </dataValidation>
    <dataValidation sqref="AM2:AM367" showDropDown="0" showInputMessage="0" showErrorMessage="0" allowBlank="0" errorTitle="Invalid inventory status" error="Select a listed inventory status." promptTitle="Inventory Status" prompt="Select the current inventory status." type="list">
      <formula1>"Open,Limited,Closed to Arrival,Closed"</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H21"/>
  <sheetViews>
    <sheetView showGridLines="0" zoomScale="70" zoomScaleNormal="70" workbookViewId="0">
      <pane ySplit="2" topLeftCell="A3" activePane="bottomLeft" state="frozen"/>
      <selection pane="bottomLeft" activeCell="A1" sqref="A1"/>
    </sheetView>
  </sheetViews>
  <sheetFormatPr baseColWidth="8" defaultRowHeight="15"/>
  <cols>
    <col width="38" customWidth="1" min="1" max="1"/>
    <col width="24" customWidth="1" min="2" max="2"/>
    <col width="62" customWidth="1" min="3" max="3"/>
    <col width="16" customWidth="1" min="5" max="5"/>
    <col width="14" customWidth="1" min="7" max="7"/>
    <col width="16" customWidth="1" min="8" max="8"/>
  </cols>
  <sheetData>
    <row r="1" ht="28" customHeight="1">
      <c r="A1" s="1" t="inlineStr">
        <is>
          <t>Hotel Revenue Management Assumptions</t>
        </is>
      </c>
    </row>
    <row r="2">
      <c r="A2" s="22" t="inlineStr">
        <is>
          <t>Setting</t>
        </is>
      </c>
      <c r="B2" s="22" t="inlineStr">
        <is>
          <t>Editable Value</t>
        </is>
      </c>
      <c r="C2" s="22" t="inlineStr">
        <is>
          <t>Description</t>
        </is>
      </c>
      <c r="E2" s="13" t="inlineStr">
        <is>
          <t>Day Labels</t>
        </is>
      </c>
      <c r="G2" s="13" t="inlineStr">
        <is>
          <t>Month Number</t>
        </is>
      </c>
      <c r="H2" s="13" t="inlineStr">
        <is>
          <t>Month Labels</t>
        </is>
      </c>
    </row>
    <row r="3">
      <c r="A3" s="32" t="inlineStr">
        <is>
          <t>Property Name</t>
        </is>
      </c>
      <c r="B3" s="33" t="inlineStr">
        <is>
          <t>Harbor Point Hotel</t>
        </is>
      </c>
      <c r="C3" s="34" t="inlineStr">
        <is>
          <t>Name shown on Dashboard</t>
        </is>
      </c>
      <c r="E3" s="35" t="inlineStr">
        <is>
          <t>Thursday</t>
        </is>
      </c>
      <c r="G3" s="35" t="n">
        <v>1</v>
      </c>
      <c r="H3" s="35" t="inlineStr">
        <is>
          <t>January</t>
        </is>
      </c>
    </row>
    <row r="4">
      <c r="A4" s="32" t="inlineStr">
        <is>
          <t>Market</t>
        </is>
      </c>
      <c r="B4" s="33" t="inlineStr">
        <is>
          <t>Baltimore, Maryland</t>
        </is>
      </c>
      <c r="C4" s="34" t="inlineStr">
        <is>
          <t>Primary hotel market</t>
        </is>
      </c>
      <c r="E4" s="35" t="inlineStr">
        <is>
          <t>Friday</t>
        </is>
      </c>
      <c r="G4" s="35" t="n">
        <v>2</v>
      </c>
      <c r="H4" s="35" t="inlineStr">
        <is>
          <t>February</t>
        </is>
      </c>
    </row>
    <row r="5">
      <c r="A5" s="32" t="inlineStr">
        <is>
          <t>Total Rooms</t>
        </is>
      </c>
      <c r="B5" s="36" t="n">
        <v>120</v>
      </c>
      <c r="C5" s="34" t="inlineStr">
        <is>
          <t>Physical room inventory</t>
        </is>
      </c>
      <c r="E5" s="35" t="inlineStr">
        <is>
          <t>Saturday</t>
        </is>
      </c>
      <c r="G5" s="35" t="n">
        <v>3</v>
      </c>
      <c r="H5" s="35" t="inlineStr">
        <is>
          <t>March</t>
        </is>
      </c>
    </row>
    <row r="6">
      <c r="A6" s="32" t="inlineStr">
        <is>
          <t>Default Out of Order Rooms</t>
        </is>
      </c>
      <c r="B6" s="36" t="n">
        <v>2</v>
      </c>
      <c r="C6" s="34" t="inlineStr">
        <is>
          <t>Planning assumption only</t>
        </is>
      </c>
      <c r="E6" s="35" t="inlineStr">
        <is>
          <t>Sunday</t>
        </is>
      </c>
      <c r="G6" s="35" t="n">
        <v>4</v>
      </c>
      <c r="H6" s="35" t="inlineStr">
        <is>
          <t>April</t>
        </is>
      </c>
    </row>
    <row r="7">
      <c r="A7" s="32" t="inlineStr">
        <is>
          <t>Currency</t>
        </is>
      </c>
      <c r="B7" s="33" t="inlineStr">
        <is>
          <t>U.S. Dollar</t>
        </is>
      </c>
      <c r="C7" s="34" t="inlineStr">
        <is>
          <t>Display reference</t>
        </is>
      </c>
      <c r="E7" s="35" t="inlineStr">
        <is>
          <t>Monday</t>
        </is>
      </c>
      <c r="G7" s="35" t="n">
        <v>5</v>
      </c>
      <c r="H7" s="35" t="inlineStr">
        <is>
          <t>May</t>
        </is>
      </c>
    </row>
    <row r="8">
      <c r="A8" s="32" t="inlineStr">
        <is>
          <t>Low-Demand Occupancy Threshold</t>
        </is>
      </c>
      <c r="B8" s="60" t="n">
        <v>0.65</v>
      </c>
      <c r="C8" s="34" t="inlineStr">
        <is>
          <t>Forecast occupancy below this level suggests a rate review</t>
        </is>
      </c>
      <c r="E8" s="35" t="inlineStr">
        <is>
          <t>Tuesday</t>
        </is>
      </c>
      <c r="G8" s="35" t="n">
        <v>6</v>
      </c>
      <c r="H8" s="35" t="inlineStr">
        <is>
          <t>June</t>
        </is>
      </c>
    </row>
    <row r="9">
      <c r="A9" s="32" t="inlineStr">
        <is>
          <t>Occupancy Target</t>
        </is>
      </c>
      <c r="B9" s="60" t="n">
        <v>0.78</v>
      </c>
      <c r="C9" s="34" t="inlineStr">
        <is>
          <t>Internal operating target</t>
        </is>
      </c>
      <c r="E9" s="35" t="inlineStr">
        <is>
          <t>Wednesday</t>
        </is>
      </c>
      <c r="G9" s="35" t="n">
        <v>7</v>
      </c>
      <c r="H9" s="35" t="inlineStr">
        <is>
          <t>July</t>
        </is>
      </c>
    </row>
    <row r="10">
      <c r="A10" s="32" t="inlineStr">
        <is>
          <t>High-Demand Occupancy Threshold</t>
        </is>
      </c>
      <c r="B10" s="60" t="n">
        <v>0.9</v>
      </c>
      <c r="C10" s="34" t="inlineStr">
        <is>
          <t>Forecast occupancy at or above this level suggests stronger pricing</t>
        </is>
      </c>
      <c r="G10" s="35" t="n">
        <v>8</v>
      </c>
      <c r="H10" s="35" t="inlineStr">
        <is>
          <t>August</t>
        </is>
      </c>
    </row>
    <row r="11">
      <c r="A11" s="32" t="inlineStr">
        <is>
          <t>Target ADR</t>
        </is>
      </c>
      <c r="B11" s="61" t="n">
        <v>195</v>
      </c>
      <c r="C11" s="34" t="inlineStr">
        <is>
          <t>Internal ADR target</t>
        </is>
      </c>
      <c r="G11" s="35" t="n">
        <v>9</v>
      </c>
      <c r="H11" s="35" t="inlineStr">
        <is>
          <t>September</t>
        </is>
      </c>
    </row>
    <row r="12">
      <c r="A12" s="32" t="inlineStr">
        <is>
          <t>Target RevPAR</t>
        </is>
      </c>
      <c r="B12" s="61" t="n">
        <v>152</v>
      </c>
      <c r="C12" s="34" t="inlineStr">
        <is>
          <t>Internal RevPAR target</t>
        </is>
      </c>
      <c r="G12" s="35" t="n">
        <v>10</v>
      </c>
      <c r="H12" s="35" t="inlineStr">
        <is>
          <t>October</t>
        </is>
      </c>
    </row>
    <row r="13">
      <c r="A13" s="32" t="inlineStr">
        <is>
          <t>High-Demand Rate Increase</t>
        </is>
      </c>
      <c r="B13" s="60" t="n">
        <v>0.1</v>
      </c>
      <c r="C13" s="34" t="inlineStr">
        <is>
          <t>Suggested percentage increase to the current public rate</t>
        </is>
      </c>
      <c r="G13" s="35" t="n">
        <v>11</v>
      </c>
      <c r="H13" s="35" t="inlineStr">
        <is>
          <t>November</t>
        </is>
      </c>
    </row>
    <row r="14">
      <c r="A14" s="32" t="inlineStr">
        <is>
          <t>Low-Demand Rate Reduction</t>
        </is>
      </c>
      <c r="B14" s="60" t="n">
        <v>0.05</v>
      </c>
      <c r="C14" s="34" t="inlineStr">
        <is>
          <t>Suggested percentage reduction to the current public rate</t>
        </is>
      </c>
      <c r="G14" s="35" t="n">
        <v>12</v>
      </c>
      <c r="H14" s="35" t="inlineStr">
        <is>
          <t>December</t>
        </is>
      </c>
    </row>
    <row r="15">
      <c r="A15" s="32" t="inlineStr">
        <is>
          <t>Negative Pickup Alert</t>
        </is>
      </c>
      <c r="B15" s="36" t="n">
        <v>-3</v>
      </c>
      <c r="C15" s="34" t="inlineStr">
        <is>
          <t>Seven-day pickup at or below this level requires review</t>
        </is>
      </c>
    </row>
    <row r="16">
      <c r="A16" s="32" t="inlineStr">
        <is>
          <t>Maximum Minimum Stay</t>
        </is>
      </c>
      <c r="B16" s="36" t="n">
        <v>3</v>
      </c>
      <c r="C16" s="34" t="inlineStr">
        <is>
          <t>Internal planning limit for automated review flags</t>
        </is>
      </c>
    </row>
    <row r="18">
      <c r="A18" s="39" t="inlineStr">
        <is>
          <t>Calendar Baseline</t>
        </is>
      </c>
      <c r="B18" s="62" t="n">
        <v>46023</v>
      </c>
      <c r="C18" s="39" t="inlineStr">
        <is>
          <t>Supports locale-independent Day formulas</t>
        </is>
      </c>
    </row>
    <row r="20">
      <c r="A20" s="41" t="inlineStr">
        <is>
          <t>Threshold Check</t>
        </is>
      </c>
      <c r="B20" s="31">
        <f>IFERROR(IF(B10&gt;B8,"Ready","High-demand threshold must exceed low-demand threshold"),"Check inputs")</f>
        <v/>
      </c>
      <c r="C20" s="34" t="inlineStr">
        <is>
          <t>High-demand threshold must exceed the low-demand threshold.</t>
        </is>
      </c>
    </row>
    <row r="21">
      <c r="A21" s="41" t="inlineStr">
        <is>
          <t>Target Check</t>
        </is>
      </c>
      <c r="B21" s="31">
        <f>IFERROR(IF(AND(B9&gt;=B8,B9&lt;=B10),"Ready","Occupancy target should fall between the low- and high-demand thresholds"),"Check inputs")</f>
        <v/>
      </c>
      <c r="C21" s="34" t="inlineStr">
        <is>
          <t>Occupancy target should fall between the low- and high-demand thresholds.</t>
        </is>
      </c>
    </row>
  </sheetData>
  <autoFilter ref="A2:C16"/>
  <mergeCells count="1">
    <mergeCell ref="A1:C1"/>
  </mergeCells>
  <conditionalFormatting sqref="B20:B21">
    <cfRule type="expression" priority="1" dxfId="0" stopIfTrue="1">
      <formula>B20&lt;&gt;"Ready"</formula>
    </cfRule>
  </conditionalFormatting>
  <dataValidations count="3">
    <dataValidation sqref="B5" showDropDown="0" showInputMessage="0" showErrorMessage="0" allowBlank="0" errorTitle="Invalid room inventory" error="Enter a whole number from 1 through 2,000." promptTitle="Total Rooms" prompt="Enter the hotel's physical room inventory." type="whole" operator="between">
      <formula1>1</formula1>
      <formula2>2000</formula2>
    </dataValidation>
    <dataValidation sqref="B8:B10" showDropDown="0" showInputMessage="0" showErrorMessage="0" allowBlank="0" errorTitle="Invalid occupancy threshold" error="Enter a percentage from 0% through 100%." promptTitle="Occupancy Threshold" prompt="Enter a percentage between 0% and 100%." type="decimal" operator="between">
      <formula1>0</formula1>
      <formula2>1</formula2>
    </dataValidation>
    <dataValidation sqref="B13:B14" showDropDown="0" showInputMessage="0" showErrorMessage="0" allowBlank="0" errorTitle="Invalid rate change" error="Enter a percentage from 0% through 50%." promptTitle="Rate Change" prompt="Enter a rate change between 0% and 50%." type="decimal" operator="between">
      <formula1>0</formula1>
      <formula2>0.5</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F39"/>
  <sheetViews>
    <sheetView showGridLines="0" zoomScale="70" zoomScaleNormal="70" workbookViewId="0">
      <pane ySplit="2" topLeftCell="A3" activePane="bottomLeft" state="frozen"/>
      <selection pane="bottomLeft" activeCell="A1" sqref="A1"/>
    </sheetView>
  </sheetViews>
  <sheetFormatPr baseColWidth="8" defaultRowHeight="15"/>
  <cols>
    <col width="30" customWidth="1" min="1" max="1"/>
    <col width="18" customWidth="1" min="2" max="2"/>
    <col width="18" customWidth="1" min="3" max="3"/>
    <col width="18" customWidth="1" min="4" max="4"/>
    <col width="18" customWidth="1" min="5" max="5"/>
    <col width="18" customWidth="1" min="6" max="6"/>
  </cols>
  <sheetData>
    <row r="1" ht="30" customHeight="1">
      <c r="A1" s="1" t="inlineStr">
        <is>
          <t>Hotel Revenue Management Workbook Instructions</t>
        </is>
      </c>
    </row>
    <row r="3">
      <c r="A3" s="42" t="inlineStr">
        <is>
          <t>Getting Started</t>
        </is>
      </c>
      <c r="B3" s="63" t="n"/>
      <c r="C3" s="63" t="n"/>
      <c r="D3" s="63" t="n"/>
      <c r="E3" s="63" t="n"/>
      <c r="F3" s="64" t="n"/>
    </row>
    <row r="4" ht="32" customHeight="1">
      <c r="A4" s="43" t="inlineStr">
        <is>
          <t>1. Review the property information and operating thresholds on the Assumptions worksheet.</t>
        </is>
      </c>
      <c r="B4" s="63" t="n"/>
      <c r="C4" s="63" t="n"/>
      <c r="D4" s="63" t="n"/>
      <c r="E4" s="63" t="n"/>
      <c r="F4" s="64" t="n"/>
    </row>
    <row r="5" ht="32" customHeight="1">
      <c r="A5" s="34" t="inlineStr">
        <is>
          <t>2. Enter or paste daily room inventory, on-the-books, pickup, forecast, budget, prior-year, and competitor-set data on the Daily Revenue worksheet.</t>
        </is>
      </c>
      <c r="B5" s="63" t="n"/>
      <c r="C5" s="63" t="n"/>
      <c r="D5" s="63" t="n"/>
      <c r="E5" s="63" t="n"/>
      <c r="F5" s="64" t="n"/>
    </row>
    <row r="6" ht="32" customHeight="1">
      <c r="A6" s="43" t="inlineStr">
        <is>
          <t>3. Do not paste over formula columns.</t>
        </is>
      </c>
      <c r="B6" s="63" t="n"/>
      <c r="C6" s="63" t="n"/>
      <c r="D6" s="63" t="n"/>
      <c r="E6" s="63" t="n"/>
      <c r="F6" s="64" t="n"/>
    </row>
    <row r="7" ht="32" customHeight="1">
      <c r="A7" s="34" t="inlineStr">
        <is>
          <t>4. Select the reporting dates on the Dashboard.</t>
        </is>
      </c>
      <c r="B7" s="63" t="n"/>
      <c r="C7" s="63" t="n"/>
      <c r="D7" s="63" t="n"/>
      <c r="E7" s="63" t="n"/>
      <c r="F7" s="64" t="n"/>
    </row>
    <row r="8" ht="32" customHeight="1">
      <c r="A8" s="43" t="inlineStr">
        <is>
          <t>5. Review exceptions, rate recommendations, and operational checks before the revenue meeting.</t>
        </is>
      </c>
      <c r="B8" s="63" t="n"/>
      <c r="C8" s="63" t="n"/>
      <c r="D8" s="63" t="n"/>
      <c r="E8" s="63" t="n"/>
      <c r="F8" s="64" t="n"/>
    </row>
    <row r="10">
      <c r="A10" s="42" t="inlineStr">
        <is>
          <t>Input Guidance</t>
        </is>
      </c>
      <c r="B10" s="63" t="n"/>
      <c r="C10" s="63" t="n"/>
      <c r="D10" s="63" t="n"/>
      <c r="E10" s="63" t="n"/>
      <c r="F10" s="64" t="n"/>
    </row>
    <row r="11" ht="48" customHeight="1">
      <c r="A11" s="34" t="inlineStr">
        <is>
          <t>Users may manually export information from their PMS, CRS, channel manager, or reporting tools and paste it into the appropriate input columns. This workbook does not implement a live integration.</t>
        </is>
      </c>
      <c r="B11" s="63" t="n"/>
      <c r="C11" s="63" t="n"/>
      <c r="D11" s="63" t="n"/>
      <c r="E11" s="63" t="n"/>
      <c r="F11" s="64" t="n"/>
    </row>
    <row r="12" ht="48" customHeight="1">
      <c r="A12" s="43" t="inlineStr">
        <is>
          <t>Editable Daily Revenue columns are Stay Date, Day Type, Demand Driver, Out of Order Rooms, On-the-Books Rooms, On-the-Books ADR, 1-Day Pickup, 7-Day Pickup, 30-Day Pickup, Forecast Adjustment Rooms, Forecast ADR, Budget Rooms Sold, Budget ADR, Prior Year Rooms Sold, Prior Year ADR, Competitor Set ADR, Current Public Rate, Minimum Stay Nights, Inventory Status, and Revenue Manager Notes.</t>
        </is>
      </c>
      <c r="B12" s="63" t="n"/>
      <c r="C12" s="63" t="n"/>
      <c r="D12" s="63" t="n"/>
      <c r="E12" s="63" t="n"/>
      <c r="F12" s="64" t="n"/>
    </row>
    <row r="13" ht="32" customHeight="1">
      <c r="A13" s="34" t="inlineStr">
        <is>
          <t>Editable cells use a pale gold fill. Calculated cells use a neutral blue-gray fill.</t>
        </is>
      </c>
      <c r="B13" s="63" t="n"/>
      <c r="C13" s="63" t="n"/>
      <c r="D13" s="63" t="n"/>
      <c r="E13" s="63" t="n"/>
      <c r="F13" s="64" t="n"/>
    </row>
    <row r="15">
      <c r="A15" s="42" t="inlineStr">
        <is>
          <t>Metric Definitions</t>
        </is>
      </c>
      <c r="B15" s="63" t="n"/>
      <c r="C15" s="63" t="n"/>
      <c r="D15" s="63" t="n"/>
      <c r="E15" s="63" t="n"/>
      <c r="F15" s="64" t="n"/>
    </row>
    <row r="16" ht="32" customHeight="1">
      <c r="A16" s="43" t="inlineStr">
        <is>
          <t>Occupancy: Rooms sold divided by sellable rooms.</t>
        </is>
      </c>
      <c r="B16" s="63" t="n"/>
      <c r="C16" s="63" t="n"/>
      <c r="D16" s="63" t="n"/>
      <c r="E16" s="63" t="n"/>
      <c r="F16" s="64" t="n"/>
    </row>
    <row r="17" ht="32" customHeight="1">
      <c r="A17" s="34" t="inlineStr">
        <is>
          <t>ADR: Rooms revenue divided by rooms sold.</t>
        </is>
      </c>
      <c r="B17" s="63" t="n"/>
      <c r="C17" s="63" t="n"/>
      <c r="D17" s="63" t="n"/>
      <c r="E17" s="63" t="n"/>
      <c r="F17" s="64" t="n"/>
    </row>
    <row r="18" ht="32" customHeight="1">
      <c r="A18" s="43" t="inlineStr">
        <is>
          <t>RevPAR: Rooms revenue divided by sellable rooms.</t>
        </is>
      </c>
      <c r="B18" s="63" t="n"/>
      <c r="C18" s="63" t="n"/>
      <c r="D18" s="63" t="n"/>
      <c r="E18" s="63" t="n"/>
      <c r="F18" s="64" t="n"/>
    </row>
    <row r="19" ht="32" customHeight="1">
      <c r="A19" s="34" t="inlineStr">
        <is>
          <t>Pickup: Net change in rooms sold over a specified lookback period; negative pickup can reflect cancellations or block wash.</t>
        </is>
      </c>
      <c r="B19" s="63" t="n"/>
      <c r="C19" s="63" t="n"/>
      <c r="D19" s="63" t="n"/>
      <c r="E19" s="63" t="n"/>
      <c r="F19" s="64" t="n"/>
    </row>
    <row r="20" ht="32" customHeight="1">
      <c r="A20" s="43" t="inlineStr">
        <is>
          <t>On the Books: Reservations currently held for a future stay date.</t>
        </is>
      </c>
      <c r="B20" s="63" t="n"/>
      <c r="C20" s="63" t="n"/>
      <c r="D20" s="63" t="n"/>
      <c r="E20" s="63" t="n"/>
      <c r="F20" s="64" t="n"/>
    </row>
    <row r="21" ht="32" customHeight="1">
      <c r="A21" s="34" t="inlineStr">
        <is>
          <t>Forecast: Expected final performance after anticipated pickup or wash.</t>
        </is>
      </c>
      <c r="B21" s="63" t="n"/>
      <c r="C21" s="63" t="n"/>
      <c r="D21" s="63" t="n"/>
      <c r="E21" s="63" t="n"/>
      <c r="F21" s="64" t="n"/>
    </row>
    <row r="22" ht="32" customHeight="1">
      <c r="A22" s="43" t="inlineStr">
        <is>
          <t>ADR Index: Forecast ADR divided by competitor-set ADR, multiplied by 100.</t>
        </is>
      </c>
      <c r="B22" s="63" t="n"/>
      <c r="C22" s="63" t="n"/>
      <c r="D22" s="63" t="n"/>
      <c r="E22" s="63" t="n"/>
      <c r="F22" s="64" t="n"/>
    </row>
    <row r="23" ht="32" customHeight="1">
      <c r="A23" s="34" t="inlineStr">
        <is>
          <t>Sellable Rooms: Total rooms less out-of-order rooms.</t>
        </is>
      </c>
      <c r="B23" s="63" t="n"/>
      <c r="C23" s="63" t="n"/>
      <c r="D23" s="63" t="n"/>
      <c r="E23" s="63" t="n"/>
      <c r="F23" s="64" t="n"/>
    </row>
    <row r="25">
      <c r="A25" s="42" t="inlineStr">
        <is>
          <t>Recommended Operating Routine</t>
        </is>
      </c>
      <c r="B25" s="63" t="n"/>
      <c r="C25" s="63" t="n"/>
      <c r="D25" s="63" t="n"/>
      <c r="E25" s="63" t="n"/>
      <c r="F25" s="64" t="n"/>
    </row>
    <row r="26" ht="32" customHeight="1">
      <c r="A26" s="43" t="inlineStr">
        <is>
          <t>Review the next 90 days at least weekly.</t>
        </is>
      </c>
      <c r="B26" s="63" t="n"/>
      <c r="C26" s="63" t="n"/>
      <c r="D26" s="63" t="n"/>
      <c r="E26" s="63" t="n"/>
      <c r="F26" s="64" t="n"/>
    </row>
    <row r="27" ht="32" customHeight="1">
      <c r="A27" s="34" t="inlineStr">
        <is>
          <t>Review the next 14 days daily during high-demand periods.</t>
        </is>
      </c>
      <c r="B27" s="63" t="n"/>
      <c r="C27" s="63" t="n"/>
      <c r="D27" s="63" t="n"/>
      <c r="E27" s="63" t="n"/>
      <c r="F27" s="64" t="n"/>
    </row>
    <row r="28" ht="32" customHeight="1">
      <c r="A28" s="43" t="inlineStr">
        <is>
          <t>Investigate negative pickup, inventory mismatches, and missing ADR values.</t>
        </is>
      </c>
      <c r="B28" s="63" t="n"/>
      <c r="C28" s="63" t="n"/>
      <c r="D28" s="63" t="n"/>
      <c r="E28" s="63" t="n"/>
      <c r="F28" s="64" t="n"/>
    </row>
    <row r="29" ht="32" customHeight="1">
      <c r="A29" s="34" t="inlineStr">
        <is>
          <t>Compare forecast performance with budget and prior year.</t>
        </is>
      </c>
      <c r="B29" s="63" t="n"/>
      <c r="C29" s="63" t="n"/>
      <c r="D29" s="63" t="n"/>
      <c r="E29" s="63" t="n"/>
      <c r="F29" s="64" t="n"/>
    </row>
    <row r="30" ht="32" customHeight="1">
      <c r="A30" s="43" t="inlineStr">
        <is>
          <t>Use recommended rates as decision support, not automatic pricing.</t>
        </is>
      </c>
      <c r="B30" s="63" t="n"/>
      <c r="C30" s="63" t="n"/>
      <c r="D30" s="63" t="n"/>
      <c r="E30" s="63" t="n"/>
      <c r="F30" s="64" t="n"/>
    </row>
    <row r="31" ht="32" customHeight="1">
      <c r="A31" s="34" t="inlineStr">
        <is>
          <t>Confirm event calendars, group block changes, cancellation patterns, and room-type availability before changing rates or restrictions.</t>
        </is>
      </c>
      <c r="B31" s="63" t="n"/>
      <c r="C31" s="63" t="n"/>
      <c r="D31" s="63" t="n"/>
      <c r="E31" s="63" t="n"/>
      <c r="F31" s="64" t="n"/>
    </row>
    <row r="32" ht="32" customHeight="1">
      <c r="A32" s="43" t="inlineStr">
        <is>
          <t>Document important decisions in Revenue Manager Notes.</t>
        </is>
      </c>
      <c r="B32" s="63" t="n"/>
      <c r="C32" s="63" t="n"/>
      <c r="D32" s="63" t="n"/>
      <c r="E32" s="63" t="n"/>
      <c r="F32" s="64" t="n"/>
    </row>
    <row r="34">
      <c r="A34" s="42" t="inlineStr">
        <is>
          <t>Important Limitations</t>
        </is>
      </c>
      <c r="B34" s="63" t="n"/>
      <c r="C34" s="63" t="n"/>
      <c r="D34" s="63" t="n"/>
      <c r="E34" s="63" t="n"/>
      <c r="F34" s="64" t="n"/>
    </row>
    <row r="35" ht="32" customHeight="1">
      <c r="A35" s="34" t="inlineStr">
        <is>
          <t>Recommended public rates are based on user-entered thresholds and simple occupancy logic.</t>
        </is>
      </c>
      <c r="B35" s="63" t="n"/>
      <c r="C35" s="63" t="n"/>
      <c r="D35" s="63" t="n"/>
      <c r="E35" s="63" t="n"/>
      <c r="F35" s="64" t="n"/>
    </row>
    <row r="36" ht="32" customHeight="1">
      <c r="A36" s="43" t="inlineStr">
        <is>
          <t>The workbook does not replace professional judgment or system-level pricing controls.</t>
        </is>
      </c>
      <c r="B36" s="63" t="n"/>
      <c r="C36" s="63" t="n"/>
      <c r="D36" s="63" t="n"/>
      <c r="E36" s="63" t="n"/>
      <c r="F36" s="64" t="n"/>
    </row>
    <row r="37" ht="32" customHeight="1">
      <c r="A37" s="34" t="inlineStr">
        <is>
          <t>Competitor-set information must be entered by the user from an authorized source.</t>
        </is>
      </c>
      <c r="B37" s="63" t="n"/>
      <c r="C37" s="63" t="n"/>
      <c r="D37" s="63" t="n"/>
      <c r="E37" s="63" t="n"/>
      <c r="F37" s="64" t="n"/>
    </row>
    <row r="38" ht="32" customHeight="1">
      <c r="A38" s="43" t="inlineStr">
        <is>
          <t>The workbook does not guarantee revenue results or regulatory compliance.</t>
        </is>
      </c>
      <c r="B38" s="63" t="n"/>
      <c r="C38" s="63" t="n"/>
      <c r="D38" s="63" t="n"/>
      <c r="E38" s="63" t="n"/>
      <c r="F38" s="64" t="n"/>
    </row>
    <row r="39" ht="32" customHeight="1">
      <c r="A39" s="34" t="inlineStr">
        <is>
          <t>Taxes, fees, and service charges are excluded from rooms revenue unless the user deliberately includes them in source data.</t>
        </is>
      </c>
      <c r="B39" s="63" t="n"/>
      <c r="C39" s="63" t="n"/>
      <c r="D39" s="63" t="n"/>
      <c r="E39" s="63" t="n"/>
      <c r="F39" s="64" t="n"/>
    </row>
  </sheetData>
  <mergeCells count="34">
    <mergeCell ref="A16:F16"/>
    <mergeCell ref="A37:F37"/>
    <mergeCell ref="A27:F27"/>
    <mergeCell ref="A12:F12"/>
    <mergeCell ref="A18:F18"/>
    <mergeCell ref="A3:F3"/>
    <mergeCell ref="A26:F26"/>
    <mergeCell ref="A21:F21"/>
    <mergeCell ref="A5:F5"/>
    <mergeCell ref="A23:F23"/>
    <mergeCell ref="A32:F32"/>
    <mergeCell ref="A8:F8"/>
    <mergeCell ref="A22:F22"/>
    <mergeCell ref="A17:F17"/>
    <mergeCell ref="A35:F35"/>
    <mergeCell ref="A4:F4"/>
    <mergeCell ref="A20:F20"/>
    <mergeCell ref="A29:F29"/>
    <mergeCell ref="A38:F38"/>
    <mergeCell ref="A10:F10"/>
    <mergeCell ref="A28:F28"/>
    <mergeCell ref="A13:F13"/>
    <mergeCell ref="A19:F19"/>
    <mergeCell ref="A31:F31"/>
    <mergeCell ref="A34:F34"/>
    <mergeCell ref="A30:F30"/>
    <mergeCell ref="A39:F39"/>
    <mergeCell ref="A15:F15"/>
    <mergeCell ref="A11:F11"/>
    <mergeCell ref="A36:F36"/>
    <mergeCell ref="A1:F1"/>
    <mergeCell ref="A6:F6"/>
    <mergeCell ref="A7:F7"/>
    <mergeCell ref="A25:F25"/>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2026-09-06T09:06:10Z</dcterms:created>
  <dcterms:modified xmlns:dcterms="http://purl.org/dc/terms/" xmlns:xsi="http://www.w3.org/2001/XMLSchema-instance" xsi:type="dcterms:W3CDTF">2026-09-06T09:06:13+00:00Z</dcterms:modified>
</cp:coreProperties>
</file>