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ate Plans" sheetId="2" state="visible" r:id="rId2"/>
    <sheet xmlns:r="http://schemas.openxmlformats.org/officeDocument/2006/relationships" name="Market Shop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'Rate Plans'!$A$8:$AJ$158</definedName>
    <definedName name="_xlnm._FilterDatabase" localSheetId="2" hidden="1">'Market Shop'!$A$7:$AB$157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/d/yyyy"/>
    <numFmt numFmtId="165" formatCode="0.0%"/>
    <numFmt numFmtId="166" formatCode="$#,##0.00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44546A"/>
      <sz val="11"/>
    </font>
    <font>
      <name val="Calibri"/>
      <b val="1"/>
      <color rgb="0017324D"/>
      <sz val="10"/>
    </font>
    <font>
      <name val="Calibri"/>
      <b val="1"/>
      <color rgb="00FFFFFF"/>
      <sz val="12"/>
    </font>
    <font>
      <name val="Calibri"/>
      <color rgb="0044546A"/>
      <sz val="9"/>
    </font>
    <font>
      <name val="Calibri"/>
      <b val="1"/>
      <color rgb="0017324D"/>
      <sz val="12"/>
    </font>
    <font>
      <name val="Calibri"/>
      <b val="1"/>
      <color rgb="00FFFFFF"/>
      <sz val="11"/>
    </font>
    <font>
      <name val="Calibri"/>
      <color rgb="00202020"/>
      <sz val="10"/>
    </font>
  </fonts>
  <fills count="12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E7E6E6"/>
      </patternFill>
    </fill>
    <fill>
      <patternFill patternType="solid">
        <fgColor rgb="002B5D74"/>
      </patternFill>
    </fill>
    <fill>
      <patternFill patternType="solid">
        <fgColor rgb="00FFF1CE"/>
      </patternFill>
    </fill>
    <fill>
      <patternFill patternType="solid">
        <fgColor rgb="00F2F7F8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DDEFE8"/>
      </patternFill>
    </fill>
    <fill>
      <patternFill patternType="solid">
        <fgColor rgb="00FCE4B2"/>
      </patternFill>
    </fill>
    <fill>
      <patternFill patternType="solid">
        <fgColor rgb="00F4CCCC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pivotButton="0" quotePrefix="0" xfId="0"/>
    <xf numFmtId="0" fontId="3" fillId="0" borderId="0" pivotButton="0" quotePrefix="0" xfId="0"/>
    <xf numFmtId="164" fontId="0" fillId="3" borderId="1" pivotButton="0" quotePrefix="0" xfId="0"/>
    <xf numFmtId="0" fontId="4" fillId="4" borderId="0" pivotButton="0" quotePrefix="0" xfId="0"/>
    <xf numFmtId="0" fontId="0" fillId="4" borderId="0" pivotButton="0" quotePrefix="0" xfId="0"/>
    <xf numFmtId="0" fontId="3" fillId="0" borderId="1" pivotButton="0" quotePrefix="0" xfId="0"/>
    <xf numFmtId="165" fontId="0" fillId="5" borderId="1" applyProtection="1" pivotButton="0" quotePrefix="0" xfId="0">
      <protection locked="0" hidden="0"/>
    </xf>
    <xf numFmtId="0" fontId="3" fillId="6" borderId="1" pivotButton="0" quotePrefix="0" xfId="0"/>
    <xf numFmtId="1" fontId="6" fillId="3" borderId="1" pivotButton="0" quotePrefix="0" xfId="0"/>
    <xf numFmtId="166" fontId="6" fillId="3" borderId="1" pivotButton="0" quotePrefix="0" xfId="0"/>
    <xf numFmtId="166" fontId="0" fillId="5" borderId="1" applyProtection="1" pivotButton="0" quotePrefix="0" xfId="0">
      <protection locked="0" hidden="0"/>
    </xf>
    <xf numFmtId="165" fontId="6" fillId="3" borderId="1" pivotButton="0" quotePrefix="0" xfId="0"/>
    <xf numFmtId="1" fontId="0" fillId="5" borderId="1" applyProtection="1" pivotButton="0" quotePrefix="0" xfId="0">
      <protection locked="0" hidden="0"/>
    </xf>
    <xf numFmtId="0" fontId="5" fillId="0" borderId="0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  <xf numFmtId="0" fontId="0" fillId="6" borderId="1" pivotButton="0" quotePrefix="0" xfId="0"/>
    <xf numFmtId="166" fontId="0" fillId="6" borderId="1" pivotButton="0" quotePrefix="0" xfId="0"/>
    <xf numFmtId="165" fontId="0" fillId="6" borderId="1" pivotButton="0" quotePrefix="0" xfId="0"/>
    <xf numFmtId="0" fontId="0" fillId="7" borderId="1" pivotButton="0" quotePrefix="0" xfId="0"/>
    <xf numFmtId="166" fontId="0" fillId="7" borderId="1" pivotButton="0" quotePrefix="0" xfId="0"/>
    <xf numFmtId="165" fontId="0" fillId="7" borderId="1" pivotButton="0" quotePrefix="0" xfId="0"/>
    <xf numFmtId="0" fontId="7" fillId="2" borderId="1" pivotButton="0" quotePrefix="0" xfId="0"/>
    <xf numFmtId="0" fontId="0" fillId="0" borderId="1" pivotButton="0" quotePrefix="0" xfId="0"/>
    <xf numFmtId="166" fontId="0" fillId="0" borderId="1" pivotButton="0" quotePrefix="0" xfId="0"/>
    <xf numFmtId="0" fontId="1" fillId="2" borderId="0" pivotButton="0" quotePrefix="0" xfId="0"/>
    <xf numFmtId="0" fontId="7" fillId="4" borderId="1" pivotButton="0" quotePrefix="0" xfId="0"/>
    <xf numFmtId="165" fontId="0" fillId="3" borderId="1" pivotButton="0" quotePrefix="0" xfId="0"/>
    <xf numFmtId="166" fontId="0" fillId="3" borderId="1" pivotButton="0" quotePrefix="0" xfId="0"/>
    <xf numFmtId="1" fontId="0" fillId="3" borderId="1" pivotButton="0" quotePrefix="0" xfId="0"/>
    <xf numFmtId="0" fontId="8" fillId="8" borderId="1" applyAlignment="1" applyProtection="1" pivotButton="0" quotePrefix="0" xfId="0">
      <alignment horizontal="left" vertical="center" wrapText="1"/>
      <protection locked="0" hidden="0"/>
    </xf>
    <xf numFmtId="164" fontId="8" fillId="8" borderId="1" applyAlignment="1" applyProtection="1" pivotButton="0" quotePrefix="0" xfId="0">
      <alignment horizontal="left" vertical="center" wrapText="1"/>
      <protection locked="0" hidden="0"/>
    </xf>
    <xf numFmtId="166" fontId="8" fillId="8" borderId="1" applyAlignment="1" applyProtection="1" pivotButton="0" quotePrefix="0" xfId="0">
      <alignment horizontal="left" vertical="center" wrapText="1"/>
      <protection locked="0" hidden="0"/>
    </xf>
    <xf numFmtId="166" fontId="8" fillId="3" borderId="1" applyAlignment="1" pivotButton="0" quotePrefix="0" xfId="0">
      <alignment horizontal="left" vertical="center" wrapText="1"/>
    </xf>
    <xf numFmtId="165" fontId="8" fillId="8" borderId="1" applyAlignment="1" applyProtection="1" pivotButton="0" quotePrefix="0" xfId="0">
      <alignment horizontal="left" vertical="center" wrapText="1"/>
      <protection locked="0" hidden="0"/>
    </xf>
    <xf numFmtId="165" fontId="8" fillId="3" borderId="1" applyAlignment="1" pivotButton="0" quotePrefix="0" xfId="0">
      <alignment horizontal="left" vertical="center" wrapText="1"/>
    </xf>
    <xf numFmtId="1" fontId="8" fillId="8" borderId="1" applyAlignment="1" applyProtection="1" pivotButton="0" quotePrefix="0" xfId="0">
      <alignment horizontal="left" vertical="center" wrapText="1"/>
      <protection locked="0" hidden="0"/>
    </xf>
    <xf numFmtId="0" fontId="8" fillId="3" borderId="1" applyAlignment="1" pivotButton="0" quotePrefix="0" xfId="0">
      <alignment horizontal="left" vertical="center" wrapText="1"/>
    </xf>
    <xf numFmtId="0" fontId="8" fillId="6" borderId="1" applyAlignment="1" applyProtection="1" pivotButton="0" quotePrefix="0" xfId="0">
      <alignment horizontal="left" vertical="center" wrapText="1"/>
      <protection locked="0" hidden="0"/>
    </xf>
    <xf numFmtId="164" fontId="8" fillId="6" borderId="1" applyAlignment="1" applyProtection="1" pivotButton="0" quotePrefix="0" xfId="0">
      <alignment horizontal="left" vertical="center" wrapText="1"/>
      <protection locked="0" hidden="0"/>
    </xf>
    <xf numFmtId="166" fontId="8" fillId="6" borderId="1" applyAlignment="1" applyProtection="1" pivotButton="0" quotePrefix="0" xfId="0">
      <alignment horizontal="left" vertical="center" wrapText="1"/>
      <protection locked="0" hidden="0"/>
    </xf>
    <xf numFmtId="165" fontId="8" fillId="6" borderId="1" applyAlignment="1" applyProtection="1" pivotButton="0" quotePrefix="0" xfId="0">
      <alignment horizontal="left" vertical="center" wrapText="1"/>
      <protection locked="0" hidden="0"/>
    </xf>
    <xf numFmtId="1" fontId="8" fillId="6" borderId="1" applyAlignment="1" applyProtection="1" pivotButton="0" quotePrefix="0" xfId="0">
      <alignment horizontal="left" vertical="center" wrapText="1"/>
      <protection locked="0" hidden="0"/>
    </xf>
    <xf numFmtId="0" fontId="8" fillId="7" borderId="1" applyAlignment="1" applyProtection="1" pivotButton="0" quotePrefix="0" xfId="0">
      <alignment horizontal="left" vertical="center" wrapText="1"/>
      <protection locked="0" hidden="0"/>
    </xf>
    <xf numFmtId="164" fontId="8" fillId="7" borderId="1" applyAlignment="1" applyProtection="1" pivotButton="0" quotePrefix="0" xfId="0">
      <alignment horizontal="left" vertical="center" wrapText="1"/>
      <protection locked="0" hidden="0"/>
    </xf>
    <xf numFmtId="166" fontId="8" fillId="7" borderId="1" applyAlignment="1" applyProtection="1" pivotButton="0" quotePrefix="0" xfId="0">
      <alignment horizontal="left" vertical="center" wrapText="1"/>
      <protection locked="0" hidden="0"/>
    </xf>
    <xf numFmtId="165" fontId="8" fillId="7" borderId="1" applyAlignment="1" applyProtection="1" pivotButton="0" quotePrefix="0" xfId="0">
      <alignment horizontal="left" vertical="center" wrapText="1"/>
      <protection locked="0" hidden="0"/>
    </xf>
    <xf numFmtId="1" fontId="8" fillId="7" borderId="1" applyAlignment="1" applyProtection="1" pivotButton="0" quotePrefix="0" xfId="0">
      <alignment horizontal="left" vertical="center" wrapText="1"/>
      <protection locked="0" hidden="0"/>
    </xf>
    <xf numFmtId="1" fontId="8" fillId="3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  <xf numFmtId="0" fontId="0" fillId="8" borderId="1" pivotButton="0" quotePrefix="0" xfId="0"/>
    <xf numFmtId="0" fontId="0" fillId="5" borderId="1" pivotButton="0" quotePrefix="0" xfId="0"/>
    <xf numFmtId="0" fontId="0" fillId="3" borderId="1" pivotButton="0" quotePrefix="0" xfId="0"/>
    <xf numFmtId="0" fontId="0" fillId="9" borderId="1" pivotButton="0" quotePrefix="0" xfId="0"/>
    <xf numFmtId="0" fontId="0" fillId="10" borderId="1" pivotButton="0" quotePrefix="0" xfId="0"/>
    <xf numFmtId="0" fontId="0" fillId="11" borderId="1" pivotButton="0" quotePrefix="0" xfId="0"/>
  </cellXfs>
  <cellStyles count="1">
    <cellStyle name="Normal" xfId="0" builtinId="0" hidden="0"/>
  </cellStyles>
  <dxfs count="8">
    <dxf>
      <font>
        <name val="Calibri"/>
        <b val="1"/>
        <color rgb="00C00000"/>
        <sz val="10"/>
      </font>
      <fill>
        <patternFill patternType="solid">
          <fgColor rgb="00F4CCCC"/>
        </patternFill>
      </fill>
    </dxf>
    <dxf>
      <font>
        <name val="Calibri"/>
        <b val="1"/>
        <color rgb="00147D64"/>
        <sz val="10"/>
      </font>
      <fill>
        <patternFill patternType="solid">
          <fgColor rgb="00DDEFE8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DDEFE8"/>
        </patternFill>
      </fill>
    </dxf>
    <dxf>
      <fill>
        <patternFill patternType="solid">
          <fgColor rgb="00E7E6E6"/>
        </patternFill>
      </fill>
    </dxf>
    <dxf>
      <fill>
        <patternFill patternType="solid">
          <fgColor rgb="00FCE4B2"/>
        </patternFill>
      </fill>
    </dxf>
    <dxf>
      <fill>
        <patternFill patternType="solid">
          <fgColor rgb="00F8CBAD"/>
        </patternFill>
      </fill>
    </dxf>
    <dxf>
      <fill>
        <patternFill patternType="solid">
          <f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Rate and Net Revenue by Rate Category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'Dashboard'!C17</f>
            </strRef>
          </tx>
          <spPr>
            <a:solidFill xmlns:a="http://schemas.openxmlformats.org/drawingml/2006/main">
              <a:srgbClr val="2B5D74"/>
            </a:solidFill>
            <a:ln xmlns:a="http://schemas.openxmlformats.org/drawingml/2006/main">
              <a:prstDash val="solid"/>
            </a:ln>
          </spPr>
          <cat>
            <numRef>
              <f>'Dashboard'!$A$18:$A$26</f>
            </numRef>
          </cat>
          <val>
            <numRef>
              <f>'Dashboard'!$C$18:$C$26</f>
            </numRef>
          </val>
        </ser>
        <ser>
          <idx val="1"/>
          <order val="1"/>
          <tx>
            <strRef>
              <f>'Dashboard'!D17</f>
            </strRef>
          </tx>
          <spPr>
            <a:solidFill xmlns:a="http://schemas.openxmlformats.org/drawingml/2006/main">
              <a:srgbClr val="147D64"/>
            </a:solidFill>
            <a:ln xmlns:a="http://schemas.openxmlformats.org/drawingml/2006/main">
              <a:prstDash val="solid"/>
            </a:ln>
          </spPr>
          <cat>
            <numRef>
              <f>'Dashboard'!$A$18:$A$26</f>
            </numRef>
          </cat>
          <val>
            <numRef>
              <f>'Dashboard'!$D$18:$D$26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Rate Category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U.S. Dollars</a:t>
                </a:r>
              </a:p>
            </rich>
          </tx>
        </title>
        <numFmt formatCode="$#,##0.0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Current Hotel and Competitor Rate Comparison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'Dashboard'!J34</f>
            </strRef>
          </tx>
          <spPr>
            <a:solidFill xmlns:a="http://schemas.openxmlformats.org/drawingml/2006/main">
              <a:srgbClr val="2B5D74"/>
            </a:solidFill>
            <a:ln xmlns:a="http://schemas.openxmlformats.org/drawingml/2006/main">
              <a:prstDash val="solid"/>
            </a:ln>
          </spPr>
          <cat>
            <numRef>
              <f>'Dashboard'!$I$35:$I$39</f>
            </numRef>
          </cat>
          <val>
            <numRef>
              <f>'Dashboard'!$J$35:$J$39</f>
            </numRef>
          </val>
        </ser>
        <ser>
          <idx val="1"/>
          <order val="1"/>
          <tx>
            <strRef>
              <f>'Dashboard'!K34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'Dashboard'!$I$35:$I$39</f>
            </numRef>
          </cat>
          <val>
            <numRef>
              <f>'Dashboard'!$K$35:$K$39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U.S. Dollars</a:t>
                </a:r>
              </a:p>
            </rich>
          </tx>
        </title>
        <numFmt formatCode="$#,##0.0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54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40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atePlansTable" displayName="RatePlansTable" ref="A8:AJ158" headerRowCount="1">
  <autoFilter ref="A8:AJ158"/>
  <tableColumns count="36">
    <tableColumn id="1" name="Rate Plan ID"/>
    <tableColumn id="2" name="Source System Reference"/>
    <tableColumn id="3" name="Rate Plan Name"/>
    <tableColumn id="4" name="Rate Category"/>
    <tableColumn id="5" name="Room Type"/>
    <tableColumn id="6" name="Booking Channel"/>
    <tableColumn id="7" name="Stay Date"/>
    <tableColumn id="8" name="Booking Start Date"/>
    <tableColumn id="9" name="Booking End Date"/>
    <tableColumn id="10" name="Base BAR"/>
    <tableColumn id="11" name="Discount Type"/>
    <tableColumn id="12" name="Discount Value"/>
    <tableColumn id="13" name="Pre-Tax Selling Rate"/>
    <tableColumn id="14" name="Occupancy Tax Rate"/>
    <tableColumn id="15" name="Service Charge Rate"/>
    <tableColumn id="16" name="Estimated Tax and Service Charge"/>
    <tableColumn id="17" name="Estimated Guest Total"/>
    <tableColumn id="18" name="Commission Rate"/>
    <tableColumn id="19" name="Fixed Channel Cost"/>
    <tableColumn id="20" name="Package Inclusion Cost"/>
    <tableColumn id="21" name="Estimated Distribution Cost"/>
    <tableColumn id="22" name="Estimated Net Room Revenue"/>
    <tableColumn id="23" name="Discount to BAR"/>
    <tableColumn id="24" name="Net Revenue Variance to Target"/>
    <tableColumn id="25" name="Minimum Stay"/>
    <tableColumn id="26" name="Maximum Stay"/>
    <tableColumn id="27" name="Advance Purchase Days"/>
    <tableColumn id="28" name="Refundability"/>
    <tableColumn id="29" name="Cancellation Policy"/>
    <tableColumn id="30" name="Payment Timing"/>
    <tableColumn id="31" name="Breakfast Included"/>
    <tableColumn id="32" name="Parking Included"/>
    <tableColumn id="33" name="Other Inclusions"/>
    <tableColumn id="34" name="Status"/>
    <tableColumn id="35" name="Operational Check"/>
    <tableColumn id="36" name="Notes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MarketShopTable" displayName="MarketShopTable" ref="A7:AB157" headerRowCount="1">
  <autoFilter ref="A7:AB157"/>
  <tableColumns count="28">
    <tableColumn id="1" name="Shop Record ID"/>
    <tableColumn id="2" name="Shop Date"/>
    <tableColumn id="3" name="Stay Date"/>
    <tableColumn id="4" name="Length of Stay"/>
    <tableColumn id="5" name="Guest Count"/>
    <tableColumn id="6" name="Hotel Room Type"/>
    <tableColumn id="7" name="Hotel Rate Plan"/>
    <tableColumn id="8" name="Hotel Booking Channel"/>
    <tableColumn id="9" name="Hotel Pre-Tax Rate"/>
    <tableColumn id="10" name="Competitor Hotel"/>
    <tableColumn id="11" name="Competitor Room Type"/>
    <tableColumn id="12" name="Competitor Booking Channel"/>
    <tableColumn id="13" name="Competitor Pre-Tax Rate"/>
    <tableColumn id="14" name="Rate Difference"/>
    <tableColumn id="15" name="Rate Difference Percent"/>
    <tableColumn id="16" name="Hotel Refundability"/>
    <tableColumn id="17" name="Competitor Refundability"/>
    <tableColumn id="18" name="Hotel Breakfast Included"/>
    <tableColumn id="19" name="Competitor Breakfast Included"/>
    <tableColumn id="20" name="Comparison Quality"/>
    <tableColumn id="21" name="Parity Status"/>
    <tableColumn id="22" name="Market Position"/>
    <tableColumn id="23" name="Days Since Shop"/>
    <tableColumn id="24" name="Shop Status"/>
    <tableColumn id="25" name="Source URL or Reference"/>
    <tableColumn id="26" name="Reviewed By"/>
    <tableColumn id="27" name="Notes"/>
    <tableColumn id="28" name="Operational Check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1"/>
  <sheetViews>
    <sheetView showGridLines="0" zoomScale="70" zoomScaleNormal="7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19" customWidth="1" min="3" max="3"/>
    <col width="35" customWidth="1" min="4" max="4"/>
    <col width="20" customWidth="1" min="5" max="5"/>
    <col width="18" customWidth="1" min="6" max="6"/>
    <col width="3" customWidth="1" min="7" max="7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</cols>
  <sheetData>
    <row r="1" ht="28" customHeight="1">
      <c r="A1" s="1" t="inlineStr">
        <is>
          <t>Hotel Rate Plan Comparison</t>
        </is>
      </c>
    </row>
    <row r="2">
      <c r="A2" s="2" t="inlineStr">
        <is>
          <t>Rate positioning, distribution cost, and market comparison</t>
        </is>
      </c>
    </row>
    <row r="3">
      <c r="A3" s="3" t="inlineStr">
        <is>
          <t>Report Date</t>
        </is>
      </c>
      <c r="B3" s="4">
        <f>IFERROR(TODAY(),0)</f>
        <v/>
      </c>
    </row>
    <row r="4"/>
    <row r="5">
      <c r="A5" s="5" t="inlineStr">
        <is>
          <t>Editable Assumptions</t>
        </is>
      </c>
      <c r="B5" s="6" t="n"/>
      <c r="D5" s="5" t="inlineStr">
        <is>
          <t>Management KPIs</t>
        </is>
      </c>
      <c r="E5" s="6" t="n"/>
    </row>
    <row r="6">
      <c r="A6" s="7" t="inlineStr">
        <is>
          <t>Default Occupancy Tax Rate</t>
        </is>
      </c>
      <c r="B6" s="8" t="n">
        <v>0.125</v>
      </c>
      <c r="D6" s="9" t="inlineStr">
        <is>
          <t>Active Rate Plans</t>
        </is>
      </c>
      <c r="E6" s="10">
        <f>IFERROR(COUNTIF('Rate Plans'!$AH$9:$AH$158,"Active"),0)</f>
        <v/>
      </c>
    </row>
    <row r="7">
      <c r="A7" s="7" t="inlineStr">
        <is>
          <t>Default Service Charge Rate</t>
        </is>
      </c>
      <c r="B7" s="8" t="n">
        <v>0</v>
      </c>
      <c r="D7" s="9" t="inlineStr">
        <is>
          <t>Average Public Rate</t>
        </is>
      </c>
      <c r="E7" s="11">
        <f>IFERROR(SUMIFS('Rate Plans'!$M$9:$M$158,'Rate Plans'!$AH$9:$AH$158,"Active")/COUNTIF('Rate Plans'!$AH$9:$AH$158,"Active"),0)</f>
        <v/>
      </c>
    </row>
    <row r="8">
      <c r="A8" s="7" t="inlineStr">
        <is>
          <t>Target Net Room Revenue</t>
        </is>
      </c>
      <c r="B8" s="12" t="n">
        <v>180</v>
      </c>
      <c r="D8" s="9" t="inlineStr">
        <is>
          <t>Average Estimated Net Revenue</t>
        </is>
      </c>
      <c r="E8" s="11">
        <f>IFERROR(SUMIFS('Rate Plans'!$V$9:$V$158,'Rate Plans'!$AH$9:$AH$158,"Active")/COUNTIF('Rate Plans'!$AH$9:$AH$158,"Active"),0)</f>
        <v/>
      </c>
    </row>
    <row r="9">
      <c r="A9" s="7" t="inlineStr">
        <is>
          <t>Rate Parity Tolerance</t>
        </is>
      </c>
      <c r="B9" s="12" t="n">
        <v>5</v>
      </c>
      <c r="D9" s="9" t="inlineStr">
        <is>
          <t>Average Discount to BAR</t>
        </is>
      </c>
      <c r="E9" s="13">
        <f>IFERROR(SUMIFS('Rate Plans'!$W$9:$W$158,'Rate Plans'!$AH$9:$AH$158,"Active")/COUNTIF('Rate Plans'!$AH$9:$AH$158,"Active"),0)</f>
        <v/>
      </c>
    </row>
    <row r="10">
      <c r="A10" s="7" t="inlineStr">
        <is>
          <t>Competitive Rate Tolerance</t>
        </is>
      </c>
      <c r="B10" s="12" t="n">
        <v>10</v>
      </c>
      <c r="D10" s="9" t="inlineStr">
        <is>
          <t>Plans Below Net Revenue Target</t>
        </is>
      </c>
      <c r="E10" s="10">
        <f>IFERROR(COUNTIFS('Rate Plans'!$AH$9:$AH$158,"Active",'Rate Plans'!$V$9:$V$158,"&lt;"&amp;$B$8),0)</f>
        <v/>
      </c>
    </row>
    <row r="11">
      <c r="A11" s="7" t="inlineStr">
        <is>
          <t>Default OTA Commission Rate</t>
        </is>
      </c>
      <c r="B11" s="8" t="n">
        <v>0.18</v>
      </c>
      <c r="D11" s="9" t="inlineStr">
        <is>
          <t>Rate Parity Alerts</t>
        </is>
      </c>
      <c r="E11" s="10">
        <f>IFERROR(COUNTIF('Market Shop'!$U$8:$U$157,"Review"),0)</f>
        <v/>
      </c>
    </row>
    <row r="12">
      <c r="A12" s="7" t="inlineStr">
        <is>
          <t>Minimum Advance Purchase Days</t>
        </is>
      </c>
      <c r="B12" s="14" t="n">
        <v>7</v>
      </c>
      <c r="D12" s="9" t="inlineStr">
        <is>
          <t>Lowest Current Competitor Rate</t>
        </is>
      </c>
      <c r="E12" s="11">
        <f>IFERROR(MIN($K$35:$K$39),0)</f>
        <v/>
      </c>
    </row>
    <row r="13">
      <c r="A13" s="15" t="inlineStr">
        <is>
          <t>Edit yellow cells to reflect the property’s pricing policies and operating targets. Tax and service charge settings are planning assumptions, not legal guidance.</t>
        </is>
      </c>
      <c r="D13" s="9" t="inlineStr">
        <is>
          <t>Hotel Rate vs. Market Average</t>
        </is>
      </c>
      <c r="E13" s="11">
        <f>IFERROR(AVERAGE($J$35:$J$39)-AVERAGE($K$35:$K$39),0)</f>
        <v/>
      </c>
    </row>
    <row r="14"/>
    <row r="15"/>
    <row r="16">
      <c r="A16" s="5" t="inlineStr">
        <is>
          <t>Rate Plan Performance Summary</t>
        </is>
      </c>
      <c r="B16" s="6" t="n"/>
      <c r="C16" s="6" t="n"/>
      <c r="D16" s="6" t="n"/>
      <c r="E16" s="6" t="n"/>
      <c r="F16" s="6" t="n"/>
    </row>
    <row r="17">
      <c r="A17" s="16" t="inlineStr">
        <is>
          <t>Rate Category</t>
        </is>
      </c>
      <c r="B17" s="16" t="inlineStr">
        <is>
          <t>Active Plan Count</t>
        </is>
      </c>
      <c r="C17" s="16" t="inlineStr">
        <is>
          <t>Average Pre-Tax Rate</t>
        </is>
      </c>
      <c r="D17" s="16" t="inlineStr">
        <is>
          <t>Average Net Revenue</t>
        </is>
      </c>
      <c r="E17" s="16" t="inlineStr">
        <is>
          <t>Average Discount to BAR</t>
        </is>
      </c>
      <c r="F17" s="16" t="inlineStr">
        <is>
          <t>Below Target Count</t>
        </is>
      </c>
    </row>
    <row r="18">
      <c r="A18" s="17" t="inlineStr">
        <is>
          <t>Best Available Rate</t>
        </is>
      </c>
      <c r="B18" s="17">
        <f>IFERROR(COUNTIFS('Rate Plans'!$D$9:$D$158,$A18,'Rate Plans'!$AH$9:$AH$158,"Active"),0)</f>
        <v/>
      </c>
      <c r="C18" s="18">
        <f>IFERROR(SUMIFS('Rate Plans'!$M$9:$M$158,'Rate Plans'!$D$9:$D$158,$A18,'Rate Plans'!$AH$9:$AH$158,"Active")/$B18,0)</f>
        <v/>
      </c>
      <c r="D18" s="18">
        <f>IFERROR(SUMIFS('Rate Plans'!$V$9:$V$158,'Rate Plans'!$D$9:$D$158,$A18,'Rate Plans'!$AH$9:$AH$158,"Active")/$B18,0)</f>
        <v/>
      </c>
      <c r="E18" s="19">
        <f>IFERROR(SUMIFS('Rate Plans'!$W$9:$W$158,'Rate Plans'!$D$9:$D$158,$A18,'Rate Plans'!$AH$9:$AH$158,"Active")/$B18,0)</f>
        <v/>
      </c>
      <c r="F18" s="17">
        <f>IFERROR(COUNTIFS('Rate Plans'!$D$9:$D$158,$A18,'Rate Plans'!$AH$9:$AH$158,"Active",'Rate Plans'!$V$9:$V$158,"&lt;"&amp;$B$8),0)</f>
        <v/>
      </c>
    </row>
    <row r="19">
      <c r="A19" s="20" t="inlineStr">
        <is>
          <t>Member</t>
        </is>
      </c>
      <c r="B19" s="20">
        <f>IFERROR(COUNTIFS('Rate Plans'!$D$9:$D$158,$A19,'Rate Plans'!$AH$9:$AH$158,"Active"),0)</f>
        <v/>
      </c>
      <c r="C19" s="21">
        <f>IFERROR(SUMIFS('Rate Plans'!$M$9:$M$158,'Rate Plans'!$D$9:$D$158,$A19,'Rate Plans'!$AH$9:$AH$158,"Active")/$B19,0)</f>
        <v/>
      </c>
      <c r="D19" s="21">
        <f>IFERROR(SUMIFS('Rate Plans'!$V$9:$V$158,'Rate Plans'!$D$9:$D$158,$A19,'Rate Plans'!$AH$9:$AH$158,"Active")/$B19,0)</f>
        <v/>
      </c>
      <c r="E19" s="22">
        <f>IFERROR(SUMIFS('Rate Plans'!$W$9:$W$158,'Rate Plans'!$D$9:$D$158,$A19,'Rate Plans'!$AH$9:$AH$158,"Active")/$B19,0)</f>
        <v/>
      </c>
      <c r="F19" s="20">
        <f>IFERROR(COUNTIFS('Rate Plans'!$D$9:$D$158,$A19,'Rate Plans'!$AH$9:$AH$158,"Active",'Rate Plans'!$V$9:$V$158,"&lt;"&amp;$B$8),0)</f>
        <v/>
      </c>
    </row>
    <row r="20">
      <c r="A20" s="17" t="inlineStr">
        <is>
          <t>Advance Purchase</t>
        </is>
      </c>
      <c r="B20" s="17">
        <f>IFERROR(COUNTIFS('Rate Plans'!$D$9:$D$158,$A20,'Rate Plans'!$AH$9:$AH$158,"Active"),0)</f>
        <v/>
      </c>
      <c r="C20" s="18">
        <f>IFERROR(SUMIFS('Rate Plans'!$M$9:$M$158,'Rate Plans'!$D$9:$D$158,$A20,'Rate Plans'!$AH$9:$AH$158,"Active")/$B20,0)</f>
        <v/>
      </c>
      <c r="D20" s="18">
        <f>IFERROR(SUMIFS('Rate Plans'!$V$9:$V$158,'Rate Plans'!$D$9:$D$158,$A20,'Rate Plans'!$AH$9:$AH$158,"Active")/$B20,0)</f>
        <v/>
      </c>
      <c r="E20" s="19">
        <f>IFERROR(SUMIFS('Rate Plans'!$W$9:$W$158,'Rate Plans'!$D$9:$D$158,$A20,'Rate Plans'!$AH$9:$AH$158,"Active")/$B20,0)</f>
        <v/>
      </c>
      <c r="F20" s="17">
        <f>IFERROR(COUNTIFS('Rate Plans'!$D$9:$D$158,$A20,'Rate Plans'!$AH$9:$AH$158,"Active",'Rate Plans'!$V$9:$V$158,"&lt;"&amp;$B$8),0)</f>
        <v/>
      </c>
    </row>
    <row r="21">
      <c r="A21" s="20" t="inlineStr">
        <is>
          <t>Package</t>
        </is>
      </c>
      <c r="B21" s="20">
        <f>IFERROR(COUNTIFS('Rate Plans'!$D$9:$D$158,$A21,'Rate Plans'!$AH$9:$AH$158,"Active"),0)</f>
        <v/>
      </c>
      <c r="C21" s="21">
        <f>IFERROR(SUMIFS('Rate Plans'!$M$9:$M$158,'Rate Plans'!$D$9:$D$158,$A21,'Rate Plans'!$AH$9:$AH$158,"Active")/$B21,0)</f>
        <v/>
      </c>
      <c r="D21" s="21">
        <f>IFERROR(SUMIFS('Rate Plans'!$V$9:$V$158,'Rate Plans'!$D$9:$D$158,$A21,'Rate Plans'!$AH$9:$AH$158,"Active")/$B21,0)</f>
        <v/>
      </c>
      <c r="E21" s="22">
        <f>IFERROR(SUMIFS('Rate Plans'!$W$9:$W$158,'Rate Plans'!$D$9:$D$158,$A21,'Rate Plans'!$AH$9:$AH$158,"Active")/$B21,0)</f>
        <v/>
      </c>
      <c r="F21" s="20">
        <f>IFERROR(COUNTIFS('Rate Plans'!$D$9:$D$158,$A21,'Rate Plans'!$AH$9:$AH$158,"Active",'Rate Plans'!$V$9:$V$158,"&lt;"&amp;$B$8),0)</f>
        <v/>
      </c>
    </row>
    <row r="22">
      <c r="A22" s="17" t="inlineStr">
        <is>
          <t>Corporate</t>
        </is>
      </c>
      <c r="B22" s="17">
        <f>IFERROR(COUNTIFS('Rate Plans'!$D$9:$D$158,$A22,'Rate Plans'!$AH$9:$AH$158,"Active"),0)</f>
        <v/>
      </c>
      <c r="C22" s="18">
        <f>IFERROR(SUMIFS('Rate Plans'!$M$9:$M$158,'Rate Plans'!$D$9:$D$158,$A22,'Rate Plans'!$AH$9:$AH$158,"Active")/$B22,0)</f>
        <v/>
      </c>
      <c r="D22" s="18">
        <f>IFERROR(SUMIFS('Rate Plans'!$V$9:$V$158,'Rate Plans'!$D$9:$D$158,$A22,'Rate Plans'!$AH$9:$AH$158,"Active")/$B22,0)</f>
        <v/>
      </c>
      <c r="E22" s="19">
        <f>IFERROR(SUMIFS('Rate Plans'!$W$9:$W$158,'Rate Plans'!$D$9:$D$158,$A22,'Rate Plans'!$AH$9:$AH$158,"Active")/$B22,0)</f>
        <v/>
      </c>
      <c r="F22" s="17">
        <f>IFERROR(COUNTIFS('Rate Plans'!$D$9:$D$158,$A22,'Rate Plans'!$AH$9:$AH$158,"Active",'Rate Plans'!$V$9:$V$158,"&lt;"&amp;$B$8),0)</f>
        <v/>
      </c>
    </row>
    <row r="23">
      <c r="A23" s="20" t="inlineStr">
        <is>
          <t>Government</t>
        </is>
      </c>
      <c r="B23" s="20">
        <f>IFERROR(COUNTIFS('Rate Plans'!$D$9:$D$158,$A23,'Rate Plans'!$AH$9:$AH$158,"Active"),0)</f>
        <v/>
      </c>
      <c r="C23" s="21">
        <f>IFERROR(SUMIFS('Rate Plans'!$M$9:$M$158,'Rate Plans'!$D$9:$D$158,$A23,'Rate Plans'!$AH$9:$AH$158,"Active")/$B23,0)</f>
        <v/>
      </c>
      <c r="D23" s="21">
        <f>IFERROR(SUMIFS('Rate Plans'!$V$9:$V$158,'Rate Plans'!$D$9:$D$158,$A23,'Rate Plans'!$AH$9:$AH$158,"Active")/$B23,0)</f>
        <v/>
      </c>
      <c r="E23" s="22">
        <f>IFERROR(SUMIFS('Rate Plans'!$W$9:$W$158,'Rate Plans'!$D$9:$D$158,$A23,'Rate Plans'!$AH$9:$AH$158,"Active")/$B23,0)</f>
        <v/>
      </c>
      <c r="F23" s="20">
        <f>IFERROR(COUNTIFS('Rate Plans'!$D$9:$D$158,$A23,'Rate Plans'!$AH$9:$AH$158,"Active",'Rate Plans'!$V$9:$V$158,"&lt;"&amp;$B$8),0)</f>
        <v/>
      </c>
    </row>
    <row r="24">
      <c r="A24" s="17" t="inlineStr">
        <is>
          <t>Senior</t>
        </is>
      </c>
      <c r="B24" s="17">
        <f>IFERROR(COUNTIFS('Rate Plans'!$D$9:$D$158,$A24,'Rate Plans'!$AH$9:$AH$158,"Active"),0)</f>
        <v/>
      </c>
      <c r="C24" s="18">
        <f>IFERROR(SUMIFS('Rate Plans'!$M$9:$M$158,'Rate Plans'!$D$9:$D$158,$A24,'Rate Plans'!$AH$9:$AH$158,"Active")/$B24,0)</f>
        <v/>
      </c>
      <c r="D24" s="18">
        <f>IFERROR(SUMIFS('Rate Plans'!$V$9:$V$158,'Rate Plans'!$D$9:$D$158,$A24,'Rate Plans'!$AH$9:$AH$158,"Active")/$B24,0)</f>
        <v/>
      </c>
      <c r="E24" s="19">
        <f>IFERROR(SUMIFS('Rate Plans'!$W$9:$W$158,'Rate Plans'!$D$9:$D$158,$A24,'Rate Plans'!$AH$9:$AH$158,"Active")/$B24,0)</f>
        <v/>
      </c>
      <c r="F24" s="17">
        <f>IFERROR(COUNTIFS('Rate Plans'!$D$9:$D$158,$A24,'Rate Plans'!$AH$9:$AH$158,"Active",'Rate Plans'!$V$9:$V$158,"&lt;"&amp;$B$8),0)</f>
        <v/>
      </c>
    </row>
    <row r="25">
      <c r="A25" s="20" t="inlineStr">
        <is>
          <t>AAA</t>
        </is>
      </c>
      <c r="B25" s="20">
        <f>IFERROR(COUNTIFS('Rate Plans'!$D$9:$D$158,$A25,'Rate Plans'!$AH$9:$AH$158,"Active"),0)</f>
        <v/>
      </c>
      <c r="C25" s="21">
        <f>IFERROR(SUMIFS('Rate Plans'!$M$9:$M$158,'Rate Plans'!$D$9:$D$158,$A25,'Rate Plans'!$AH$9:$AH$158,"Active")/$B25,0)</f>
        <v/>
      </c>
      <c r="D25" s="21">
        <f>IFERROR(SUMIFS('Rate Plans'!$V$9:$V$158,'Rate Plans'!$D$9:$D$158,$A25,'Rate Plans'!$AH$9:$AH$158,"Active")/$B25,0)</f>
        <v/>
      </c>
      <c r="E25" s="22">
        <f>IFERROR(SUMIFS('Rate Plans'!$W$9:$W$158,'Rate Plans'!$D$9:$D$158,$A25,'Rate Plans'!$AH$9:$AH$158,"Active")/$B25,0)</f>
        <v/>
      </c>
      <c r="F25" s="20">
        <f>IFERROR(COUNTIFS('Rate Plans'!$D$9:$D$158,$A25,'Rate Plans'!$AH$9:$AH$158,"Active",'Rate Plans'!$V$9:$V$158,"&lt;"&amp;$B$8),0)</f>
        <v/>
      </c>
    </row>
    <row r="26">
      <c r="A26" s="17" t="inlineStr">
        <is>
          <t>OTA Promotion</t>
        </is>
      </c>
      <c r="B26" s="17">
        <f>IFERROR(COUNTIFS('Rate Plans'!$D$9:$D$158,$A26,'Rate Plans'!$AH$9:$AH$158,"Active"),0)</f>
        <v/>
      </c>
      <c r="C26" s="18">
        <f>IFERROR(SUMIFS('Rate Plans'!$M$9:$M$158,'Rate Plans'!$D$9:$D$158,$A26,'Rate Plans'!$AH$9:$AH$158,"Active")/$B26,0)</f>
        <v/>
      </c>
      <c r="D26" s="18">
        <f>IFERROR(SUMIFS('Rate Plans'!$V$9:$V$158,'Rate Plans'!$D$9:$D$158,$A26,'Rate Plans'!$AH$9:$AH$158,"Active")/$B26,0)</f>
        <v/>
      </c>
      <c r="E26" s="19">
        <f>IFERROR(SUMIFS('Rate Plans'!$W$9:$W$158,'Rate Plans'!$D$9:$D$158,$A26,'Rate Plans'!$AH$9:$AH$158,"Active")/$B26,0)</f>
        <v/>
      </c>
      <c r="F26" s="17">
        <f>IFERROR(COUNTIFS('Rate Plans'!$D$9:$D$158,$A26,'Rate Plans'!$AH$9:$AH$158,"Active",'Rate Plans'!$V$9:$V$158,"&lt;"&amp;$B$8),0)</f>
        <v/>
      </c>
    </row>
    <row r="27">
      <c r="F27">
        <f>""</f>
        <v/>
      </c>
    </row>
    <row r="28">
      <c r="F28">
        <f>""</f>
        <v/>
      </c>
    </row>
    <row r="29">
      <c r="A29" s="5" t="inlineStr">
        <is>
          <t>Channel Summary</t>
        </is>
      </c>
      <c r="B29" s="6" t="n"/>
      <c r="C29" s="6" t="n"/>
      <c r="D29" s="6" t="n"/>
      <c r="E29" s="6" t="n"/>
      <c r="F29">
        <f>""</f>
        <v/>
      </c>
    </row>
    <row r="30">
      <c r="A30" s="16" t="inlineStr">
        <is>
          <t>Booking Channel</t>
        </is>
      </c>
      <c r="B30" s="16" t="inlineStr">
        <is>
          <t>Active Plan Count</t>
        </is>
      </c>
      <c r="C30" s="16" t="inlineStr">
        <is>
          <t>Average Pre-Tax Rate</t>
        </is>
      </c>
      <c r="D30" s="16" t="inlineStr">
        <is>
          <t>Average Distribution Cost</t>
        </is>
      </c>
      <c r="E30" s="16" t="inlineStr">
        <is>
          <t>Average Net Revenue</t>
        </is>
      </c>
      <c r="F30">
        <f>""</f>
        <v/>
      </c>
    </row>
    <row r="31">
      <c r="A31" s="20" t="inlineStr">
        <is>
          <t>Direct Website</t>
        </is>
      </c>
      <c r="B31" s="20">
        <f>IFERROR(COUNTIFS('Rate Plans'!$F$9:$F$158,$A31,'Rate Plans'!$AH$9:$AH$158,"Active"),0)</f>
        <v/>
      </c>
      <c r="C31" s="21">
        <f>IFERROR(SUMIFS('Rate Plans'!$M$9:$M$158,'Rate Plans'!$F$9:$F$158,$A31,'Rate Plans'!$AH$9:$AH$158,"Active")/$B31,0)</f>
        <v/>
      </c>
      <c r="D31" s="21">
        <f>IFERROR(SUMIFS('Rate Plans'!$U$9:$U$158,'Rate Plans'!$F$9:$F$158,$A31,'Rate Plans'!$AH$9:$AH$158,"Active")/$B31,0)</f>
        <v/>
      </c>
      <c r="E31" s="21">
        <f>IFERROR(SUMIFS('Rate Plans'!$V$9:$V$158,'Rate Plans'!$F$9:$F$158,$A31,'Rate Plans'!$AH$9:$AH$158,"Active")/$B31,0)</f>
        <v/>
      </c>
      <c r="F31">
        <f>""</f>
        <v/>
      </c>
    </row>
    <row r="32">
      <c r="A32" s="17" t="inlineStr">
        <is>
          <t>Voice / Call Center</t>
        </is>
      </c>
      <c r="B32" s="17">
        <f>IFERROR(COUNTIFS('Rate Plans'!$F$9:$F$158,$A32,'Rate Plans'!$AH$9:$AH$158,"Active"),0)</f>
        <v/>
      </c>
      <c r="C32" s="18">
        <f>IFERROR(SUMIFS('Rate Plans'!$M$9:$M$158,'Rate Plans'!$F$9:$F$158,$A32,'Rate Plans'!$AH$9:$AH$158,"Active")/$B32,0)</f>
        <v/>
      </c>
      <c r="D32" s="18">
        <f>IFERROR(SUMIFS('Rate Plans'!$U$9:$U$158,'Rate Plans'!$F$9:$F$158,$A32,'Rate Plans'!$AH$9:$AH$158,"Active")/$B32,0)</f>
        <v/>
      </c>
      <c r="E32" s="18">
        <f>IFERROR(SUMIFS('Rate Plans'!$V$9:$V$158,'Rate Plans'!$F$9:$F$158,$A32,'Rate Plans'!$AH$9:$AH$158,"Active")/$B32,0)</f>
        <v/>
      </c>
      <c r="F32">
        <f>""</f>
        <v/>
      </c>
    </row>
    <row r="33">
      <c r="A33" s="20" t="inlineStr">
        <is>
          <t>GDS</t>
        </is>
      </c>
      <c r="B33" s="20">
        <f>IFERROR(COUNTIFS('Rate Plans'!$F$9:$F$158,$A33,'Rate Plans'!$AH$9:$AH$158,"Active"),0)</f>
        <v/>
      </c>
      <c r="C33" s="21">
        <f>IFERROR(SUMIFS('Rate Plans'!$M$9:$M$158,'Rate Plans'!$F$9:$F$158,$A33,'Rate Plans'!$AH$9:$AH$158,"Active")/$B33,0)</f>
        <v/>
      </c>
      <c r="D33" s="21">
        <f>IFERROR(SUMIFS('Rate Plans'!$U$9:$U$158,'Rate Plans'!$F$9:$F$158,$A33,'Rate Plans'!$AH$9:$AH$158,"Active")/$B33,0)</f>
        <v/>
      </c>
      <c r="E33" s="21">
        <f>IFERROR(SUMIFS('Rate Plans'!$V$9:$V$158,'Rate Plans'!$F$9:$F$158,$A33,'Rate Plans'!$AH$9:$AH$158,"Active")/$B33,0)</f>
        <v/>
      </c>
      <c r="F33">
        <f>""</f>
        <v/>
      </c>
    </row>
    <row r="34">
      <c r="A34" s="17" t="inlineStr">
        <is>
          <t>Brand.com</t>
        </is>
      </c>
      <c r="B34" s="17">
        <f>IFERROR(COUNTIFS('Rate Plans'!$F$9:$F$158,$A34,'Rate Plans'!$AH$9:$AH$158,"Active"),0)</f>
        <v/>
      </c>
      <c r="C34" s="18">
        <f>IFERROR(SUMIFS('Rate Plans'!$M$9:$M$158,'Rate Plans'!$F$9:$F$158,$A34,'Rate Plans'!$AH$9:$AH$158,"Active")/$B34,0)</f>
        <v/>
      </c>
      <c r="D34" s="18">
        <f>IFERROR(SUMIFS('Rate Plans'!$U$9:$U$158,'Rate Plans'!$F$9:$F$158,$A34,'Rate Plans'!$AH$9:$AH$158,"Active")/$B34,0)</f>
        <v/>
      </c>
      <c r="E34" s="18">
        <f>IFERROR(SUMIFS('Rate Plans'!$V$9:$V$158,'Rate Plans'!$F$9:$F$158,$A34,'Rate Plans'!$AH$9:$AH$158,"Active")/$B34,0)</f>
        <v/>
      </c>
      <c r="F34">
        <f>""</f>
        <v/>
      </c>
      <c r="I34" s="23" t="inlineStr">
        <is>
          <t>Competitor</t>
        </is>
      </c>
      <c r="J34" s="23" t="inlineStr">
        <is>
          <t>Hotel Pre-Tax Rate</t>
        </is>
      </c>
      <c r="K34" s="23" t="inlineStr">
        <is>
          <t>Competitor Pre-Tax Rate</t>
        </is>
      </c>
    </row>
    <row r="35">
      <c r="A35" s="20" t="inlineStr">
        <is>
          <t>OTA</t>
        </is>
      </c>
      <c r="B35" s="20">
        <f>IFERROR(COUNTIFS('Rate Plans'!$F$9:$F$158,$A35,'Rate Plans'!$AH$9:$AH$158,"Active"),0)</f>
        <v/>
      </c>
      <c r="C35" s="21">
        <f>IFERROR(SUMIFS('Rate Plans'!$M$9:$M$158,'Rate Plans'!$F$9:$F$158,$A35,'Rate Plans'!$AH$9:$AH$158,"Active")/$B35,0)</f>
        <v/>
      </c>
      <c r="D35" s="21">
        <f>IFERROR(SUMIFS('Rate Plans'!$U$9:$U$158,'Rate Plans'!$F$9:$F$158,$A35,'Rate Plans'!$AH$9:$AH$158,"Active")/$B35,0)</f>
        <v/>
      </c>
      <c r="E35" s="21">
        <f>IFERROR(SUMIFS('Rate Plans'!$V$9:$V$158,'Rate Plans'!$F$9:$F$158,$A35,'Rate Plans'!$AH$9:$AH$158,"Active")/$B35,0)</f>
        <v/>
      </c>
      <c r="F35">
        <f>""</f>
        <v/>
      </c>
      <c r="I35" s="24">
        <f>IFERROR('Market Shop'!J8,"")</f>
        <v/>
      </c>
      <c r="J35" s="25">
        <f>IFERROR('Market Shop'!I8,0)</f>
        <v/>
      </c>
      <c r="K35" s="25">
        <f>IFERROR('Market Shop'!M8,0)</f>
        <v/>
      </c>
    </row>
    <row r="36">
      <c r="A36" s="17" t="inlineStr">
        <is>
          <t>Walk-In</t>
        </is>
      </c>
      <c r="B36" s="17">
        <f>IFERROR(COUNTIFS('Rate Plans'!$F$9:$F$158,$A36,'Rate Plans'!$AH$9:$AH$158,"Active"),0)</f>
        <v/>
      </c>
      <c r="C36" s="18">
        <f>IFERROR(SUMIFS('Rate Plans'!$M$9:$M$158,'Rate Plans'!$F$9:$F$158,$A36,'Rate Plans'!$AH$9:$AH$158,"Active")/$B36,0)</f>
        <v/>
      </c>
      <c r="D36" s="18">
        <f>IFERROR(SUMIFS('Rate Plans'!$U$9:$U$158,'Rate Plans'!$F$9:$F$158,$A36,'Rate Plans'!$AH$9:$AH$158,"Active")/$B36,0)</f>
        <v/>
      </c>
      <c r="E36" s="18">
        <f>IFERROR(SUMIFS('Rate Plans'!$V$9:$V$158,'Rate Plans'!$F$9:$F$158,$A36,'Rate Plans'!$AH$9:$AH$158,"Active")/$B36,0)</f>
        <v/>
      </c>
      <c r="F36">
        <f>""</f>
        <v/>
      </c>
      <c r="I36" s="24">
        <f>IFERROR('Market Shop'!J9,"")</f>
        <v/>
      </c>
      <c r="J36" s="25">
        <f>IFERROR('Market Shop'!I9,0)</f>
        <v/>
      </c>
      <c r="K36" s="25">
        <f>IFERROR('Market Shop'!M9,0)</f>
        <v/>
      </c>
    </row>
    <row r="37">
      <c r="C37">
        <f>""</f>
        <v/>
      </c>
      <c r="D37">
        <f>""</f>
        <v/>
      </c>
      <c r="E37">
        <f>""</f>
        <v/>
      </c>
      <c r="F37">
        <f>""</f>
        <v/>
      </c>
      <c r="I37" s="24">
        <f>IFERROR('Market Shop'!J10,"")</f>
        <v/>
      </c>
      <c r="J37" s="25">
        <f>IFERROR('Market Shop'!I10,0)</f>
        <v/>
      </c>
      <c r="K37" s="25">
        <f>IFERROR('Market Shop'!M10,0)</f>
        <v/>
      </c>
    </row>
    <row r="38">
      <c r="C38">
        <f>""</f>
        <v/>
      </c>
      <c r="D38">
        <f>""</f>
        <v/>
      </c>
      <c r="E38">
        <f>""</f>
        <v/>
      </c>
      <c r="F38">
        <f>""</f>
        <v/>
      </c>
      <c r="I38" s="24">
        <f>IFERROR('Market Shop'!J11,"")</f>
        <v/>
      </c>
      <c r="J38" s="25">
        <f>IFERROR('Market Shop'!I11,0)</f>
        <v/>
      </c>
      <c r="K38" s="25">
        <f>IFERROR('Market Shop'!M11,0)</f>
        <v/>
      </c>
    </row>
    <row r="39">
      <c r="A39" s="5" t="inlineStr">
        <is>
          <t>Items Requiring Review</t>
        </is>
      </c>
      <c r="B39" s="6" t="n"/>
      <c r="C39">
        <f>""</f>
        <v/>
      </c>
      <c r="D39">
        <f>""</f>
        <v/>
      </c>
      <c r="E39">
        <f>""</f>
        <v/>
      </c>
      <c r="F39">
        <f>""</f>
        <v/>
      </c>
      <c r="I39" s="24">
        <f>IFERROR('Market Shop'!J12,"")</f>
        <v/>
      </c>
      <c r="J39" s="25">
        <f>IFERROR('Market Shop'!I12,0)</f>
        <v/>
      </c>
      <c r="K39" s="25">
        <f>IFERROR('Market Shop'!M12,0)</f>
        <v/>
      </c>
    </row>
    <row r="40">
      <c r="A40" s="17" t="inlineStr">
        <is>
          <t>Expired rate plans still marked Active</t>
        </is>
      </c>
      <c r="B40" s="24">
        <f>IFERROR(COUNTIFS('Rate Plans'!$AH$9:$AH$158,"Active",'Rate Plans'!$I$9:$I$158,"&lt;"&amp;TODAY()),0)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I40">
        <f>""</f>
        <v/>
      </c>
      <c r="J40">
        <f>""</f>
        <v/>
      </c>
      <c r="K40">
        <f>""</f>
        <v/>
      </c>
    </row>
    <row r="41">
      <c r="A41" s="17" t="inlineStr">
        <is>
          <t>Active plans with no cancellation policy</t>
        </is>
      </c>
      <c r="B41" s="24">
        <f>IFERROR(COUNTIFS('Rate Plans'!$AH$9:$AH$158,"Active",'Rate Plans'!$AC$9:$AC$158,""),0)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I41">
        <f>""</f>
        <v/>
      </c>
      <c r="J41">
        <f>""</f>
        <v/>
      </c>
      <c r="K41">
        <f>""</f>
        <v/>
      </c>
    </row>
    <row r="42">
      <c r="A42" s="17" t="inlineStr">
        <is>
          <t>Active plans with no booking channel</t>
        </is>
      </c>
      <c r="B42" s="24">
        <f>IFERROR(COUNTIFS('Rate Plans'!$AH$9:$AH$158,"Active",'Rate Plans'!$F$9:$F$158,""),0)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I42">
        <f>""</f>
        <v/>
      </c>
      <c r="J42">
        <f>""</f>
        <v/>
      </c>
      <c r="K42">
        <f>""</f>
        <v/>
      </c>
    </row>
    <row r="43">
      <c r="A43" s="17" t="inlineStr">
        <is>
          <t>Active plans below target net revenue</t>
        </is>
      </c>
      <c r="B43" s="24">
        <f>IFERROR(COUNTIFS('Rate Plans'!$AH$9:$AH$158,"Active",'Rate Plans'!$V$9:$V$158,"&lt;"&amp;$B$8),0)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I43">
        <f>""</f>
        <v/>
      </c>
      <c r="J43">
        <f>""</f>
        <v/>
      </c>
      <c r="K43">
        <f>""</f>
        <v/>
      </c>
    </row>
    <row r="44">
      <c r="A44" s="17" t="inlineStr">
        <is>
          <t>Market shop records outside parity tolerance</t>
        </is>
      </c>
      <c r="B44" s="24">
        <f>IFERROR(COUNTIF('Market Shop'!$U$8:$U$157,"Review"),0)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I44">
        <f>""</f>
        <v/>
      </c>
      <c r="J44">
        <f>""</f>
        <v/>
      </c>
      <c r="K44">
        <f>""</f>
        <v/>
      </c>
    </row>
    <row r="45">
      <c r="A45" s="17" t="inlineStr">
        <is>
          <t>Market shop records older than freshness threshold</t>
        </is>
      </c>
      <c r="B45" s="24">
        <f>IFERROR(COUNTIF('Market Shop'!$X$8:$X$157,"Stale"),0)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I45">
        <f>""</f>
        <v/>
      </c>
      <c r="J45">
        <f>""</f>
        <v/>
      </c>
      <c r="K45">
        <f>""</f>
        <v/>
      </c>
    </row>
    <row r="46"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I46">
        <f>""</f>
        <v/>
      </c>
      <c r="J46">
        <f>""</f>
        <v/>
      </c>
      <c r="K46">
        <f>""</f>
        <v/>
      </c>
    </row>
    <row r="47"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I47">
        <f>""</f>
        <v/>
      </c>
      <c r="J47">
        <f>""</f>
        <v/>
      </c>
      <c r="K47">
        <f>""</f>
        <v/>
      </c>
    </row>
    <row r="48"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I48">
        <f>""</f>
        <v/>
      </c>
      <c r="J48">
        <f>""</f>
        <v/>
      </c>
      <c r="K48">
        <f>""</f>
        <v/>
      </c>
    </row>
    <row r="49"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I49">
        <f>""</f>
        <v/>
      </c>
      <c r="J49">
        <f>""</f>
        <v/>
      </c>
      <c r="K49">
        <f>""</f>
        <v/>
      </c>
    </row>
    <row r="50"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I50">
        <f>""</f>
        <v/>
      </c>
      <c r="J50">
        <f>""</f>
        <v/>
      </c>
      <c r="K50">
        <f>""</f>
        <v/>
      </c>
    </row>
    <row r="51"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I51">
        <f>""</f>
        <v/>
      </c>
      <c r="J51">
        <f>""</f>
        <v/>
      </c>
      <c r="K51">
        <f>""</f>
        <v/>
      </c>
    </row>
    <row r="52"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I52">
        <f>""</f>
        <v/>
      </c>
      <c r="J52">
        <f>""</f>
        <v/>
      </c>
      <c r="K52">
        <f>""</f>
        <v/>
      </c>
    </row>
    <row r="53"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I53">
        <f>""</f>
        <v/>
      </c>
      <c r="J53">
        <f>""</f>
        <v/>
      </c>
      <c r="K53">
        <f>""</f>
        <v/>
      </c>
    </row>
    <row r="54"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I54">
        <f>""</f>
        <v/>
      </c>
      <c r="J54">
        <f>""</f>
        <v/>
      </c>
      <c r="K54">
        <f>""</f>
        <v/>
      </c>
    </row>
    <row r="55"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I55">
        <f>""</f>
        <v/>
      </c>
      <c r="J55">
        <f>""</f>
        <v/>
      </c>
      <c r="K55">
        <f>""</f>
        <v/>
      </c>
    </row>
    <row r="56"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I56">
        <f>""</f>
        <v/>
      </c>
      <c r="J56">
        <f>""</f>
        <v/>
      </c>
      <c r="K56">
        <f>""</f>
        <v/>
      </c>
    </row>
    <row r="57"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I57">
        <f>""</f>
        <v/>
      </c>
      <c r="J57">
        <f>""</f>
        <v/>
      </c>
      <c r="K57">
        <f>""</f>
        <v/>
      </c>
    </row>
    <row r="58"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I58">
        <f>""</f>
        <v/>
      </c>
      <c r="J58">
        <f>""</f>
        <v/>
      </c>
      <c r="K58">
        <f>""</f>
        <v/>
      </c>
    </row>
    <row r="59"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I59">
        <f>""</f>
        <v/>
      </c>
      <c r="J59">
        <f>""</f>
        <v/>
      </c>
      <c r="K59">
        <f>""</f>
        <v/>
      </c>
    </row>
    <row r="60"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I60">
        <f>""</f>
        <v/>
      </c>
      <c r="J60">
        <f>""</f>
        <v/>
      </c>
      <c r="K60">
        <f>""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I61">
        <f>""</f>
        <v/>
      </c>
      <c r="J61">
        <f>""</f>
        <v/>
      </c>
      <c r="K61">
        <f>""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I62">
        <f>""</f>
        <v/>
      </c>
      <c r="J62">
        <f>""</f>
        <v/>
      </c>
      <c r="K62">
        <f>""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I63">
        <f>""</f>
        <v/>
      </c>
      <c r="J63">
        <f>""</f>
        <v/>
      </c>
      <c r="K63">
        <f>""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I64">
        <f>""</f>
        <v/>
      </c>
      <c r="J64">
        <f>""</f>
        <v/>
      </c>
      <c r="K64">
        <f>""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I65">
        <f>""</f>
        <v/>
      </c>
      <c r="J65">
        <f>""</f>
        <v/>
      </c>
      <c r="K65">
        <f>""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I66">
        <f>""</f>
        <v/>
      </c>
      <c r="J66">
        <f>""</f>
        <v/>
      </c>
      <c r="K66">
        <f>""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I67">
        <f>""</f>
        <v/>
      </c>
      <c r="J67">
        <f>""</f>
        <v/>
      </c>
      <c r="K67">
        <f>""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I68">
        <f>""</f>
        <v/>
      </c>
      <c r="J68">
        <f>""</f>
        <v/>
      </c>
      <c r="K68">
        <f>""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I69">
        <f>""</f>
        <v/>
      </c>
      <c r="J69">
        <f>""</f>
        <v/>
      </c>
      <c r="K69">
        <f>""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I70">
        <f>""</f>
        <v/>
      </c>
      <c r="J70">
        <f>""</f>
        <v/>
      </c>
      <c r="K70">
        <f>""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I71">
        <f>""</f>
        <v/>
      </c>
      <c r="J71">
        <f>""</f>
        <v/>
      </c>
      <c r="K71">
        <f>""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I72">
        <f>""</f>
        <v/>
      </c>
      <c r="J72">
        <f>""</f>
        <v/>
      </c>
      <c r="K72">
        <f>""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I73">
        <f>""</f>
        <v/>
      </c>
      <c r="J73">
        <f>""</f>
        <v/>
      </c>
      <c r="K73">
        <f>""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I74">
        <f>""</f>
        <v/>
      </c>
      <c r="J74">
        <f>""</f>
        <v/>
      </c>
      <c r="K74">
        <f>""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I75">
        <f>""</f>
        <v/>
      </c>
      <c r="J75">
        <f>""</f>
        <v/>
      </c>
      <c r="K75">
        <f>""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I76">
        <f>""</f>
        <v/>
      </c>
      <c r="J76">
        <f>""</f>
        <v/>
      </c>
      <c r="K76">
        <f>""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I77">
        <f>""</f>
        <v/>
      </c>
      <c r="J77">
        <f>""</f>
        <v/>
      </c>
      <c r="K77">
        <f>""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I78">
        <f>""</f>
        <v/>
      </c>
      <c r="J78">
        <f>""</f>
        <v/>
      </c>
      <c r="K78">
        <f>""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I79">
        <f>""</f>
        <v/>
      </c>
      <c r="J79">
        <f>""</f>
        <v/>
      </c>
      <c r="K79">
        <f>""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I80">
        <f>""</f>
        <v/>
      </c>
      <c r="J80">
        <f>""</f>
        <v/>
      </c>
      <c r="K80">
        <f>""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I81">
        <f>""</f>
        <v/>
      </c>
      <c r="J81">
        <f>""</f>
        <v/>
      </c>
      <c r="K81">
        <f>""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I82">
        <f>""</f>
        <v/>
      </c>
      <c r="J82">
        <f>""</f>
        <v/>
      </c>
      <c r="K82">
        <f>""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I83">
        <f>""</f>
        <v/>
      </c>
      <c r="J83">
        <f>""</f>
        <v/>
      </c>
      <c r="K83">
        <f>""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I84">
        <f>""</f>
        <v/>
      </c>
      <c r="J84">
        <f>""</f>
        <v/>
      </c>
      <c r="K84">
        <f>""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I85">
        <f>""</f>
        <v/>
      </c>
      <c r="J85">
        <f>""</f>
        <v/>
      </c>
      <c r="K85">
        <f>""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I86">
        <f>""</f>
        <v/>
      </c>
      <c r="J86">
        <f>""</f>
        <v/>
      </c>
      <c r="K86">
        <f>""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I87">
        <f>""</f>
        <v/>
      </c>
      <c r="J87">
        <f>""</f>
        <v/>
      </c>
      <c r="K87">
        <f>""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I88">
        <f>""</f>
        <v/>
      </c>
      <c r="J88">
        <f>""</f>
        <v/>
      </c>
      <c r="K88">
        <f>""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I89">
        <f>""</f>
        <v/>
      </c>
      <c r="J89">
        <f>""</f>
        <v/>
      </c>
      <c r="K89">
        <f>""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I90">
        <f>""</f>
        <v/>
      </c>
      <c r="J90">
        <f>""</f>
        <v/>
      </c>
      <c r="K90">
        <f>""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I91">
        <f>""</f>
        <v/>
      </c>
      <c r="J91">
        <f>""</f>
        <v/>
      </c>
      <c r="K91">
        <f>""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I92">
        <f>""</f>
        <v/>
      </c>
      <c r="J92">
        <f>""</f>
        <v/>
      </c>
      <c r="K92">
        <f>""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I93">
        <f>""</f>
        <v/>
      </c>
      <c r="J93">
        <f>""</f>
        <v/>
      </c>
      <c r="K93">
        <f>""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I94">
        <f>""</f>
        <v/>
      </c>
      <c r="J94">
        <f>""</f>
        <v/>
      </c>
      <c r="K94">
        <f>""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I95">
        <f>""</f>
        <v/>
      </c>
      <c r="J95">
        <f>""</f>
        <v/>
      </c>
      <c r="K95">
        <f>""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I96">
        <f>""</f>
        <v/>
      </c>
      <c r="J96">
        <f>""</f>
        <v/>
      </c>
      <c r="K96">
        <f>""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I97">
        <f>""</f>
        <v/>
      </c>
      <c r="J97">
        <f>""</f>
        <v/>
      </c>
      <c r="K97">
        <f>""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I98">
        <f>""</f>
        <v/>
      </c>
      <c r="J98">
        <f>""</f>
        <v/>
      </c>
      <c r="K98">
        <f>""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I99">
        <f>""</f>
        <v/>
      </c>
      <c r="J99">
        <f>""</f>
        <v/>
      </c>
      <c r="K99">
        <f>""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I100">
        <f>""</f>
        <v/>
      </c>
      <c r="J100">
        <f>""</f>
        <v/>
      </c>
      <c r="K100">
        <f>""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I101">
        <f>""</f>
        <v/>
      </c>
      <c r="J101">
        <f>""</f>
        <v/>
      </c>
      <c r="K101">
        <f>""</f>
        <v/>
      </c>
    </row>
  </sheetData>
  <mergeCells count="1">
    <mergeCell ref="A1:H1"/>
  </mergeCells>
  <conditionalFormatting sqref="B40:B45">
    <cfRule type="cellIs" priority="1" operator="greaterThan" dxfId="0">
      <formula>0</formula>
    </cfRule>
    <cfRule type="cellIs" priority="2" operator="equal" dxfId="1">
      <formula>0</formula>
    </cfRule>
  </conditionalFormatting>
  <dataValidations count="4">
    <dataValidation sqref="B6:B7" showDropDown="0" showInputMessage="1" showErrorMessage="1" allowBlank="0" errorTitle="Invalid percentage" error="Enter a percentage between 0% and 30%." promptTitle="Planning assumption" prompt="Enter a decimal percentage between 0 and 0.30." type="decimal" operator="between">
      <formula1>0</formula1>
      <formula2>0.3</formula2>
    </dataValidation>
    <dataValidation sqref="B11" showDropDown="0" showInputMessage="0" showErrorMessage="1" allowBlank="0" error="Enter a percentage between 0% and 50%." type="decimal" operator="between">
      <formula1>0</formula1>
      <formula2>0.5</formula2>
    </dataValidation>
    <dataValidation sqref="B8:B10" showDropDown="0" showInputMessage="0" showErrorMessage="1" allowBlank="0" error="Enter a value greater than or equal to zero." type="decimal" operator="greaterThanOrEqual">
      <formula1>0</formula1>
    </dataValidation>
    <dataValidation sqref="B12" showDropDown="0" showInputMessage="0" showErrorMessage="1" allowBlank="0" error="Enter a whole number from 0 through 365." type="whole" operator="between">
      <formula1>0</formula1>
      <formula2>365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158"/>
  <sheetViews>
    <sheetView showGridLines="0" zoomScale="70" zoomScaleNormal="7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  <col width="30" customWidth="1" min="3" max="3"/>
    <col width="22" customWidth="1" min="4" max="4"/>
    <col width="23" customWidth="1" min="5" max="5"/>
    <col width="22" customWidth="1" min="6" max="6"/>
    <col width="13" customWidth="1" min="7" max="7"/>
    <col width="15" customWidth="1" min="8" max="8"/>
    <col width="15" customWidth="1" min="9" max="9"/>
    <col width="13" customWidth="1" min="10" max="10"/>
    <col width="16" customWidth="1" min="11" max="11"/>
    <col width="15" customWidth="1" min="12" max="12"/>
    <col width="18" customWidth="1" min="13" max="13"/>
    <col width="17" customWidth="1" min="14" max="14"/>
    <col width="17" customWidth="1" min="15" max="15"/>
    <col width="21" customWidth="1" min="16" max="16"/>
    <col width="18" customWidth="1" min="17" max="17"/>
    <col width="15" customWidth="1" min="18" max="18"/>
    <col width="16" customWidth="1" min="19" max="19"/>
    <col width="18" customWidth="1" min="20" max="20"/>
    <col width="20" customWidth="1" min="21" max="21"/>
    <col width="21" customWidth="1" min="22" max="22"/>
    <col width="16" customWidth="1" min="23" max="23"/>
    <col width="22" customWidth="1" min="24" max="24"/>
    <col width="13" customWidth="1" min="25" max="25"/>
    <col width="13" customWidth="1" min="26" max="26"/>
    <col width="18" customWidth="1" min="27" max="27"/>
    <col width="21" customWidth="1" min="28" max="28"/>
    <col width="42" customWidth="1" min="29" max="29"/>
    <col width="20" customWidth="1" min="30" max="30"/>
    <col width="16" customWidth="1" min="31" max="31"/>
    <col width="16" customWidth="1" min="32" max="32"/>
    <col width="30" customWidth="1" min="33" max="33"/>
    <col width="13" customWidth="1" min="34" max="34"/>
    <col width="30" customWidth="1" min="35" max="35"/>
    <col width="28" customWidth="1" min="36" max="36"/>
  </cols>
  <sheetData>
    <row r="1">
      <c r="A1" s="26" t="inlineStr">
        <is>
          <t>Rate Plans</t>
        </is>
      </c>
    </row>
    <row r="2">
      <c r="A2" s="15" t="inlineStr">
        <is>
          <t>Enter one row for each rate plan, room type, booking channel, and stay date combination. Blue cells are user inputs; gray cells contain formulas.</t>
        </is>
      </c>
    </row>
    <row r="4">
      <c r="A4" s="27" t="inlineStr">
        <is>
          <t>Default Occupancy Tax Rate</t>
        </is>
      </c>
      <c r="B4" s="27" t="inlineStr">
        <is>
          <t>Default Service Charge Rate</t>
        </is>
      </c>
      <c r="C4" s="27" t="inlineStr">
        <is>
          <t>Target Net Room Revenue</t>
        </is>
      </c>
      <c r="D4" s="27" t="inlineStr">
        <is>
          <t>Default OTA Commission Rate</t>
        </is>
      </c>
      <c r="E4" s="27" t="inlineStr">
        <is>
          <t>Minimum Advance Purchase Days</t>
        </is>
      </c>
    </row>
    <row r="5">
      <c r="A5" s="28">
        <f>IFERROR('Dashboard'!$B$6,0)</f>
        <v/>
      </c>
      <c r="B5" s="28">
        <f>IFERROR('Dashboard'!$B$7,0)</f>
        <v/>
      </c>
      <c r="C5" s="29">
        <f>IFERROR('Dashboard'!$B$8,0)</f>
        <v/>
      </c>
      <c r="D5" s="28">
        <f>IFERROR('Dashboard'!$B$11,0)</f>
        <v/>
      </c>
      <c r="E5" s="30">
        <f>IFERROR('Dashboard'!$B$12,0)</f>
        <v/>
      </c>
    </row>
    <row r="8" ht="42" customHeight="1">
      <c r="A8" s="16" t="inlineStr">
        <is>
          <t>Rate Plan ID</t>
        </is>
      </c>
      <c r="B8" s="16" t="inlineStr">
        <is>
          <t>Source System Reference</t>
        </is>
      </c>
      <c r="C8" s="16" t="inlineStr">
        <is>
          <t>Rate Plan Name</t>
        </is>
      </c>
      <c r="D8" s="16" t="inlineStr">
        <is>
          <t>Rate Category</t>
        </is>
      </c>
      <c r="E8" s="16" t="inlineStr">
        <is>
          <t>Room Type</t>
        </is>
      </c>
      <c r="F8" s="16" t="inlineStr">
        <is>
          <t>Booking Channel</t>
        </is>
      </c>
      <c r="G8" s="16" t="inlineStr">
        <is>
          <t>Stay Date</t>
        </is>
      </c>
      <c r="H8" s="16" t="inlineStr">
        <is>
          <t>Booking Start Date</t>
        </is>
      </c>
      <c r="I8" s="16" t="inlineStr">
        <is>
          <t>Booking End Date</t>
        </is>
      </c>
      <c r="J8" s="16" t="inlineStr">
        <is>
          <t>Base BAR</t>
        </is>
      </c>
      <c r="K8" s="16" t="inlineStr">
        <is>
          <t>Discount Type</t>
        </is>
      </c>
      <c r="L8" s="16" t="inlineStr">
        <is>
          <t>Discount Value</t>
        </is>
      </c>
      <c r="M8" s="16" t="inlineStr">
        <is>
          <t>Pre-Tax Selling Rate</t>
        </is>
      </c>
      <c r="N8" s="16" t="inlineStr">
        <is>
          <t>Occupancy Tax Rate</t>
        </is>
      </c>
      <c r="O8" s="16" t="inlineStr">
        <is>
          <t>Service Charge Rate</t>
        </is>
      </c>
      <c r="P8" s="16" t="inlineStr">
        <is>
          <t>Estimated Tax and Service Charge</t>
        </is>
      </c>
      <c r="Q8" s="16" t="inlineStr">
        <is>
          <t>Estimated Guest Total</t>
        </is>
      </c>
      <c r="R8" s="16" t="inlineStr">
        <is>
          <t>Commission Rate</t>
        </is>
      </c>
      <c r="S8" s="16" t="inlineStr">
        <is>
          <t>Fixed Channel Cost</t>
        </is>
      </c>
      <c r="T8" s="16" t="inlineStr">
        <is>
          <t>Package Inclusion Cost</t>
        </is>
      </c>
      <c r="U8" s="16" t="inlineStr">
        <is>
          <t>Estimated Distribution Cost</t>
        </is>
      </c>
      <c r="V8" s="16" t="inlineStr">
        <is>
          <t>Estimated Net Room Revenue</t>
        </is>
      </c>
      <c r="W8" s="16" t="inlineStr">
        <is>
          <t>Discount to BAR</t>
        </is>
      </c>
      <c r="X8" s="16" t="inlineStr">
        <is>
          <t>Net Revenue Variance to Target</t>
        </is>
      </c>
      <c r="Y8" s="16" t="inlineStr">
        <is>
          <t>Minimum Stay</t>
        </is>
      </c>
      <c r="Z8" s="16" t="inlineStr">
        <is>
          <t>Maximum Stay</t>
        </is>
      </c>
      <c r="AA8" s="16" t="inlineStr">
        <is>
          <t>Advance Purchase Days</t>
        </is>
      </c>
      <c r="AB8" s="16" t="inlineStr">
        <is>
          <t>Refundability</t>
        </is>
      </c>
      <c r="AC8" s="16" t="inlineStr">
        <is>
          <t>Cancellation Policy</t>
        </is>
      </c>
      <c r="AD8" s="16" t="inlineStr">
        <is>
          <t>Payment Timing</t>
        </is>
      </c>
      <c r="AE8" s="16" t="inlineStr">
        <is>
          <t>Breakfast Included</t>
        </is>
      </c>
      <c r="AF8" s="16" t="inlineStr">
        <is>
          <t>Parking Included</t>
        </is>
      </c>
      <c r="AG8" s="16" t="inlineStr">
        <is>
          <t>Other Inclusions</t>
        </is>
      </c>
      <c r="AH8" s="16" t="inlineStr">
        <is>
          <t>Status</t>
        </is>
      </c>
      <c r="AI8" s="16" t="inlineStr">
        <is>
          <t>Operational Check</t>
        </is>
      </c>
      <c r="AJ8" s="16" t="inlineStr">
        <is>
          <t>Notes</t>
        </is>
      </c>
    </row>
    <row r="9">
      <c r="A9" s="31" t="inlineStr">
        <is>
          <t>RP-2026-001</t>
        </is>
      </c>
      <c r="B9" s="31" t="inlineStr">
        <is>
          <t>MANUAL-CRS-401</t>
        </is>
      </c>
      <c r="C9" s="31" t="inlineStr">
        <is>
          <t>Flexible Best Available Rate</t>
        </is>
      </c>
      <c r="D9" s="31" t="inlineStr">
        <is>
          <t>Best Available Rate</t>
        </is>
      </c>
      <c r="E9" s="31" t="inlineStr">
        <is>
          <t>Standard King</t>
        </is>
      </c>
      <c r="F9" s="31" t="inlineStr">
        <is>
          <t>Direct Website</t>
        </is>
      </c>
      <c r="G9" s="32" t="n">
        <v>46130</v>
      </c>
      <c r="H9" s="32" t="n">
        <v>46023</v>
      </c>
      <c r="I9" s="32" t="n">
        <v>46129</v>
      </c>
      <c r="J9" s="33" t="n">
        <v>229</v>
      </c>
      <c r="K9" s="31" t="inlineStr">
        <is>
          <t>None</t>
        </is>
      </c>
      <c r="L9" s="31" t="n">
        <v>0</v>
      </c>
      <c r="M9" s="34">
        <f>IFERROR(IF(A9="","",IF(K9="Percent",J9*(1-L9),IF(K9="Fixed Amount",MAX(0,J9-L9),J9))),"")</f>
        <v/>
      </c>
      <c r="N9" s="35" t="n">
        <v>0.125</v>
      </c>
      <c r="O9" s="35" t="n">
        <v>0</v>
      </c>
      <c r="P9" s="34">
        <f>IFERROR(IF(A9="","",M9*(N9+O9)),"")</f>
        <v/>
      </c>
      <c r="Q9" s="34">
        <f>IFERROR(IF(A9="","",M9+P9),"")</f>
        <v/>
      </c>
      <c r="R9" s="35" t="n">
        <v>0</v>
      </c>
      <c r="S9" s="33" t="n">
        <v>2.5</v>
      </c>
      <c r="T9" s="33" t="n">
        <v>0</v>
      </c>
      <c r="U9" s="34">
        <f>IFERROR(IF(A9="","",M9*R9+S9),"")</f>
        <v/>
      </c>
      <c r="V9" s="34">
        <f>IFERROR(IF(A9="","",M9-U9-T9),"")</f>
        <v/>
      </c>
      <c r="W9" s="36">
        <f>IFERROR(IF(A9="","",(J9-M9)/J9),"")</f>
        <v/>
      </c>
      <c r="X9" s="34">
        <f>IFERROR(IF(A9="","",V9-'Dashboard'!$B$8),"")</f>
        <v/>
      </c>
      <c r="Y9" s="37" t="n">
        <v>1</v>
      </c>
      <c r="Z9" s="37" t="n">
        <v>14</v>
      </c>
      <c r="AA9" s="37" t="n">
        <v>0</v>
      </c>
      <c r="AB9" s="31" t="inlineStr">
        <is>
          <t>Flexible</t>
        </is>
      </c>
      <c r="AC9" s="31" t="inlineStr">
        <is>
          <t>Cancel by 6:00 PM local hotel time one day before arrival.</t>
        </is>
      </c>
      <c r="AD9" s="31" t="inlineStr">
        <is>
          <t>Pay at Property</t>
        </is>
      </c>
      <c r="AE9" s="31" t="inlineStr">
        <is>
          <t>No</t>
        </is>
      </c>
      <c r="AF9" s="31" t="inlineStr">
        <is>
          <t>No</t>
        </is>
      </c>
      <c r="AG9" s="31" t="inlineStr"/>
      <c r="AH9" s="31" t="inlineStr">
        <is>
          <t>Active</t>
        </is>
      </c>
      <c r="AI9" s="38">
        <f>IFERROR(IF(A9="","",IF(C9="","Missing rate plan name",IF(F9="","Missing booking channel",IF(G9="","Missing stay date",IF(J9&lt;=0,"Review base BAR",IF(M9&lt;=0,"Review selling rate",IF(I9&lt;H9,"Booking dates reversed",IF(AND(AH9="Active",I9&lt;TODAY()),"Expired date marked Active",IF(AND(AH9="Active",AC9=""),"Missing cancellation policy",IF(Z9&lt;Y9,"Stay limits reversed",IF(AND(D9="Advance Purchase",AA9&lt;'Dashboard'!$B$12),"Review advance purchase window","OK"))))))))))),"")</f>
        <v/>
      </c>
      <c r="AJ9" s="31" t="inlineStr">
        <is>
          <t>Core public rate.</t>
        </is>
      </c>
    </row>
    <row r="10">
      <c r="A10" s="31" t="inlineStr">
        <is>
          <t>RP-2026-002</t>
        </is>
      </c>
      <c r="B10" s="31" t="inlineStr">
        <is>
          <t>MANUAL-BRAND-118</t>
        </is>
      </c>
      <c r="C10" s="31" t="inlineStr">
        <is>
          <t>Member Flexible Rate</t>
        </is>
      </c>
      <c r="D10" s="31" t="inlineStr">
        <is>
          <t>Member</t>
        </is>
      </c>
      <c r="E10" s="31" t="inlineStr">
        <is>
          <t>Standard King</t>
        </is>
      </c>
      <c r="F10" s="31" t="inlineStr">
        <is>
          <t>Brand.com</t>
        </is>
      </c>
      <c r="G10" s="32" t="n">
        <v>46185</v>
      </c>
      <c r="H10" s="32" t="n">
        <v>46054</v>
      </c>
      <c r="I10" s="32" t="n">
        <v>46184</v>
      </c>
      <c r="J10" s="33" t="n">
        <v>249</v>
      </c>
      <c r="K10" s="31" t="inlineStr">
        <is>
          <t>Percent</t>
        </is>
      </c>
      <c r="L10" s="31" t="n">
        <v>0.1</v>
      </c>
      <c r="M10" s="34">
        <f>IFERROR(IF(A10="","",IF(K10="Percent",J10*(1-L10),IF(K10="Fixed Amount",MAX(0,J10-L10),J10))),"")</f>
        <v/>
      </c>
      <c r="N10" s="35" t="n">
        <v>0.125</v>
      </c>
      <c r="O10" s="35" t="n">
        <v>0</v>
      </c>
      <c r="P10" s="34">
        <f>IFERROR(IF(A10="","",M10*(N10+O10)),"")</f>
        <v/>
      </c>
      <c r="Q10" s="34">
        <f>IFERROR(IF(A10="","",M10+P10),"")</f>
        <v/>
      </c>
      <c r="R10" s="35" t="n">
        <v>0</v>
      </c>
      <c r="S10" s="33" t="n">
        <v>2</v>
      </c>
      <c r="T10" s="33" t="n">
        <v>0</v>
      </c>
      <c r="U10" s="34">
        <f>IFERROR(IF(A10="","",M10*R10+S10),"")</f>
        <v/>
      </c>
      <c r="V10" s="34">
        <f>IFERROR(IF(A10="","",M10-U10-T10),"")</f>
        <v/>
      </c>
      <c r="W10" s="36">
        <f>IFERROR(IF(A10="","",(J10-M10)/J10),"")</f>
        <v/>
      </c>
      <c r="X10" s="34">
        <f>IFERROR(IF(A10="","",V10-'Dashboard'!$B$8),"")</f>
        <v/>
      </c>
      <c r="Y10" s="37" t="n">
        <v>1</v>
      </c>
      <c r="Z10" s="37" t="n">
        <v>14</v>
      </c>
      <c r="AA10" s="37" t="n">
        <v>0</v>
      </c>
      <c r="AB10" s="31" t="inlineStr">
        <is>
          <t>Flexible</t>
        </is>
      </c>
      <c r="AC10" s="31" t="inlineStr">
        <is>
          <t>Cancel by 6:00 PM local hotel time one day before arrival.</t>
        </is>
      </c>
      <c r="AD10" s="31" t="inlineStr">
        <is>
          <t>Pay at Property</t>
        </is>
      </c>
      <c r="AE10" s="31" t="inlineStr">
        <is>
          <t>No</t>
        </is>
      </c>
      <c r="AF10" s="31" t="inlineStr">
        <is>
          <t>No</t>
        </is>
      </c>
      <c r="AG10" s="31" t="inlineStr">
        <is>
          <t>Membership required.</t>
        </is>
      </c>
      <c r="AH10" s="31" t="inlineStr">
        <is>
          <t>Active</t>
        </is>
      </c>
      <c r="AI10" s="38">
        <f>IFERROR(IF(A10="","",IF(C10="","Missing rate plan name",IF(F10="","Missing booking channel",IF(G10="","Missing stay date",IF(J10&lt;=0,"Review base BAR",IF(M10&lt;=0,"Review selling rate",IF(I10&lt;H10,"Booking dates reversed",IF(AND(AH10="Active",I10&lt;TODAY()),"Expired date marked Active",IF(AND(AH10="Active",AC10=""),"Missing cancellation policy",IF(Z10&lt;Y10,"Stay limits reversed",IF(AND(D10="Advance Purchase",AA10&lt;'Dashboard'!$B$12),"Review advance purchase window","OK"))))))))))),"")</f>
        <v/>
      </c>
      <c r="AJ10" s="31" t="inlineStr">
        <is>
          <t>Member-only public offer.</t>
        </is>
      </c>
    </row>
    <row r="11">
      <c r="A11" s="31" t="inlineStr">
        <is>
          <t>RP-2026-003</t>
        </is>
      </c>
      <c r="B11" s="31" t="inlineStr">
        <is>
          <t>MANUAL-WEB-214</t>
        </is>
      </c>
      <c r="C11" s="31" t="inlineStr">
        <is>
          <t>14-Day Advance Purchase</t>
        </is>
      </c>
      <c r="D11" s="31" t="inlineStr">
        <is>
          <t>Advance Purchase</t>
        </is>
      </c>
      <c r="E11" s="31" t="inlineStr">
        <is>
          <t>Standard King</t>
        </is>
      </c>
      <c r="F11" s="31" t="inlineStr">
        <is>
          <t>Direct Website</t>
        </is>
      </c>
      <c r="G11" s="32" t="n">
        <v>46291</v>
      </c>
      <c r="H11" s="32" t="n">
        <v>46143</v>
      </c>
      <c r="I11" s="32" t="n">
        <v>46275</v>
      </c>
      <c r="J11" s="33" t="n">
        <v>259</v>
      </c>
      <c r="K11" s="31" t="inlineStr">
        <is>
          <t>Percent</t>
        </is>
      </c>
      <c r="L11" s="31" t="n">
        <v>0.15</v>
      </c>
      <c r="M11" s="34">
        <f>IFERROR(IF(A11="","",IF(K11="Percent",J11*(1-L11),IF(K11="Fixed Amount",MAX(0,J11-L11),J11))),"")</f>
        <v/>
      </c>
      <c r="N11" s="35" t="n">
        <v>0.125</v>
      </c>
      <c r="O11" s="35" t="n">
        <v>0</v>
      </c>
      <c r="P11" s="34">
        <f>IFERROR(IF(A11="","",M11*(N11+O11)),"")</f>
        <v/>
      </c>
      <c r="Q11" s="34">
        <f>IFERROR(IF(A11="","",M11+P11),"")</f>
        <v/>
      </c>
      <c r="R11" s="35" t="n">
        <v>0</v>
      </c>
      <c r="S11" s="33" t="n">
        <v>1.5</v>
      </c>
      <c r="T11" s="33" t="n">
        <v>0</v>
      </c>
      <c r="U11" s="34">
        <f>IFERROR(IF(A11="","",M11*R11+S11),"")</f>
        <v/>
      </c>
      <c r="V11" s="34">
        <f>IFERROR(IF(A11="","",M11-U11-T11),"")</f>
        <v/>
      </c>
      <c r="W11" s="36">
        <f>IFERROR(IF(A11="","",(J11-M11)/J11),"")</f>
        <v/>
      </c>
      <c r="X11" s="34">
        <f>IFERROR(IF(A11="","",V11-'Dashboard'!$B$8),"")</f>
        <v/>
      </c>
      <c r="Y11" s="37" t="n">
        <v>1</v>
      </c>
      <c r="Z11" s="37" t="n">
        <v>7</v>
      </c>
      <c r="AA11" s="37" t="n">
        <v>14</v>
      </c>
      <c r="AB11" s="31" t="inlineStr">
        <is>
          <t>Nonrefundable</t>
        </is>
      </c>
      <c r="AC11" s="31" t="inlineStr">
        <is>
          <t>Full prepayment; changes and cancellation are not permitted under this offer.</t>
        </is>
      </c>
      <c r="AD11" s="31" t="inlineStr">
        <is>
          <t>Full Prepayment</t>
        </is>
      </c>
      <c r="AE11" s="31" t="inlineStr">
        <is>
          <t>No</t>
        </is>
      </c>
      <c r="AF11" s="31" t="inlineStr">
        <is>
          <t>No</t>
        </is>
      </c>
      <c r="AG11" s="31" t="inlineStr"/>
      <c r="AH11" s="31" t="inlineStr">
        <is>
          <t>Active</t>
        </is>
      </c>
      <c r="AI11" s="38">
        <f>IFERROR(IF(A11="","",IF(C11="","Missing rate plan name",IF(F11="","Missing booking channel",IF(G11="","Missing stay date",IF(J11&lt;=0,"Review base BAR",IF(M11&lt;=0,"Review selling rate",IF(I11&lt;H11,"Booking dates reversed",IF(AND(AH11="Active",I11&lt;TODAY()),"Expired date marked Active",IF(AND(AH11="Active",AC11=""),"Missing cancellation policy",IF(Z11&lt;Y11,"Stay limits reversed",IF(AND(D11="Advance Purchase",AA11&lt;'Dashboard'!$B$12),"Review advance purchase window","OK"))))))))))),"")</f>
        <v/>
      </c>
      <c r="AJ11" s="31" t="inlineStr">
        <is>
          <t>Advance purchase sample.</t>
        </is>
      </c>
    </row>
    <row r="12">
      <c r="A12" s="31" t="inlineStr">
        <is>
          <t>RP-2026-004</t>
        </is>
      </c>
      <c r="B12" s="31" t="inlineStr">
        <is>
          <t>MANUAL-PKG-309</t>
        </is>
      </c>
      <c r="C12" s="31" t="inlineStr">
        <is>
          <t>Breakfast and Parking Package</t>
        </is>
      </c>
      <c r="D12" s="31" t="inlineStr">
        <is>
          <t>Package</t>
        </is>
      </c>
      <c r="E12" s="31" t="inlineStr">
        <is>
          <t>Deluxe King</t>
        </is>
      </c>
      <c r="F12" s="31" t="inlineStr">
        <is>
          <t>Direct Website</t>
        </is>
      </c>
      <c r="G12" s="32" t="n">
        <v>46305</v>
      </c>
      <c r="H12" s="32" t="n">
        <v>46174</v>
      </c>
      <c r="I12" s="32" t="n">
        <v>46304</v>
      </c>
      <c r="J12" s="33" t="n">
        <v>319</v>
      </c>
      <c r="K12" s="31" t="inlineStr">
        <is>
          <t>None</t>
        </is>
      </c>
      <c r="L12" s="31" t="n">
        <v>0</v>
      </c>
      <c r="M12" s="34">
        <f>IFERROR(IF(A12="","",IF(K12="Percent",J12*(1-L12),IF(K12="Fixed Amount",MAX(0,J12-L12),J12))),"")</f>
        <v/>
      </c>
      <c r="N12" s="35" t="n">
        <v>0.125</v>
      </c>
      <c r="O12" s="35" t="n">
        <v>0.03</v>
      </c>
      <c r="P12" s="34">
        <f>IFERROR(IF(A12="","",M12*(N12+O12)),"")</f>
        <v/>
      </c>
      <c r="Q12" s="34">
        <f>IFERROR(IF(A12="","",M12+P12),"")</f>
        <v/>
      </c>
      <c r="R12" s="35" t="n">
        <v>0</v>
      </c>
      <c r="S12" s="33" t="n">
        <v>2.5</v>
      </c>
      <c r="T12" s="33" t="n">
        <v>38</v>
      </c>
      <c r="U12" s="34">
        <f>IFERROR(IF(A12="","",M12*R12+S12),"")</f>
        <v/>
      </c>
      <c r="V12" s="34">
        <f>IFERROR(IF(A12="","",M12-U12-T12),"")</f>
        <v/>
      </c>
      <c r="W12" s="36">
        <f>IFERROR(IF(A12="","",(J12-M12)/J12),"")</f>
        <v/>
      </c>
      <c r="X12" s="34">
        <f>IFERROR(IF(A12="","",V12-'Dashboard'!$B$8),"")</f>
        <v/>
      </c>
      <c r="Y12" s="37" t="n">
        <v>1</v>
      </c>
      <c r="Z12" s="37" t="n">
        <v>5</v>
      </c>
      <c r="AA12" s="37" t="n">
        <v>0</v>
      </c>
      <c r="AB12" s="31" t="inlineStr">
        <is>
          <t>Flexible</t>
        </is>
      </c>
      <c r="AC12" s="31" t="inlineStr">
        <is>
          <t>Cancel by 4:00 PM local hotel time two days before arrival.</t>
        </is>
      </c>
      <c r="AD12" s="31" t="inlineStr">
        <is>
          <t>Pay at Property</t>
        </is>
      </c>
      <c r="AE12" s="31" t="inlineStr">
        <is>
          <t>Yes</t>
        </is>
      </c>
      <c r="AF12" s="31" t="inlineStr">
        <is>
          <t>Yes</t>
        </is>
      </c>
      <c r="AG12" s="31" t="inlineStr">
        <is>
          <t>Daily breakfast and self-parking.</t>
        </is>
      </c>
      <c r="AH12" s="31" t="inlineStr">
        <is>
          <t>Active</t>
        </is>
      </c>
      <c r="AI12" s="38">
        <f>IFERROR(IF(A12="","",IF(C12="","Missing rate plan name",IF(F12="","Missing booking channel",IF(G12="","Missing stay date",IF(J12&lt;=0,"Review base BAR",IF(M12&lt;=0,"Review selling rate",IF(I12&lt;H12,"Booking dates reversed",IF(AND(AH12="Active",I12&lt;TODAY()),"Expired date marked Active",IF(AND(AH12="Active",AC12=""),"Missing cancellation policy",IF(Z12&lt;Y12,"Stay limits reversed",IF(AND(D12="Advance Purchase",AA12&lt;'Dashboard'!$B$12),"Review advance purchase window","OK"))))))))))),"")</f>
        <v/>
      </c>
      <c r="AJ12" s="31" t="inlineStr">
        <is>
          <t>Package costs are editable estimates.</t>
        </is>
      </c>
    </row>
    <row r="13">
      <c r="A13" s="31" t="inlineStr">
        <is>
          <t>RP-2026-005</t>
        </is>
      </c>
      <c r="B13" s="31" t="inlineStr">
        <is>
          <t>MANUAL-GDS-882</t>
        </is>
      </c>
      <c r="C13" s="31" t="inlineStr">
        <is>
          <t>Local Corporate Preferred</t>
        </is>
      </c>
      <c r="D13" s="31" t="inlineStr">
        <is>
          <t>Corporate</t>
        </is>
      </c>
      <c r="E13" s="31" t="inlineStr">
        <is>
          <t>Standard Two Queens</t>
        </is>
      </c>
      <c r="F13" s="31" t="inlineStr">
        <is>
          <t>GDS</t>
        </is>
      </c>
      <c r="G13" s="32" t="n">
        <v>46319</v>
      </c>
      <c r="H13" s="32" t="n">
        <v>46204</v>
      </c>
      <c r="I13" s="32" t="n">
        <v>46318</v>
      </c>
      <c r="J13" s="33" t="n">
        <v>239</v>
      </c>
      <c r="K13" s="31" t="inlineStr">
        <is>
          <t>Fixed Amount</t>
        </is>
      </c>
      <c r="L13" s="31" t="n">
        <v>30</v>
      </c>
      <c r="M13" s="34">
        <f>IFERROR(IF(A13="","",IF(K13="Percent",J13*(1-L13),IF(K13="Fixed Amount",MAX(0,J13-L13),J13))),"")</f>
        <v/>
      </c>
      <c r="N13" s="35" t="n">
        <v>0.125</v>
      </c>
      <c r="O13" s="35" t="n">
        <v>0</v>
      </c>
      <c r="P13" s="34">
        <f>IFERROR(IF(A13="","",M13*(N13+O13)),"")</f>
        <v/>
      </c>
      <c r="Q13" s="34">
        <f>IFERROR(IF(A13="","",M13+P13),"")</f>
        <v/>
      </c>
      <c r="R13" s="35" t="n">
        <v>0.1</v>
      </c>
      <c r="S13" s="33" t="n">
        <v>8</v>
      </c>
      <c r="T13" s="33" t="n">
        <v>0</v>
      </c>
      <c r="U13" s="34">
        <f>IFERROR(IF(A13="","",M13*R13+S13),"")</f>
        <v/>
      </c>
      <c r="V13" s="34">
        <f>IFERROR(IF(A13="","",M13-U13-T13),"")</f>
        <v/>
      </c>
      <c r="W13" s="36">
        <f>IFERROR(IF(A13="","",(J13-M13)/J13),"")</f>
        <v/>
      </c>
      <c r="X13" s="34">
        <f>IFERROR(IF(A13="","",V13-'Dashboard'!$B$8),"")</f>
        <v/>
      </c>
      <c r="Y13" s="37" t="n">
        <v>1</v>
      </c>
      <c r="Z13" s="37" t="n">
        <v>21</v>
      </c>
      <c r="AA13" s="37" t="n">
        <v>0</v>
      </c>
      <c r="AB13" s="31" t="inlineStr">
        <is>
          <t>Flexible</t>
        </is>
      </c>
      <c r="AC13" s="31" t="inlineStr">
        <is>
          <t>Cancel by 6:00 PM local hotel time on the day before arrival.</t>
        </is>
      </c>
      <c r="AD13" s="31" t="inlineStr">
        <is>
          <t>Direct Bill</t>
        </is>
      </c>
      <c r="AE13" s="31" t="inlineStr">
        <is>
          <t>No</t>
        </is>
      </c>
      <c r="AF13" s="31" t="inlineStr">
        <is>
          <t>No</t>
        </is>
      </c>
      <c r="AG13" s="31" t="inlineStr">
        <is>
          <t>Corporate identification may be requested.</t>
        </is>
      </c>
      <c r="AH13" s="31" t="inlineStr">
        <is>
          <t>Active</t>
        </is>
      </c>
      <c r="AI13" s="38">
        <f>IFERROR(IF(A13="","",IF(C13="","Missing rate plan name",IF(F13="","Missing booking channel",IF(G13="","Missing stay date",IF(J13&lt;=0,"Review base BAR",IF(M13&lt;=0,"Review selling rate",IF(I13&lt;H13,"Booking dates reversed",IF(AND(AH13="Active",I13&lt;TODAY()),"Expired date marked Active",IF(AND(AH13="Active",AC13=""),"Missing cancellation policy",IF(Z13&lt;Y13,"Stay limits reversed",IF(AND(D13="Advance Purchase",AA13&lt;'Dashboard'!$B$12),"Review advance purchase window","OK"))))))))))),"")</f>
        <v/>
      </c>
      <c r="AJ13" s="31" t="inlineStr">
        <is>
          <t>GDS costs are editable planning assumptions.</t>
        </is>
      </c>
    </row>
    <row r="14">
      <c r="A14" s="31" t="inlineStr">
        <is>
          <t>RP-2026-006</t>
        </is>
      </c>
      <c r="B14" s="31" t="inlineStr">
        <is>
          <t>MANUAL-GDS-907</t>
        </is>
      </c>
      <c r="C14" s="31" t="inlineStr">
        <is>
          <t>Government Per Diem</t>
        </is>
      </c>
      <c r="D14" s="31" t="inlineStr">
        <is>
          <t>Government</t>
        </is>
      </c>
      <c r="E14" s="31" t="inlineStr">
        <is>
          <t>Standard King</t>
        </is>
      </c>
      <c r="F14" s="31" t="inlineStr">
        <is>
          <t>GDS</t>
        </is>
      </c>
      <c r="G14" s="32" t="n">
        <v>46333</v>
      </c>
      <c r="H14" s="32" t="n">
        <v>46218</v>
      </c>
      <c r="I14" s="32" t="n">
        <v>46332</v>
      </c>
      <c r="J14" s="33" t="n">
        <v>219</v>
      </c>
      <c r="K14" s="31" t="inlineStr">
        <is>
          <t>Fixed Amount</t>
        </is>
      </c>
      <c r="L14" s="31" t="n">
        <v>35</v>
      </c>
      <c r="M14" s="34">
        <f>IFERROR(IF(A14="","",IF(K14="Percent",J14*(1-L14),IF(K14="Fixed Amount",MAX(0,J14-L14),J14))),"")</f>
        <v/>
      </c>
      <c r="N14" s="35" t="n">
        <v>0.125</v>
      </c>
      <c r="O14" s="35" t="n">
        <v>0</v>
      </c>
      <c r="P14" s="34">
        <f>IFERROR(IF(A14="","",M14*(N14+O14)),"")</f>
        <v/>
      </c>
      <c r="Q14" s="34">
        <f>IFERROR(IF(A14="","",M14+P14),"")</f>
        <v/>
      </c>
      <c r="R14" s="35" t="n">
        <v>0.08</v>
      </c>
      <c r="S14" s="33" t="n">
        <v>8</v>
      </c>
      <c r="T14" s="33" t="n">
        <v>0</v>
      </c>
      <c r="U14" s="34">
        <f>IFERROR(IF(A14="","",M14*R14+S14),"")</f>
        <v/>
      </c>
      <c r="V14" s="34">
        <f>IFERROR(IF(A14="","",M14-U14-T14),"")</f>
        <v/>
      </c>
      <c r="W14" s="36">
        <f>IFERROR(IF(A14="","",(J14-M14)/J14),"")</f>
        <v/>
      </c>
      <c r="X14" s="34">
        <f>IFERROR(IF(A14="","",V14-'Dashboard'!$B$8),"")</f>
        <v/>
      </c>
      <c r="Y14" s="37" t="n">
        <v>1</v>
      </c>
      <c r="Z14" s="37" t="n">
        <v>10</v>
      </c>
      <c r="AA14" s="37" t="n">
        <v>0</v>
      </c>
      <c r="AB14" s="31" t="inlineStr">
        <is>
          <t>Flexible</t>
        </is>
      </c>
      <c r="AC14" s="31" t="inlineStr">
        <is>
          <t>Cancel by 6:00 PM local hotel time one day before arrival.</t>
        </is>
      </c>
      <c r="AD14" s="31" t="inlineStr">
        <is>
          <t>Pay at Property</t>
        </is>
      </c>
      <c r="AE14" s="31" t="inlineStr">
        <is>
          <t>No</t>
        </is>
      </c>
      <c r="AF14" s="31" t="inlineStr">
        <is>
          <t>No</t>
        </is>
      </c>
      <c r="AG14" s="31" t="inlineStr">
        <is>
          <t>Valid government identification required.</t>
        </is>
      </c>
      <c r="AH14" s="31" t="inlineStr">
        <is>
          <t>Active</t>
        </is>
      </c>
      <c r="AI14" s="38">
        <f>IFERROR(IF(A14="","",IF(C14="","Missing rate plan name",IF(F14="","Missing booking channel",IF(G14="","Missing stay date",IF(J14&lt;=0,"Review base BAR",IF(M14&lt;=0,"Review selling rate",IF(I14&lt;H14,"Booking dates reversed",IF(AND(AH14="Active",I14&lt;TODAY()),"Expired date marked Active",IF(AND(AH14="Active",AC14=""),"Missing cancellation policy",IF(Z14&lt;Y14,"Stay limits reversed",IF(AND(D14="Advance Purchase",AA14&lt;'Dashboard'!$B$12),"Review advance purchase window","OK"))))))))))),"")</f>
        <v/>
      </c>
      <c r="AJ14" s="31" t="inlineStr">
        <is>
          <t>Below-target example.</t>
        </is>
      </c>
    </row>
    <row r="15">
      <c r="A15" s="31" t="inlineStr">
        <is>
          <t>RP-2026-007</t>
        </is>
      </c>
      <c r="B15" s="31" t="inlineStr">
        <is>
          <t>MANUAL-VOICE-330</t>
        </is>
      </c>
      <c r="C15" s="31" t="inlineStr">
        <is>
          <t>AAA Member Rate</t>
        </is>
      </c>
      <c r="D15" s="31" t="inlineStr">
        <is>
          <t>AAA</t>
        </is>
      </c>
      <c r="E15" s="31" t="inlineStr">
        <is>
          <t>Standard Two Queens</t>
        </is>
      </c>
      <c r="F15" s="31" t="inlineStr">
        <is>
          <t>Voice / Call Center</t>
        </is>
      </c>
      <c r="G15" s="32" t="n">
        <v>46340</v>
      </c>
      <c r="H15" s="32" t="n">
        <v>46235</v>
      </c>
      <c r="I15" s="32" t="n">
        <v>46254</v>
      </c>
      <c r="J15" s="33" t="n">
        <v>269</v>
      </c>
      <c r="K15" s="31" t="inlineStr">
        <is>
          <t>Percent</t>
        </is>
      </c>
      <c r="L15" s="31" t="n">
        <v>0.1</v>
      </c>
      <c r="M15" s="34">
        <f>IFERROR(IF(A15="","",IF(K15="Percent",J15*(1-L15),IF(K15="Fixed Amount",MAX(0,J15-L15),J15))),"")</f>
        <v/>
      </c>
      <c r="N15" s="35" t="n">
        <v>0.125</v>
      </c>
      <c r="O15" s="35" t="n">
        <v>0</v>
      </c>
      <c r="P15" s="34">
        <f>IFERROR(IF(A15="","",M15*(N15+O15)),"")</f>
        <v/>
      </c>
      <c r="Q15" s="34">
        <f>IFERROR(IF(A15="","",M15+P15),"")</f>
        <v/>
      </c>
      <c r="R15" s="35" t="n">
        <v>0</v>
      </c>
      <c r="S15" s="33" t="n">
        <v>4</v>
      </c>
      <c r="T15" s="33" t="n">
        <v>0</v>
      </c>
      <c r="U15" s="34">
        <f>IFERROR(IF(A15="","",M15*R15+S15),"")</f>
        <v/>
      </c>
      <c r="V15" s="34">
        <f>IFERROR(IF(A15="","",M15-U15-T15),"")</f>
        <v/>
      </c>
      <c r="W15" s="36">
        <f>IFERROR(IF(A15="","",(J15-M15)/J15),"")</f>
        <v/>
      </c>
      <c r="X15" s="34">
        <f>IFERROR(IF(A15="","",V15-'Dashboard'!$B$8),"")</f>
        <v/>
      </c>
      <c r="Y15" s="37" t="n">
        <v>1</v>
      </c>
      <c r="Z15" s="37" t="n">
        <v>14</v>
      </c>
      <c r="AA15" s="37" t="n">
        <v>0</v>
      </c>
      <c r="AB15" s="31" t="inlineStr">
        <is>
          <t>Flexible</t>
        </is>
      </c>
      <c r="AC15" s="31" t="inlineStr">
        <is>
          <t>Cancel by 6:00 PM local hotel time one day before arrival.</t>
        </is>
      </c>
      <c r="AD15" s="31" t="inlineStr">
        <is>
          <t>Pay at Property</t>
        </is>
      </c>
      <c r="AE15" s="31" t="inlineStr">
        <is>
          <t>No</t>
        </is>
      </c>
      <c r="AF15" s="31" t="inlineStr">
        <is>
          <t>No</t>
        </is>
      </c>
      <c r="AG15" s="31" t="inlineStr">
        <is>
          <t>AAA identification required.</t>
        </is>
      </c>
      <c r="AH15" s="31" t="inlineStr">
        <is>
          <t>Active</t>
        </is>
      </c>
      <c r="AI15" s="38">
        <f>IFERROR(IF(A15="","",IF(C15="","Missing rate plan name",IF(F15="","Missing booking channel",IF(G15="","Missing stay date",IF(J15&lt;=0,"Review base BAR",IF(M15&lt;=0,"Review selling rate",IF(I15&lt;H15,"Booking dates reversed",IF(AND(AH15="Active",I15&lt;TODAY()),"Expired date marked Active",IF(AND(AH15="Active",AC15=""),"Missing cancellation policy",IF(Z15&lt;Y15,"Stay limits reversed",IF(AND(D15="Advance Purchase",AA15&lt;'Dashboard'!$B$12),"Review advance purchase window","OK"))))))))))),"")</f>
        <v/>
      </c>
      <c r="AJ15" s="31" t="inlineStr">
        <is>
          <t>Expired booking window alert.</t>
        </is>
      </c>
    </row>
    <row r="16">
      <c r="A16" s="31" t="inlineStr">
        <is>
          <t>RP-2026-008</t>
        </is>
      </c>
      <c r="B16" s="31" t="inlineStr">
        <is>
          <t>MANUAL-OTA-541</t>
        </is>
      </c>
      <c r="C16" s="31" t="inlineStr">
        <is>
          <t>OTA Mobile Promotion</t>
        </is>
      </c>
      <c r="D16" s="31" t="inlineStr">
        <is>
          <t>OTA Promotion</t>
        </is>
      </c>
      <c r="E16" s="31" t="inlineStr">
        <is>
          <t>Standard King</t>
        </is>
      </c>
      <c r="F16" s="31" t="inlineStr">
        <is>
          <t>OTA</t>
        </is>
      </c>
      <c r="G16" s="32" t="n">
        <v>46347</v>
      </c>
      <c r="H16" s="32" t="n">
        <v>46235</v>
      </c>
      <c r="I16" s="32" t="n">
        <v>46346</v>
      </c>
      <c r="J16" s="33" t="n">
        <v>279</v>
      </c>
      <c r="K16" s="31" t="inlineStr">
        <is>
          <t>Percent</t>
        </is>
      </c>
      <c r="L16" s="31" t="n">
        <v>0.2</v>
      </c>
      <c r="M16" s="34">
        <f>IFERROR(IF(A16="","",IF(K16="Percent",J16*(1-L16),IF(K16="Fixed Amount",MAX(0,J16-L16),J16))),"")</f>
        <v/>
      </c>
      <c r="N16" s="35" t="n">
        <v>0.125</v>
      </c>
      <c r="O16" s="35" t="n">
        <v>0</v>
      </c>
      <c r="P16" s="34">
        <f>IFERROR(IF(A16="","",M16*(N16+O16)),"")</f>
        <v/>
      </c>
      <c r="Q16" s="34">
        <f>IFERROR(IF(A16="","",M16+P16),"")</f>
        <v/>
      </c>
      <c r="R16" s="35" t="n">
        <v>0.18</v>
      </c>
      <c r="S16" s="33" t="n">
        <v>1</v>
      </c>
      <c r="T16" s="33" t="n">
        <v>0</v>
      </c>
      <c r="U16" s="34">
        <f>IFERROR(IF(A16="","",M16*R16+S16),"")</f>
        <v/>
      </c>
      <c r="V16" s="34">
        <f>IFERROR(IF(A16="","",M16-U16-T16),"")</f>
        <v/>
      </c>
      <c r="W16" s="36">
        <f>IFERROR(IF(A16="","",(J16-M16)/J16),"")</f>
        <v/>
      </c>
      <c r="X16" s="34">
        <f>IFERROR(IF(A16="","",V16-'Dashboard'!$B$8),"")</f>
        <v/>
      </c>
      <c r="Y16" s="37" t="n">
        <v>1</v>
      </c>
      <c r="Z16" s="37" t="n">
        <v>5</v>
      </c>
      <c r="AA16" s="37" t="n">
        <v>2</v>
      </c>
      <c r="AB16" s="31" t="inlineStr">
        <is>
          <t>Partially Refundable</t>
        </is>
      </c>
      <c r="AC16" s="31" t="inlineStr">
        <is>
          <t>One-night charge may apply for late cancellation.</t>
        </is>
      </c>
      <c r="AD16" s="31" t="inlineStr">
        <is>
          <t>Virtual Card</t>
        </is>
      </c>
      <c r="AE16" s="31" t="inlineStr">
        <is>
          <t>No</t>
        </is>
      </c>
      <c r="AF16" s="31" t="inlineStr">
        <is>
          <t>No</t>
        </is>
      </c>
      <c r="AG16" s="31" t="inlineStr">
        <is>
          <t>Mobile-device promotional rate.</t>
        </is>
      </c>
      <c r="AH16" s="31" t="inlineStr">
        <is>
          <t>Active</t>
        </is>
      </c>
      <c r="AI16" s="38">
        <f>IFERROR(IF(A16="","",IF(C16="","Missing rate plan name",IF(F16="","Missing booking channel",IF(G16="","Missing stay date",IF(J16&lt;=0,"Review base BAR",IF(M16&lt;=0,"Review selling rate",IF(I16&lt;H16,"Booking dates reversed",IF(AND(AH16="Active",I16&lt;TODAY()),"Expired date marked Active",IF(AND(AH16="Active",AC16=""),"Missing cancellation policy",IF(Z16&lt;Y16,"Stay limits reversed",IF(AND(D16="Advance Purchase",AA16&lt;'Dashboard'!$B$12),"Review advance purchase window","OK"))))))))))),"")</f>
        <v/>
      </c>
      <c r="AJ16" s="31" t="inlineStr">
        <is>
          <t>OTA commission remains editable.</t>
        </is>
      </c>
    </row>
    <row r="17">
      <c r="A17" s="31" t="inlineStr">
        <is>
          <t>RP-2026-009</t>
        </is>
      </c>
      <c r="B17" s="31" t="inlineStr">
        <is>
          <t>MANUAL-PKG-772</t>
        </is>
      </c>
      <c r="C17" s="31" t="inlineStr">
        <is>
          <t>Suite Weekend Package</t>
        </is>
      </c>
      <c r="D17" s="31" t="inlineStr">
        <is>
          <t>Package</t>
        </is>
      </c>
      <c r="E17" s="31" t="inlineStr">
        <is>
          <t>One-Bedroom Suite</t>
        </is>
      </c>
      <c r="F17" s="31" t="inlineStr">
        <is>
          <t>Direct Website</t>
        </is>
      </c>
      <c r="G17" s="32" t="n">
        <v>46361</v>
      </c>
      <c r="H17" s="32" t="n">
        <v>46249</v>
      </c>
      <c r="I17" s="32" t="n">
        <v>46360</v>
      </c>
      <c r="J17" s="33" t="n">
        <v>389</v>
      </c>
      <c r="K17" s="31" t="inlineStr">
        <is>
          <t>Percent</t>
        </is>
      </c>
      <c r="L17" s="31" t="n">
        <v>0.05</v>
      </c>
      <c r="M17" s="34">
        <f>IFERROR(IF(A17="","",IF(K17="Percent",J17*(1-L17),IF(K17="Fixed Amount",MAX(0,J17-L17),J17))),"")</f>
        <v/>
      </c>
      <c r="N17" s="35" t="n">
        <v>0.125</v>
      </c>
      <c r="O17" s="35" t="n">
        <v>0.02</v>
      </c>
      <c r="P17" s="34">
        <f>IFERROR(IF(A17="","",M17*(N17+O17)),"")</f>
        <v/>
      </c>
      <c r="Q17" s="34">
        <f>IFERROR(IF(A17="","",M17+P17),"")</f>
        <v/>
      </c>
      <c r="R17" s="35" t="n">
        <v>0</v>
      </c>
      <c r="S17" s="33" t="n">
        <v>2.5</v>
      </c>
      <c r="T17" s="33" t="n">
        <v>45</v>
      </c>
      <c r="U17" s="34">
        <f>IFERROR(IF(A17="","",M17*R17+S17),"")</f>
        <v/>
      </c>
      <c r="V17" s="34">
        <f>IFERROR(IF(A17="","",M17-U17-T17),"")</f>
        <v/>
      </c>
      <c r="W17" s="36">
        <f>IFERROR(IF(A17="","",(J17-M17)/J17),"")</f>
        <v/>
      </c>
      <c r="X17" s="34">
        <f>IFERROR(IF(A17="","",V17-'Dashboard'!$B$8),"")</f>
        <v/>
      </c>
      <c r="Y17" s="37" t="n">
        <v>2</v>
      </c>
      <c r="Z17" s="37" t="n">
        <v>4</v>
      </c>
      <c r="AA17" s="37" t="n">
        <v>0</v>
      </c>
      <c r="AB17" s="31" t="inlineStr">
        <is>
          <t>Flexible</t>
        </is>
      </c>
      <c r="AC17" s="31" t="inlineStr">
        <is>
          <t>Cancel by 4:00 PM local hotel time three days before arrival.</t>
        </is>
      </c>
      <c r="AD17" s="31" t="inlineStr">
        <is>
          <t>Deposit Required</t>
        </is>
      </c>
      <c r="AE17" s="31" t="inlineStr">
        <is>
          <t>Yes</t>
        </is>
      </c>
      <c r="AF17" s="31" t="inlineStr">
        <is>
          <t>Yes</t>
        </is>
      </c>
      <c r="AG17" s="31" t="inlineStr">
        <is>
          <t>Breakfast, parking, and a welcome amenity.</t>
        </is>
      </c>
      <c r="AH17" s="31" t="inlineStr">
        <is>
          <t>Active</t>
        </is>
      </c>
      <c r="AI17" s="38">
        <f>IFERROR(IF(A17="","",IF(C17="","Missing rate plan name",IF(F17="","Missing booking channel",IF(G17="","Missing stay date",IF(J17&lt;=0,"Review base BAR",IF(M17&lt;=0,"Review selling rate",IF(I17&lt;H17,"Booking dates reversed",IF(AND(AH17="Active",I17&lt;TODAY()),"Expired date marked Active",IF(AND(AH17="Active",AC17=""),"Missing cancellation policy",IF(Z17&lt;Y17,"Stay limits reversed",IF(AND(D17="Advance Purchase",AA17&lt;'Dashboard'!$B$12),"Review advance purchase window","OK"))))))))))),"")</f>
        <v/>
      </c>
      <c r="AJ17" s="31" t="inlineStr">
        <is>
          <t>Weekend stay restriction.</t>
        </is>
      </c>
    </row>
    <row r="18">
      <c r="A18" s="39" t="n"/>
      <c r="B18" s="39" t="n"/>
      <c r="C18" s="39" t="n"/>
      <c r="D18" s="39" t="n"/>
      <c r="E18" s="39" t="n"/>
      <c r="F18" s="39" t="n"/>
      <c r="G18" s="40" t="n"/>
      <c r="H18" s="40" t="n"/>
      <c r="I18" s="40" t="n"/>
      <c r="J18" s="41" t="n"/>
      <c r="K18" s="39" t="n"/>
      <c r="L18" s="39" t="n"/>
      <c r="M18" s="34">
        <f>IFERROR(IF(A18="","",IF(K18="Percent",J18*(1-L18),IF(K18="Fixed Amount",MAX(0,J18-L18),J18))),"")</f>
        <v/>
      </c>
      <c r="N18" s="42" t="n"/>
      <c r="O18" s="42" t="n"/>
      <c r="P18" s="34">
        <f>IFERROR(IF(A18="","",M18*(N18+O18)),"")</f>
        <v/>
      </c>
      <c r="Q18" s="34">
        <f>IFERROR(IF(A18="","",M18+P18),"")</f>
        <v/>
      </c>
      <c r="R18" s="42" t="n"/>
      <c r="S18" s="41" t="n"/>
      <c r="T18" s="41" t="n"/>
      <c r="U18" s="34">
        <f>IFERROR(IF(A18="","",M18*R18+S18),"")</f>
        <v/>
      </c>
      <c r="V18" s="34">
        <f>IFERROR(IF(A18="","",M18-U18-T18),"")</f>
        <v/>
      </c>
      <c r="W18" s="36">
        <f>IFERROR(IF(A18="","",(J18-M18)/J18),"")</f>
        <v/>
      </c>
      <c r="X18" s="34">
        <f>IFERROR(IF(A18="","",V18-'Dashboard'!$B$8),"")</f>
        <v/>
      </c>
      <c r="Y18" s="43" t="n"/>
      <c r="Z18" s="43" t="n"/>
      <c r="AA18" s="43" t="n"/>
      <c r="AB18" s="39" t="n"/>
      <c r="AC18" s="39" t="n"/>
      <c r="AD18" s="39" t="n"/>
      <c r="AE18" s="39" t="n"/>
      <c r="AF18" s="39" t="n"/>
      <c r="AG18" s="39" t="n"/>
      <c r="AH18" s="39" t="n"/>
      <c r="AI18" s="38">
        <f>IFERROR(IF(A18="","",IF(C18="","Missing rate plan name",IF(F18="","Missing booking channel",IF(G18="","Missing stay date",IF(J18&lt;=0,"Review base BAR",IF(M18&lt;=0,"Review selling rate",IF(I18&lt;H18,"Booking dates reversed",IF(AND(AH18="Active",I18&lt;TODAY()),"Expired date marked Active",IF(AND(AH18="Active",AC18=""),"Missing cancellation policy",IF(Z18&lt;Y18,"Stay limits reversed",IF(AND(D18="Advance Purchase",AA18&lt;'Dashboard'!$B$12),"Review advance purchase window","OK"))))))))))),"")</f>
        <v/>
      </c>
      <c r="AJ18" s="39" t="n"/>
    </row>
    <row r="19">
      <c r="A19" s="44" t="n"/>
      <c r="B19" s="44" t="n"/>
      <c r="C19" s="44" t="n"/>
      <c r="D19" s="44" t="n"/>
      <c r="E19" s="44" t="n"/>
      <c r="F19" s="44" t="n"/>
      <c r="G19" s="45" t="n"/>
      <c r="H19" s="45" t="n"/>
      <c r="I19" s="45" t="n"/>
      <c r="J19" s="46" t="n"/>
      <c r="K19" s="44" t="n"/>
      <c r="L19" s="44" t="n"/>
      <c r="M19" s="34">
        <f>IFERROR(IF(A19="","",IF(K19="Percent",J19*(1-L19),IF(K19="Fixed Amount",MAX(0,J19-L19),J19))),"")</f>
        <v/>
      </c>
      <c r="N19" s="47" t="n"/>
      <c r="O19" s="47" t="n"/>
      <c r="P19" s="34">
        <f>IFERROR(IF(A19="","",M19*(N19+O19)),"")</f>
        <v/>
      </c>
      <c r="Q19" s="34">
        <f>IFERROR(IF(A19="","",M19+P19),"")</f>
        <v/>
      </c>
      <c r="R19" s="47" t="n"/>
      <c r="S19" s="46" t="n"/>
      <c r="T19" s="46" t="n"/>
      <c r="U19" s="34">
        <f>IFERROR(IF(A19="","",M19*R19+S19),"")</f>
        <v/>
      </c>
      <c r="V19" s="34">
        <f>IFERROR(IF(A19="","",M19-U19-T19),"")</f>
        <v/>
      </c>
      <c r="W19" s="36">
        <f>IFERROR(IF(A19="","",(J19-M19)/J19),"")</f>
        <v/>
      </c>
      <c r="X19" s="34">
        <f>IFERROR(IF(A19="","",V19-'Dashboard'!$B$8),"")</f>
        <v/>
      </c>
      <c r="Y19" s="48" t="n"/>
      <c r="Z19" s="48" t="n"/>
      <c r="AA19" s="48" t="n"/>
      <c r="AB19" s="44" t="n"/>
      <c r="AC19" s="44" t="n"/>
      <c r="AD19" s="44" t="n"/>
      <c r="AE19" s="44" t="n"/>
      <c r="AF19" s="44" t="n"/>
      <c r="AG19" s="44" t="n"/>
      <c r="AH19" s="44" t="n"/>
      <c r="AI19" s="38">
        <f>IFERROR(IF(A19="","",IF(C19="","Missing rate plan name",IF(F19="","Missing booking channel",IF(G19="","Missing stay date",IF(J19&lt;=0,"Review base BAR",IF(M19&lt;=0,"Review selling rate",IF(I19&lt;H19,"Booking dates reversed",IF(AND(AH19="Active",I19&lt;TODAY()),"Expired date marked Active",IF(AND(AH19="Active",AC19=""),"Missing cancellation policy",IF(Z19&lt;Y19,"Stay limits reversed",IF(AND(D19="Advance Purchase",AA19&lt;'Dashboard'!$B$12),"Review advance purchase window","OK"))))))))))),"")</f>
        <v/>
      </c>
      <c r="AJ19" s="44" t="n"/>
    </row>
    <row r="20">
      <c r="A20" s="39" t="n"/>
      <c r="B20" s="39" t="n"/>
      <c r="C20" s="39" t="n"/>
      <c r="D20" s="39" t="n"/>
      <c r="E20" s="39" t="n"/>
      <c r="F20" s="39" t="n"/>
      <c r="G20" s="40" t="n"/>
      <c r="H20" s="40" t="n"/>
      <c r="I20" s="40" t="n"/>
      <c r="J20" s="41" t="n"/>
      <c r="K20" s="39" t="n"/>
      <c r="L20" s="39" t="n"/>
      <c r="M20" s="34">
        <f>IFERROR(IF(A20="","",IF(K20="Percent",J20*(1-L20),IF(K20="Fixed Amount",MAX(0,J20-L20),J20))),"")</f>
        <v/>
      </c>
      <c r="N20" s="42" t="n"/>
      <c r="O20" s="42" t="n"/>
      <c r="P20" s="34">
        <f>IFERROR(IF(A20="","",M20*(N20+O20)),"")</f>
        <v/>
      </c>
      <c r="Q20" s="34">
        <f>IFERROR(IF(A20="","",M20+P20),"")</f>
        <v/>
      </c>
      <c r="R20" s="42" t="n"/>
      <c r="S20" s="41" t="n"/>
      <c r="T20" s="41" t="n"/>
      <c r="U20" s="34">
        <f>IFERROR(IF(A20="","",M20*R20+S20),"")</f>
        <v/>
      </c>
      <c r="V20" s="34">
        <f>IFERROR(IF(A20="","",M20-U20-T20),"")</f>
        <v/>
      </c>
      <c r="W20" s="36">
        <f>IFERROR(IF(A20="","",(J20-M20)/J20),"")</f>
        <v/>
      </c>
      <c r="X20" s="34">
        <f>IFERROR(IF(A20="","",V20-'Dashboard'!$B$8),"")</f>
        <v/>
      </c>
      <c r="Y20" s="43" t="n"/>
      <c r="Z20" s="43" t="n"/>
      <c r="AA20" s="43" t="n"/>
      <c r="AB20" s="39" t="n"/>
      <c r="AC20" s="39" t="n"/>
      <c r="AD20" s="39" t="n"/>
      <c r="AE20" s="39" t="n"/>
      <c r="AF20" s="39" t="n"/>
      <c r="AG20" s="39" t="n"/>
      <c r="AH20" s="39" t="n"/>
      <c r="AI20" s="38">
        <f>IFERROR(IF(A20="","",IF(C20="","Missing rate plan name",IF(F20="","Missing booking channel",IF(G20="","Missing stay date",IF(J20&lt;=0,"Review base BAR",IF(M20&lt;=0,"Review selling rate",IF(I20&lt;H20,"Booking dates reversed",IF(AND(AH20="Active",I20&lt;TODAY()),"Expired date marked Active",IF(AND(AH20="Active",AC20=""),"Missing cancellation policy",IF(Z20&lt;Y20,"Stay limits reversed",IF(AND(D20="Advance Purchase",AA20&lt;'Dashboard'!$B$12),"Review advance purchase window","OK"))))))))))),"")</f>
        <v/>
      </c>
      <c r="AJ20" s="39" t="n"/>
    </row>
    <row r="21">
      <c r="A21" s="44" t="n"/>
      <c r="B21" s="44" t="n"/>
      <c r="C21" s="44" t="n"/>
      <c r="D21" s="44" t="n"/>
      <c r="E21" s="44" t="n"/>
      <c r="F21" s="44" t="n"/>
      <c r="G21" s="45" t="n"/>
      <c r="H21" s="45" t="n"/>
      <c r="I21" s="45" t="n"/>
      <c r="J21" s="46" t="n"/>
      <c r="K21" s="44" t="n"/>
      <c r="L21" s="44" t="n"/>
      <c r="M21" s="34">
        <f>IFERROR(IF(A21="","",IF(K21="Percent",J21*(1-L21),IF(K21="Fixed Amount",MAX(0,J21-L21),J21))),"")</f>
        <v/>
      </c>
      <c r="N21" s="47" t="n"/>
      <c r="O21" s="47" t="n"/>
      <c r="P21" s="34">
        <f>IFERROR(IF(A21="","",M21*(N21+O21)),"")</f>
        <v/>
      </c>
      <c r="Q21" s="34">
        <f>IFERROR(IF(A21="","",M21+P21),"")</f>
        <v/>
      </c>
      <c r="R21" s="47" t="n"/>
      <c r="S21" s="46" t="n"/>
      <c r="T21" s="46" t="n"/>
      <c r="U21" s="34">
        <f>IFERROR(IF(A21="","",M21*R21+S21),"")</f>
        <v/>
      </c>
      <c r="V21" s="34">
        <f>IFERROR(IF(A21="","",M21-U21-T21),"")</f>
        <v/>
      </c>
      <c r="W21" s="36">
        <f>IFERROR(IF(A21="","",(J21-M21)/J21),"")</f>
        <v/>
      </c>
      <c r="X21" s="34">
        <f>IFERROR(IF(A21="","",V21-'Dashboard'!$B$8),"")</f>
        <v/>
      </c>
      <c r="Y21" s="48" t="n"/>
      <c r="Z21" s="48" t="n"/>
      <c r="AA21" s="48" t="n"/>
      <c r="AB21" s="44" t="n"/>
      <c r="AC21" s="44" t="n"/>
      <c r="AD21" s="44" t="n"/>
      <c r="AE21" s="44" t="n"/>
      <c r="AF21" s="44" t="n"/>
      <c r="AG21" s="44" t="n"/>
      <c r="AH21" s="44" t="n"/>
      <c r="AI21" s="38">
        <f>IFERROR(IF(A21="","",IF(C21="","Missing rate plan name",IF(F21="","Missing booking channel",IF(G21="","Missing stay date",IF(J21&lt;=0,"Review base BAR",IF(M21&lt;=0,"Review selling rate",IF(I21&lt;H21,"Booking dates reversed",IF(AND(AH21="Active",I21&lt;TODAY()),"Expired date marked Active",IF(AND(AH21="Active",AC21=""),"Missing cancellation policy",IF(Z21&lt;Y21,"Stay limits reversed",IF(AND(D21="Advance Purchase",AA21&lt;'Dashboard'!$B$12),"Review advance purchase window","OK"))))))))))),"")</f>
        <v/>
      </c>
      <c r="AJ21" s="44" t="n"/>
    </row>
    <row r="22">
      <c r="A22" s="39" t="n"/>
      <c r="B22" s="39" t="n"/>
      <c r="C22" s="39" t="n"/>
      <c r="D22" s="39" t="n"/>
      <c r="E22" s="39" t="n"/>
      <c r="F22" s="39" t="n"/>
      <c r="G22" s="40" t="n"/>
      <c r="H22" s="40" t="n"/>
      <c r="I22" s="40" t="n"/>
      <c r="J22" s="41" t="n"/>
      <c r="K22" s="39" t="n"/>
      <c r="L22" s="39" t="n"/>
      <c r="M22" s="34">
        <f>IFERROR(IF(A22="","",IF(K22="Percent",J22*(1-L22),IF(K22="Fixed Amount",MAX(0,J22-L22),J22))),"")</f>
        <v/>
      </c>
      <c r="N22" s="42" t="n"/>
      <c r="O22" s="42" t="n"/>
      <c r="P22" s="34">
        <f>IFERROR(IF(A22="","",M22*(N22+O22)),"")</f>
        <v/>
      </c>
      <c r="Q22" s="34">
        <f>IFERROR(IF(A22="","",M22+P22),"")</f>
        <v/>
      </c>
      <c r="R22" s="42" t="n"/>
      <c r="S22" s="41" t="n"/>
      <c r="T22" s="41" t="n"/>
      <c r="U22" s="34">
        <f>IFERROR(IF(A22="","",M22*R22+S22),"")</f>
        <v/>
      </c>
      <c r="V22" s="34">
        <f>IFERROR(IF(A22="","",M22-U22-T22),"")</f>
        <v/>
      </c>
      <c r="W22" s="36">
        <f>IFERROR(IF(A22="","",(J22-M22)/J22),"")</f>
        <v/>
      </c>
      <c r="X22" s="34">
        <f>IFERROR(IF(A22="","",V22-'Dashboard'!$B$8),"")</f>
        <v/>
      </c>
      <c r="Y22" s="43" t="n"/>
      <c r="Z22" s="43" t="n"/>
      <c r="AA22" s="43" t="n"/>
      <c r="AB22" s="39" t="n"/>
      <c r="AC22" s="39" t="n"/>
      <c r="AD22" s="39" t="n"/>
      <c r="AE22" s="39" t="n"/>
      <c r="AF22" s="39" t="n"/>
      <c r="AG22" s="39" t="n"/>
      <c r="AH22" s="39" t="n"/>
      <c r="AI22" s="38">
        <f>IFERROR(IF(A22="","",IF(C22="","Missing rate plan name",IF(F22="","Missing booking channel",IF(G22="","Missing stay date",IF(J22&lt;=0,"Review base BAR",IF(M22&lt;=0,"Review selling rate",IF(I22&lt;H22,"Booking dates reversed",IF(AND(AH22="Active",I22&lt;TODAY()),"Expired date marked Active",IF(AND(AH22="Active",AC22=""),"Missing cancellation policy",IF(Z22&lt;Y22,"Stay limits reversed",IF(AND(D22="Advance Purchase",AA22&lt;'Dashboard'!$B$12),"Review advance purchase window","OK"))))))))))),"")</f>
        <v/>
      </c>
      <c r="AJ22" s="39" t="n"/>
    </row>
    <row r="23">
      <c r="A23" s="44" t="n"/>
      <c r="B23" s="44" t="n"/>
      <c r="C23" s="44" t="n"/>
      <c r="D23" s="44" t="n"/>
      <c r="E23" s="44" t="n"/>
      <c r="F23" s="44" t="n"/>
      <c r="G23" s="45" t="n"/>
      <c r="H23" s="45" t="n"/>
      <c r="I23" s="45" t="n"/>
      <c r="J23" s="46" t="n"/>
      <c r="K23" s="44" t="n"/>
      <c r="L23" s="44" t="n"/>
      <c r="M23" s="34">
        <f>IFERROR(IF(A23="","",IF(K23="Percent",J23*(1-L23),IF(K23="Fixed Amount",MAX(0,J23-L23),J23))),"")</f>
        <v/>
      </c>
      <c r="N23" s="47" t="n"/>
      <c r="O23" s="47" t="n"/>
      <c r="P23" s="34">
        <f>IFERROR(IF(A23="","",M23*(N23+O23)),"")</f>
        <v/>
      </c>
      <c r="Q23" s="34">
        <f>IFERROR(IF(A23="","",M23+P23),"")</f>
        <v/>
      </c>
      <c r="R23" s="47" t="n"/>
      <c r="S23" s="46" t="n"/>
      <c r="T23" s="46" t="n"/>
      <c r="U23" s="34">
        <f>IFERROR(IF(A23="","",M23*R23+S23),"")</f>
        <v/>
      </c>
      <c r="V23" s="34">
        <f>IFERROR(IF(A23="","",M23-U23-T23),"")</f>
        <v/>
      </c>
      <c r="W23" s="36">
        <f>IFERROR(IF(A23="","",(J23-M23)/J23),"")</f>
        <v/>
      </c>
      <c r="X23" s="34">
        <f>IFERROR(IF(A23="","",V23-'Dashboard'!$B$8),"")</f>
        <v/>
      </c>
      <c r="Y23" s="48" t="n"/>
      <c r="Z23" s="48" t="n"/>
      <c r="AA23" s="48" t="n"/>
      <c r="AB23" s="44" t="n"/>
      <c r="AC23" s="44" t="n"/>
      <c r="AD23" s="44" t="n"/>
      <c r="AE23" s="44" t="n"/>
      <c r="AF23" s="44" t="n"/>
      <c r="AG23" s="44" t="n"/>
      <c r="AH23" s="44" t="n"/>
      <c r="AI23" s="38">
        <f>IFERROR(IF(A23="","",IF(C23="","Missing rate plan name",IF(F23="","Missing booking channel",IF(G23="","Missing stay date",IF(J23&lt;=0,"Review base BAR",IF(M23&lt;=0,"Review selling rate",IF(I23&lt;H23,"Booking dates reversed",IF(AND(AH23="Active",I23&lt;TODAY()),"Expired date marked Active",IF(AND(AH23="Active",AC23=""),"Missing cancellation policy",IF(Z23&lt;Y23,"Stay limits reversed",IF(AND(D23="Advance Purchase",AA23&lt;'Dashboard'!$B$12),"Review advance purchase window","OK"))))))))))),"")</f>
        <v/>
      </c>
      <c r="AJ23" s="44" t="n"/>
    </row>
    <row r="24">
      <c r="A24" s="39" t="n"/>
      <c r="B24" s="39" t="n"/>
      <c r="C24" s="39" t="n"/>
      <c r="D24" s="39" t="n"/>
      <c r="E24" s="39" t="n"/>
      <c r="F24" s="39" t="n"/>
      <c r="G24" s="40" t="n"/>
      <c r="H24" s="40" t="n"/>
      <c r="I24" s="40" t="n"/>
      <c r="J24" s="41" t="n"/>
      <c r="K24" s="39" t="n"/>
      <c r="L24" s="39" t="n"/>
      <c r="M24" s="34">
        <f>IFERROR(IF(A24="","",IF(K24="Percent",J24*(1-L24),IF(K24="Fixed Amount",MAX(0,J24-L24),J24))),"")</f>
        <v/>
      </c>
      <c r="N24" s="42" t="n"/>
      <c r="O24" s="42" t="n"/>
      <c r="P24" s="34">
        <f>IFERROR(IF(A24="","",M24*(N24+O24)),"")</f>
        <v/>
      </c>
      <c r="Q24" s="34">
        <f>IFERROR(IF(A24="","",M24+P24),"")</f>
        <v/>
      </c>
      <c r="R24" s="42" t="n"/>
      <c r="S24" s="41" t="n"/>
      <c r="T24" s="41" t="n"/>
      <c r="U24" s="34">
        <f>IFERROR(IF(A24="","",M24*R24+S24),"")</f>
        <v/>
      </c>
      <c r="V24" s="34">
        <f>IFERROR(IF(A24="","",M24-U24-T24),"")</f>
        <v/>
      </c>
      <c r="W24" s="36">
        <f>IFERROR(IF(A24="","",(J24-M24)/J24),"")</f>
        <v/>
      </c>
      <c r="X24" s="34">
        <f>IFERROR(IF(A24="","",V24-'Dashboard'!$B$8),"")</f>
        <v/>
      </c>
      <c r="Y24" s="43" t="n"/>
      <c r="Z24" s="43" t="n"/>
      <c r="AA24" s="43" t="n"/>
      <c r="AB24" s="39" t="n"/>
      <c r="AC24" s="39" t="n"/>
      <c r="AD24" s="39" t="n"/>
      <c r="AE24" s="39" t="n"/>
      <c r="AF24" s="39" t="n"/>
      <c r="AG24" s="39" t="n"/>
      <c r="AH24" s="39" t="n"/>
      <c r="AI24" s="38">
        <f>IFERROR(IF(A24="","",IF(C24="","Missing rate plan name",IF(F24="","Missing booking channel",IF(G24="","Missing stay date",IF(J24&lt;=0,"Review base BAR",IF(M24&lt;=0,"Review selling rate",IF(I24&lt;H24,"Booking dates reversed",IF(AND(AH24="Active",I24&lt;TODAY()),"Expired date marked Active",IF(AND(AH24="Active",AC24=""),"Missing cancellation policy",IF(Z24&lt;Y24,"Stay limits reversed",IF(AND(D24="Advance Purchase",AA24&lt;'Dashboard'!$B$12),"Review advance purchase window","OK"))))))))))),"")</f>
        <v/>
      </c>
      <c r="AJ24" s="39" t="n"/>
    </row>
    <row r="25">
      <c r="A25" s="44" t="n"/>
      <c r="B25" s="44" t="n"/>
      <c r="C25" s="44" t="n"/>
      <c r="D25" s="44" t="n"/>
      <c r="E25" s="44" t="n"/>
      <c r="F25" s="44" t="n"/>
      <c r="G25" s="45" t="n"/>
      <c r="H25" s="45" t="n"/>
      <c r="I25" s="45" t="n"/>
      <c r="J25" s="46" t="n"/>
      <c r="K25" s="44" t="n"/>
      <c r="L25" s="44" t="n"/>
      <c r="M25" s="34">
        <f>IFERROR(IF(A25="","",IF(K25="Percent",J25*(1-L25),IF(K25="Fixed Amount",MAX(0,J25-L25),J25))),"")</f>
        <v/>
      </c>
      <c r="N25" s="47" t="n"/>
      <c r="O25" s="47" t="n"/>
      <c r="P25" s="34">
        <f>IFERROR(IF(A25="","",M25*(N25+O25)),"")</f>
        <v/>
      </c>
      <c r="Q25" s="34">
        <f>IFERROR(IF(A25="","",M25+P25),"")</f>
        <v/>
      </c>
      <c r="R25" s="47" t="n"/>
      <c r="S25" s="46" t="n"/>
      <c r="T25" s="46" t="n"/>
      <c r="U25" s="34">
        <f>IFERROR(IF(A25="","",M25*R25+S25),"")</f>
        <v/>
      </c>
      <c r="V25" s="34">
        <f>IFERROR(IF(A25="","",M25-U25-T25),"")</f>
        <v/>
      </c>
      <c r="W25" s="36">
        <f>IFERROR(IF(A25="","",(J25-M25)/J25),"")</f>
        <v/>
      </c>
      <c r="X25" s="34">
        <f>IFERROR(IF(A25="","",V25-'Dashboard'!$B$8),"")</f>
        <v/>
      </c>
      <c r="Y25" s="48" t="n"/>
      <c r="Z25" s="48" t="n"/>
      <c r="AA25" s="48" t="n"/>
      <c r="AB25" s="44" t="n"/>
      <c r="AC25" s="44" t="n"/>
      <c r="AD25" s="44" t="n"/>
      <c r="AE25" s="44" t="n"/>
      <c r="AF25" s="44" t="n"/>
      <c r="AG25" s="44" t="n"/>
      <c r="AH25" s="44" t="n"/>
      <c r="AI25" s="38">
        <f>IFERROR(IF(A25="","",IF(C25="","Missing rate plan name",IF(F25="","Missing booking channel",IF(G25="","Missing stay date",IF(J25&lt;=0,"Review base BAR",IF(M25&lt;=0,"Review selling rate",IF(I25&lt;H25,"Booking dates reversed",IF(AND(AH25="Active",I25&lt;TODAY()),"Expired date marked Active",IF(AND(AH25="Active",AC25=""),"Missing cancellation policy",IF(Z25&lt;Y25,"Stay limits reversed",IF(AND(D25="Advance Purchase",AA25&lt;'Dashboard'!$B$12),"Review advance purchase window","OK"))))))))))),"")</f>
        <v/>
      </c>
      <c r="AJ25" s="44" t="n"/>
    </row>
    <row r="26">
      <c r="A26" s="39" t="n"/>
      <c r="B26" s="39" t="n"/>
      <c r="C26" s="39" t="n"/>
      <c r="D26" s="39" t="n"/>
      <c r="E26" s="39" t="n"/>
      <c r="F26" s="39" t="n"/>
      <c r="G26" s="40" t="n"/>
      <c r="H26" s="40" t="n"/>
      <c r="I26" s="40" t="n"/>
      <c r="J26" s="41" t="n"/>
      <c r="K26" s="39" t="n"/>
      <c r="L26" s="39" t="n"/>
      <c r="M26" s="34">
        <f>IFERROR(IF(A26="","",IF(K26="Percent",J26*(1-L26),IF(K26="Fixed Amount",MAX(0,J26-L26),J26))),"")</f>
        <v/>
      </c>
      <c r="N26" s="42" t="n"/>
      <c r="O26" s="42" t="n"/>
      <c r="P26" s="34">
        <f>IFERROR(IF(A26="","",M26*(N26+O26)),"")</f>
        <v/>
      </c>
      <c r="Q26" s="34">
        <f>IFERROR(IF(A26="","",M26+P26),"")</f>
        <v/>
      </c>
      <c r="R26" s="42" t="n"/>
      <c r="S26" s="41" t="n"/>
      <c r="T26" s="41" t="n"/>
      <c r="U26" s="34">
        <f>IFERROR(IF(A26="","",M26*R26+S26),"")</f>
        <v/>
      </c>
      <c r="V26" s="34">
        <f>IFERROR(IF(A26="","",M26-U26-T26),"")</f>
        <v/>
      </c>
      <c r="W26" s="36">
        <f>IFERROR(IF(A26="","",(J26-M26)/J26),"")</f>
        <v/>
      </c>
      <c r="X26" s="34">
        <f>IFERROR(IF(A26="","",V26-'Dashboard'!$B$8),"")</f>
        <v/>
      </c>
      <c r="Y26" s="43" t="n"/>
      <c r="Z26" s="43" t="n"/>
      <c r="AA26" s="43" t="n"/>
      <c r="AB26" s="39" t="n"/>
      <c r="AC26" s="39" t="n"/>
      <c r="AD26" s="39" t="n"/>
      <c r="AE26" s="39" t="n"/>
      <c r="AF26" s="39" t="n"/>
      <c r="AG26" s="39" t="n"/>
      <c r="AH26" s="39" t="n"/>
      <c r="AI26" s="38">
        <f>IFERROR(IF(A26="","",IF(C26="","Missing rate plan name",IF(F26="","Missing booking channel",IF(G26="","Missing stay date",IF(J26&lt;=0,"Review base BAR",IF(M26&lt;=0,"Review selling rate",IF(I26&lt;H26,"Booking dates reversed",IF(AND(AH26="Active",I26&lt;TODAY()),"Expired date marked Active",IF(AND(AH26="Active",AC26=""),"Missing cancellation policy",IF(Z26&lt;Y26,"Stay limits reversed",IF(AND(D26="Advance Purchase",AA26&lt;'Dashboard'!$B$12),"Review advance purchase window","OK"))))))))))),"")</f>
        <v/>
      </c>
      <c r="AJ26" s="39" t="n"/>
    </row>
    <row r="27">
      <c r="A27" s="44" t="n"/>
      <c r="B27" s="44" t="n"/>
      <c r="C27" s="44" t="n"/>
      <c r="D27" s="44" t="n"/>
      <c r="E27" s="44" t="n"/>
      <c r="F27" s="44" t="n"/>
      <c r="G27" s="45" t="n"/>
      <c r="H27" s="45" t="n"/>
      <c r="I27" s="45" t="n"/>
      <c r="J27" s="46" t="n"/>
      <c r="K27" s="44" t="n"/>
      <c r="L27" s="44" t="n"/>
      <c r="M27" s="34">
        <f>IFERROR(IF(A27="","",IF(K27="Percent",J27*(1-L27),IF(K27="Fixed Amount",MAX(0,J27-L27),J27))),"")</f>
        <v/>
      </c>
      <c r="N27" s="47" t="n"/>
      <c r="O27" s="47" t="n"/>
      <c r="P27" s="34">
        <f>IFERROR(IF(A27="","",M27*(N27+O27)),"")</f>
        <v/>
      </c>
      <c r="Q27" s="34">
        <f>IFERROR(IF(A27="","",M27+P27),"")</f>
        <v/>
      </c>
      <c r="R27" s="47" t="n"/>
      <c r="S27" s="46" t="n"/>
      <c r="T27" s="46" t="n"/>
      <c r="U27" s="34">
        <f>IFERROR(IF(A27="","",M27*R27+S27),"")</f>
        <v/>
      </c>
      <c r="V27" s="34">
        <f>IFERROR(IF(A27="","",M27-U27-T27),"")</f>
        <v/>
      </c>
      <c r="W27" s="36">
        <f>IFERROR(IF(A27="","",(J27-M27)/J27),"")</f>
        <v/>
      </c>
      <c r="X27" s="34">
        <f>IFERROR(IF(A27="","",V27-'Dashboard'!$B$8),"")</f>
        <v/>
      </c>
      <c r="Y27" s="48" t="n"/>
      <c r="Z27" s="48" t="n"/>
      <c r="AA27" s="48" t="n"/>
      <c r="AB27" s="44" t="n"/>
      <c r="AC27" s="44" t="n"/>
      <c r="AD27" s="44" t="n"/>
      <c r="AE27" s="44" t="n"/>
      <c r="AF27" s="44" t="n"/>
      <c r="AG27" s="44" t="n"/>
      <c r="AH27" s="44" t="n"/>
      <c r="AI27" s="38">
        <f>IFERROR(IF(A27="","",IF(C27="","Missing rate plan name",IF(F27="","Missing booking channel",IF(G27="","Missing stay date",IF(J27&lt;=0,"Review base BAR",IF(M27&lt;=0,"Review selling rate",IF(I27&lt;H27,"Booking dates reversed",IF(AND(AH27="Active",I27&lt;TODAY()),"Expired date marked Active",IF(AND(AH27="Active",AC27=""),"Missing cancellation policy",IF(Z27&lt;Y27,"Stay limits reversed",IF(AND(D27="Advance Purchase",AA27&lt;'Dashboard'!$B$12),"Review advance purchase window","OK"))))))))))),"")</f>
        <v/>
      </c>
      <c r="AJ27" s="44" t="n"/>
    </row>
    <row r="28">
      <c r="A28" s="39" t="n"/>
      <c r="B28" s="39" t="n"/>
      <c r="C28" s="39" t="n"/>
      <c r="D28" s="39" t="n"/>
      <c r="E28" s="39" t="n"/>
      <c r="F28" s="39" t="n"/>
      <c r="G28" s="40" t="n"/>
      <c r="H28" s="40" t="n"/>
      <c r="I28" s="40" t="n"/>
      <c r="J28" s="41" t="n"/>
      <c r="K28" s="39" t="n"/>
      <c r="L28" s="39" t="n"/>
      <c r="M28" s="34">
        <f>IFERROR(IF(A28="","",IF(K28="Percent",J28*(1-L28),IF(K28="Fixed Amount",MAX(0,J28-L28),J28))),"")</f>
        <v/>
      </c>
      <c r="N28" s="42" t="n"/>
      <c r="O28" s="42" t="n"/>
      <c r="P28" s="34">
        <f>IFERROR(IF(A28="","",M28*(N28+O28)),"")</f>
        <v/>
      </c>
      <c r="Q28" s="34">
        <f>IFERROR(IF(A28="","",M28+P28),"")</f>
        <v/>
      </c>
      <c r="R28" s="42" t="n"/>
      <c r="S28" s="41" t="n"/>
      <c r="T28" s="41" t="n"/>
      <c r="U28" s="34">
        <f>IFERROR(IF(A28="","",M28*R28+S28),"")</f>
        <v/>
      </c>
      <c r="V28" s="34">
        <f>IFERROR(IF(A28="","",M28-U28-T28),"")</f>
        <v/>
      </c>
      <c r="W28" s="36">
        <f>IFERROR(IF(A28="","",(J28-M28)/J28),"")</f>
        <v/>
      </c>
      <c r="X28" s="34">
        <f>IFERROR(IF(A28="","",V28-'Dashboard'!$B$8),"")</f>
        <v/>
      </c>
      <c r="Y28" s="43" t="n"/>
      <c r="Z28" s="43" t="n"/>
      <c r="AA28" s="43" t="n"/>
      <c r="AB28" s="39" t="n"/>
      <c r="AC28" s="39" t="n"/>
      <c r="AD28" s="39" t="n"/>
      <c r="AE28" s="39" t="n"/>
      <c r="AF28" s="39" t="n"/>
      <c r="AG28" s="39" t="n"/>
      <c r="AH28" s="39" t="n"/>
      <c r="AI28" s="38">
        <f>IFERROR(IF(A28="","",IF(C28="","Missing rate plan name",IF(F28="","Missing booking channel",IF(G28="","Missing stay date",IF(J28&lt;=0,"Review base BAR",IF(M28&lt;=0,"Review selling rate",IF(I28&lt;H28,"Booking dates reversed",IF(AND(AH28="Active",I28&lt;TODAY()),"Expired date marked Active",IF(AND(AH28="Active",AC28=""),"Missing cancellation policy",IF(Z28&lt;Y28,"Stay limits reversed",IF(AND(D28="Advance Purchase",AA28&lt;'Dashboard'!$B$12),"Review advance purchase window","OK"))))))))))),"")</f>
        <v/>
      </c>
      <c r="AJ28" s="39" t="n"/>
    </row>
    <row r="29">
      <c r="A29" s="44" t="n"/>
      <c r="B29" s="44" t="n"/>
      <c r="C29" s="44" t="n"/>
      <c r="D29" s="44" t="n"/>
      <c r="E29" s="44" t="n"/>
      <c r="F29" s="44" t="n"/>
      <c r="G29" s="45" t="n"/>
      <c r="H29" s="45" t="n"/>
      <c r="I29" s="45" t="n"/>
      <c r="J29" s="46" t="n"/>
      <c r="K29" s="44" t="n"/>
      <c r="L29" s="44" t="n"/>
      <c r="M29" s="34">
        <f>IFERROR(IF(A29="","",IF(K29="Percent",J29*(1-L29),IF(K29="Fixed Amount",MAX(0,J29-L29),J29))),"")</f>
        <v/>
      </c>
      <c r="N29" s="47" t="n"/>
      <c r="O29" s="47" t="n"/>
      <c r="P29" s="34">
        <f>IFERROR(IF(A29="","",M29*(N29+O29)),"")</f>
        <v/>
      </c>
      <c r="Q29" s="34">
        <f>IFERROR(IF(A29="","",M29+P29),"")</f>
        <v/>
      </c>
      <c r="R29" s="47" t="n"/>
      <c r="S29" s="46" t="n"/>
      <c r="T29" s="46" t="n"/>
      <c r="U29" s="34">
        <f>IFERROR(IF(A29="","",M29*R29+S29),"")</f>
        <v/>
      </c>
      <c r="V29" s="34">
        <f>IFERROR(IF(A29="","",M29-U29-T29),"")</f>
        <v/>
      </c>
      <c r="W29" s="36">
        <f>IFERROR(IF(A29="","",(J29-M29)/J29),"")</f>
        <v/>
      </c>
      <c r="X29" s="34">
        <f>IFERROR(IF(A29="","",V29-'Dashboard'!$B$8),"")</f>
        <v/>
      </c>
      <c r="Y29" s="48" t="n"/>
      <c r="Z29" s="48" t="n"/>
      <c r="AA29" s="48" t="n"/>
      <c r="AB29" s="44" t="n"/>
      <c r="AC29" s="44" t="n"/>
      <c r="AD29" s="44" t="n"/>
      <c r="AE29" s="44" t="n"/>
      <c r="AF29" s="44" t="n"/>
      <c r="AG29" s="44" t="n"/>
      <c r="AH29" s="44" t="n"/>
      <c r="AI29" s="38">
        <f>IFERROR(IF(A29="","",IF(C29="","Missing rate plan name",IF(F29="","Missing booking channel",IF(G29="","Missing stay date",IF(J29&lt;=0,"Review base BAR",IF(M29&lt;=0,"Review selling rate",IF(I29&lt;H29,"Booking dates reversed",IF(AND(AH29="Active",I29&lt;TODAY()),"Expired date marked Active",IF(AND(AH29="Active",AC29=""),"Missing cancellation policy",IF(Z29&lt;Y29,"Stay limits reversed",IF(AND(D29="Advance Purchase",AA29&lt;'Dashboard'!$B$12),"Review advance purchase window","OK"))))))))))),"")</f>
        <v/>
      </c>
      <c r="AJ29" s="44" t="n"/>
    </row>
    <row r="30">
      <c r="A30" s="39" t="n"/>
      <c r="B30" s="39" t="n"/>
      <c r="C30" s="39" t="n"/>
      <c r="D30" s="39" t="n"/>
      <c r="E30" s="39" t="n"/>
      <c r="F30" s="39" t="n"/>
      <c r="G30" s="40" t="n"/>
      <c r="H30" s="40" t="n"/>
      <c r="I30" s="40" t="n"/>
      <c r="J30" s="41" t="n"/>
      <c r="K30" s="39" t="n"/>
      <c r="L30" s="39" t="n"/>
      <c r="M30" s="34">
        <f>IFERROR(IF(A30="","",IF(K30="Percent",J30*(1-L30),IF(K30="Fixed Amount",MAX(0,J30-L30),J30))),"")</f>
        <v/>
      </c>
      <c r="N30" s="42" t="n"/>
      <c r="O30" s="42" t="n"/>
      <c r="P30" s="34">
        <f>IFERROR(IF(A30="","",M30*(N30+O30)),"")</f>
        <v/>
      </c>
      <c r="Q30" s="34">
        <f>IFERROR(IF(A30="","",M30+P30),"")</f>
        <v/>
      </c>
      <c r="R30" s="42" t="n"/>
      <c r="S30" s="41" t="n"/>
      <c r="T30" s="41" t="n"/>
      <c r="U30" s="34">
        <f>IFERROR(IF(A30="","",M30*R30+S30),"")</f>
        <v/>
      </c>
      <c r="V30" s="34">
        <f>IFERROR(IF(A30="","",M30-U30-T30),"")</f>
        <v/>
      </c>
      <c r="W30" s="36">
        <f>IFERROR(IF(A30="","",(J30-M30)/J30),"")</f>
        <v/>
      </c>
      <c r="X30" s="34">
        <f>IFERROR(IF(A30="","",V30-'Dashboard'!$B$8),"")</f>
        <v/>
      </c>
      <c r="Y30" s="43" t="n"/>
      <c r="Z30" s="43" t="n"/>
      <c r="AA30" s="43" t="n"/>
      <c r="AB30" s="39" t="n"/>
      <c r="AC30" s="39" t="n"/>
      <c r="AD30" s="39" t="n"/>
      <c r="AE30" s="39" t="n"/>
      <c r="AF30" s="39" t="n"/>
      <c r="AG30" s="39" t="n"/>
      <c r="AH30" s="39" t="n"/>
      <c r="AI30" s="38">
        <f>IFERROR(IF(A30="","",IF(C30="","Missing rate plan name",IF(F30="","Missing booking channel",IF(G30="","Missing stay date",IF(J30&lt;=0,"Review base BAR",IF(M30&lt;=0,"Review selling rate",IF(I30&lt;H30,"Booking dates reversed",IF(AND(AH30="Active",I30&lt;TODAY()),"Expired date marked Active",IF(AND(AH30="Active",AC30=""),"Missing cancellation policy",IF(Z30&lt;Y30,"Stay limits reversed",IF(AND(D30="Advance Purchase",AA30&lt;'Dashboard'!$B$12),"Review advance purchase window","OK"))))))))))),"")</f>
        <v/>
      </c>
      <c r="AJ30" s="39" t="n"/>
    </row>
    <row r="31">
      <c r="A31" s="44" t="n"/>
      <c r="B31" s="44" t="n"/>
      <c r="C31" s="44" t="n"/>
      <c r="D31" s="44" t="n"/>
      <c r="E31" s="44" t="n"/>
      <c r="F31" s="44" t="n"/>
      <c r="G31" s="45" t="n"/>
      <c r="H31" s="45" t="n"/>
      <c r="I31" s="45" t="n"/>
      <c r="J31" s="46" t="n"/>
      <c r="K31" s="44" t="n"/>
      <c r="L31" s="44" t="n"/>
      <c r="M31" s="34">
        <f>IFERROR(IF(A31="","",IF(K31="Percent",J31*(1-L31),IF(K31="Fixed Amount",MAX(0,J31-L31),J31))),"")</f>
        <v/>
      </c>
      <c r="N31" s="47" t="n"/>
      <c r="O31" s="47" t="n"/>
      <c r="P31" s="34">
        <f>IFERROR(IF(A31="","",M31*(N31+O31)),"")</f>
        <v/>
      </c>
      <c r="Q31" s="34">
        <f>IFERROR(IF(A31="","",M31+P31),"")</f>
        <v/>
      </c>
      <c r="R31" s="47" t="n"/>
      <c r="S31" s="46" t="n"/>
      <c r="T31" s="46" t="n"/>
      <c r="U31" s="34">
        <f>IFERROR(IF(A31="","",M31*R31+S31),"")</f>
        <v/>
      </c>
      <c r="V31" s="34">
        <f>IFERROR(IF(A31="","",M31-U31-T31),"")</f>
        <v/>
      </c>
      <c r="W31" s="36">
        <f>IFERROR(IF(A31="","",(J31-M31)/J31),"")</f>
        <v/>
      </c>
      <c r="X31" s="34">
        <f>IFERROR(IF(A31="","",V31-'Dashboard'!$B$8),"")</f>
        <v/>
      </c>
      <c r="Y31" s="48" t="n"/>
      <c r="Z31" s="48" t="n"/>
      <c r="AA31" s="48" t="n"/>
      <c r="AB31" s="44" t="n"/>
      <c r="AC31" s="44" t="n"/>
      <c r="AD31" s="44" t="n"/>
      <c r="AE31" s="44" t="n"/>
      <c r="AF31" s="44" t="n"/>
      <c r="AG31" s="44" t="n"/>
      <c r="AH31" s="44" t="n"/>
      <c r="AI31" s="38">
        <f>IFERROR(IF(A31="","",IF(C31="","Missing rate plan name",IF(F31="","Missing booking channel",IF(G31="","Missing stay date",IF(J31&lt;=0,"Review base BAR",IF(M31&lt;=0,"Review selling rate",IF(I31&lt;H31,"Booking dates reversed",IF(AND(AH31="Active",I31&lt;TODAY()),"Expired date marked Active",IF(AND(AH31="Active",AC31=""),"Missing cancellation policy",IF(Z31&lt;Y31,"Stay limits reversed",IF(AND(D31="Advance Purchase",AA31&lt;'Dashboard'!$B$12),"Review advance purchase window","OK"))))))))))),"")</f>
        <v/>
      </c>
      <c r="AJ31" s="44" t="n"/>
    </row>
    <row r="32">
      <c r="A32" s="39" t="n"/>
      <c r="B32" s="39" t="n"/>
      <c r="C32" s="39" t="n"/>
      <c r="D32" s="39" t="n"/>
      <c r="E32" s="39" t="n"/>
      <c r="F32" s="39" t="n"/>
      <c r="G32" s="40" t="n"/>
      <c r="H32" s="40" t="n"/>
      <c r="I32" s="40" t="n"/>
      <c r="J32" s="41" t="n"/>
      <c r="K32" s="39" t="n"/>
      <c r="L32" s="39" t="n"/>
      <c r="M32" s="34">
        <f>IFERROR(IF(A32="","",IF(K32="Percent",J32*(1-L32),IF(K32="Fixed Amount",MAX(0,J32-L32),J32))),"")</f>
        <v/>
      </c>
      <c r="N32" s="42" t="n"/>
      <c r="O32" s="42" t="n"/>
      <c r="P32" s="34">
        <f>IFERROR(IF(A32="","",M32*(N32+O32)),"")</f>
        <v/>
      </c>
      <c r="Q32" s="34">
        <f>IFERROR(IF(A32="","",M32+P32),"")</f>
        <v/>
      </c>
      <c r="R32" s="42" t="n"/>
      <c r="S32" s="41" t="n"/>
      <c r="T32" s="41" t="n"/>
      <c r="U32" s="34">
        <f>IFERROR(IF(A32="","",M32*R32+S32),"")</f>
        <v/>
      </c>
      <c r="V32" s="34">
        <f>IFERROR(IF(A32="","",M32-U32-T32),"")</f>
        <v/>
      </c>
      <c r="W32" s="36">
        <f>IFERROR(IF(A32="","",(J32-M32)/J32),"")</f>
        <v/>
      </c>
      <c r="X32" s="34">
        <f>IFERROR(IF(A32="","",V32-'Dashboard'!$B$8),"")</f>
        <v/>
      </c>
      <c r="Y32" s="43" t="n"/>
      <c r="Z32" s="43" t="n"/>
      <c r="AA32" s="43" t="n"/>
      <c r="AB32" s="39" t="n"/>
      <c r="AC32" s="39" t="n"/>
      <c r="AD32" s="39" t="n"/>
      <c r="AE32" s="39" t="n"/>
      <c r="AF32" s="39" t="n"/>
      <c r="AG32" s="39" t="n"/>
      <c r="AH32" s="39" t="n"/>
      <c r="AI32" s="38">
        <f>IFERROR(IF(A32="","",IF(C32="","Missing rate plan name",IF(F32="","Missing booking channel",IF(G32="","Missing stay date",IF(J32&lt;=0,"Review base BAR",IF(M32&lt;=0,"Review selling rate",IF(I32&lt;H32,"Booking dates reversed",IF(AND(AH32="Active",I32&lt;TODAY()),"Expired date marked Active",IF(AND(AH32="Active",AC32=""),"Missing cancellation policy",IF(Z32&lt;Y32,"Stay limits reversed",IF(AND(D32="Advance Purchase",AA32&lt;'Dashboard'!$B$12),"Review advance purchase window","OK"))))))))))),"")</f>
        <v/>
      </c>
      <c r="AJ32" s="39" t="n"/>
    </row>
    <row r="33">
      <c r="A33" s="44" t="n"/>
      <c r="B33" s="44" t="n"/>
      <c r="C33" s="44" t="n"/>
      <c r="D33" s="44" t="n"/>
      <c r="E33" s="44" t="n"/>
      <c r="F33" s="44" t="n"/>
      <c r="G33" s="45" t="n"/>
      <c r="H33" s="45" t="n"/>
      <c r="I33" s="45" t="n"/>
      <c r="J33" s="46" t="n"/>
      <c r="K33" s="44" t="n"/>
      <c r="L33" s="44" t="n"/>
      <c r="M33" s="34">
        <f>IFERROR(IF(A33="","",IF(K33="Percent",J33*(1-L33),IF(K33="Fixed Amount",MAX(0,J33-L33),J33))),"")</f>
        <v/>
      </c>
      <c r="N33" s="47" t="n"/>
      <c r="O33" s="47" t="n"/>
      <c r="P33" s="34">
        <f>IFERROR(IF(A33="","",M33*(N33+O33)),"")</f>
        <v/>
      </c>
      <c r="Q33" s="34">
        <f>IFERROR(IF(A33="","",M33+P33),"")</f>
        <v/>
      </c>
      <c r="R33" s="47" t="n"/>
      <c r="S33" s="46" t="n"/>
      <c r="T33" s="46" t="n"/>
      <c r="U33" s="34">
        <f>IFERROR(IF(A33="","",M33*R33+S33),"")</f>
        <v/>
      </c>
      <c r="V33" s="34">
        <f>IFERROR(IF(A33="","",M33-U33-T33),"")</f>
        <v/>
      </c>
      <c r="W33" s="36">
        <f>IFERROR(IF(A33="","",(J33-M33)/J33),"")</f>
        <v/>
      </c>
      <c r="X33" s="34">
        <f>IFERROR(IF(A33="","",V33-'Dashboard'!$B$8),"")</f>
        <v/>
      </c>
      <c r="Y33" s="48" t="n"/>
      <c r="Z33" s="48" t="n"/>
      <c r="AA33" s="48" t="n"/>
      <c r="AB33" s="44" t="n"/>
      <c r="AC33" s="44" t="n"/>
      <c r="AD33" s="44" t="n"/>
      <c r="AE33" s="44" t="n"/>
      <c r="AF33" s="44" t="n"/>
      <c r="AG33" s="44" t="n"/>
      <c r="AH33" s="44" t="n"/>
      <c r="AI33" s="38">
        <f>IFERROR(IF(A33="","",IF(C33="","Missing rate plan name",IF(F33="","Missing booking channel",IF(G33="","Missing stay date",IF(J33&lt;=0,"Review base BAR",IF(M33&lt;=0,"Review selling rate",IF(I33&lt;H33,"Booking dates reversed",IF(AND(AH33="Active",I33&lt;TODAY()),"Expired date marked Active",IF(AND(AH33="Active",AC33=""),"Missing cancellation policy",IF(Z33&lt;Y33,"Stay limits reversed",IF(AND(D33="Advance Purchase",AA33&lt;'Dashboard'!$B$12),"Review advance purchase window","OK"))))))))))),"")</f>
        <v/>
      </c>
      <c r="AJ33" s="44" t="n"/>
    </row>
    <row r="34">
      <c r="A34" s="39" t="n"/>
      <c r="B34" s="39" t="n"/>
      <c r="C34" s="39" t="n"/>
      <c r="D34" s="39" t="n"/>
      <c r="E34" s="39" t="n"/>
      <c r="F34" s="39" t="n"/>
      <c r="G34" s="40" t="n"/>
      <c r="H34" s="40" t="n"/>
      <c r="I34" s="40" t="n"/>
      <c r="J34" s="41" t="n"/>
      <c r="K34" s="39" t="n"/>
      <c r="L34" s="39" t="n"/>
      <c r="M34" s="34">
        <f>IFERROR(IF(A34="","",IF(K34="Percent",J34*(1-L34),IF(K34="Fixed Amount",MAX(0,J34-L34),J34))),"")</f>
        <v/>
      </c>
      <c r="N34" s="42" t="n"/>
      <c r="O34" s="42" t="n"/>
      <c r="P34" s="34">
        <f>IFERROR(IF(A34="","",M34*(N34+O34)),"")</f>
        <v/>
      </c>
      <c r="Q34" s="34">
        <f>IFERROR(IF(A34="","",M34+P34),"")</f>
        <v/>
      </c>
      <c r="R34" s="42" t="n"/>
      <c r="S34" s="41" t="n"/>
      <c r="T34" s="41" t="n"/>
      <c r="U34" s="34">
        <f>IFERROR(IF(A34="","",M34*R34+S34),"")</f>
        <v/>
      </c>
      <c r="V34" s="34">
        <f>IFERROR(IF(A34="","",M34-U34-T34),"")</f>
        <v/>
      </c>
      <c r="W34" s="36">
        <f>IFERROR(IF(A34="","",(J34-M34)/J34),"")</f>
        <v/>
      </c>
      <c r="X34" s="34">
        <f>IFERROR(IF(A34="","",V34-'Dashboard'!$B$8),"")</f>
        <v/>
      </c>
      <c r="Y34" s="43" t="n"/>
      <c r="Z34" s="43" t="n"/>
      <c r="AA34" s="43" t="n"/>
      <c r="AB34" s="39" t="n"/>
      <c r="AC34" s="39" t="n"/>
      <c r="AD34" s="39" t="n"/>
      <c r="AE34" s="39" t="n"/>
      <c r="AF34" s="39" t="n"/>
      <c r="AG34" s="39" t="n"/>
      <c r="AH34" s="39" t="n"/>
      <c r="AI34" s="38">
        <f>IFERROR(IF(A34="","",IF(C34="","Missing rate plan name",IF(F34="","Missing booking channel",IF(G34="","Missing stay date",IF(J34&lt;=0,"Review base BAR",IF(M34&lt;=0,"Review selling rate",IF(I34&lt;H34,"Booking dates reversed",IF(AND(AH34="Active",I34&lt;TODAY()),"Expired date marked Active",IF(AND(AH34="Active",AC34=""),"Missing cancellation policy",IF(Z34&lt;Y34,"Stay limits reversed",IF(AND(D34="Advance Purchase",AA34&lt;'Dashboard'!$B$12),"Review advance purchase window","OK"))))))))))),"")</f>
        <v/>
      </c>
      <c r="AJ34" s="39" t="n"/>
    </row>
    <row r="35">
      <c r="A35" s="44" t="n"/>
      <c r="B35" s="44" t="n"/>
      <c r="C35" s="44" t="n"/>
      <c r="D35" s="44" t="n"/>
      <c r="E35" s="44" t="n"/>
      <c r="F35" s="44" t="n"/>
      <c r="G35" s="45" t="n"/>
      <c r="H35" s="45" t="n"/>
      <c r="I35" s="45" t="n"/>
      <c r="J35" s="46" t="n"/>
      <c r="K35" s="44" t="n"/>
      <c r="L35" s="44" t="n"/>
      <c r="M35" s="34">
        <f>IFERROR(IF(A35="","",IF(K35="Percent",J35*(1-L35),IF(K35="Fixed Amount",MAX(0,J35-L35),J35))),"")</f>
        <v/>
      </c>
      <c r="N35" s="47" t="n"/>
      <c r="O35" s="47" t="n"/>
      <c r="P35" s="34">
        <f>IFERROR(IF(A35="","",M35*(N35+O35)),"")</f>
        <v/>
      </c>
      <c r="Q35" s="34">
        <f>IFERROR(IF(A35="","",M35+P35),"")</f>
        <v/>
      </c>
      <c r="R35" s="47" t="n"/>
      <c r="S35" s="46" t="n"/>
      <c r="T35" s="46" t="n"/>
      <c r="U35" s="34">
        <f>IFERROR(IF(A35="","",M35*R35+S35),"")</f>
        <v/>
      </c>
      <c r="V35" s="34">
        <f>IFERROR(IF(A35="","",M35-U35-T35),"")</f>
        <v/>
      </c>
      <c r="W35" s="36">
        <f>IFERROR(IF(A35="","",(J35-M35)/J35),"")</f>
        <v/>
      </c>
      <c r="X35" s="34">
        <f>IFERROR(IF(A35="","",V35-'Dashboard'!$B$8),"")</f>
        <v/>
      </c>
      <c r="Y35" s="48" t="n"/>
      <c r="Z35" s="48" t="n"/>
      <c r="AA35" s="48" t="n"/>
      <c r="AB35" s="44" t="n"/>
      <c r="AC35" s="44" t="n"/>
      <c r="AD35" s="44" t="n"/>
      <c r="AE35" s="44" t="n"/>
      <c r="AF35" s="44" t="n"/>
      <c r="AG35" s="44" t="n"/>
      <c r="AH35" s="44" t="n"/>
      <c r="AI35" s="38">
        <f>IFERROR(IF(A35="","",IF(C35="","Missing rate plan name",IF(F35="","Missing booking channel",IF(G35="","Missing stay date",IF(J35&lt;=0,"Review base BAR",IF(M35&lt;=0,"Review selling rate",IF(I35&lt;H35,"Booking dates reversed",IF(AND(AH35="Active",I35&lt;TODAY()),"Expired date marked Active",IF(AND(AH35="Active",AC35=""),"Missing cancellation policy",IF(Z35&lt;Y35,"Stay limits reversed",IF(AND(D35="Advance Purchase",AA35&lt;'Dashboard'!$B$12),"Review advance purchase window","OK"))))))))))),"")</f>
        <v/>
      </c>
      <c r="AJ35" s="44" t="n"/>
    </row>
    <row r="36">
      <c r="A36" s="39" t="n"/>
      <c r="B36" s="39" t="n"/>
      <c r="C36" s="39" t="n"/>
      <c r="D36" s="39" t="n"/>
      <c r="E36" s="39" t="n"/>
      <c r="F36" s="39" t="n"/>
      <c r="G36" s="40" t="n"/>
      <c r="H36" s="40" t="n"/>
      <c r="I36" s="40" t="n"/>
      <c r="J36" s="41" t="n"/>
      <c r="K36" s="39" t="n"/>
      <c r="L36" s="39" t="n"/>
      <c r="M36" s="34">
        <f>IFERROR(IF(A36="","",IF(K36="Percent",J36*(1-L36),IF(K36="Fixed Amount",MAX(0,J36-L36),J36))),"")</f>
        <v/>
      </c>
      <c r="N36" s="42" t="n"/>
      <c r="O36" s="42" t="n"/>
      <c r="P36" s="34">
        <f>IFERROR(IF(A36="","",M36*(N36+O36)),"")</f>
        <v/>
      </c>
      <c r="Q36" s="34">
        <f>IFERROR(IF(A36="","",M36+P36),"")</f>
        <v/>
      </c>
      <c r="R36" s="42" t="n"/>
      <c r="S36" s="41" t="n"/>
      <c r="T36" s="41" t="n"/>
      <c r="U36" s="34">
        <f>IFERROR(IF(A36="","",M36*R36+S36),"")</f>
        <v/>
      </c>
      <c r="V36" s="34">
        <f>IFERROR(IF(A36="","",M36-U36-T36),"")</f>
        <v/>
      </c>
      <c r="W36" s="36">
        <f>IFERROR(IF(A36="","",(J36-M36)/J36),"")</f>
        <v/>
      </c>
      <c r="X36" s="34">
        <f>IFERROR(IF(A36="","",V36-'Dashboard'!$B$8),"")</f>
        <v/>
      </c>
      <c r="Y36" s="43" t="n"/>
      <c r="Z36" s="43" t="n"/>
      <c r="AA36" s="43" t="n"/>
      <c r="AB36" s="39" t="n"/>
      <c r="AC36" s="39" t="n"/>
      <c r="AD36" s="39" t="n"/>
      <c r="AE36" s="39" t="n"/>
      <c r="AF36" s="39" t="n"/>
      <c r="AG36" s="39" t="n"/>
      <c r="AH36" s="39" t="n"/>
      <c r="AI36" s="38">
        <f>IFERROR(IF(A36="","",IF(C36="","Missing rate plan name",IF(F36="","Missing booking channel",IF(G36="","Missing stay date",IF(J36&lt;=0,"Review base BAR",IF(M36&lt;=0,"Review selling rate",IF(I36&lt;H36,"Booking dates reversed",IF(AND(AH36="Active",I36&lt;TODAY()),"Expired date marked Active",IF(AND(AH36="Active",AC36=""),"Missing cancellation policy",IF(Z36&lt;Y36,"Stay limits reversed",IF(AND(D36="Advance Purchase",AA36&lt;'Dashboard'!$B$12),"Review advance purchase window","OK"))))))))))),"")</f>
        <v/>
      </c>
      <c r="AJ36" s="39" t="n"/>
    </row>
    <row r="37">
      <c r="A37" s="44" t="n"/>
      <c r="B37" s="44" t="n"/>
      <c r="C37" s="44" t="n"/>
      <c r="D37" s="44" t="n"/>
      <c r="E37" s="44" t="n"/>
      <c r="F37" s="44" t="n"/>
      <c r="G37" s="45" t="n"/>
      <c r="H37" s="45" t="n"/>
      <c r="I37" s="45" t="n"/>
      <c r="J37" s="46" t="n"/>
      <c r="K37" s="44" t="n"/>
      <c r="L37" s="44" t="n"/>
      <c r="M37" s="34">
        <f>IFERROR(IF(A37="","",IF(K37="Percent",J37*(1-L37),IF(K37="Fixed Amount",MAX(0,J37-L37),J37))),"")</f>
        <v/>
      </c>
      <c r="N37" s="47" t="n"/>
      <c r="O37" s="47" t="n"/>
      <c r="P37" s="34">
        <f>IFERROR(IF(A37="","",M37*(N37+O37)),"")</f>
        <v/>
      </c>
      <c r="Q37" s="34">
        <f>IFERROR(IF(A37="","",M37+P37),"")</f>
        <v/>
      </c>
      <c r="R37" s="47" t="n"/>
      <c r="S37" s="46" t="n"/>
      <c r="T37" s="46" t="n"/>
      <c r="U37" s="34">
        <f>IFERROR(IF(A37="","",M37*R37+S37),"")</f>
        <v/>
      </c>
      <c r="V37" s="34">
        <f>IFERROR(IF(A37="","",M37-U37-T37),"")</f>
        <v/>
      </c>
      <c r="W37" s="36">
        <f>IFERROR(IF(A37="","",(J37-M37)/J37),"")</f>
        <v/>
      </c>
      <c r="X37" s="34">
        <f>IFERROR(IF(A37="","",V37-'Dashboard'!$B$8),"")</f>
        <v/>
      </c>
      <c r="Y37" s="48" t="n"/>
      <c r="Z37" s="48" t="n"/>
      <c r="AA37" s="48" t="n"/>
      <c r="AB37" s="44" t="n"/>
      <c r="AC37" s="44" t="n"/>
      <c r="AD37" s="44" t="n"/>
      <c r="AE37" s="44" t="n"/>
      <c r="AF37" s="44" t="n"/>
      <c r="AG37" s="44" t="n"/>
      <c r="AH37" s="44" t="n"/>
      <c r="AI37" s="38">
        <f>IFERROR(IF(A37="","",IF(C37="","Missing rate plan name",IF(F37="","Missing booking channel",IF(G37="","Missing stay date",IF(J37&lt;=0,"Review base BAR",IF(M37&lt;=0,"Review selling rate",IF(I37&lt;H37,"Booking dates reversed",IF(AND(AH37="Active",I37&lt;TODAY()),"Expired date marked Active",IF(AND(AH37="Active",AC37=""),"Missing cancellation policy",IF(Z37&lt;Y37,"Stay limits reversed",IF(AND(D37="Advance Purchase",AA37&lt;'Dashboard'!$B$12),"Review advance purchase window","OK"))))))))))),"")</f>
        <v/>
      </c>
      <c r="AJ37" s="44" t="n"/>
    </row>
    <row r="38">
      <c r="A38" s="39" t="n"/>
      <c r="B38" s="39" t="n"/>
      <c r="C38" s="39" t="n"/>
      <c r="D38" s="39" t="n"/>
      <c r="E38" s="39" t="n"/>
      <c r="F38" s="39" t="n"/>
      <c r="G38" s="40" t="n"/>
      <c r="H38" s="40" t="n"/>
      <c r="I38" s="40" t="n"/>
      <c r="J38" s="41" t="n"/>
      <c r="K38" s="39" t="n"/>
      <c r="L38" s="39" t="n"/>
      <c r="M38" s="34">
        <f>IFERROR(IF(A38="","",IF(K38="Percent",J38*(1-L38),IF(K38="Fixed Amount",MAX(0,J38-L38),J38))),"")</f>
        <v/>
      </c>
      <c r="N38" s="42" t="n"/>
      <c r="O38" s="42" t="n"/>
      <c r="P38" s="34">
        <f>IFERROR(IF(A38="","",M38*(N38+O38)),"")</f>
        <v/>
      </c>
      <c r="Q38" s="34">
        <f>IFERROR(IF(A38="","",M38+P38),"")</f>
        <v/>
      </c>
      <c r="R38" s="42" t="n"/>
      <c r="S38" s="41" t="n"/>
      <c r="T38" s="41" t="n"/>
      <c r="U38" s="34">
        <f>IFERROR(IF(A38="","",M38*R38+S38),"")</f>
        <v/>
      </c>
      <c r="V38" s="34">
        <f>IFERROR(IF(A38="","",M38-U38-T38),"")</f>
        <v/>
      </c>
      <c r="W38" s="36">
        <f>IFERROR(IF(A38="","",(J38-M38)/J38),"")</f>
        <v/>
      </c>
      <c r="X38" s="34">
        <f>IFERROR(IF(A38="","",V38-'Dashboard'!$B$8),"")</f>
        <v/>
      </c>
      <c r="Y38" s="43" t="n"/>
      <c r="Z38" s="43" t="n"/>
      <c r="AA38" s="43" t="n"/>
      <c r="AB38" s="39" t="n"/>
      <c r="AC38" s="39" t="n"/>
      <c r="AD38" s="39" t="n"/>
      <c r="AE38" s="39" t="n"/>
      <c r="AF38" s="39" t="n"/>
      <c r="AG38" s="39" t="n"/>
      <c r="AH38" s="39" t="n"/>
      <c r="AI38" s="38">
        <f>IFERROR(IF(A38="","",IF(C38="","Missing rate plan name",IF(F38="","Missing booking channel",IF(G38="","Missing stay date",IF(J38&lt;=0,"Review base BAR",IF(M38&lt;=0,"Review selling rate",IF(I38&lt;H38,"Booking dates reversed",IF(AND(AH38="Active",I38&lt;TODAY()),"Expired date marked Active",IF(AND(AH38="Active",AC38=""),"Missing cancellation policy",IF(Z38&lt;Y38,"Stay limits reversed",IF(AND(D38="Advance Purchase",AA38&lt;'Dashboard'!$B$12),"Review advance purchase window","OK"))))))))))),"")</f>
        <v/>
      </c>
      <c r="AJ38" s="39" t="n"/>
    </row>
    <row r="39">
      <c r="A39" s="44" t="n"/>
      <c r="B39" s="44" t="n"/>
      <c r="C39" s="44" t="n"/>
      <c r="D39" s="44" t="n"/>
      <c r="E39" s="44" t="n"/>
      <c r="F39" s="44" t="n"/>
      <c r="G39" s="45" t="n"/>
      <c r="H39" s="45" t="n"/>
      <c r="I39" s="45" t="n"/>
      <c r="J39" s="46" t="n"/>
      <c r="K39" s="44" t="n"/>
      <c r="L39" s="44" t="n"/>
      <c r="M39" s="34">
        <f>IFERROR(IF(A39="","",IF(K39="Percent",J39*(1-L39),IF(K39="Fixed Amount",MAX(0,J39-L39),J39))),"")</f>
        <v/>
      </c>
      <c r="N39" s="47" t="n"/>
      <c r="O39" s="47" t="n"/>
      <c r="P39" s="34">
        <f>IFERROR(IF(A39="","",M39*(N39+O39)),"")</f>
        <v/>
      </c>
      <c r="Q39" s="34">
        <f>IFERROR(IF(A39="","",M39+P39),"")</f>
        <v/>
      </c>
      <c r="R39" s="47" t="n"/>
      <c r="S39" s="46" t="n"/>
      <c r="T39" s="46" t="n"/>
      <c r="U39" s="34">
        <f>IFERROR(IF(A39="","",M39*R39+S39),"")</f>
        <v/>
      </c>
      <c r="V39" s="34">
        <f>IFERROR(IF(A39="","",M39-U39-T39),"")</f>
        <v/>
      </c>
      <c r="W39" s="36">
        <f>IFERROR(IF(A39="","",(J39-M39)/J39),"")</f>
        <v/>
      </c>
      <c r="X39" s="34">
        <f>IFERROR(IF(A39="","",V39-'Dashboard'!$B$8),"")</f>
        <v/>
      </c>
      <c r="Y39" s="48" t="n"/>
      <c r="Z39" s="48" t="n"/>
      <c r="AA39" s="48" t="n"/>
      <c r="AB39" s="44" t="n"/>
      <c r="AC39" s="44" t="n"/>
      <c r="AD39" s="44" t="n"/>
      <c r="AE39" s="44" t="n"/>
      <c r="AF39" s="44" t="n"/>
      <c r="AG39" s="44" t="n"/>
      <c r="AH39" s="44" t="n"/>
      <c r="AI39" s="38">
        <f>IFERROR(IF(A39="","",IF(C39="","Missing rate plan name",IF(F39="","Missing booking channel",IF(G39="","Missing stay date",IF(J39&lt;=0,"Review base BAR",IF(M39&lt;=0,"Review selling rate",IF(I39&lt;H39,"Booking dates reversed",IF(AND(AH39="Active",I39&lt;TODAY()),"Expired date marked Active",IF(AND(AH39="Active",AC39=""),"Missing cancellation policy",IF(Z39&lt;Y39,"Stay limits reversed",IF(AND(D39="Advance Purchase",AA39&lt;'Dashboard'!$B$12),"Review advance purchase window","OK"))))))))))),"")</f>
        <v/>
      </c>
      <c r="AJ39" s="44" t="n"/>
    </row>
    <row r="40">
      <c r="A40" s="39" t="n"/>
      <c r="B40" s="39" t="n"/>
      <c r="C40" s="39" t="n"/>
      <c r="D40" s="39" t="n"/>
      <c r="E40" s="39" t="n"/>
      <c r="F40" s="39" t="n"/>
      <c r="G40" s="40" t="n"/>
      <c r="H40" s="40" t="n"/>
      <c r="I40" s="40" t="n"/>
      <c r="J40" s="41" t="n"/>
      <c r="K40" s="39" t="n"/>
      <c r="L40" s="39" t="n"/>
      <c r="M40" s="34">
        <f>IFERROR(IF(A40="","",IF(K40="Percent",J40*(1-L40),IF(K40="Fixed Amount",MAX(0,J40-L40),J40))),"")</f>
        <v/>
      </c>
      <c r="N40" s="42" t="n"/>
      <c r="O40" s="42" t="n"/>
      <c r="P40" s="34">
        <f>IFERROR(IF(A40="","",M40*(N40+O40)),"")</f>
        <v/>
      </c>
      <c r="Q40" s="34">
        <f>IFERROR(IF(A40="","",M40+P40),"")</f>
        <v/>
      </c>
      <c r="R40" s="42" t="n"/>
      <c r="S40" s="41" t="n"/>
      <c r="T40" s="41" t="n"/>
      <c r="U40" s="34">
        <f>IFERROR(IF(A40="","",M40*R40+S40),"")</f>
        <v/>
      </c>
      <c r="V40" s="34">
        <f>IFERROR(IF(A40="","",M40-U40-T40),"")</f>
        <v/>
      </c>
      <c r="W40" s="36">
        <f>IFERROR(IF(A40="","",(J40-M40)/J40),"")</f>
        <v/>
      </c>
      <c r="X40" s="34">
        <f>IFERROR(IF(A40="","",V40-'Dashboard'!$B$8),"")</f>
        <v/>
      </c>
      <c r="Y40" s="43" t="n"/>
      <c r="Z40" s="43" t="n"/>
      <c r="AA40" s="43" t="n"/>
      <c r="AB40" s="39" t="n"/>
      <c r="AC40" s="39" t="n"/>
      <c r="AD40" s="39" t="n"/>
      <c r="AE40" s="39" t="n"/>
      <c r="AF40" s="39" t="n"/>
      <c r="AG40" s="39" t="n"/>
      <c r="AH40" s="39" t="n"/>
      <c r="AI40" s="38">
        <f>IFERROR(IF(A40="","",IF(C40="","Missing rate plan name",IF(F40="","Missing booking channel",IF(G40="","Missing stay date",IF(J40&lt;=0,"Review base BAR",IF(M40&lt;=0,"Review selling rate",IF(I40&lt;H40,"Booking dates reversed",IF(AND(AH40="Active",I40&lt;TODAY()),"Expired date marked Active",IF(AND(AH40="Active",AC40=""),"Missing cancellation policy",IF(Z40&lt;Y40,"Stay limits reversed",IF(AND(D40="Advance Purchase",AA40&lt;'Dashboard'!$B$12),"Review advance purchase window","OK"))))))))))),"")</f>
        <v/>
      </c>
      <c r="AJ40" s="39" t="n"/>
    </row>
    <row r="41">
      <c r="A41" s="44" t="n"/>
      <c r="B41" s="44" t="n"/>
      <c r="C41" s="44" t="n"/>
      <c r="D41" s="44" t="n"/>
      <c r="E41" s="44" t="n"/>
      <c r="F41" s="44" t="n"/>
      <c r="G41" s="45" t="n"/>
      <c r="H41" s="45" t="n"/>
      <c r="I41" s="45" t="n"/>
      <c r="J41" s="46" t="n"/>
      <c r="K41" s="44" t="n"/>
      <c r="L41" s="44" t="n"/>
      <c r="M41" s="34">
        <f>IFERROR(IF(A41="","",IF(K41="Percent",J41*(1-L41),IF(K41="Fixed Amount",MAX(0,J41-L41),J41))),"")</f>
        <v/>
      </c>
      <c r="N41" s="47" t="n"/>
      <c r="O41" s="47" t="n"/>
      <c r="P41" s="34">
        <f>IFERROR(IF(A41="","",M41*(N41+O41)),"")</f>
        <v/>
      </c>
      <c r="Q41" s="34">
        <f>IFERROR(IF(A41="","",M41+P41),"")</f>
        <v/>
      </c>
      <c r="R41" s="47" t="n"/>
      <c r="S41" s="46" t="n"/>
      <c r="T41" s="46" t="n"/>
      <c r="U41" s="34">
        <f>IFERROR(IF(A41="","",M41*R41+S41),"")</f>
        <v/>
      </c>
      <c r="V41" s="34">
        <f>IFERROR(IF(A41="","",M41-U41-T41),"")</f>
        <v/>
      </c>
      <c r="W41" s="36">
        <f>IFERROR(IF(A41="","",(J41-M41)/J41),"")</f>
        <v/>
      </c>
      <c r="X41" s="34">
        <f>IFERROR(IF(A41="","",V41-'Dashboard'!$B$8),"")</f>
        <v/>
      </c>
      <c r="Y41" s="48" t="n"/>
      <c r="Z41" s="48" t="n"/>
      <c r="AA41" s="48" t="n"/>
      <c r="AB41" s="44" t="n"/>
      <c r="AC41" s="44" t="n"/>
      <c r="AD41" s="44" t="n"/>
      <c r="AE41" s="44" t="n"/>
      <c r="AF41" s="44" t="n"/>
      <c r="AG41" s="44" t="n"/>
      <c r="AH41" s="44" t="n"/>
      <c r="AI41" s="38">
        <f>IFERROR(IF(A41="","",IF(C41="","Missing rate plan name",IF(F41="","Missing booking channel",IF(G41="","Missing stay date",IF(J41&lt;=0,"Review base BAR",IF(M41&lt;=0,"Review selling rate",IF(I41&lt;H41,"Booking dates reversed",IF(AND(AH41="Active",I41&lt;TODAY()),"Expired date marked Active",IF(AND(AH41="Active",AC41=""),"Missing cancellation policy",IF(Z41&lt;Y41,"Stay limits reversed",IF(AND(D41="Advance Purchase",AA41&lt;'Dashboard'!$B$12),"Review advance purchase window","OK"))))))))))),"")</f>
        <v/>
      </c>
      <c r="AJ41" s="44" t="n"/>
    </row>
    <row r="42">
      <c r="A42" s="39" t="n"/>
      <c r="B42" s="39" t="n"/>
      <c r="C42" s="39" t="n"/>
      <c r="D42" s="39" t="n"/>
      <c r="E42" s="39" t="n"/>
      <c r="F42" s="39" t="n"/>
      <c r="G42" s="40" t="n"/>
      <c r="H42" s="40" t="n"/>
      <c r="I42" s="40" t="n"/>
      <c r="J42" s="41" t="n"/>
      <c r="K42" s="39" t="n"/>
      <c r="L42" s="39" t="n"/>
      <c r="M42" s="34">
        <f>IFERROR(IF(A42="","",IF(K42="Percent",J42*(1-L42),IF(K42="Fixed Amount",MAX(0,J42-L42),J42))),"")</f>
        <v/>
      </c>
      <c r="N42" s="42" t="n"/>
      <c r="O42" s="42" t="n"/>
      <c r="P42" s="34">
        <f>IFERROR(IF(A42="","",M42*(N42+O42)),"")</f>
        <v/>
      </c>
      <c r="Q42" s="34">
        <f>IFERROR(IF(A42="","",M42+P42),"")</f>
        <v/>
      </c>
      <c r="R42" s="42" t="n"/>
      <c r="S42" s="41" t="n"/>
      <c r="T42" s="41" t="n"/>
      <c r="U42" s="34">
        <f>IFERROR(IF(A42="","",M42*R42+S42),"")</f>
        <v/>
      </c>
      <c r="V42" s="34">
        <f>IFERROR(IF(A42="","",M42-U42-T42),"")</f>
        <v/>
      </c>
      <c r="W42" s="36">
        <f>IFERROR(IF(A42="","",(J42-M42)/J42),"")</f>
        <v/>
      </c>
      <c r="X42" s="34">
        <f>IFERROR(IF(A42="","",V42-'Dashboard'!$B$8),"")</f>
        <v/>
      </c>
      <c r="Y42" s="43" t="n"/>
      <c r="Z42" s="43" t="n"/>
      <c r="AA42" s="43" t="n"/>
      <c r="AB42" s="39" t="n"/>
      <c r="AC42" s="39" t="n"/>
      <c r="AD42" s="39" t="n"/>
      <c r="AE42" s="39" t="n"/>
      <c r="AF42" s="39" t="n"/>
      <c r="AG42" s="39" t="n"/>
      <c r="AH42" s="39" t="n"/>
      <c r="AI42" s="38">
        <f>IFERROR(IF(A42="","",IF(C42="","Missing rate plan name",IF(F42="","Missing booking channel",IF(G42="","Missing stay date",IF(J42&lt;=0,"Review base BAR",IF(M42&lt;=0,"Review selling rate",IF(I42&lt;H42,"Booking dates reversed",IF(AND(AH42="Active",I42&lt;TODAY()),"Expired date marked Active",IF(AND(AH42="Active",AC42=""),"Missing cancellation policy",IF(Z42&lt;Y42,"Stay limits reversed",IF(AND(D42="Advance Purchase",AA42&lt;'Dashboard'!$B$12),"Review advance purchase window","OK"))))))))))),"")</f>
        <v/>
      </c>
      <c r="AJ42" s="39" t="n"/>
    </row>
    <row r="43">
      <c r="A43" s="44" t="n"/>
      <c r="B43" s="44" t="n"/>
      <c r="C43" s="44" t="n"/>
      <c r="D43" s="44" t="n"/>
      <c r="E43" s="44" t="n"/>
      <c r="F43" s="44" t="n"/>
      <c r="G43" s="45" t="n"/>
      <c r="H43" s="45" t="n"/>
      <c r="I43" s="45" t="n"/>
      <c r="J43" s="46" t="n"/>
      <c r="K43" s="44" t="n"/>
      <c r="L43" s="44" t="n"/>
      <c r="M43" s="34">
        <f>IFERROR(IF(A43="","",IF(K43="Percent",J43*(1-L43),IF(K43="Fixed Amount",MAX(0,J43-L43),J43))),"")</f>
        <v/>
      </c>
      <c r="N43" s="47" t="n"/>
      <c r="O43" s="47" t="n"/>
      <c r="P43" s="34">
        <f>IFERROR(IF(A43="","",M43*(N43+O43)),"")</f>
        <v/>
      </c>
      <c r="Q43" s="34">
        <f>IFERROR(IF(A43="","",M43+P43),"")</f>
        <v/>
      </c>
      <c r="R43" s="47" t="n"/>
      <c r="S43" s="46" t="n"/>
      <c r="T43" s="46" t="n"/>
      <c r="U43" s="34">
        <f>IFERROR(IF(A43="","",M43*R43+S43),"")</f>
        <v/>
      </c>
      <c r="V43" s="34">
        <f>IFERROR(IF(A43="","",M43-U43-T43),"")</f>
        <v/>
      </c>
      <c r="W43" s="36">
        <f>IFERROR(IF(A43="","",(J43-M43)/J43),"")</f>
        <v/>
      </c>
      <c r="X43" s="34">
        <f>IFERROR(IF(A43="","",V43-'Dashboard'!$B$8),"")</f>
        <v/>
      </c>
      <c r="Y43" s="48" t="n"/>
      <c r="Z43" s="48" t="n"/>
      <c r="AA43" s="48" t="n"/>
      <c r="AB43" s="44" t="n"/>
      <c r="AC43" s="44" t="n"/>
      <c r="AD43" s="44" t="n"/>
      <c r="AE43" s="44" t="n"/>
      <c r="AF43" s="44" t="n"/>
      <c r="AG43" s="44" t="n"/>
      <c r="AH43" s="44" t="n"/>
      <c r="AI43" s="38">
        <f>IFERROR(IF(A43="","",IF(C43="","Missing rate plan name",IF(F43="","Missing booking channel",IF(G43="","Missing stay date",IF(J43&lt;=0,"Review base BAR",IF(M43&lt;=0,"Review selling rate",IF(I43&lt;H43,"Booking dates reversed",IF(AND(AH43="Active",I43&lt;TODAY()),"Expired date marked Active",IF(AND(AH43="Active",AC43=""),"Missing cancellation policy",IF(Z43&lt;Y43,"Stay limits reversed",IF(AND(D43="Advance Purchase",AA43&lt;'Dashboard'!$B$12),"Review advance purchase window","OK"))))))))))),"")</f>
        <v/>
      </c>
      <c r="AJ43" s="44" t="n"/>
    </row>
    <row r="44">
      <c r="A44" s="39" t="n"/>
      <c r="B44" s="39" t="n"/>
      <c r="C44" s="39" t="n"/>
      <c r="D44" s="39" t="n"/>
      <c r="E44" s="39" t="n"/>
      <c r="F44" s="39" t="n"/>
      <c r="G44" s="40" t="n"/>
      <c r="H44" s="40" t="n"/>
      <c r="I44" s="40" t="n"/>
      <c r="J44" s="41" t="n"/>
      <c r="K44" s="39" t="n"/>
      <c r="L44" s="39" t="n"/>
      <c r="M44" s="34">
        <f>IFERROR(IF(A44="","",IF(K44="Percent",J44*(1-L44),IF(K44="Fixed Amount",MAX(0,J44-L44),J44))),"")</f>
        <v/>
      </c>
      <c r="N44" s="42" t="n"/>
      <c r="O44" s="42" t="n"/>
      <c r="P44" s="34">
        <f>IFERROR(IF(A44="","",M44*(N44+O44)),"")</f>
        <v/>
      </c>
      <c r="Q44" s="34">
        <f>IFERROR(IF(A44="","",M44+P44),"")</f>
        <v/>
      </c>
      <c r="R44" s="42" t="n"/>
      <c r="S44" s="41" t="n"/>
      <c r="T44" s="41" t="n"/>
      <c r="U44" s="34">
        <f>IFERROR(IF(A44="","",M44*R44+S44),"")</f>
        <v/>
      </c>
      <c r="V44" s="34">
        <f>IFERROR(IF(A44="","",M44-U44-T44),"")</f>
        <v/>
      </c>
      <c r="W44" s="36">
        <f>IFERROR(IF(A44="","",(J44-M44)/J44),"")</f>
        <v/>
      </c>
      <c r="X44" s="34">
        <f>IFERROR(IF(A44="","",V44-'Dashboard'!$B$8),"")</f>
        <v/>
      </c>
      <c r="Y44" s="43" t="n"/>
      <c r="Z44" s="43" t="n"/>
      <c r="AA44" s="43" t="n"/>
      <c r="AB44" s="39" t="n"/>
      <c r="AC44" s="39" t="n"/>
      <c r="AD44" s="39" t="n"/>
      <c r="AE44" s="39" t="n"/>
      <c r="AF44" s="39" t="n"/>
      <c r="AG44" s="39" t="n"/>
      <c r="AH44" s="39" t="n"/>
      <c r="AI44" s="38">
        <f>IFERROR(IF(A44="","",IF(C44="","Missing rate plan name",IF(F44="","Missing booking channel",IF(G44="","Missing stay date",IF(J44&lt;=0,"Review base BAR",IF(M44&lt;=0,"Review selling rate",IF(I44&lt;H44,"Booking dates reversed",IF(AND(AH44="Active",I44&lt;TODAY()),"Expired date marked Active",IF(AND(AH44="Active",AC44=""),"Missing cancellation policy",IF(Z44&lt;Y44,"Stay limits reversed",IF(AND(D44="Advance Purchase",AA44&lt;'Dashboard'!$B$12),"Review advance purchase window","OK"))))))))))),"")</f>
        <v/>
      </c>
      <c r="AJ44" s="39" t="n"/>
    </row>
    <row r="45">
      <c r="A45" s="44" t="n"/>
      <c r="B45" s="44" t="n"/>
      <c r="C45" s="44" t="n"/>
      <c r="D45" s="44" t="n"/>
      <c r="E45" s="44" t="n"/>
      <c r="F45" s="44" t="n"/>
      <c r="G45" s="45" t="n"/>
      <c r="H45" s="45" t="n"/>
      <c r="I45" s="45" t="n"/>
      <c r="J45" s="46" t="n"/>
      <c r="K45" s="44" t="n"/>
      <c r="L45" s="44" t="n"/>
      <c r="M45" s="34">
        <f>IFERROR(IF(A45="","",IF(K45="Percent",J45*(1-L45),IF(K45="Fixed Amount",MAX(0,J45-L45),J45))),"")</f>
        <v/>
      </c>
      <c r="N45" s="47" t="n"/>
      <c r="O45" s="47" t="n"/>
      <c r="P45" s="34">
        <f>IFERROR(IF(A45="","",M45*(N45+O45)),"")</f>
        <v/>
      </c>
      <c r="Q45" s="34">
        <f>IFERROR(IF(A45="","",M45+P45),"")</f>
        <v/>
      </c>
      <c r="R45" s="47" t="n"/>
      <c r="S45" s="46" t="n"/>
      <c r="T45" s="46" t="n"/>
      <c r="U45" s="34">
        <f>IFERROR(IF(A45="","",M45*R45+S45),"")</f>
        <v/>
      </c>
      <c r="V45" s="34">
        <f>IFERROR(IF(A45="","",M45-U45-T45),"")</f>
        <v/>
      </c>
      <c r="W45" s="36">
        <f>IFERROR(IF(A45="","",(J45-M45)/J45),"")</f>
        <v/>
      </c>
      <c r="X45" s="34">
        <f>IFERROR(IF(A45="","",V45-'Dashboard'!$B$8),"")</f>
        <v/>
      </c>
      <c r="Y45" s="48" t="n"/>
      <c r="Z45" s="48" t="n"/>
      <c r="AA45" s="48" t="n"/>
      <c r="AB45" s="44" t="n"/>
      <c r="AC45" s="44" t="n"/>
      <c r="AD45" s="44" t="n"/>
      <c r="AE45" s="44" t="n"/>
      <c r="AF45" s="44" t="n"/>
      <c r="AG45" s="44" t="n"/>
      <c r="AH45" s="44" t="n"/>
      <c r="AI45" s="38">
        <f>IFERROR(IF(A45="","",IF(C45="","Missing rate plan name",IF(F45="","Missing booking channel",IF(G45="","Missing stay date",IF(J45&lt;=0,"Review base BAR",IF(M45&lt;=0,"Review selling rate",IF(I45&lt;H45,"Booking dates reversed",IF(AND(AH45="Active",I45&lt;TODAY()),"Expired date marked Active",IF(AND(AH45="Active",AC45=""),"Missing cancellation policy",IF(Z45&lt;Y45,"Stay limits reversed",IF(AND(D45="Advance Purchase",AA45&lt;'Dashboard'!$B$12),"Review advance purchase window","OK"))))))))))),"")</f>
        <v/>
      </c>
      <c r="AJ45" s="44" t="n"/>
    </row>
    <row r="46">
      <c r="A46" s="39" t="n"/>
      <c r="B46" s="39" t="n"/>
      <c r="C46" s="39" t="n"/>
      <c r="D46" s="39" t="n"/>
      <c r="E46" s="39" t="n"/>
      <c r="F46" s="39" t="n"/>
      <c r="G46" s="40" t="n"/>
      <c r="H46" s="40" t="n"/>
      <c r="I46" s="40" t="n"/>
      <c r="J46" s="41" t="n"/>
      <c r="K46" s="39" t="n"/>
      <c r="L46" s="39" t="n"/>
      <c r="M46" s="34">
        <f>IFERROR(IF(A46="","",IF(K46="Percent",J46*(1-L46),IF(K46="Fixed Amount",MAX(0,J46-L46),J46))),"")</f>
        <v/>
      </c>
      <c r="N46" s="42" t="n"/>
      <c r="O46" s="42" t="n"/>
      <c r="P46" s="34">
        <f>IFERROR(IF(A46="","",M46*(N46+O46)),"")</f>
        <v/>
      </c>
      <c r="Q46" s="34">
        <f>IFERROR(IF(A46="","",M46+P46),"")</f>
        <v/>
      </c>
      <c r="R46" s="42" t="n"/>
      <c r="S46" s="41" t="n"/>
      <c r="T46" s="41" t="n"/>
      <c r="U46" s="34">
        <f>IFERROR(IF(A46="","",M46*R46+S46),"")</f>
        <v/>
      </c>
      <c r="V46" s="34">
        <f>IFERROR(IF(A46="","",M46-U46-T46),"")</f>
        <v/>
      </c>
      <c r="W46" s="36">
        <f>IFERROR(IF(A46="","",(J46-M46)/J46),"")</f>
        <v/>
      </c>
      <c r="X46" s="34">
        <f>IFERROR(IF(A46="","",V46-'Dashboard'!$B$8),"")</f>
        <v/>
      </c>
      <c r="Y46" s="43" t="n"/>
      <c r="Z46" s="43" t="n"/>
      <c r="AA46" s="43" t="n"/>
      <c r="AB46" s="39" t="n"/>
      <c r="AC46" s="39" t="n"/>
      <c r="AD46" s="39" t="n"/>
      <c r="AE46" s="39" t="n"/>
      <c r="AF46" s="39" t="n"/>
      <c r="AG46" s="39" t="n"/>
      <c r="AH46" s="39" t="n"/>
      <c r="AI46" s="38">
        <f>IFERROR(IF(A46="","",IF(C46="","Missing rate plan name",IF(F46="","Missing booking channel",IF(G46="","Missing stay date",IF(J46&lt;=0,"Review base BAR",IF(M46&lt;=0,"Review selling rate",IF(I46&lt;H46,"Booking dates reversed",IF(AND(AH46="Active",I46&lt;TODAY()),"Expired date marked Active",IF(AND(AH46="Active",AC46=""),"Missing cancellation policy",IF(Z46&lt;Y46,"Stay limits reversed",IF(AND(D46="Advance Purchase",AA46&lt;'Dashboard'!$B$12),"Review advance purchase window","OK"))))))))))),"")</f>
        <v/>
      </c>
      <c r="AJ46" s="39" t="n"/>
    </row>
    <row r="47">
      <c r="A47" s="44" t="n"/>
      <c r="B47" s="44" t="n"/>
      <c r="C47" s="44" t="n"/>
      <c r="D47" s="44" t="n"/>
      <c r="E47" s="44" t="n"/>
      <c r="F47" s="44" t="n"/>
      <c r="G47" s="45" t="n"/>
      <c r="H47" s="45" t="n"/>
      <c r="I47" s="45" t="n"/>
      <c r="J47" s="46" t="n"/>
      <c r="K47" s="44" t="n"/>
      <c r="L47" s="44" t="n"/>
      <c r="M47" s="34">
        <f>IFERROR(IF(A47="","",IF(K47="Percent",J47*(1-L47),IF(K47="Fixed Amount",MAX(0,J47-L47),J47))),"")</f>
        <v/>
      </c>
      <c r="N47" s="47" t="n"/>
      <c r="O47" s="47" t="n"/>
      <c r="P47" s="34">
        <f>IFERROR(IF(A47="","",M47*(N47+O47)),"")</f>
        <v/>
      </c>
      <c r="Q47" s="34">
        <f>IFERROR(IF(A47="","",M47+P47),"")</f>
        <v/>
      </c>
      <c r="R47" s="47" t="n"/>
      <c r="S47" s="46" t="n"/>
      <c r="T47" s="46" t="n"/>
      <c r="U47" s="34">
        <f>IFERROR(IF(A47="","",M47*R47+S47),"")</f>
        <v/>
      </c>
      <c r="V47" s="34">
        <f>IFERROR(IF(A47="","",M47-U47-T47),"")</f>
        <v/>
      </c>
      <c r="W47" s="36">
        <f>IFERROR(IF(A47="","",(J47-M47)/J47),"")</f>
        <v/>
      </c>
      <c r="X47" s="34">
        <f>IFERROR(IF(A47="","",V47-'Dashboard'!$B$8),"")</f>
        <v/>
      </c>
      <c r="Y47" s="48" t="n"/>
      <c r="Z47" s="48" t="n"/>
      <c r="AA47" s="48" t="n"/>
      <c r="AB47" s="44" t="n"/>
      <c r="AC47" s="44" t="n"/>
      <c r="AD47" s="44" t="n"/>
      <c r="AE47" s="44" t="n"/>
      <c r="AF47" s="44" t="n"/>
      <c r="AG47" s="44" t="n"/>
      <c r="AH47" s="44" t="n"/>
      <c r="AI47" s="38">
        <f>IFERROR(IF(A47="","",IF(C47="","Missing rate plan name",IF(F47="","Missing booking channel",IF(G47="","Missing stay date",IF(J47&lt;=0,"Review base BAR",IF(M47&lt;=0,"Review selling rate",IF(I47&lt;H47,"Booking dates reversed",IF(AND(AH47="Active",I47&lt;TODAY()),"Expired date marked Active",IF(AND(AH47="Active",AC47=""),"Missing cancellation policy",IF(Z47&lt;Y47,"Stay limits reversed",IF(AND(D47="Advance Purchase",AA47&lt;'Dashboard'!$B$12),"Review advance purchase window","OK"))))))))))),"")</f>
        <v/>
      </c>
      <c r="AJ47" s="44" t="n"/>
    </row>
    <row r="48">
      <c r="A48" s="39" t="n"/>
      <c r="B48" s="39" t="n"/>
      <c r="C48" s="39" t="n"/>
      <c r="D48" s="39" t="n"/>
      <c r="E48" s="39" t="n"/>
      <c r="F48" s="39" t="n"/>
      <c r="G48" s="40" t="n"/>
      <c r="H48" s="40" t="n"/>
      <c r="I48" s="40" t="n"/>
      <c r="J48" s="41" t="n"/>
      <c r="K48" s="39" t="n"/>
      <c r="L48" s="39" t="n"/>
      <c r="M48" s="34">
        <f>IFERROR(IF(A48="","",IF(K48="Percent",J48*(1-L48),IF(K48="Fixed Amount",MAX(0,J48-L48),J48))),"")</f>
        <v/>
      </c>
      <c r="N48" s="42" t="n"/>
      <c r="O48" s="42" t="n"/>
      <c r="P48" s="34">
        <f>IFERROR(IF(A48="","",M48*(N48+O48)),"")</f>
        <v/>
      </c>
      <c r="Q48" s="34">
        <f>IFERROR(IF(A48="","",M48+P48),"")</f>
        <v/>
      </c>
      <c r="R48" s="42" t="n"/>
      <c r="S48" s="41" t="n"/>
      <c r="T48" s="41" t="n"/>
      <c r="U48" s="34">
        <f>IFERROR(IF(A48="","",M48*R48+S48),"")</f>
        <v/>
      </c>
      <c r="V48" s="34">
        <f>IFERROR(IF(A48="","",M48-U48-T48),"")</f>
        <v/>
      </c>
      <c r="W48" s="36">
        <f>IFERROR(IF(A48="","",(J48-M48)/J48),"")</f>
        <v/>
      </c>
      <c r="X48" s="34">
        <f>IFERROR(IF(A48="","",V48-'Dashboard'!$B$8),"")</f>
        <v/>
      </c>
      <c r="Y48" s="43" t="n"/>
      <c r="Z48" s="43" t="n"/>
      <c r="AA48" s="43" t="n"/>
      <c r="AB48" s="39" t="n"/>
      <c r="AC48" s="39" t="n"/>
      <c r="AD48" s="39" t="n"/>
      <c r="AE48" s="39" t="n"/>
      <c r="AF48" s="39" t="n"/>
      <c r="AG48" s="39" t="n"/>
      <c r="AH48" s="39" t="n"/>
      <c r="AI48" s="38">
        <f>IFERROR(IF(A48="","",IF(C48="","Missing rate plan name",IF(F48="","Missing booking channel",IF(G48="","Missing stay date",IF(J48&lt;=0,"Review base BAR",IF(M48&lt;=0,"Review selling rate",IF(I48&lt;H48,"Booking dates reversed",IF(AND(AH48="Active",I48&lt;TODAY()),"Expired date marked Active",IF(AND(AH48="Active",AC48=""),"Missing cancellation policy",IF(Z48&lt;Y48,"Stay limits reversed",IF(AND(D48="Advance Purchase",AA48&lt;'Dashboard'!$B$12),"Review advance purchase window","OK"))))))))))),"")</f>
        <v/>
      </c>
      <c r="AJ48" s="39" t="n"/>
    </row>
    <row r="49">
      <c r="A49" s="44" t="n"/>
      <c r="B49" s="44" t="n"/>
      <c r="C49" s="44" t="n"/>
      <c r="D49" s="44" t="n"/>
      <c r="E49" s="44" t="n"/>
      <c r="F49" s="44" t="n"/>
      <c r="G49" s="45" t="n"/>
      <c r="H49" s="45" t="n"/>
      <c r="I49" s="45" t="n"/>
      <c r="J49" s="46" t="n"/>
      <c r="K49" s="44" t="n"/>
      <c r="L49" s="44" t="n"/>
      <c r="M49" s="34">
        <f>IFERROR(IF(A49="","",IF(K49="Percent",J49*(1-L49),IF(K49="Fixed Amount",MAX(0,J49-L49),J49))),"")</f>
        <v/>
      </c>
      <c r="N49" s="47" t="n"/>
      <c r="O49" s="47" t="n"/>
      <c r="P49" s="34">
        <f>IFERROR(IF(A49="","",M49*(N49+O49)),"")</f>
        <v/>
      </c>
      <c r="Q49" s="34">
        <f>IFERROR(IF(A49="","",M49+P49),"")</f>
        <v/>
      </c>
      <c r="R49" s="47" t="n"/>
      <c r="S49" s="46" t="n"/>
      <c r="T49" s="46" t="n"/>
      <c r="U49" s="34">
        <f>IFERROR(IF(A49="","",M49*R49+S49),"")</f>
        <v/>
      </c>
      <c r="V49" s="34">
        <f>IFERROR(IF(A49="","",M49-U49-T49),"")</f>
        <v/>
      </c>
      <c r="W49" s="36">
        <f>IFERROR(IF(A49="","",(J49-M49)/J49),"")</f>
        <v/>
      </c>
      <c r="X49" s="34">
        <f>IFERROR(IF(A49="","",V49-'Dashboard'!$B$8),"")</f>
        <v/>
      </c>
      <c r="Y49" s="48" t="n"/>
      <c r="Z49" s="48" t="n"/>
      <c r="AA49" s="48" t="n"/>
      <c r="AB49" s="44" t="n"/>
      <c r="AC49" s="44" t="n"/>
      <c r="AD49" s="44" t="n"/>
      <c r="AE49" s="44" t="n"/>
      <c r="AF49" s="44" t="n"/>
      <c r="AG49" s="44" t="n"/>
      <c r="AH49" s="44" t="n"/>
      <c r="AI49" s="38">
        <f>IFERROR(IF(A49="","",IF(C49="","Missing rate plan name",IF(F49="","Missing booking channel",IF(G49="","Missing stay date",IF(J49&lt;=0,"Review base BAR",IF(M49&lt;=0,"Review selling rate",IF(I49&lt;H49,"Booking dates reversed",IF(AND(AH49="Active",I49&lt;TODAY()),"Expired date marked Active",IF(AND(AH49="Active",AC49=""),"Missing cancellation policy",IF(Z49&lt;Y49,"Stay limits reversed",IF(AND(D49="Advance Purchase",AA49&lt;'Dashboard'!$B$12),"Review advance purchase window","OK"))))))))))),"")</f>
        <v/>
      </c>
      <c r="AJ49" s="44" t="n"/>
    </row>
    <row r="50">
      <c r="A50" s="39" t="n"/>
      <c r="B50" s="39" t="n"/>
      <c r="C50" s="39" t="n"/>
      <c r="D50" s="39" t="n"/>
      <c r="E50" s="39" t="n"/>
      <c r="F50" s="39" t="n"/>
      <c r="G50" s="40" t="n"/>
      <c r="H50" s="40" t="n"/>
      <c r="I50" s="40" t="n"/>
      <c r="J50" s="41" t="n"/>
      <c r="K50" s="39" t="n"/>
      <c r="L50" s="39" t="n"/>
      <c r="M50" s="34">
        <f>IFERROR(IF(A50="","",IF(K50="Percent",J50*(1-L50),IF(K50="Fixed Amount",MAX(0,J50-L50),J50))),"")</f>
        <v/>
      </c>
      <c r="N50" s="42" t="n"/>
      <c r="O50" s="42" t="n"/>
      <c r="P50" s="34">
        <f>IFERROR(IF(A50="","",M50*(N50+O50)),"")</f>
        <v/>
      </c>
      <c r="Q50" s="34">
        <f>IFERROR(IF(A50="","",M50+P50),"")</f>
        <v/>
      </c>
      <c r="R50" s="42" t="n"/>
      <c r="S50" s="41" t="n"/>
      <c r="T50" s="41" t="n"/>
      <c r="U50" s="34">
        <f>IFERROR(IF(A50="","",M50*R50+S50),"")</f>
        <v/>
      </c>
      <c r="V50" s="34">
        <f>IFERROR(IF(A50="","",M50-U50-T50),"")</f>
        <v/>
      </c>
      <c r="W50" s="36">
        <f>IFERROR(IF(A50="","",(J50-M50)/J50),"")</f>
        <v/>
      </c>
      <c r="X50" s="34">
        <f>IFERROR(IF(A50="","",V50-'Dashboard'!$B$8),"")</f>
        <v/>
      </c>
      <c r="Y50" s="43" t="n"/>
      <c r="Z50" s="43" t="n"/>
      <c r="AA50" s="43" t="n"/>
      <c r="AB50" s="39" t="n"/>
      <c r="AC50" s="39" t="n"/>
      <c r="AD50" s="39" t="n"/>
      <c r="AE50" s="39" t="n"/>
      <c r="AF50" s="39" t="n"/>
      <c r="AG50" s="39" t="n"/>
      <c r="AH50" s="39" t="n"/>
      <c r="AI50" s="38">
        <f>IFERROR(IF(A50="","",IF(C50="","Missing rate plan name",IF(F50="","Missing booking channel",IF(G50="","Missing stay date",IF(J50&lt;=0,"Review base BAR",IF(M50&lt;=0,"Review selling rate",IF(I50&lt;H50,"Booking dates reversed",IF(AND(AH50="Active",I50&lt;TODAY()),"Expired date marked Active",IF(AND(AH50="Active",AC50=""),"Missing cancellation policy",IF(Z50&lt;Y50,"Stay limits reversed",IF(AND(D50="Advance Purchase",AA50&lt;'Dashboard'!$B$12),"Review advance purchase window","OK"))))))))))),"")</f>
        <v/>
      </c>
      <c r="AJ50" s="39" t="n"/>
    </row>
    <row r="51">
      <c r="A51" s="44" t="n"/>
      <c r="B51" s="44" t="n"/>
      <c r="C51" s="44" t="n"/>
      <c r="D51" s="44" t="n"/>
      <c r="E51" s="44" t="n"/>
      <c r="F51" s="44" t="n"/>
      <c r="G51" s="45" t="n"/>
      <c r="H51" s="45" t="n"/>
      <c r="I51" s="45" t="n"/>
      <c r="J51" s="46" t="n"/>
      <c r="K51" s="44" t="n"/>
      <c r="L51" s="44" t="n"/>
      <c r="M51" s="34">
        <f>IFERROR(IF(A51="","",IF(K51="Percent",J51*(1-L51),IF(K51="Fixed Amount",MAX(0,J51-L51),J51))),"")</f>
        <v/>
      </c>
      <c r="N51" s="47" t="n"/>
      <c r="O51" s="47" t="n"/>
      <c r="P51" s="34">
        <f>IFERROR(IF(A51="","",M51*(N51+O51)),"")</f>
        <v/>
      </c>
      <c r="Q51" s="34">
        <f>IFERROR(IF(A51="","",M51+P51),"")</f>
        <v/>
      </c>
      <c r="R51" s="47" t="n"/>
      <c r="S51" s="46" t="n"/>
      <c r="T51" s="46" t="n"/>
      <c r="U51" s="34">
        <f>IFERROR(IF(A51="","",M51*R51+S51),"")</f>
        <v/>
      </c>
      <c r="V51" s="34">
        <f>IFERROR(IF(A51="","",M51-U51-T51),"")</f>
        <v/>
      </c>
      <c r="W51" s="36">
        <f>IFERROR(IF(A51="","",(J51-M51)/J51),"")</f>
        <v/>
      </c>
      <c r="X51" s="34">
        <f>IFERROR(IF(A51="","",V51-'Dashboard'!$B$8),"")</f>
        <v/>
      </c>
      <c r="Y51" s="48" t="n"/>
      <c r="Z51" s="48" t="n"/>
      <c r="AA51" s="48" t="n"/>
      <c r="AB51" s="44" t="n"/>
      <c r="AC51" s="44" t="n"/>
      <c r="AD51" s="44" t="n"/>
      <c r="AE51" s="44" t="n"/>
      <c r="AF51" s="44" t="n"/>
      <c r="AG51" s="44" t="n"/>
      <c r="AH51" s="44" t="n"/>
      <c r="AI51" s="38">
        <f>IFERROR(IF(A51="","",IF(C51="","Missing rate plan name",IF(F51="","Missing booking channel",IF(G51="","Missing stay date",IF(J51&lt;=0,"Review base BAR",IF(M51&lt;=0,"Review selling rate",IF(I51&lt;H51,"Booking dates reversed",IF(AND(AH51="Active",I51&lt;TODAY()),"Expired date marked Active",IF(AND(AH51="Active",AC51=""),"Missing cancellation policy",IF(Z51&lt;Y51,"Stay limits reversed",IF(AND(D51="Advance Purchase",AA51&lt;'Dashboard'!$B$12),"Review advance purchase window","OK"))))))))))),"")</f>
        <v/>
      </c>
      <c r="AJ51" s="44" t="n"/>
    </row>
    <row r="52">
      <c r="A52" s="39" t="n"/>
      <c r="B52" s="39" t="n"/>
      <c r="C52" s="39" t="n"/>
      <c r="D52" s="39" t="n"/>
      <c r="E52" s="39" t="n"/>
      <c r="F52" s="39" t="n"/>
      <c r="G52" s="40" t="n"/>
      <c r="H52" s="40" t="n"/>
      <c r="I52" s="40" t="n"/>
      <c r="J52" s="41" t="n"/>
      <c r="K52" s="39" t="n"/>
      <c r="L52" s="39" t="n"/>
      <c r="M52" s="34">
        <f>IFERROR(IF(A52="","",IF(K52="Percent",J52*(1-L52),IF(K52="Fixed Amount",MAX(0,J52-L52),J52))),"")</f>
        <v/>
      </c>
      <c r="N52" s="42" t="n"/>
      <c r="O52" s="42" t="n"/>
      <c r="P52" s="34">
        <f>IFERROR(IF(A52="","",M52*(N52+O52)),"")</f>
        <v/>
      </c>
      <c r="Q52" s="34">
        <f>IFERROR(IF(A52="","",M52+P52),"")</f>
        <v/>
      </c>
      <c r="R52" s="42" t="n"/>
      <c r="S52" s="41" t="n"/>
      <c r="T52" s="41" t="n"/>
      <c r="U52" s="34">
        <f>IFERROR(IF(A52="","",M52*R52+S52),"")</f>
        <v/>
      </c>
      <c r="V52" s="34">
        <f>IFERROR(IF(A52="","",M52-U52-T52),"")</f>
        <v/>
      </c>
      <c r="W52" s="36">
        <f>IFERROR(IF(A52="","",(J52-M52)/J52),"")</f>
        <v/>
      </c>
      <c r="X52" s="34">
        <f>IFERROR(IF(A52="","",V52-'Dashboard'!$B$8),"")</f>
        <v/>
      </c>
      <c r="Y52" s="43" t="n"/>
      <c r="Z52" s="43" t="n"/>
      <c r="AA52" s="43" t="n"/>
      <c r="AB52" s="39" t="n"/>
      <c r="AC52" s="39" t="n"/>
      <c r="AD52" s="39" t="n"/>
      <c r="AE52" s="39" t="n"/>
      <c r="AF52" s="39" t="n"/>
      <c r="AG52" s="39" t="n"/>
      <c r="AH52" s="39" t="n"/>
      <c r="AI52" s="38">
        <f>IFERROR(IF(A52="","",IF(C52="","Missing rate plan name",IF(F52="","Missing booking channel",IF(G52="","Missing stay date",IF(J52&lt;=0,"Review base BAR",IF(M52&lt;=0,"Review selling rate",IF(I52&lt;H52,"Booking dates reversed",IF(AND(AH52="Active",I52&lt;TODAY()),"Expired date marked Active",IF(AND(AH52="Active",AC52=""),"Missing cancellation policy",IF(Z52&lt;Y52,"Stay limits reversed",IF(AND(D52="Advance Purchase",AA52&lt;'Dashboard'!$B$12),"Review advance purchase window","OK"))))))))))),"")</f>
        <v/>
      </c>
      <c r="AJ52" s="39" t="n"/>
    </row>
    <row r="53">
      <c r="A53" s="44" t="n"/>
      <c r="B53" s="44" t="n"/>
      <c r="C53" s="44" t="n"/>
      <c r="D53" s="44" t="n"/>
      <c r="E53" s="44" t="n"/>
      <c r="F53" s="44" t="n"/>
      <c r="G53" s="45" t="n"/>
      <c r="H53" s="45" t="n"/>
      <c r="I53" s="45" t="n"/>
      <c r="J53" s="46" t="n"/>
      <c r="K53" s="44" t="n"/>
      <c r="L53" s="44" t="n"/>
      <c r="M53" s="34">
        <f>IFERROR(IF(A53="","",IF(K53="Percent",J53*(1-L53),IF(K53="Fixed Amount",MAX(0,J53-L53),J53))),"")</f>
        <v/>
      </c>
      <c r="N53" s="47" t="n"/>
      <c r="O53" s="47" t="n"/>
      <c r="P53" s="34">
        <f>IFERROR(IF(A53="","",M53*(N53+O53)),"")</f>
        <v/>
      </c>
      <c r="Q53" s="34">
        <f>IFERROR(IF(A53="","",M53+P53),"")</f>
        <v/>
      </c>
      <c r="R53" s="47" t="n"/>
      <c r="S53" s="46" t="n"/>
      <c r="T53" s="46" t="n"/>
      <c r="U53" s="34">
        <f>IFERROR(IF(A53="","",M53*R53+S53),"")</f>
        <v/>
      </c>
      <c r="V53" s="34">
        <f>IFERROR(IF(A53="","",M53-U53-T53),"")</f>
        <v/>
      </c>
      <c r="W53" s="36">
        <f>IFERROR(IF(A53="","",(J53-M53)/J53),"")</f>
        <v/>
      </c>
      <c r="X53" s="34">
        <f>IFERROR(IF(A53="","",V53-'Dashboard'!$B$8),"")</f>
        <v/>
      </c>
      <c r="Y53" s="48" t="n"/>
      <c r="Z53" s="48" t="n"/>
      <c r="AA53" s="48" t="n"/>
      <c r="AB53" s="44" t="n"/>
      <c r="AC53" s="44" t="n"/>
      <c r="AD53" s="44" t="n"/>
      <c r="AE53" s="44" t="n"/>
      <c r="AF53" s="44" t="n"/>
      <c r="AG53" s="44" t="n"/>
      <c r="AH53" s="44" t="n"/>
      <c r="AI53" s="38">
        <f>IFERROR(IF(A53="","",IF(C53="","Missing rate plan name",IF(F53="","Missing booking channel",IF(G53="","Missing stay date",IF(J53&lt;=0,"Review base BAR",IF(M53&lt;=0,"Review selling rate",IF(I53&lt;H53,"Booking dates reversed",IF(AND(AH53="Active",I53&lt;TODAY()),"Expired date marked Active",IF(AND(AH53="Active",AC53=""),"Missing cancellation policy",IF(Z53&lt;Y53,"Stay limits reversed",IF(AND(D53="Advance Purchase",AA53&lt;'Dashboard'!$B$12),"Review advance purchase window","OK"))))))))))),"")</f>
        <v/>
      </c>
      <c r="AJ53" s="44" t="n"/>
    </row>
    <row r="54">
      <c r="A54" s="39" t="n"/>
      <c r="B54" s="39" t="n"/>
      <c r="C54" s="39" t="n"/>
      <c r="D54" s="39" t="n"/>
      <c r="E54" s="39" t="n"/>
      <c r="F54" s="39" t="n"/>
      <c r="G54" s="40" t="n"/>
      <c r="H54" s="40" t="n"/>
      <c r="I54" s="40" t="n"/>
      <c r="J54" s="41" t="n"/>
      <c r="K54" s="39" t="n"/>
      <c r="L54" s="39" t="n"/>
      <c r="M54" s="34">
        <f>IFERROR(IF(A54="","",IF(K54="Percent",J54*(1-L54),IF(K54="Fixed Amount",MAX(0,J54-L54),J54))),"")</f>
        <v/>
      </c>
      <c r="N54" s="42" t="n"/>
      <c r="O54" s="42" t="n"/>
      <c r="P54" s="34">
        <f>IFERROR(IF(A54="","",M54*(N54+O54)),"")</f>
        <v/>
      </c>
      <c r="Q54" s="34">
        <f>IFERROR(IF(A54="","",M54+P54),"")</f>
        <v/>
      </c>
      <c r="R54" s="42" t="n"/>
      <c r="S54" s="41" t="n"/>
      <c r="T54" s="41" t="n"/>
      <c r="U54" s="34">
        <f>IFERROR(IF(A54="","",M54*R54+S54),"")</f>
        <v/>
      </c>
      <c r="V54" s="34">
        <f>IFERROR(IF(A54="","",M54-U54-T54),"")</f>
        <v/>
      </c>
      <c r="W54" s="36">
        <f>IFERROR(IF(A54="","",(J54-M54)/J54),"")</f>
        <v/>
      </c>
      <c r="X54" s="34">
        <f>IFERROR(IF(A54="","",V54-'Dashboard'!$B$8),"")</f>
        <v/>
      </c>
      <c r="Y54" s="43" t="n"/>
      <c r="Z54" s="43" t="n"/>
      <c r="AA54" s="43" t="n"/>
      <c r="AB54" s="39" t="n"/>
      <c r="AC54" s="39" t="n"/>
      <c r="AD54" s="39" t="n"/>
      <c r="AE54" s="39" t="n"/>
      <c r="AF54" s="39" t="n"/>
      <c r="AG54" s="39" t="n"/>
      <c r="AH54" s="39" t="n"/>
      <c r="AI54" s="38">
        <f>IFERROR(IF(A54="","",IF(C54="","Missing rate plan name",IF(F54="","Missing booking channel",IF(G54="","Missing stay date",IF(J54&lt;=0,"Review base BAR",IF(M54&lt;=0,"Review selling rate",IF(I54&lt;H54,"Booking dates reversed",IF(AND(AH54="Active",I54&lt;TODAY()),"Expired date marked Active",IF(AND(AH54="Active",AC54=""),"Missing cancellation policy",IF(Z54&lt;Y54,"Stay limits reversed",IF(AND(D54="Advance Purchase",AA54&lt;'Dashboard'!$B$12),"Review advance purchase window","OK"))))))))))),"")</f>
        <v/>
      </c>
      <c r="AJ54" s="39" t="n"/>
    </row>
    <row r="55">
      <c r="A55" s="44" t="n"/>
      <c r="B55" s="44" t="n"/>
      <c r="C55" s="44" t="n"/>
      <c r="D55" s="44" t="n"/>
      <c r="E55" s="44" t="n"/>
      <c r="F55" s="44" t="n"/>
      <c r="G55" s="45" t="n"/>
      <c r="H55" s="45" t="n"/>
      <c r="I55" s="45" t="n"/>
      <c r="J55" s="46" t="n"/>
      <c r="K55" s="44" t="n"/>
      <c r="L55" s="44" t="n"/>
      <c r="M55" s="34">
        <f>IFERROR(IF(A55="","",IF(K55="Percent",J55*(1-L55),IF(K55="Fixed Amount",MAX(0,J55-L55),J55))),"")</f>
        <v/>
      </c>
      <c r="N55" s="47" t="n"/>
      <c r="O55" s="47" t="n"/>
      <c r="P55" s="34">
        <f>IFERROR(IF(A55="","",M55*(N55+O55)),"")</f>
        <v/>
      </c>
      <c r="Q55" s="34">
        <f>IFERROR(IF(A55="","",M55+P55),"")</f>
        <v/>
      </c>
      <c r="R55" s="47" t="n"/>
      <c r="S55" s="46" t="n"/>
      <c r="T55" s="46" t="n"/>
      <c r="U55" s="34">
        <f>IFERROR(IF(A55="","",M55*R55+S55),"")</f>
        <v/>
      </c>
      <c r="V55" s="34">
        <f>IFERROR(IF(A55="","",M55-U55-T55),"")</f>
        <v/>
      </c>
      <c r="W55" s="36">
        <f>IFERROR(IF(A55="","",(J55-M55)/J55),"")</f>
        <v/>
      </c>
      <c r="X55" s="34">
        <f>IFERROR(IF(A55="","",V55-'Dashboard'!$B$8),"")</f>
        <v/>
      </c>
      <c r="Y55" s="48" t="n"/>
      <c r="Z55" s="48" t="n"/>
      <c r="AA55" s="48" t="n"/>
      <c r="AB55" s="44" t="n"/>
      <c r="AC55" s="44" t="n"/>
      <c r="AD55" s="44" t="n"/>
      <c r="AE55" s="44" t="n"/>
      <c r="AF55" s="44" t="n"/>
      <c r="AG55" s="44" t="n"/>
      <c r="AH55" s="44" t="n"/>
      <c r="AI55" s="38">
        <f>IFERROR(IF(A55="","",IF(C55="","Missing rate plan name",IF(F55="","Missing booking channel",IF(G55="","Missing stay date",IF(J55&lt;=0,"Review base BAR",IF(M55&lt;=0,"Review selling rate",IF(I55&lt;H55,"Booking dates reversed",IF(AND(AH55="Active",I55&lt;TODAY()),"Expired date marked Active",IF(AND(AH55="Active",AC55=""),"Missing cancellation policy",IF(Z55&lt;Y55,"Stay limits reversed",IF(AND(D55="Advance Purchase",AA55&lt;'Dashboard'!$B$12),"Review advance purchase window","OK"))))))))))),"")</f>
        <v/>
      </c>
      <c r="AJ55" s="44" t="n"/>
    </row>
    <row r="56">
      <c r="A56" s="39" t="n"/>
      <c r="B56" s="39" t="n"/>
      <c r="C56" s="39" t="n"/>
      <c r="D56" s="39" t="n"/>
      <c r="E56" s="39" t="n"/>
      <c r="F56" s="39" t="n"/>
      <c r="G56" s="40" t="n"/>
      <c r="H56" s="40" t="n"/>
      <c r="I56" s="40" t="n"/>
      <c r="J56" s="41" t="n"/>
      <c r="K56" s="39" t="n"/>
      <c r="L56" s="39" t="n"/>
      <c r="M56" s="34">
        <f>IFERROR(IF(A56="","",IF(K56="Percent",J56*(1-L56),IF(K56="Fixed Amount",MAX(0,J56-L56),J56))),"")</f>
        <v/>
      </c>
      <c r="N56" s="42" t="n"/>
      <c r="O56" s="42" t="n"/>
      <c r="P56" s="34">
        <f>IFERROR(IF(A56="","",M56*(N56+O56)),"")</f>
        <v/>
      </c>
      <c r="Q56" s="34">
        <f>IFERROR(IF(A56="","",M56+P56),"")</f>
        <v/>
      </c>
      <c r="R56" s="42" t="n"/>
      <c r="S56" s="41" t="n"/>
      <c r="T56" s="41" t="n"/>
      <c r="U56" s="34">
        <f>IFERROR(IF(A56="","",M56*R56+S56),"")</f>
        <v/>
      </c>
      <c r="V56" s="34">
        <f>IFERROR(IF(A56="","",M56-U56-T56),"")</f>
        <v/>
      </c>
      <c r="W56" s="36">
        <f>IFERROR(IF(A56="","",(J56-M56)/J56),"")</f>
        <v/>
      </c>
      <c r="X56" s="34">
        <f>IFERROR(IF(A56="","",V56-'Dashboard'!$B$8),"")</f>
        <v/>
      </c>
      <c r="Y56" s="43" t="n"/>
      <c r="Z56" s="43" t="n"/>
      <c r="AA56" s="43" t="n"/>
      <c r="AB56" s="39" t="n"/>
      <c r="AC56" s="39" t="n"/>
      <c r="AD56" s="39" t="n"/>
      <c r="AE56" s="39" t="n"/>
      <c r="AF56" s="39" t="n"/>
      <c r="AG56" s="39" t="n"/>
      <c r="AH56" s="39" t="n"/>
      <c r="AI56" s="38">
        <f>IFERROR(IF(A56="","",IF(C56="","Missing rate plan name",IF(F56="","Missing booking channel",IF(G56="","Missing stay date",IF(J56&lt;=0,"Review base BAR",IF(M56&lt;=0,"Review selling rate",IF(I56&lt;H56,"Booking dates reversed",IF(AND(AH56="Active",I56&lt;TODAY()),"Expired date marked Active",IF(AND(AH56="Active",AC56=""),"Missing cancellation policy",IF(Z56&lt;Y56,"Stay limits reversed",IF(AND(D56="Advance Purchase",AA56&lt;'Dashboard'!$B$12),"Review advance purchase window","OK"))))))))))),"")</f>
        <v/>
      </c>
      <c r="AJ56" s="39" t="n"/>
    </row>
    <row r="57">
      <c r="A57" s="44" t="n"/>
      <c r="B57" s="44" t="n"/>
      <c r="C57" s="44" t="n"/>
      <c r="D57" s="44" t="n"/>
      <c r="E57" s="44" t="n"/>
      <c r="F57" s="44" t="n"/>
      <c r="G57" s="45" t="n"/>
      <c r="H57" s="45" t="n"/>
      <c r="I57" s="45" t="n"/>
      <c r="J57" s="46" t="n"/>
      <c r="K57" s="44" t="n"/>
      <c r="L57" s="44" t="n"/>
      <c r="M57" s="34">
        <f>IFERROR(IF(A57="","",IF(K57="Percent",J57*(1-L57),IF(K57="Fixed Amount",MAX(0,J57-L57),J57))),"")</f>
        <v/>
      </c>
      <c r="N57" s="47" t="n"/>
      <c r="O57" s="47" t="n"/>
      <c r="P57" s="34">
        <f>IFERROR(IF(A57="","",M57*(N57+O57)),"")</f>
        <v/>
      </c>
      <c r="Q57" s="34">
        <f>IFERROR(IF(A57="","",M57+P57),"")</f>
        <v/>
      </c>
      <c r="R57" s="47" t="n"/>
      <c r="S57" s="46" t="n"/>
      <c r="T57" s="46" t="n"/>
      <c r="U57" s="34">
        <f>IFERROR(IF(A57="","",M57*R57+S57),"")</f>
        <v/>
      </c>
      <c r="V57" s="34">
        <f>IFERROR(IF(A57="","",M57-U57-T57),"")</f>
        <v/>
      </c>
      <c r="W57" s="36">
        <f>IFERROR(IF(A57="","",(J57-M57)/J57),"")</f>
        <v/>
      </c>
      <c r="X57" s="34">
        <f>IFERROR(IF(A57="","",V57-'Dashboard'!$B$8),"")</f>
        <v/>
      </c>
      <c r="Y57" s="48" t="n"/>
      <c r="Z57" s="48" t="n"/>
      <c r="AA57" s="48" t="n"/>
      <c r="AB57" s="44" t="n"/>
      <c r="AC57" s="44" t="n"/>
      <c r="AD57" s="44" t="n"/>
      <c r="AE57" s="44" t="n"/>
      <c r="AF57" s="44" t="n"/>
      <c r="AG57" s="44" t="n"/>
      <c r="AH57" s="44" t="n"/>
      <c r="AI57" s="38">
        <f>IFERROR(IF(A57="","",IF(C57="","Missing rate plan name",IF(F57="","Missing booking channel",IF(G57="","Missing stay date",IF(J57&lt;=0,"Review base BAR",IF(M57&lt;=0,"Review selling rate",IF(I57&lt;H57,"Booking dates reversed",IF(AND(AH57="Active",I57&lt;TODAY()),"Expired date marked Active",IF(AND(AH57="Active",AC57=""),"Missing cancellation policy",IF(Z57&lt;Y57,"Stay limits reversed",IF(AND(D57="Advance Purchase",AA57&lt;'Dashboard'!$B$12),"Review advance purchase window","OK"))))))))))),"")</f>
        <v/>
      </c>
      <c r="AJ57" s="44" t="n"/>
    </row>
    <row r="58">
      <c r="A58" s="39" t="n"/>
      <c r="B58" s="39" t="n"/>
      <c r="C58" s="39" t="n"/>
      <c r="D58" s="39" t="n"/>
      <c r="E58" s="39" t="n"/>
      <c r="F58" s="39" t="n"/>
      <c r="G58" s="40" t="n"/>
      <c r="H58" s="40" t="n"/>
      <c r="I58" s="40" t="n"/>
      <c r="J58" s="41" t="n"/>
      <c r="K58" s="39" t="n"/>
      <c r="L58" s="39" t="n"/>
      <c r="M58" s="34">
        <f>IFERROR(IF(A58="","",IF(K58="Percent",J58*(1-L58),IF(K58="Fixed Amount",MAX(0,J58-L58),J58))),"")</f>
        <v/>
      </c>
      <c r="N58" s="42" t="n"/>
      <c r="O58" s="42" t="n"/>
      <c r="P58" s="34">
        <f>IFERROR(IF(A58="","",M58*(N58+O58)),"")</f>
        <v/>
      </c>
      <c r="Q58" s="34">
        <f>IFERROR(IF(A58="","",M58+P58),"")</f>
        <v/>
      </c>
      <c r="R58" s="42" t="n"/>
      <c r="S58" s="41" t="n"/>
      <c r="T58" s="41" t="n"/>
      <c r="U58" s="34">
        <f>IFERROR(IF(A58="","",M58*R58+S58),"")</f>
        <v/>
      </c>
      <c r="V58" s="34">
        <f>IFERROR(IF(A58="","",M58-U58-T58),"")</f>
        <v/>
      </c>
      <c r="W58" s="36">
        <f>IFERROR(IF(A58="","",(J58-M58)/J58),"")</f>
        <v/>
      </c>
      <c r="X58" s="34">
        <f>IFERROR(IF(A58="","",V58-'Dashboard'!$B$8),"")</f>
        <v/>
      </c>
      <c r="Y58" s="43" t="n"/>
      <c r="Z58" s="43" t="n"/>
      <c r="AA58" s="43" t="n"/>
      <c r="AB58" s="39" t="n"/>
      <c r="AC58" s="39" t="n"/>
      <c r="AD58" s="39" t="n"/>
      <c r="AE58" s="39" t="n"/>
      <c r="AF58" s="39" t="n"/>
      <c r="AG58" s="39" t="n"/>
      <c r="AH58" s="39" t="n"/>
      <c r="AI58" s="38">
        <f>IFERROR(IF(A58="","",IF(C58="","Missing rate plan name",IF(F58="","Missing booking channel",IF(G58="","Missing stay date",IF(J58&lt;=0,"Review base BAR",IF(M58&lt;=0,"Review selling rate",IF(I58&lt;H58,"Booking dates reversed",IF(AND(AH58="Active",I58&lt;TODAY()),"Expired date marked Active",IF(AND(AH58="Active",AC58=""),"Missing cancellation policy",IF(Z58&lt;Y58,"Stay limits reversed",IF(AND(D58="Advance Purchase",AA58&lt;'Dashboard'!$B$12),"Review advance purchase window","OK"))))))))))),"")</f>
        <v/>
      </c>
      <c r="AJ58" s="39" t="n"/>
    </row>
    <row r="59">
      <c r="A59" s="44" t="n"/>
      <c r="B59" s="44" t="n"/>
      <c r="C59" s="44" t="n"/>
      <c r="D59" s="44" t="n"/>
      <c r="E59" s="44" t="n"/>
      <c r="F59" s="44" t="n"/>
      <c r="G59" s="45" t="n"/>
      <c r="H59" s="45" t="n"/>
      <c r="I59" s="45" t="n"/>
      <c r="J59" s="46" t="n"/>
      <c r="K59" s="44" t="n"/>
      <c r="L59" s="44" t="n"/>
      <c r="M59" s="34">
        <f>IFERROR(IF(A59="","",IF(K59="Percent",J59*(1-L59),IF(K59="Fixed Amount",MAX(0,J59-L59),J59))),"")</f>
        <v/>
      </c>
      <c r="N59" s="47" t="n"/>
      <c r="O59" s="47" t="n"/>
      <c r="P59" s="34">
        <f>IFERROR(IF(A59="","",M59*(N59+O59)),"")</f>
        <v/>
      </c>
      <c r="Q59" s="34">
        <f>IFERROR(IF(A59="","",M59+P59),"")</f>
        <v/>
      </c>
      <c r="R59" s="47" t="n"/>
      <c r="S59" s="46" t="n"/>
      <c r="T59" s="46" t="n"/>
      <c r="U59" s="34">
        <f>IFERROR(IF(A59="","",M59*R59+S59),"")</f>
        <v/>
      </c>
      <c r="V59" s="34">
        <f>IFERROR(IF(A59="","",M59-U59-T59),"")</f>
        <v/>
      </c>
      <c r="W59" s="36">
        <f>IFERROR(IF(A59="","",(J59-M59)/J59),"")</f>
        <v/>
      </c>
      <c r="X59" s="34">
        <f>IFERROR(IF(A59="","",V59-'Dashboard'!$B$8),"")</f>
        <v/>
      </c>
      <c r="Y59" s="48" t="n"/>
      <c r="Z59" s="48" t="n"/>
      <c r="AA59" s="48" t="n"/>
      <c r="AB59" s="44" t="n"/>
      <c r="AC59" s="44" t="n"/>
      <c r="AD59" s="44" t="n"/>
      <c r="AE59" s="44" t="n"/>
      <c r="AF59" s="44" t="n"/>
      <c r="AG59" s="44" t="n"/>
      <c r="AH59" s="44" t="n"/>
      <c r="AI59" s="38">
        <f>IFERROR(IF(A59="","",IF(C59="","Missing rate plan name",IF(F59="","Missing booking channel",IF(G59="","Missing stay date",IF(J59&lt;=0,"Review base BAR",IF(M59&lt;=0,"Review selling rate",IF(I59&lt;H59,"Booking dates reversed",IF(AND(AH59="Active",I59&lt;TODAY()),"Expired date marked Active",IF(AND(AH59="Active",AC59=""),"Missing cancellation policy",IF(Z59&lt;Y59,"Stay limits reversed",IF(AND(D59="Advance Purchase",AA59&lt;'Dashboard'!$B$12),"Review advance purchase window","OK"))))))))))),"")</f>
        <v/>
      </c>
      <c r="AJ59" s="44" t="n"/>
    </row>
    <row r="60">
      <c r="A60" s="39" t="n"/>
      <c r="B60" s="39" t="n"/>
      <c r="C60" s="39" t="n"/>
      <c r="D60" s="39" t="n"/>
      <c r="E60" s="39" t="n"/>
      <c r="F60" s="39" t="n"/>
      <c r="G60" s="40" t="n"/>
      <c r="H60" s="40" t="n"/>
      <c r="I60" s="40" t="n"/>
      <c r="J60" s="41" t="n"/>
      <c r="K60" s="39" t="n"/>
      <c r="L60" s="39" t="n"/>
      <c r="M60" s="34">
        <f>IFERROR(IF(A60="","",IF(K60="Percent",J60*(1-L60),IF(K60="Fixed Amount",MAX(0,J60-L60),J60))),"")</f>
        <v/>
      </c>
      <c r="N60" s="42" t="n"/>
      <c r="O60" s="42" t="n"/>
      <c r="P60" s="34">
        <f>IFERROR(IF(A60="","",M60*(N60+O60)),"")</f>
        <v/>
      </c>
      <c r="Q60" s="34">
        <f>IFERROR(IF(A60="","",M60+P60),"")</f>
        <v/>
      </c>
      <c r="R60" s="42" t="n"/>
      <c r="S60" s="41" t="n"/>
      <c r="T60" s="41" t="n"/>
      <c r="U60" s="34">
        <f>IFERROR(IF(A60="","",M60*R60+S60),"")</f>
        <v/>
      </c>
      <c r="V60" s="34">
        <f>IFERROR(IF(A60="","",M60-U60-T60),"")</f>
        <v/>
      </c>
      <c r="W60" s="36">
        <f>IFERROR(IF(A60="","",(J60-M60)/J60),"")</f>
        <v/>
      </c>
      <c r="X60" s="34">
        <f>IFERROR(IF(A60="","",V60-'Dashboard'!$B$8),"")</f>
        <v/>
      </c>
      <c r="Y60" s="43" t="n"/>
      <c r="Z60" s="43" t="n"/>
      <c r="AA60" s="43" t="n"/>
      <c r="AB60" s="39" t="n"/>
      <c r="AC60" s="39" t="n"/>
      <c r="AD60" s="39" t="n"/>
      <c r="AE60" s="39" t="n"/>
      <c r="AF60" s="39" t="n"/>
      <c r="AG60" s="39" t="n"/>
      <c r="AH60" s="39" t="n"/>
      <c r="AI60" s="38">
        <f>IFERROR(IF(A60="","",IF(C60="","Missing rate plan name",IF(F60="","Missing booking channel",IF(G60="","Missing stay date",IF(J60&lt;=0,"Review base BAR",IF(M60&lt;=0,"Review selling rate",IF(I60&lt;H60,"Booking dates reversed",IF(AND(AH60="Active",I60&lt;TODAY()),"Expired date marked Active",IF(AND(AH60="Active",AC60=""),"Missing cancellation policy",IF(Z60&lt;Y60,"Stay limits reversed",IF(AND(D60="Advance Purchase",AA60&lt;'Dashboard'!$B$12),"Review advance purchase window","OK"))))))))))),"")</f>
        <v/>
      </c>
      <c r="AJ60" s="39" t="n"/>
    </row>
    <row r="61">
      <c r="A61" s="44" t="n"/>
      <c r="B61" s="44" t="n"/>
      <c r="C61" s="44" t="n"/>
      <c r="D61" s="44" t="n"/>
      <c r="E61" s="44" t="n"/>
      <c r="F61" s="44" t="n"/>
      <c r="G61" s="45" t="n"/>
      <c r="H61" s="45" t="n"/>
      <c r="I61" s="45" t="n"/>
      <c r="J61" s="46" t="n"/>
      <c r="K61" s="44" t="n"/>
      <c r="L61" s="44" t="n"/>
      <c r="M61" s="34">
        <f>IFERROR(IF(A61="","",IF(K61="Percent",J61*(1-L61),IF(K61="Fixed Amount",MAX(0,J61-L61),J61))),"")</f>
        <v/>
      </c>
      <c r="N61" s="47" t="n"/>
      <c r="O61" s="47" t="n"/>
      <c r="P61" s="34">
        <f>IFERROR(IF(A61="","",M61*(N61+O61)),"")</f>
        <v/>
      </c>
      <c r="Q61" s="34">
        <f>IFERROR(IF(A61="","",M61+P61),"")</f>
        <v/>
      </c>
      <c r="R61" s="47" t="n"/>
      <c r="S61" s="46" t="n"/>
      <c r="T61" s="46" t="n"/>
      <c r="U61" s="34">
        <f>IFERROR(IF(A61="","",M61*R61+S61),"")</f>
        <v/>
      </c>
      <c r="V61" s="34">
        <f>IFERROR(IF(A61="","",M61-U61-T61),"")</f>
        <v/>
      </c>
      <c r="W61" s="36">
        <f>IFERROR(IF(A61="","",(J61-M61)/J61),"")</f>
        <v/>
      </c>
      <c r="X61" s="34">
        <f>IFERROR(IF(A61="","",V61-'Dashboard'!$B$8),"")</f>
        <v/>
      </c>
      <c r="Y61" s="48" t="n"/>
      <c r="Z61" s="48" t="n"/>
      <c r="AA61" s="48" t="n"/>
      <c r="AB61" s="44" t="n"/>
      <c r="AC61" s="44" t="n"/>
      <c r="AD61" s="44" t="n"/>
      <c r="AE61" s="44" t="n"/>
      <c r="AF61" s="44" t="n"/>
      <c r="AG61" s="44" t="n"/>
      <c r="AH61" s="44" t="n"/>
      <c r="AI61" s="38">
        <f>IFERROR(IF(A61="","",IF(C61="","Missing rate plan name",IF(F61="","Missing booking channel",IF(G61="","Missing stay date",IF(J61&lt;=0,"Review base BAR",IF(M61&lt;=0,"Review selling rate",IF(I61&lt;H61,"Booking dates reversed",IF(AND(AH61="Active",I61&lt;TODAY()),"Expired date marked Active",IF(AND(AH61="Active",AC61=""),"Missing cancellation policy",IF(Z61&lt;Y61,"Stay limits reversed",IF(AND(D61="Advance Purchase",AA61&lt;'Dashboard'!$B$12),"Review advance purchase window","OK"))))))))))),"")</f>
        <v/>
      </c>
      <c r="AJ61" s="44" t="n"/>
    </row>
    <row r="62">
      <c r="A62" s="39" t="n"/>
      <c r="B62" s="39" t="n"/>
      <c r="C62" s="39" t="n"/>
      <c r="D62" s="39" t="n"/>
      <c r="E62" s="39" t="n"/>
      <c r="F62" s="39" t="n"/>
      <c r="G62" s="40" t="n"/>
      <c r="H62" s="40" t="n"/>
      <c r="I62" s="40" t="n"/>
      <c r="J62" s="41" t="n"/>
      <c r="K62" s="39" t="n"/>
      <c r="L62" s="39" t="n"/>
      <c r="M62" s="34">
        <f>IFERROR(IF(A62="","",IF(K62="Percent",J62*(1-L62),IF(K62="Fixed Amount",MAX(0,J62-L62),J62))),"")</f>
        <v/>
      </c>
      <c r="N62" s="42" t="n"/>
      <c r="O62" s="42" t="n"/>
      <c r="P62" s="34">
        <f>IFERROR(IF(A62="","",M62*(N62+O62)),"")</f>
        <v/>
      </c>
      <c r="Q62" s="34">
        <f>IFERROR(IF(A62="","",M62+P62),"")</f>
        <v/>
      </c>
      <c r="R62" s="42" t="n"/>
      <c r="S62" s="41" t="n"/>
      <c r="T62" s="41" t="n"/>
      <c r="U62" s="34">
        <f>IFERROR(IF(A62="","",M62*R62+S62),"")</f>
        <v/>
      </c>
      <c r="V62" s="34">
        <f>IFERROR(IF(A62="","",M62-U62-T62),"")</f>
        <v/>
      </c>
      <c r="W62" s="36">
        <f>IFERROR(IF(A62="","",(J62-M62)/J62),"")</f>
        <v/>
      </c>
      <c r="X62" s="34">
        <f>IFERROR(IF(A62="","",V62-'Dashboard'!$B$8),"")</f>
        <v/>
      </c>
      <c r="Y62" s="43" t="n"/>
      <c r="Z62" s="43" t="n"/>
      <c r="AA62" s="43" t="n"/>
      <c r="AB62" s="39" t="n"/>
      <c r="AC62" s="39" t="n"/>
      <c r="AD62" s="39" t="n"/>
      <c r="AE62" s="39" t="n"/>
      <c r="AF62" s="39" t="n"/>
      <c r="AG62" s="39" t="n"/>
      <c r="AH62" s="39" t="n"/>
      <c r="AI62" s="38">
        <f>IFERROR(IF(A62="","",IF(C62="","Missing rate plan name",IF(F62="","Missing booking channel",IF(G62="","Missing stay date",IF(J62&lt;=0,"Review base BAR",IF(M62&lt;=0,"Review selling rate",IF(I62&lt;H62,"Booking dates reversed",IF(AND(AH62="Active",I62&lt;TODAY()),"Expired date marked Active",IF(AND(AH62="Active",AC62=""),"Missing cancellation policy",IF(Z62&lt;Y62,"Stay limits reversed",IF(AND(D62="Advance Purchase",AA62&lt;'Dashboard'!$B$12),"Review advance purchase window","OK"))))))))))),"")</f>
        <v/>
      </c>
      <c r="AJ62" s="39" t="n"/>
    </row>
    <row r="63">
      <c r="A63" s="44" t="n"/>
      <c r="B63" s="44" t="n"/>
      <c r="C63" s="44" t="n"/>
      <c r="D63" s="44" t="n"/>
      <c r="E63" s="44" t="n"/>
      <c r="F63" s="44" t="n"/>
      <c r="G63" s="45" t="n"/>
      <c r="H63" s="45" t="n"/>
      <c r="I63" s="45" t="n"/>
      <c r="J63" s="46" t="n"/>
      <c r="K63" s="44" t="n"/>
      <c r="L63" s="44" t="n"/>
      <c r="M63" s="34">
        <f>IFERROR(IF(A63="","",IF(K63="Percent",J63*(1-L63),IF(K63="Fixed Amount",MAX(0,J63-L63),J63))),"")</f>
        <v/>
      </c>
      <c r="N63" s="47" t="n"/>
      <c r="O63" s="47" t="n"/>
      <c r="P63" s="34">
        <f>IFERROR(IF(A63="","",M63*(N63+O63)),"")</f>
        <v/>
      </c>
      <c r="Q63" s="34">
        <f>IFERROR(IF(A63="","",M63+P63),"")</f>
        <v/>
      </c>
      <c r="R63" s="47" t="n"/>
      <c r="S63" s="46" t="n"/>
      <c r="T63" s="46" t="n"/>
      <c r="U63" s="34">
        <f>IFERROR(IF(A63="","",M63*R63+S63),"")</f>
        <v/>
      </c>
      <c r="V63" s="34">
        <f>IFERROR(IF(A63="","",M63-U63-T63),"")</f>
        <v/>
      </c>
      <c r="W63" s="36">
        <f>IFERROR(IF(A63="","",(J63-M63)/J63),"")</f>
        <v/>
      </c>
      <c r="X63" s="34">
        <f>IFERROR(IF(A63="","",V63-'Dashboard'!$B$8),"")</f>
        <v/>
      </c>
      <c r="Y63" s="48" t="n"/>
      <c r="Z63" s="48" t="n"/>
      <c r="AA63" s="48" t="n"/>
      <c r="AB63" s="44" t="n"/>
      <c r="AC63" s="44" t="n"/>
      <c r="AD63" s="44" t="n"/>
      <c r="AE63" s="44" t="n"/>
      <c r="AF63" s="44" t="n"/>
      <c r="AG63" s="44" t="n"/>
      <c r="AH63" s="44" t="n"/>
      <c r="AI63" s="38">
        <f>IFERROR(IF(A63="","",IF(C63="","Missing rate plan name",IF(F63="","Missing booking channel",IF(G63="","Missing stay date",IF(J63&lt;=0,"Review base BAR",IF(M63&lt;=0,"Review selling rate",IF(I63&lt;H63,"Booking dates reversed",IF(AND(AH63="Active",I63&lt;TODAY()),"Expired date marked Active",IF(AND(AH63="Active",AC63=""),"Missing cancellation policy",IF(Z63&lt;Y63,"Stay limits reversed",IF(AND(D63="Advance Purchase",AA63&lt;'Dashboard'!$B$12),"Review advance purchase window","OK"))))))))))),"")</f>
        <v/>
      </c>
      <c r="AJ63" s="44" t="n"/>
    </row>
    <row r="64">
      <c r="A64" s="39" t="n"/>
      <c r="B64" s="39" t="n"/>
      <c r="C64" s="39" t="n"/>
      <c r="D64" s="39" t="n"/>
      <c r="E64" s="39" t="n"/>
      <c r="F64" s="39" t="n"/>
      <c r="G64" s="40" t="n"/>
      <c r="H64" s="40" t="n"/>
      <c r="I64" s="40" t="n"/>
      <c r="J64" s="41" t="n"/>
      <c r="K64" s="39" t="n"/>
      <c r="L64" s="39" t="n"/>
      <c r="M64" s="34">
        <f>IFERROR(IF(A64="","",IF(K64="Percent",J64*(1-L64),IF(K64="Fixed Amount",MAX(0,J64-L64),J64))),"")</f>
        <v/>
      </c>
      <c r="N64" s="42" t="n"/>
      <c r="O64" s="42" t="n"/>
      <c r="P64" s="34">
        <f>IFERROR(IF(A64="","",M64*(N64+O64)),"")</f>
        <v/>
      </c>
      <c r="Q64" s="34">
        <f>IFERROR(IF(A64="","",M64+P64),"")</f>
        <v/>
      </c>
      <c r="R64" s="42" t="n"/>
      <c r="S64" s="41" t="n"/>
      <c r="T64" s="41" t="n"/>
      <c r="U64" s="34">
        <f>IFERROR(IF(A64="","",M64*R64+S64),"")</f>
        <v/>
      </c>
      <c r="V64" s="34">
        <f>IFERROR(IF(A64="","",M64-U64-T64),"")</f>
        <v/>
      </c>
      <c r="W64" s="36">
        <f>IFERROR(IF(A64="","",(J64-M64)/J64),"")</f>
        <v/>
      </c>
      <c r="X64" s="34">
        <f>IFERROR(IF(A64="","",V64-'Dashboard'!$B$8),"")</f>
        <v/>
      </c>
      <c r="Y64" s="43" t="n"/>
      <c r="Z64" s="43" t="n"/>
      <c r="AA64" s="43" t="n"/>
      <c r="AB64" s="39" t="n"/>
      <c r="AC64" s="39" t="n"/>
      <c r="AD64" s="39" t="n"/>
      <c r="AE64" s="39" t="n"/>
      <c r="AF64" s="39" t="n"/>
      <c r="AG64" s="39" t="n"/>
      <c r="AH64" s="39" t="n"/>
      <c r="AI64" s="38">
        <f>IFERROR(IF(A64="","",IF(C64="","Missing rate plan name",IF(F64="","Missing booking channel",IF(G64="","Missing stay date",IF(J64&lt;=0,"Review base BAR",IF(M64&lt;=0,"Review selling rate",IF(I64&lt;H64,"Booking dates reversed",IF(AND(AH64="Active",I64&lt;TODAY()),"Expired date marked Active",IF(AND(AH64="Active",AC64=""),"Missing cancellation policy",IF(Z64&lt;Y64,"Stay limits reversed",IF(AND(D64="Advance Purchase",AA64&lt;'Dashboard'!$B$12),"Review advance purchase window","OK"))))))))))),"")</f>
        <v/>
      </c>
      <c r="AJ64" s="39" t="n"/>
    </row>
    <row r="65">
      <c r="A65" s="44" t="n"/>
      <c r="B65" s="44" t="n"/>
      <c r="C65" s="44" t="n"/>
      <c r="D65" s="44" t="n"/>
      <c r="E65" s="44" t="n"/>
      <c r="F65" s="44" t="n"/>
      <c r="G65" s="45" t="n"/>
      <c r="H65" s="45" t="n"/>
      <c r="I65" s="45" t="n"/>
      <c r="J65" s="46" t="n"/>
      <c r="K65" s="44" t="n"/>
      <c r="L65" s="44" t="n"/>
      <c r="M65" s="34">
        <f>IFERROR(IF(A65="","",IF(K65="Percent",J65*(1-L65),IF(K65="Fixed Amount",MAX(0,J65-L65),J65))),"")</f>
        <v/>
      </c>
      <c r="N65" s="47" t="n"/>
      <c r="O65" s="47" t="n"/>
      <c r="P65" s="34">
        <f>IFERROR(IF(A65="","",M65*(N65+O65)),"")</f>
        <v/>
      </c>
      <c r="Q65" s="34">
        <f>IFERROR(IF(A65="","",M65+P65),"")</f>
        <v/>
      </c>
      <c r="R65" s="47" t="n"/>
      <c r="S65" s="46" t="n"/>
      <c r="T65" s="46" t="n"/>
      <c r="U65" s="34">
        <f>IFERROR(IF(A65="","",M65*R65+S65),"")</f>
        <v/>
      </c>
      <c r="V65" s="34">
        <f>IFERROR(IF(A65="","",M65-U65-T65),"")</f>
        <v/>
      </c>
      <c r="W65" s="36">
        <f>IFERROR(IF(A65="","",(J65-M65)/J65),"")</f>
        <v/>
      </c>
      <c r="X65" s="34">
        <f>IFERROR(IF(A65="","",V65-'Dashboard'!$B$8),"")</f>
        <v/>
      </c>
      <c r="Y65" s="48" t="n"/>
      <c r="Z65" s="48" t="n"/>
      <c r="AA65" s="48" t="n"/>
      <c r="AB65" s="44" t="n"/>
      <c r="AC65" s="44" t="n"/>
      <c r="AD65" s="44" t="n"/>
      <c r="AE65" s="44" t="n"/>
      <c r="AF65" s="44" t="n"/>
      <c r="AG65" s="44" t="n"/>
      <c r="AH65" s="44" t="n"/>
      <c r="AI65" s="38">
        <f>IFERROR(IF(A65="","",IF(C65="","Missing rate plan name",IF(F65="","Missing booking channel",IF(G65="","Missing stay date",IF(J65&lt;=0,"Review base BAR",IF(M65&lt;=0,"Review selling rate",IF(I65&lt;H65,"Booking dates reversed",IF(AND(AH65="Active",I65&lt;TODAY()),"Expired date marked Active",IF(AND(AH65="Active",AC65=""),"Missing cancellation policy",IF(Z65&lt;Y65,"Stay limits reversed",IF(AND(D65="Advance Purchase",AA65&lt;'Dashboard'!$B$12),"Review advance purchase window","OK"))))))))))),"")</f>
        <v/>
      </c>
      <c r="AJ65" s="44" t="n"/>
    </row>
    <row r="66">
      <c r="A66" s="39" t="n"/>
      <c r="B66" s="39" t="n"/>
      <c r="C66" s="39" t="n"/>
      <c r="D66" s="39" t="n"/>
      <c r="E66" s="39" t="n"/>
      <c r="F66" s="39" t="n"/>
      <c r="G66" s="40" t="n"/>
      <c r="H66" s="40" t="n"/>
      <c r="I66" s="40" t="n"/>
      <c r="J66" s="41" t="n"/>
      <c r="K66" s="39" t="n"/>
      <c r="L66" s="39" t="n"/>
      <c r="M66" s="34">
        <f>IFERROR(IF(A66="","",IF(K66="Percent",J66*(1-L66),IF(K66="Fixed Amount",MAX(0,J66-L66),J66))),"")</f>
        <v/>
      </c>
      <c r="N66" s="42" t="n"/>
      <c r="O66" s="42" t="n"/>
      <c r="P66" s="34">
        <f>IFERROR(IF(A66="","",M66*(N66+O66)),"")</f>
        <v/>
      </c>
      <c r="Q66" s="34">
        <f>IFERROR(IF(A66="","",M66+P66),"")</f>
        <v/>
      </c>
      <c r="R66" s="42" t="n"/>
      <c r="S66" s="41" t="n"/>
      <c r="T66" s="41" t="n"/>
      <c r="U66" s="34">
        <f>IFERROR(IF(A66="","",M66*R66+S66),"")</f>
        <v/>
      </c>
      <c r="V66" s="34">
        <f>IFERROR(IF(A66="","",M66-U66-T66),"")</f>
        <v/>
      </c>
      <c r="W66" s="36">
        <f>IFERROR(IF(A66="","",(J66-M66)/J66),"")</f>
        <v/>
      </c>
      <c r="X66" s="34">
        <f>IFERROR(IF(A66="","",V66-'Dashboard'!$B$8),"")</f>
        <v/>
      </c>
      <c r="Y66" s="43" t="n"/>
      <c r="Z66" s="43" t="n"/>
      <c r="AA66" s="43" t="n"/>
      <c r="AB66" s="39" t="n"/>
      <c r="AC66" s="39" t="n"/>
      <c r="AD66" s="39" t="n"/>
      <c r="AE66" s="39" t="n"/>
      <c r="AF66" s="39" t="n"/>
      <c r="AG66" s="39" t="n"/>
      <c r="AH66" s="39" t="n"/>
      <c r="AI66" s="38">
        <f>IFERROR(IF(A66="","",IF(C66="","Missing rate plan name",IF(F66="","Missing booking channel",IF(G66="","Missing stay date",IF(J66&lt;=0,"Review base BAR",IF(M66&lt;=0,"Review selling rate",IF(I66&lt;H66,"Booking dates reversed",IF(AND(AH66="Active",I66&lt;TODAY()),"Expired date marked Active",IF(AND(AH66="Active",AC66=""),"Missing cancellation policy",IF(Z66&lt;Y66,"Stay limits reversed",IF(AND(D66="Advance Purchase",AA66&lt;'Dashboard'!$B$12),"Review advance purchase window","OK"))))))))))),"")</f>
        <v/>
      </c>
      <c r="AJ66" s="39" t="n"/>
    </row>
    <row r="67">
      <c r="A67" s="44" t="n"/>
      <c r="B67" s="44" t="n"/>
      <c r="C67" s="44" t="n"/>
      <c r="D67" s="44" t="n"/>
      <c r="E67" s="44" t="n"/>
      <c r="F67" s="44" t="n"/>
      <c r="G67" s="45" t="n"/>
      <c r="H67" s="45" t="n"/>
      <c r="I67" s="45" t="n"/>
      <c r="J67" s="46" t="n"/>
      <c r="K67" s="44" t="n"/>
      <c r="L67" s="44" t="n"/>
      <c r="M67" s="34">
        <f>IFERROR(IF(A67="","",IF(K67="Percent",J67*(1-L67),IF(K67="Fixed Amount",MAX(0,J67-L67),J67))),"")</f>
        <v/>
      </c>
      <c r="N67" s="47" t="n"/>
      <c r="O67" s="47" t="n"/>
      <c r="P67" s="34">
        <f>IFERROR(IF(A67="","",M67*(N67+O67)),"")</f>
        <v/>
      </c>
      <c r="Q67" s="34">
        <f>IFERROR(IF(A67="","",M67+P67),"")</f>
        <v/>
      </c>
      <c r="R67" s="47" t="n"/>
      <c r="S67" s="46" t="n"/>
      <c r="T67" s="46" t="n"/>
      <c r="U67" s="34">
        <f>IFERROR(IF(A67="","",M67*R67+S67),"")</f>
        <v/>
      </c>
      <c r="V67" s="34">
        <f>IFERROR(IF(A67="","",M67-U67-T67),"")</f>
        <v/>
      </c>
      <c r="W67" s="36">
        <f>IFERROR(IF(A67="","",(J67-M67)/J67),"")</f>
        <v/>
      </c>
      <c r="X67" s="34">
        <f>IFERROR(IF(A67="","",V67-'Dashboard'!$B$8),"")</f>
        <v/>
      </c>
      <c r="Y67" s="48" t="n"/>
      <c r="Z67" s="48" t="n"/>
      <c r="AA67" s="48" t="n"/>
      <c r="AB67" s="44" t="n"/>
      <c r="AC67" s="44" t="n"/>
      <c r="AD67" s="44" t="n"/>
      <c r="AE67" s="44" t="n"/>
      <c r="AF67" s="44" t="n"/>
      <c r="AG67" s="44" t="n"/>
      <c r="AH67" s="44" t="n"/>
      <c r="AI67" s="38">
        <f>IFERROR(IF(A67="","",IF(C67="","Missing rate plan name",IF(F67="","Missing booking channel",IF(G67="","Missing stay date",IF(J67&lt;=0,"Review base BAR",IF(M67&lt;=0,"Review selling rate",IF(I67&lt;H67,"Booking dates reversed",IF(AND(AH67="Active",I67&lt;TODAY()),"Expired date marked Active",IF(AND(AH67="Active",AC67=""),"Missing cancellation policy",IF(Z67&lt;Y67,"Stay limits reversed",IF(AND(D67="Advance Purchase",AA67&lt;'Dashboard'!$B$12),"Review advance purchase window","OK"))))))))))),"")</f>
        <v/>
      </c>
      <c r="AJ67" s="44" t="n"/>
    </row>
    <row r="68">
      <c r="A68" s="39" t="n"/>
      <c r="B68" s="39" t="n"/>
      <c r="C68" s="39" t="n"/>
      <c r="D68" s="39" t="n"/>
      <c r="E68" s="39" t="n"/>
      <c r="F68" s="39" t="n"/>
      <c r="G68" s="40" t="n"/>
      <c r="H68" s="40" t="n"/>
      <c r="I68" s="40" t="n"/>
      <c r="J68" s="41" t="n"/>
      <c r="K68" s="39" t="n"/>
      <c r="L68" s="39" t="n"/>
      <c r="M68" s="34">
        <f>IFERROR(IF(A68="","",IF(K68="Percent",J68*(1-L68),IF(K68="Fixed Amount",MAX(0,J68-L68),J68))),"")</f>
        <v/>
      </c>
      <c r="N68" s="42" t="n"/>
      <c r="O68" s="42" t="n"/>
      <c r="P68" s="34">
        <f>IFERROR(IF(A68="","",M68*(N68+O68)),"")</f>
        <v/>
      </c>
      <c r="Q68" s="34">
        <f>IFERROR(IF(A68="","",M68+P68),"")</f>
        <v/>
      </c>
      <c r="R68" s="42" t="n"/>
      <c r="S68" s="41" t="n"/>
      <c r="T68" s="41" t="n"/>
      <c r="U68" s="34">
        <f>IFERROR(IF(A68="","",M68*R68+S68),"")</f>
        <v/>
      </c>
      <c r="V68" s="34">
        <f>IFERROR(IF(A68="","",M68-U68-T68),"")</f>
        <v/>
      </c>
      <c r="W68" s="36">
        <f>IFERROR(IF(A68="","",(J68-M68)/J68),"")</f>
        <v/>
      </c>
      <c r="X68" s="34">
        <f>IFERROR(IF(A68="","",V68-'Dashboard'!$B$8),"")</f>
        <v/>
      </c>
      <c r="Y68" s="43" t="n"/>
      <c r="Z68" s="43" t="n"/>
      <c r="AA68" s="43" t="n"/>
      <c r="AB68" s="39" t="n"/>
      <c r="AC68" s="39" t="n"/>
      <c r="AD68" s="39" t="n"/>
      <c r="AE68" s="39" t="n"/>
      <c r="AF68" s="39" t="n"/>
      <c r="AG68" s="39" t="n"/>
      <c r="AH68" s="39" t="n"/>
      <c r="AI68" s="38">
        <f>IFERROR(IF(A68="","",IF(C68="","Missing rate plan name",IF(F68="","Missing booking channel",IF(G68="","Missing stay date",IF(J68&lt;=0,"Review base BAR",IF(M68&lt;=0,"Review selling rate",IF(I68&lt;H68,"Booking dates reversed",IF(AND(AH68="Active",I68&lt;TODAY()),"Expired date marked Active",IF(AND(AH68="Active",AC68=""),"Missing cancellation policy",IF(Z68&lt;Y68,"Stay limits reversed",IF(AND(D68="Advance Purchase",AA68&lt;'Dashboard'!$B$12),"Review advance purchase window","OK"))))))))))),"")</f>
        <v/>
      </c>
      <c r="AJ68" s="39" t="n"/>
    </row>
    <row r="69">
      <c r="A69" s="44" t="n"/>
      <c r="B69" s="44" t="n"/>
      <c r="C69" s="44" t="n"/>
      <c r="D69" s="44" t="n"/>
      <c r="E69" s="44" t="n"/>
      <c r="F69" s="44" t="n"/>
      <c r="G69" s="45" t="n"/>
      <c r="H69" s="45" t="n"/>
      <c r="I69" s="45" t="n"/>
      <c r="J69" s="46" t="n"/>
      <c r="K69" s="44" t="n"/>
      <c r="L69" s="44" t="n"/>
      <c r="M69" s="34">
        <f>IFERROR(IF(A69="","",IF(K69="Percent",J69*(1-L69),IF(K69="Fixed Amount",MAX(0,J69-L69),J69))),"")</f>
        <v/>
      </c>
      <c r="N69" s="47" t="n"/>
      <c r="O69" s="47" t="n"/>
      <c r="P69" s="34">
        <f>IFERROR(IF(A69="","",M69*(N69+O69)),"")</f>
        <v/>
      </c>
      <c r="Q69" s="34">
        <f>IFERROR(IF(A69="","",M69+P69),"")</f>
        <v/>
      </c>
      <c r="R69" s="47" t="n"/>
      <c r="S69" s="46" t="n"/>
      <c r="T69" s="46" t="n"/>
      <c r="U69" s="34">
        <f>IFERROR(IF(A69="","",M69*R69+S69),"")</f>
        <v/>
      </c>
      <c r="V69" s="34">
        <f>IFERROR(IF(A69="","",M69-U69-T69),"")</f>
        <v/>
      </c>
      <c r="W69" s="36">
        <f>IFERROR(IF(A69="","",(J69-M69)/J69),"")</f>
        <v/>
      </c>
      <c r="X69" s="34">
        <f>IFERROR(IF(A69="","",V69-'Dashboard'!$B$8),"")</f>
        <v/>
      </c>
      <c r="Y69" s="48" t="n"/>
      <c r="Z69" s="48" t="n"/>
      <c r="AA69" s="48" t="n"/>
      <c r="AB69" s="44" t="n"/>
      <c r="AC69" s="44" t="n"/>
      <c r="AD69" s="44" t="n"/>
      <c r="AE69" s="44" t="n"/>
      <c r="AF69" s="44" t="n"/>
      <c r="AG69" s="44" t="n"/>
      <c r="AH69" s="44" t="n"/>
      <c r="AI69" s="38">
        <f>IFERROR(IF(A69="","",IF(C69="","Missing rate plan name",IF(F69="","Missing booking channel",IF(G69="","Missing stay date",IF(J69&lt;=0,"Review base BAR",IF(M69&lt;=0,"Review selling rate",IF(I69&lt;H69,"Booking dates reversed",IF(AND(AH69="Active",I69&lt;TODAY()),"Expired date marked Active",IF(AND(AH69="Active",AC69=""),"Missing cancellation policy",IF(Z69&lt;Y69,"Stay limits reversed",IF(AND(D69="Advance Purchase",AA69&lt;'Dashboard'!$B$12),"Review advance purchase window","OK"))))))))))),"")</f>
        <v/>
      </c>
      <c r="AJ69" s="44" t="n"/>
    </row>
    <row r="70">
      <c r="A70" s="39" t="n"/>
      <c r="B70" s="39" t="n"/>
      <c r="C70" s="39" t="n"/>
      <c r="D70" s="39" t="n"/>
      <c r="E70" s="39" t="n"/>
      <c r="F70" s="39" t="n"/>
      <c r="G70" s="40" t="n"/>
      <c r="H70" s="40" t="n"/>
      <c r="I70" s="40" t="n"/>
      <c r="J70" s="41" t="n"/>
      <c r="K70" s="39" t="n"/>
      <c r="L70" s="39" t="n"/>
      <c r="M70" s="34">
        <f>IFERROR(IF(A70="","",IF(K70="Percent",J70*(1-L70),IF(K70="Fixed Amount",MAX(0,J70-L70),J70))),"")</f>
        <v/>
      </c>
      <c r="N70" s="42" t="n"/>
      <c r="O70" s="42" t="n"/>
      <c r="P70" s="34">
        <f>IFERROR(IF(A70="","",M70*(N70+O70)),"")</f>
        <v/>
      </c>
      <c r="Q70" s="34">
        <f>IFERROR(IF(A70="","",M70+P70),"")</f>
        <v/>
      </c>
      <c r="R70" s="42" t="n"/>
      <c r="S70" s="41" t="n"/>
      <c r="T70" s="41" t="n"/>
      <c r="U70" s="34">
        <f>IFERROR(IF(A70="","",M70*R70+S70),"")</f>
        <v/>
      </c>
      <c r="V70" s="34">
        <f>IFERROR(IF(A70="","",M70-U70-T70),"")</f>
        <v/>
      </c>
      <c r="W70" s="36">
        <f>IFERROR(IF(A70="","",(J70-M70)/J70),"")</f>
        <v/>
      </c>
      <c r="X70" s="34">
        <f>IFERROR(IF(A70="","",V70-'Dashboard'!$B$8),"")</f>
        <v/>
      </c>
      <c r="Y70" s="43" t="n"/>
      <c r="Z70" s="43" t="n"/>
      <c r="AA70" s="43" t="n"/>
      <c r="AB70" s="39" t="n"/>
      <c r="AC70" s="39" t="n"/>
      <c r="AD70" s="39" t="n"/>
      <c r="AE70" s="39" t="n"/>
      <c r="AF70" s="39" t="n"/>
      <c r="AG70" s="39" t="n"/>
      <c r="AH70" s="39" t="n"/>
      <c r="AI70" s="38">
        <f>IFERROR(IF(A70="","",IF(C70="","Missing rate plan name",IF(F70="","Missing booking channel",IF(G70="","Missing stay date",IF(J70&lt;=0,"Review base BAR",IF(M70&lt;=0,"Review selling rate",IF(I70&lt;H70,"Booking dates reversed",IF(AND(AH70="Active",I70&lt;TODAY()),"Expired date marked Active",IF(AND(AH70="Active",AC70=""),"Missing cancellation policy",IF(Z70&lt;Y70,"Stay limits reversed",IF(AND(D70="Advance Purchase",AA70&lt;'Dashboard'!$B$12),"Review advance purchase window","OK"))))))))))),"")</f>
        <v/>
      </c>
      <c r="AJ70" s="39" t="n"/>
    </row>
    <row r="71">
      <c r="A71" s="44" t="n"/>
      <c r="B71" s="44" t="n"/>
      <c r="C71" s="44" t="n"/>
      <c r="D71" s="44" t="n"/>
      <c r="E71" s="44" t="n"/>
      <c r="F71" s="44" t="n"/>
      <c r="G71" s="45" t="n"/>
      <c r="H71" s="45" t="n"/>
      <c r="I71" s="45" t="n"/>
      <c r="J71" s="46" t="n"/>
      <c r="K71" s="44" t="n"/>
      <c r="L71" s="44" t="n"/>
      <c r="M71" s="34">
        <f>IFERROR(IF(A71="","",IF(K71="Percent",J71*(1-L71),IF(K71="Fixed Amount",MAX(0,J71-L71),J71))),"")</f>
        <v/>
      </c>
      <c r="N71" s="47" t="n"/>
      <c r="O71" s="47" t="n"/>
      <c r="P71" s="34">
        <f>IFERROR(IF(A71="","",M71*(N71+O71)),"")</f>
        <v/>
      </c>
      <c r="Q71" s="34">
        <f>IFERROR(IF(A71="","",M71+P71),"")</f>
        <v/>
      </c>
      <c r="R71" s="47" t="n"/>
      <c r="S71" s="46" t="n"/>
      <c r="T71" s="46" t="n"/>
      <c r="U71" s="34">
        <f>IFERROR(IF(A71="","",M71*R71+S71),"")</f>
        <v/>
      </c>
      <c r="V71" s="34">
        <f>IFERROR(IF(A71="","",M71-U71-T71),"")</f>
        <v/>
      </c>
      <c r="W71" s="36">
        <f>IFERROR(IF(A71="","",(J71-M71)/J71),"")</f>
        <v/>
      </c>
      <c r="X71" s="34">
        <f>IFERROR(IF(A71="","",V71-'Dashboard'!$B$8),"")</f>
        <v/>
      </c>
      <c r="Y71" s="48" t="n"/>
      <c r="Z71" s="48" t="n"/>
      <c r="AA71" s="48" t="n"/>
      <c r="AB71" s="44" t="n"/>
      <c r="AC71" s="44" t="n"/>
      <c r="AD71" s="44" t="n"/>
      <c r="AE71" s="44" t="n"/>
      <c r="AF71" s="44" t="n"/>
      <c r="AG71" s="44" t="n"/>
      <c r="AH71" s="44" t="n"/>
      <c r="AI71" s="38">
        <f>IFERROR(IF(A71="","",IF(C71="","Missing rate plan name",IF(F71="","Missing booking channel",IF(G71="","Missing stay date",IF(J71&lt;=0,"Review base BAR",IF(M71&lt;=0,"Review selling rate",IF(I71&lt;H71,"Booking dates reversed",IF(AND(AH71="Active",I71&lt;TODAY()),"Expired date marked Active",IF(AND(AH71="Active",AC71=""),"Missing cancellation policy",IF(Z71&lt;Y71,"Stay limits reversed",IF(AND(D71="Advance Purchase",AA71&lt;'Dashboard'!$B$12),"Review advance purchase window","OK"))))))))))),"")</f>
        <v/>
      </c>
      <c r="AJ71" s="44" t="n"/>
    </row>
    <row r="72">
      <c r="A72" s="39" t="n"/>
      <c r="B72" s="39" t="n"/>
      <c r="C72" s="39" t="n"/>
      <c r="D72" s="39" t="n"/>
      <c r="E72" s="39" t="n"/>
      <c r="F72" s="39" t="n"/>
      <c r="G72" s="40" t="n"/>
      <c r="H72" s="40" t="n"/>
      <c r="I72" s="40" t="n"/>
      <c r="J72" s="41" t="n"/>
      <c r="K72" s="39" t="n"/>
      <c r="L72" s="39" t="n"/>
      <c r="M72" s="34">
        <f>IFERROR(IF(A72="","",IF(K72="Percent",J72*(1-L72),IF(K72="Fixed Amount",MAX(0,J72-L72),J72))),"")</f>
        <v/>
      </c>
      <c r="N72" s="42" t="n"/>
      <c r="O72" s="42" t="n"/>
      <c r="P72" s="34">
        <f>IFERROR(IF(A72="","",M72*(N72+O72)),"")</f>
        <v/>
      </c>
      <c r="Q72" s="34">
        <f>IFERROR(IF(A72="","",M72+P72),"")</f>
        <v/>
      </c>
      <c r="R72" s="42" t="n"/>
      <c r="S72" s="41" t="n"/>
      <c r="T72" s="41" t="n"/>
      <c r="U72" s="34">
        <f>IFERROR(IF(A72="","",M72*R72+S72),"")</f>
        <v/>
      </c>
      <c r="V72" s="34">
        <f>IFERROR(IF(A72="","",M72-U72-T72),"")</f>
        <v/>
      </c>
      <c r="W72" s="36">
        <f>IFERROR(IF(A72="","",(J72-M72)/J72),"")</f>
        <v/>
      </c>
      <c r="X72" s="34">
        <f>IFERROR(IF(A72="","",V72-'Dashboard'!$B$8),"")</f>
        <v/>
      </c>
      <c r="Y72" s="43" t="n"/>
      <c r="Z72" s="43" t="n"/>
      <c r="AA72" s="43" t="n"/>
      <c r="AB72" s="39" t="n"/>
      <c r="AC72" s="39" t="n"/>
      <c r="AD72" s="39" t="n"/>
      <c r="AE72" s="39" t="n"/>
      <c r="AF72" s="39" t="n"/>
      <c r="AG72" s="39" t="n"/>
      <c r="AH72" s="39" t="n"/>
      <c r="AI72" s="38">
        <f>IFERROR(IF(A72="","",IF(C72="","Missing rate plan name",IF(F72="","Missing booking channel",IF(G72="","Missing stay date",IF(J72&lt;=0,"Review base BAR",IF(M72&lt;=0,"Review selling rate",IF(I72&lt;H72,"Booking dates reversed",IF(AND(AH72="Active",I72&lt;TODAY()),"Expired date marked Active",IF(AND(AH72="Active",AC72=""),"Missing cancellation policy",IF(Z72&lt;Y72,"Stay limits reversed",IF(AND(D72="Advance Purchase",AA72&lt;'Dashboard'!$B$12),"Review advance purchase window","OK"))))))))))),"")</f>
        <v/>
      </c>
      <c r="AJ72" s="39" t="n"/>
    </row>
    <row r="73">
      <c r="A73" s="44" t="n"/>
      <c r="B73" s="44" t="n"/>
      <c r="C73" s="44" t="n"/>
      <c r="D73" s="44" t="n"/>
      <c r="E73" s="44" t="n"/>
      <c r="F73" s="44" t="n"/>
      <c r="G73" s="45" t="n"/>
      <c r="H73" s="45" t="n"/>
      <c r="I73" s="45" t="n"/>
      <c r="J73" s="46" t="n"/>
      <c r="K73" s="44" t="n"/>
      <c r="L73" s="44" t="n"/>
      <c r="M73" s="34">
        <f>IFERROR(IF(A73="","",IF(K73="Percent",J73*(1-L73),IF(K73="Fixed Amount",MAX(0,J73-L73),J73))),"")</f>
        <v/>
      </c>
      <c r="N73" s="47" t="n"/>
      <c r="O73" s="47" t="n"/>
      <c r="P73" s="34">
        <f>IFERROR(IF(A73="","",M73*(N73+O73)),"")</f>
        <v/>
      </c>
      <c r="Q73" s="34">
        <f>IFERROR(IF(A73="","",M73+P73),"")</f>
        <v/>
      </c>
      <c r="R73" s="47" t="n"/>
      <c r="S73" s="46" t="n"/>
      <c r="T73" s="46" t="n"/>
      <c r="U73" s="34">
        <f>IFERROR(IF(A73="","",M73*R73+S73),"")</f>
        <v/>
      </c>
      <c r="V73" s="34">
        <f>IFERROR(IF(A73="","",M73-U73-T73),"")</f>
        <v/>
      </c>
      <c r="W73" s="36">
        <f>IFERROR(IF(A73="","",(J73-M73)/J73),"")</f>
        <v/>
      </c>
      <c r="X73" s="34">
        <f>IFERROR(IF(A73="","",V73-'Dashboard'!$B$8),"")</f>
        <v/>
      </c>
      <c r="Y73" s="48" t="n"/>
      <c r="Z73" s="48" t="n"/>
      <c r="AA73" s="48" t="n"/>
      <c r="AB73" s="44" t="n"/>
      <c r="AC73" s="44" t="n"/>
      <c r="AD73" s="44" t="n"/>
      <c r="AE73" s="44" t="n"/>
      <c r="AF73" s="44" t="n"/>
      <c r="AG73" s="44" t="n"/>
      <c r="AH73" s="44" t="n"/>
      <c r="AI73" s="38">
        <f>IFERROR(IF(A73="","",IF(C73="","Missing rate plan name",IF(F73="","Missing booking channel",IF(G73="","Missing stay date",IF(J73&lt;=0,"Review base BAR",IF(M73&lt;=0,"Review selling rate",IF(I73&lt;H73,"Booking dates reversed",IF(AND(AH73="Active",I73&lt;TODAY()),"Expired date marked Active",IF(AND(AH73="Active",AC73=""),"Missing cancellation policy",IF(Z73&lt;Y73,"Stay limits reversed",IF(AND(D73="Advance Purchase",AA73&lt;'Dashboard'!$B$12),"Review advance purchase window","OK"))))))))))),"")</f>
        <v/>
      </c>
      <c r="AJ73" s="44" t="n"/>
    </row>
    <row r="74">
      <c r="A74" s="39" t="n"/>
      <c r="B74" s="39" t="n"/>
      <c r="C74" s="39" t="n"/>
      <c r="D74" s="39" t="n"/>
      <c r="E74" s="39" t="n"/>
      <c r="F74" s="39" t="n"/>
      <c r="G74" s="40" t="n"/>
      <c r="H74" s="40" t="n"/>
      <c r="I74" s="40" t="n"/>
      <c r="J74" s="41" t="n"/>
      <c r="K74" s="39" t="n"/>
      <c r="L74" s="39" t="n"/>
      <c r="M74" s="34">
        <f>IFERROR(IF(A74="","",IF(K74="Percent",J74*(1-L74),IF(K74="Fixed Amount",MAX(0,J74-L74),J74))),"")</f>
        <v/>
      </c>
      <c r="N74" s="42" t="n"/>
      <c r="O74" s="42" t="n"/>
      <c r="P74" s="34">
        <f>IFERROR(IF(A74="","",M74*(N74+O74)),"")</f>
        <v/>
      </c>
      <c r="Q74" s="34">
        <f>IFERROR(IF(A74="","",M74+P74),"")</f>
        <v/>
      </c>
      <c r="R74" s="42" t="n"/>
      <c r="S74" s="41" t="n"/>
      <c r="T74" s="41" t="n"/>
      <c r="U74" s="34">
        <f>IFERROR(IF(A74="","",M74*R74+S74),"")</f>
        <v/>
      </c>
      <c r="V74" s="34">
        <f>IFERROR(IF(A74="","",M74-U74-T74),"")</f>
        <v/>
      </c>
      <c r="W74" s="36">
        <f>IFERROR(IF(A74="","",(J74-M74)/J74),"")</f>
        <v/>
      </c>
      <c r="X74" s="34">
        <f>IFERROR(IF(A74="","",V74-'Dashboard'!$B$8),"")</f>
        <v/>
      </c>
      <c r="Y74" s="43" t="n"/>
      <c r="Z74" s="43" t="n"/>
      <c r="AA74" s="43" t="n"/>
      <c r="AB74" s="39" t="n"/>
      <c r="AC74" s="39" t="n"/>
      <c r="AD74" s="39" t="n"/>
      <c r="AE74" s="39" t="n"/>
      <c r="AF74" s="39" t="n"/>
      <c r="AG74" s="39" t="n"/>
      <c r="AH74" s="39" t="n"/>
      <c r="AI74" s="38">
        <f>IFERROR(IF(A74="","",IF(C74="","Missing rate plan name",IF(F74="","Missing booking channel",IF(G74="","Missing stay date",IF(J74&lt;=0,"Review base BAR",IF(M74&lt;=0,"Review selling rate",IF(I74&lt;H74,"Booking dates reversed",IF(AND(AH74="Active",I74&lt;TODAY()),"Expired date marked Active",IF(AND(AH74="Active",AC74=""),"Missing cancellation policy",IF(Z74&lt;Y74,"Stay limits reversed",IF(AND(D74="Advance Purchase",AA74&lt;'Dashboard'!$B$12),"Review advance purchase window","OK"))))))))))),"")</f>
        <v/>
      </c>
      <c r="AJ74" s="39" t="n"/>
    </row>
    <row r="75">
      <c r="A75" s="44" t="n"/>
      <c r="B75" s="44" t="n"/>
      <c r="C75" s="44" t="n"/>
      <c r="D75" s="44" t="n"/>
      <c r="E75" s="44" t="n"/>
      <c r="F75" s="44" t="n"/>
      <c r="G75" s="45" t="n"/>
      <c r="H75" s="45" t="n"/>
      <c r="I75" s="45" t="n"/>
      <c r="J75" s="46" t="n"/>
      <c r="K75" s="44" t="n"/>
      <c r="L75" s="44" t="n"/>
      <c r="M75" s="34">
        <f>IFERROR(IF(A75="","",IF(K75="Percent",J75*(1-L75),IF(K75="Fixed Amount",MAX(0,J75-L75),J75))),"")</f>
        <v/>
      </c>
      <c r="N75" s="47" t="n"/>
      <c r="O75" s="47" t="n"/>
      <c r="P75" s="34">
        <f>IFERROR(IF(A75="","",M75*(N75+O75)),"")</f>
        <v/>
      </c>
      <c r="Q75" s="34">
        <f>IFERROR(IF(A75="","",M75+P75),"")</f>
        <v/>
      </c>
      <c r="R75" s="47" t="n"/>
      <c r="S75" s="46" t="n"/>
      <c r="T75" s="46" t="n"/>
      <c r="U75" s="34">
        <f>IFERROR(IF(A75="","",M75*R75+S75),"")</f>
        <v/>
      </c>
      <c r="V75" s="34">
        <f>IFERROR(IF(A75="","",M75-U75-T75),"")</f>
        <v/>
      </c>
      <c r="W75" s="36">
        <f>IFERROR(IF(A75="","",(J75-M75)/J75),"")</f>
        <v/>
      </c>
      <c r="X75" s="34">
        <f>IFERROR(IF(A75="","",V75-'Dashboard'!$B$8),"")</f>
        <v/>
      </c>
      <c r="Y75" s="48" t="n"/>
      <c r="Z75" s="48" t="n"/>
      <c r="AA75" s="48" t="n"/>
      <c r="AB75" s="44" t="n"/>
      <c r="AC75" s="44" t="n"/>
      <c r="AD75" s="44" t="n"/>
      <c r="AE75" s="44" t="n"/>
      <c r="AF75" s="44" t="n"/>
      <c r="AG75" s="44" t="n"/>
      <c r="AH75" s="44" t="n"/>
      <c r="AI75" s="38">
        <f>IFERROR(IF(A75="","",IF(C75="","Missing rate plan name",IF(F75="","Missing booking channel",IF(G75="","Missing stay date",IF(J75&lt;=0,"Review base BAR",IF(M75&lt;=0,"Review selling rate",IF(I75&lt;H75,"Booking dates reversed",IF(AND(AH75="Active",I75&lt;TODAY()),"Expired date marked Active",IF(AND(AH75="Active",AC75=""),"Missing cancellation policy",IF(Z75&lt;Y75,"Stay limits reversed",IF(AND(D75="Advance Purchase",AA75&lt;'Dashboard'!$B$12),"Review advance purchase window","OK"))))))))))),"")</f>
        <v/>
      </c>
      <c r="AJ75" s="44" t="n"/>
    </row>
    <row r="76">
      <c r="A76" s="39" t="n"/>
      <c r="B76" s="39" t="n"/>
      <c r="C76" s="39" t="n"/>
      <c r="D76" s="39" t="n"/>
      <c r="E76" s="39" t="n"/>
      <c r="F76" s="39" t="n"/>
      <c r="G76" s="40" t="n"/>
      <c r="H76" s="40" t="n"/>
      <c r="I76" s="40" t="n"/>
      <c r="J76" s="41" t="n"/>
      <c r="K76" s="39" t="n"/>
      <c r="L76" s="39" t="n"/>
      <c r="M76" s="34">
        <f>IFERROR(IF(A76="","",IF(K76="Percent",J76*(1-L76),IF(K76="Fixed Amount",MAX(0,J76-L76),J76))),"")</f>
        <v/>
      </c>
      <c r="N76" s="42" t="n"/>
      <c r="O76" s="42" t="n"/>
      <c r="P76" s="34">
        <f>IFERROR(IF(A76="","",M76*(N76+O76)),"")</f>
        <v/>
      </c>
      <c r="Q76" s="34">
        <f>IFERROR(IF(A76="","",M76+P76),"")</f>
        <v/>
      </c>
      <c r="R76" s="42" t="n"/>
      <c r="S76" s="41" t="n"/>
      <c r="T76" s="41" t="n"/>
      <c r="U76" s="34">
        <f>IFERROR(IF(A76="","",M76*R76+S76),"")</f>
        <v/>
      </c>
      <c r="V76" s="34">
        <f>IFERROR(IF(A76="","",M76-U76-T76),"")</f>
        <v/>
      </c>
      <c r="W76" s="36">
        <f>IFERROR(IF(A76="","",(J76-M76)/J76),"")</f>
        <v/>
      </c>
      <c r="X76" s="34">
        <f>IFERROR(IF(A76="","",V76-'Dashboard'!$B$8),"")</f>
        <v/>
      </c>
      <c r="Y76" s="43" t="n"/>
      <c r="Z76" s="43" t="n"/>
      <c r="AA76" s="43" t="n"/>
      <c r="AB76" s="39" t="n"/>
      <c r="AC76" s="39" t="n"/>
      <c r="AD76" s="39" t="n"/>
      <c r="AE76" s="39" t="n"/>
      <c r="AF76" s="39" t="n"/>
      <c r="AG76" s="39" t="n"/>
      <c r="AH76" s="39" t="n"/>
      <c r="AI76" s="38">
        <f>IFERROR(IF(A76="","",IF(C76="","Missing rate plan name",IF(F76="","Missing booking channel",IF(G76="","Missing stay date",IF(J76&lt;=0,"Review base BAR",IF(M76&lt;=0,"Review selling rate",IF(I76&lt;H76,"Booking dates reversed",IF(AND(AH76="Active",I76&lt;TODAY()),"Expired date marked Active",IF(AND(AH76="Active",AC76=""),"Missing cancellation policy",IF(Z76&lt;Y76,"Stay limits reversed",IF(AND(D76="Advance Purchase",AA76&lt;'Dashboard'!$B$12),"Review advance purchase window","OK"))))))))))),"")</f>
        <v/>
      </c>
      <c r="AJ76" s="39" t="n"/>
    </row>
    <row r="77">
      <c r="A77" s="44" t="n"/>
      <c r="B77" s="44" t="n"/>
      <c r="C77" s="44" t="n"/>
      <c r="D77" s="44" t="n"/>
      <c r="E77" s="44" t="n"/>
      <c r="F77" s="44" t="n"/>
      <c r="G77" s="45" t="n"/>
      <c r="H77" s="45" t="n"/>
      <c r="I77" s="45" t="n"/>
      <c r="J77" s="46" t="n"/>
      <c r="K77" s="44" t="n"/>
      <c r="L77" s="44" t="n"/>
      <c r="M77" s="34">
        <f>IFERROR(IF(A77="","",IF(K77="Percent",J77*(1-L77),IF(K77="Fixed Amount",MAX(0,J77-L77),J77))),"")</f>
        <v/>
      </c>
      <c r="N77" s="47" t="n"/>
      <c r="O77" s="47" t="n"/>
      <c r="P77" s="34">
        <f>IFERROR(IF(A77="","",M77*(N77+O77)),"")</f>
        <v/>
      </c>
      <c r="Q77" s="34">
        <f>IFERROR(IF(A77="","",M77+P77),"")</f>
        <v/>
      </c>
      <c r="R77" s="47" t="n"/>
      <c r="S77" s="46" t="n"/>
      <c r="T77" s="46" t="n"/>
      <c r="U77" s="34">
        <f>IFERROR(IF(A77="","",M77*R77+S77),"")</f>
        <v/>
      </c>
      <c r="V77" s="34">
        <f>IFERROR(IF(A77="","",M77-U77-T77),"")</f>
        <v/>
      </c>
      <c r="W77" s="36">
        <f>IFERROR(IF(A77="","",(J77-M77)/J77),"")</f>
        <v/>
      </c>
      <c r="X77" s="34">
        <f>IFERROR(IF(A77="","",V77-'Dashboard'!$B$8),"")</f>
        <v/>
      </c>
      <c r="Y77" s="48" t="n"/>
      <c r="Z77" s="48" t="n"/>
      <c r="AA77" s="48" t="n"/>
      <c r="AB77" s="44" t="n"/>
      <c r="AC77" s="44" t="n"/>
      <c r="AD77" s="44" t="n"/>
      <c r="AE77" s="44" t="n"/>
      <c r="AF77" s="44" t="n"/>
      <c r="AG77" s="44" t="n"/>
      <c r="AH77" s="44" t="n"/>
      <c r="AI77" s="38">
        <f>IFERROR(IF(A77="","",IF(C77="","Missing rate plan name",IF(F77="","Missing booking channel",IF(G77="","Missing stay date",IF(J77&lt;=0,"Review base BAR",IF(M77&lt;=0,"Review selling rate",IF(I77&lt;H77,"Booking dates reversed",IF(AND(AH77="Active",I77&lt;TODAY()),"Expired date marked Active",IF(AND(AH77="Active",AC77=""),"Missing cancellation policy",IF(Z77&lt;Y77,"Stay limits reversed",IF(AND(D77="Advance Purchase",AA77&lt;'Dashboard'!$B$12),"Review advance purchase window","OK"))))))))))),"")</f>
        <v/>
      </c>
      <c r="AJ77" s="44" t="n"/>
    </row>
    <row r="78">
      <c r="A78" s="39" t="n"/>
      <c r="B78" s="39" t="n"/>
      <c r="C78" s="39" t="n"/>
      <c r="D78" s="39" t="n"/>
      <c r="E78" s="39" t="n"/>
      <c r="F78" s="39" t="n"/>
      <c r="G78" s="40" t="n"/>
      <c r="H78" s="40" t="n"/>
      <c r="I78" s="40" t="n"/>
      <c r="J78" s="41" t="n"/>
      <c r="K78" s="39" t="n"/>
      <c r="L78" s="39" t="n"/>
      <c r="M78" s="34">
        <f>IFERROR(IF(A78="","",IF(K78="Percent",J78*(1-L78),IF(K78="Fixed Amount",MAX(0,J78-L78),J78))),"")</f>
        <v/>
      </c>
      <c r="N78" s="42" t="n"/>
      <c r="O78" s="42" t="n"/>
      <c r="P78" s="34">
        <f>IFERROR(IF(A78="","",M78*(N78+O78)),"")</f>
        <v/>
      </c>
      <c r="Q78" s="34">
        <f>IFERROR(IF(A78="","",M78+P78),"")</f>
        <v/>
      </c>
      <c r="R78" s="42" t="n"/>
      <c r="S78" s="41" t="n"/>
      <c r="T78" s="41" t="n"/>
      <c r="U78" s="34">
        <f>IFERROR(IF(A78="","",M78*R78+S78),"")</f>
        <v/>
      </c>
      <c r="V78" s="34">
        <f>IFERROR(IF(A78="","",M78-U78-T78),"")</f>
        <v/>
      </c>
      <c r="W78" s="36">
        <f>IFERROR(IF(A78="","",(J78-M78)/J78),"")</f>
        <v/>
      </c>
      <c r="X78" s="34">
        <f>IFERROR(IF(A78="","",V78-'Dashboard'!$B$8),"")</f>
        <v/>
      </c>
      <c r="Y78" s="43" t="n"/>
      <c r="Z78" s="43" t="n"/>
      <c r="AA78" s="43" t="n"/>
      <c r="AB78" s="39" t="n"/>
      <c r="AC78" s="39" t="n"/>
      <c r="AD78" s="39" t="n"/>
      <c r="AE78" s="39" t="n"/>
      <c r="AF78" s="39" t="n"/>
      <c r="AG78" s="39" t="n"/>
      <c r="AH78" s="39" t="n"/>
      <c r="AI78" s="38">
        <f>IFERROR(IF(A78="","",IF(C78="","Missing rate plan name",IF(F78="","Missing booking channel",IF(G78="","Missing stay date",IF(J78&lt;=0,"Review base BAR",IF(M78&lt;=0,"Review selling rate",IF(I78&lt;H78,"Booking dates reversed",IF(AND(AH78="Active",I78&lt;TODAY()),"Expired date marked Active",IF(AND(AH78="Active",AC78=""),"Missing cancellation policy",IF(Z78&lt;Y78,"Stay limits reversed",IF(AND(D78="Advance Purchase",AA78&lt;'Dashboard'!$B$12),"Review advance purchase window","OK"))))))))))),"")</f>
        <v/>
      </c>
      <c r="AJ78" s="39" t="n"/>
    </row>
    <row r="79">
      <c r="A79" s="44" t="n"/>
      <c r="B79" s="44" t="n"/>
      <c r="C79" s="44" t="n"/>
      <c r="D79" s="44" t="n"/>
      <c r="E79" s="44" t="n"/>
      <c r="F79" s="44" t="n"/>
      <c r="G79" s="45" t="n"/>
      <c r="H79" s="45" t="n"/>
      <c r="I79" s="45" t="n"/>
      <c r="J79" s="46" t="n"/>
      <c r="K79" s="44" t="n"/>
      <c r="L79" s="44" t="n"/>
      <c r="M79" s="34">
        <f>IFERROR(IF(A79="","",IF(K79="Percent",J79*(1-L79),IF(K79="Fixed Amount",MAX(0,J79-L79),J79))),"")</f>
        <v/>
      </c>
      <c r="N79" s="47" t="n"/>
      <c r="O79" s="47" t="n"/>
      <c r="P79" s="34">
        <f>IFERROR(IF(A79="","",M79*(N79+O79)),"")</f>
        <v/>
      </c>
      <c r="Q79" s="34">
        <f>IFERROR(IF(A79="","",M79+P79),"")</f>
        <v/>
      </c>
      <c r="R79" s="47" t="n"/>
      <c r="S79" s="46" t="n"/>
      <c r="T79" s="46" t="n"/>
      <c r="U79" s="34">
        <f>IFERROR(IF(A79="","",M79*R79+S79),"")</f>
        <v/>
      </c>
      <c r="V79" s="34">
        <f>IFERROR(IF(A79="","",M79-U79-T79),"")</f>
        <v/>
      </c>
      <c r="W79" s="36">
        <f>IFERROR(IF(A79="","",(J79-M79)/J79),"")</f>
        <v/>
      </c>
      <c r="X79" s="34">
        <f>IFERROR(IF(A79="","",V79-'Dashboard'!$B$8),"")</f>
        <v/>
      </c>
      <c r="Y79" s="48" t="n"/>
      <c r="Z79" s="48" t="n"/>
      <c r="AA79" s="48" t="n"/>
      <c r="AB79" s="44" t="n"/>
      <c r="AC79" s="44" t="n"/>
      <c r="AD79" s="44" t="n"/>
      <c r="AE79" s="44" t="n"/>
      <c r="AF79" s="44" t="n"/>
      <c r="AG79" s="44" t="n"/>
      <c r="AH79" s="44" t="n"/>
      <c r="AI79" s="38">
        <f>IFERROR(IF(A79="","",IF(C79="","Missing rate plan name",IF(F79="","Missing booking channel",IF(G79="","Missing stay date",IF(J79&lt;=0,"Review base BAR",IF(M79&lt;=0,"Review selling rate",IF(I79&lt;H79,"Booking dates reversed",IF(AND(AH79="Active",I79&lt;TODAY()),"Expired date marked Active",IF(AND(AH79="Active",AC79=""),"Missing cancellation policy",IF(Z79&lt;Y79,"Stay limits reversed",IF(AND(D79="Advance Purchase",AA79&lt;'Dashboard'!$B$12),"Review advance purchase window","OK"))))))))))),"")</f>
        <v/>
      </c>
      <c r="AJ79" s="44" t="n"/>
    </row>
    <row r="80">
      <c r="A80" s="39" t="n"/>
      <c r="B80" s="39" t="n"/>
      <c r="C80" s="39" t="n"/>
      <c r="D80" s="39" t="n"/>
      <c r="E80" s="39" t="n"/>
      <c r="F80" s="39" t="n"/>
      <c r="G80" s="40" t="n"/>
      <c r="H80" s="40" t="n"/>
      <c r="I80" s="40" t="n"/>
      <c r="J80" s="41" t="n"/>
      <c r="K80" s="39" t="n"/>
      <c r="L80" s="39" t="n"/>
      <c r="M80" s="34">
        <f>IFERROR(IF(A80="","",IF(K80="Percent",J80*(1-L80),IF(K80="Fixed Amount",MAX(0,J80-L80),J80))),"")</f>
        <v/>
      </c>
      <c r="N80" s="42" t="n"/>
      <c r="O80" s="42" t="n"/>
      <c r="P80" s="34">
        <f>IFERROR(IF(A80="","",M80*(N80+O80)),"")</f>
        <v/>
      </c>
      <c r="Q80" s="34">
        <f>IFERROR(IF(A80="","",M80+P80),"")</f>
        <v/>
      </c>
      <c r="R80" s="42" t="n"/>
      <c r="S80" s="41" t="n"/>
      <c r="T80" s="41" t="n"/>
      <c r="U80" s="34">
        <f>IFERROR(IF(A80="","",M80*R80+S80),"")</f>
        <v/>
      </c>
      <c r="V80" s="34">
        <f>IFERROR(IF(A80="","",M80-U80-T80),"")</f>
        <v/>
      </c>
      <c r="W80" s="36">
        <f>IFERROR(IF(A80="","",(J80-M80)/J80),"")</f>
        <v/>
      </c>
      <c r="X80" s="34">
        <f>IFERROR(IF(A80="","",V80-'Dashboard'!$B$8),"")</f>
        <v/>
      </c>
      <c r="Y80" s="43" t="n"/>
      <c r="Z80" s="43" t="n"/>
      <c r="AA80" s="43" t="n"/>
      <c r="AB80" s="39" t="n"/>
      <c r="AC80" s="39" t="n"/>
      <c r="AD80" s="39" t="n"/>
      <c r="AE80" s="39" t="n"/>
      <c r="AF80" s="39" t="n"/>
      <c r="AG80" s="39" t="n"/>
      <c r="AH80" s="39" t="n"/>
      <c r="AI80" s="38">
        <f>IFERROR(IF(A80="","",IF(C80="","Missing rate plan name",IF(F80="","Missing booking channel",IF(G80="","Missing stay date",IF(J80&lt;=0,"Review base BAR",IF(M80&lt;=0,"Review selling rate",IF(I80&lt;H80,"Booking dates reversed",IF(AND(AH80="Active",I80&lt;TODAY()),"Expired date marked Active",IF(AND(AH80="Active",AC80=""),"Missing cancellation policy",IF(Z80&lt;Y80,"Stay limits reversed",IF(AND(D80="Advance Purchase",AA80&lt;'Dashboard'!$B$12),"Review advance purchase window","OK"))))))))))),"")</f>
        <v/>
      </c>
      <c r="AJ80" s="39" t="n"/>
    </row>
    <row r="81">
      <c r="A81" s="44" t="n"/>
      <c r="B81" s="44" t="n"/>
      <c r="C81" s="44" t="n"/>
      <c r="D81" s="44" t="n"/>
      <c r="E81" s="44" t="n"/>
      <c r="F81" s="44" t="n"/>
      <c r="G81" s="45" t="n"/>
      <c r="H81" s="45" t="n"/>
      <c r="I81" s="45" t="n"/>
      <c r="J81" s="46" t="n"/>
      <c r="K81" s="44" t="n"/>
      <c r="L81" s="44" t="n"/>
      <c r="M81" s="34">
        <f>IFERROR(IF(A81="","",IF(K81="Percent",J81*(1-L81),IF(K81="Fixed Amount",MAX(0,J81-L81),J81))),"")</f>
        <v/>
      </c>
      <c r="N81" s="47" t="n"/>
      <c r="O81" s="47" t="n"/>
      <c r="P81" s="34">
        <f>IFERROR(IF(A81="","",M81*(N81+O81)),"")</f>
        <v/>
      </c>
      <c r="Q81" s="34">
        <f>IFERROR(IF(A81="","",M81+P81),"")</f>
        <v/>
      </c>
      <c r="R81" s="47" t="n"/>
      <c r="S81" s="46" t="n"/>
      <c r="T81" s="46" t="n"/>
      <c r="U81" s="34">
        <f>IFERROR(IF(A81="","",M81*R81+S81),"")</f>
        <v/>
      </c>
      <c r="V81" s="34">
        <f>IFERROR(IF(A81="","",M81-U81-T81),"")</f>
        <v/>
      </c>
      <c r="W81" s="36">
        <f>IFERROR(IF(A81="","",(J81-M81)/J81),"")</f>
        <v/>
      </c>
      <c r="X81" s="34">
        <f>IFERROR(IF(A81="","",V81-'Dashboard'!$B$8),"")</f>
        <v/>
      </c>
      <c r="Y81" s="48" t="n"/>
      <c r="Z81" s="48" t="n"/>
      <c r="AA81" s="48" t="n"/>
      <c r="AB81" s="44" t="n"/>
      <c r="AC81" s="44" t="n"/>
      <c r="AD81" s="44" t="n"/>
      <c r="AE81" s="44" t="n"/>
      <c r="AF81" s="44" t="n"/>
      <c r="AG81" s="44" t="n"/>
      <c r="AH81" s="44" t="n"/>
      <c r="AI81" s="38">
        <f>IFERROR(IF(A81="","",IF(C81="","Missing rate plan name",IF(F81="","Missing booking channel",IF(G81="","Missing stay date",IF(J81&lt;=0,"Review base BAR",IF(M81&lt;=0,"Review selling rate",IF(I81&lt;H81,"Booking dates reversed",IF(AND(AH81="Active",I81&lt;TODAY()),"Expired date marked Active",IF(AND(AH81="Active",AC81=""),"Missing cancellation policy",IF(Z81&lt;Y81,"Stay limits reversed",IF(AND(D81="Advance Purchase",AA81&lt;'Dashboard'!$B$12),"Review advance purchase window","OK"))))))))))),"")</f>
        <v/>
      </c>
      <c r="AJ81" s="44" t="n"/>
    </row>
    <row r="82">
      <c r="A82" s="39" t="n"/>
      <c r="B82" s="39" t="n"/>
      <c r="C82" s="39" t="n"/>
      <c r="D82" s="39" t="n"/>
      <c r="E82" s="39" t="n"/>
      <c r="F82" s="39" t="n"/>
      <c r="G82" s="40" t="n"/>
      <c r="H82" s="40" t="n"/>
      <c r="I82" s="40" t="n"/>
      <c r="J82" s="41" t="n"/>
      <c r="K82" s="39" t="n"/>
      <c r="L82" s="39" t="n"/>
      <c r="M82" s="34">
        <f>IFERROR(IF(A82="","",IF(K82="Percent",J82*(1-L82),IF(K82="Fixed Amount",MAX(0,J82-L82),J82))),"")</f>
        <v/>
      </c>
      <c r="N82" s="42" t="n"/>
      <c r="O82" s="42" t="n"/>
      <c r="P82" s="34">
        <f>IFERROR(IF(A82="","",M82*(N82+O82)),"")</f>
        <v/>
      </c>
      <c r="Q82" s="34">
        <f>IFERROR(IF(A82="","",M82+P82),"")</f>
        <v/>
      </c>
      <c r="R82" s="42" t="n"/>
      <c r="S82" s="41" t="n"/>
      <c r="T82" s="41" t="n"/>
      <c r="U82" s="34">
        <f>IFERROR(IF(A82="","",M82*R82+S82),"")</f>
        <v/>
      </c>
      <c r="V82" s="34">
        <f>IFERROR(IF(A82="","",M82-U82-T82),"")</f>
        <v/>
      </c>
      <c r="W82" s="36">
        <f>IFERROR(IF(A82="","",(J82-M82)/J82),"")</f>
        <v/>
      </c>
      <c r="X82" s="34">
        <f>IFERROR(IF(A82="","",V82-'Dashboard'!$B$8),"")</f>
        <v/>
      </c>
      <c r="Y82" s="43" t="n"/>
      <c r="Z82" s="43" t="n"/>
      <c r="AA82" s="43" t="n"/>
      <c r="AB82" s="39" t="n"/>
      <c r="AC82" s="39" t="n"/>
      <c r="AD82" s="39" t="n"/>
      <c r="AE82" s="39" t="n"/>
      <c r="AF82" s="39" t="n"/>
      <c r="AG82" s="39" t="n"/>
      <c r="AH82" s="39" t="n"/>
      <c r="AI82" s="38">
        <f>IFERROR(IF(A82="","",IF(C82="","Missing rate plan name",IF(F82="","Missing booking channel",IF(G82="","Missing stay date",IF(J82&lt;=0,"Review base BAR",IF(M82&lt;=0,"Review selling rate",IF(I82&lt;H82,"Booking dates reversed",IF(AND(AH82="Active",I82&lt;TODAY()),"Expired date marked Active",IF(AND(AH82="Active",AC82=""),"Missing cancellation policy",IF(Z82&lt;Y82,"Stay limits reversed",IF(AND(D82="Advance Purchase",AA82&lt;'Dashboard'!$B$12),"Review advance purchase window","OK"))))))))))),"")</f>
        <v/>
      </c>
      <c r="AJ82" s="39" t="n"/>
    </row>
    <row r="83">
      <c r="A83" s="44" t="n"/>
      <c r="B83" s="44" t="n"/>
      <c r="C83" s="44" t="n"/>
      <c r="D83" s="44" t="n"/>
      <c r="E83" s="44" t="n"/>
      <c r="F83" s="44" t="n"/>
      <c r="G83" s="45" t="n"/>
      <c r="H83" s="45" t="n"/>
      <c r="I83" s="45" t="n"/>
      <c r="J83" s="46" t="n"/>
      <c r="K83" s="44" t="n"/>
      <c r="L83" s="44" t="n"/>
      <c r="M83" s="34">
        <f>IFERROR(IF(A83="","",IF(K83="Percent",J83*(1-L83),IF(K83="Fixed Amount",MAX(0,J83-L83),J83))),"")</f>
        <v/>
      </c>
      <c r="N83" s="47" t="n"/>
      <c r="O83" s="47" t="n"/>
      <c r="P83" s="34">
        <f>IFERROR(IF(A83="","",M83*(N83+O83)),"")</f>
        <v/>
      </c>
      <c r="Q83" s="34">
        <f>IFERROR(IF(A83="","",M83+P83),"")</f>
        <v/>
      </c>
      <c r="R83" s="47" t="n"/>
      <c r="S83" s="46" t="n"/>
      <c r="T83" s="46" t="n"/>
      <c r="U83" s="34">
        <f>IFERROR(IF(A83="","",M83*R83+S83),"")</f>
        <v/>
      </c>
      <c r="V83" s="34">
        <f>IFERROR(IF(A83="","",M83-U83-T83),"")</f>
        <v/>
      </c>
      <c r="W83" s="36">
        <f>IFERROR(IF(A83="","",(J83-M83)/J83),"")</f>
        <v/>
      </c>
      <c r="X83" s="34">
        <f>IFERROR(IF(A83="","",V83-'Dashboard'!$B$8),"")</f>
        <v/>
      </c>
      <c r="Y83" s="48" t="n"/>
      <c r="Z83" s="48" t="n"/>
      <c r="AA83" s="48" t="n"/>
      <c r="AB83" s="44" t="n"/>
      <c r="AC83" s="44" t="n"/>
      <c r="AD83" s="44" t="n"/>
      <c r="AE83" s="44" t="n"/>
      <c r="AF83" s="44" t="n"/>
      <c r="AG83" s="44" t="n"/>
      <c r="AH83" s="44" t="n"/>
      <c r="AI83" s="38">
        <f>IFERROR(IF(A83="","",IF(C83="","Missing rate plan name",IF(F83="","Missing booking channel",IF(G83="","Missing stay date",IF(J83&lt;=0,"Review base BAR",IF(M83&lt;=0,"Review selling rate",IF(I83&lt;H83,"Booking dates reversed",IF(AND(AH83="Active",I83&lt;TODAY()),"Expired date marked Active",IF(AND(AH83="Active",AC83=""),"Missing cancellation policy",IF(Z83&lt;Y83,"Stay limits reversed",IF(AND(D83="Advance Purchase",AA83&lt;'Dashboard'!$B$12),"Review advance purchase window","OK"))))))))))),"")</f>
        <v/>
      </c>
      <c r="AJ83" s="44" t="n"/>
    </row>
    <row r="84">
      <c r="A84" s="39" t="n"/>
      <c r="B84" s="39" t="n"/>
      <c r="C84" s="39" t="n"/>
      <c r="D84" s="39" t="n"/>
      <c r="E84" s="39" t="n"/>
      <c r="F84" s="39" t="n"/>
      <c r="G84" s="40" t="n"/>
      <c r="H84" s="40" t="n"/>
      <c r="I84" s="40" t="n"/>
      <c r="J84" s="41" t="n"/>
      <c r="K84" s="39" t="n"/>
      <c r="L84" s="39" t="n"/>
      <c r="M84" s="34">
        <f>IFERROR(IF(A84="","",IF(K84="Percent",J84*(1-L84),IF(K84="Fixed Amount",MAX(0,J84-L84),J84))),"")</f>
        <v/>
      </c>
      <c r="N84" s="42" t="n"/>
      <c r="O84" s="42" t="n"/>
      <c r="P84" s="34">
        <f>IFERROR(IF(A84="","",M84*(N84+O84)),"")</f>
        <v/>
      </c>
      <c r="Q84" s="34">
        <f>IFERROR(IF(A84="","",M84+P84),"")</f>
        <v/>
      </c>
      <c r="R84" s="42" t="n"/>
      <c r="S84" s="41" t="n"/>
      <c r="T84" s="41" t="n"/>
      <c r="U84" s="34">
        <f>IFERROR(IF(A84="","",M84*R84+S84),"")</f>
        <v/>
      </c>
      <c r="V84" s="34">
        <f>IFERROR(IF(A84="","",M84-U84-T84),"")</f>
        <v/>
      </c>
      <c r="W84" s="36">
        <f>IFERROR(IF(A84="","",(J84-M84)/J84),"")</f>
        <v/>
      </c>
      <c r="X84" s="34">
        <f>IFERROR(IF(A84="","",V84-'Dashboard'!$B$8),"")</f>
        <v/>
      </c>
      <c r="Y84" s="43" t="n"/>
      <c r="Z84" s="43" t="n"/>
      <c r="AA84" s="43" t="n"/>
      <c r="AB84" s="39" t="n"/>
      <c r="AC84" s="39" t="n"/>
      <c r="AD84" s="39" t="n"/>
      <c r="AE84" s="39" t="n"/>
      <c r="AF84" s="39" t="n"/>
      <c r="AG84" s="39" t="n"/>
      <c r="AH84" s="39" t="n"/>
      <c r="AI84" s="38">
        <f>IFERROR(IF(A84="","",IF(C84="","Missing rate plan name",IF(F84="","Missing booking channel",IF(G84="","Missing stay date",IF(J84&lt;=0,"Review base BAR",IF(M84&lt;=0,"Review selling rate",IF(I84&lt;H84,"Booking dates reversed",IF(AND(AH84="Active",I84&lt;TODAY()),"Expired date marked Active",IF(AND(AH84="Active",AC84=""),"Missing cancellation policy",IF(Z84&lt;Y84,"Stay limits reversed",IF(AND(D84="Advance Purchase",AA84&lt;'Dashboard'!$B$12),"Review advance purchase window","OK"))))))))))),"")</f>
        <v/>
      </c>
      <c r="AJ84" s="39" t="n"/>
    </row>
    <row r="85">
      <c r="A85" s="44" t="n"/>
      <c r="B85" s="44" t="n"/>
      <c r="C85" s="44" t="n"/>
      <c r="D85" s="44" t="n"/>
      <c r="E85" s="44" t="n"/>
      <c r="F85" s="44" t="n"/>
      <c r="G85" s="45" t="n"/>
      <c r="H85" s="45" t="n"/>
      <c r="I85" s="45" t="n"/>
      <c r="J85" s="46" t="n"/>
      <c r="K85" s="44" t="n"/>
      <c r="L85" s="44" t="n"/>
      <c r="M85" s="34">
        <f>IFERROR(IF(A85="","",IF(K85="Percent",J85*(1-L85),IF(K85="Fixed Amount",MAX(0,J85-L85),J85))),"")</f>
        <v/>
      </c>
      <c r="N85" s="47" t="n"/>
      <c r="O85" s="47" t="n"/>
      <c r="P85" s="34">
        <f>IFERROR(IF(A85="","",M85*(N85+O85)),"")</f>
        <v/>
      </c>
      <c r="Q85" s="34">
        <f>IFERROR(IF(A85="","",M85+P85),"")</f>
        <v/>
      </c>
      <c r="R85" s="47" t="n"/>
      <c r="S85" s="46" t="n"/>
      <c r="T85" s="46" t="n"/>
      <c r="U85" s="34">
        <f>IFERROR(IF(A85="","",M85*R85+S85),"")</f>
        <v/>
      </c>
      <c r="V85" s="34">
        <f>IFERROR(IF(A85="","",M85-U85-T85),"")</f>
        <v/>
      </c>
      <c r="W85" s="36">
        <f>IFERROR(IF(A85="","",(J85-M85)/J85),"")</f>
        <v/>
      </c>
      <c r="X85" s="34">
        <f>IFERROR(IF(A85="","",V85-'Dashboard'!$B$8),"")</f>
        <v/>
      </c>
      <c r="Y85" s="48" t="n"/>
      <c r="Z85" s="48" t="n"/>
      <c r="AA85" s="48" t="n"/>
      <c r="AB85" s="44" t="n"/>
      <c r="AC85" s="44" t="n"/>
      <c r="AD85" s="44" t="n"/>
      <c r="AE85" s="44" t="n"/>
      <c r="AF85" s="44" t="n"/>
      <c r="AG85" s="44" t="n"/>
      <c r="AH85" s="44" t="n"/>
      <c r="AI85" s="38">
        <f>IFERROR(IF(A85="","",IF(C85="","Missing rate plan name",IF(F85="","Missing booking channel",IF(G85="","Missing stay date",IF(J85&lt;=0,"Review base BAR",IF(M85&lt;=0,"Review selling rate",IF(I85&lt;H85,"Booking dates reversed",IF(AND(AH85="Active",I85&lt;TODAY()),"Expired date marked Active",IF(AND(AH85="Active",AC85=""),"Missing cancellation policy",IF(Z85&lt;Y85,"Stay limits reversed",IF(AND(D85="Advance Purchase",AA85&lt;'Dashboard'!$B$12),"Review advance purchase window","OK"))))))))))),"")</f>
        <v/>
      </c>
      <c r="AJ85" s="44" t="n"/>
    </row>
    <row r="86">
      <c r="A86" s="39" t="n"/>
      <c r="B86" s="39" t="n"/>
      <c r="C86" s="39" t="n"/>
      <c r="D86" s="39" t="n"/>
      <c r="E86" s="39" t="n"/>
      <c r="F86" s="39" t="n"/>
      <c r="G86" s="40" t="n"/>
      <c r="H86" s="40" t="n"/>
      <c r="I86" s="40" t="n"/>
      <c r="J86" s="41" t="n"/>
      <c r="K86" s="39" t="n"/>
      <c r="L86" s="39" t="n"/>
      <c r="M86" s="34">
        <f>IFERROR(IF(A86="","",IF(K86="Percent",J86*(1-L86),IF(K86="Fixed Amount",MAX(0,J86-L86),J86))),"")</f>
        <v/>
      </c>
      <c r="N86" s="42" t="n"/>
      <c r="O86" s="42" t="n"/>
      <c r="P86" s="34">
        <f>IFERROR(IF(A86="","",M86*(N86+O86)),"")</f>
        <v/>
      </c>
      <c r="Q86" s="34">
        <f>IFERROR(IF(A86="","",M86+P86),"")</f>
        <v/>
      </c>
      <c r="R86" s="42" t="n"/>
      <c r="S86" s="41" t="n"/>
      <c r="T86" s="41" t="n"/>
      <c r="U86" s="34">
        <f>IFERROR(IF(A86="","",M86*R86+S86),"")</f>
        <v/>
      </c>
      <c r="V86" s="34">
        <f>IFERROR(IF(A86="","",M86-U86-T86),"")</f>
        <v/>
      </c>
      <c r="W86" s="36">
        <f>IFERROR(IF(A86="","",(J86-M86)/J86),"")</f>
        <v/>
      </c>
      <c r="X86" s="34">
        <f>IFERROR(IF(A86="","",V86-'Dashboard'!$B$8),"")</f>
        <v/>
      </c>
      <c r="Y86" s="43" t="n"/>
      <c r="Z86" s="43" t="n"/>
      <c r="AA86" s="43" t="n"/>
      <c r="AB86" s="39" t="n"/>
      <c r="AC86" s="39" t="n"/>
      <c r="AD86" s="39" t="n"/>
      <c r="AE86" s="39" t="n"/>
      <c r="AF86" s="39" t="n"/>
      <c r="AG86" s="39" t="n"/>
      <c r="AH86" s="39" t="n"/>
      <c r="AI86" s="38">
        <f>IFERROR(IF(A86="","",IF(C86="","Missing rate plan name",IF(F86="","Missing booking channel",IF(G86="","Missing stay date",IF(J86&lt;=0,"Review base BAR",IF(M86&lt;=0,"Review selling rate",IF(I86&lt;H86,"Booking dates reversed",IF(AND(AH86="Active",I86&lt;TODAY()),"Expired date marked Active",IF(AND(AH86="Active",AC86=""),"Missing cancellation policy",IF(Z86&lt;Y86,"Stay limits reversed",IF(AND(D86="Advance Purchase",AA86&lt;'Dashboard'!$B$12),"Review advance purchase window","OK"))))))))))),"")</f>
        <v/>
      </c>
      <c r="AJ86" s="39" t="n"/>
    </row>
    <row r="87">
      <c r="A87" s="44" t="n"/>
      <c r="B87" s="44" t="n"/>
      <c r="C87" s="44" t="n"/>
      <c r="D87" s="44" t="n"/>
      <c r="E87" s="44" t="n"/>
      <c r="F87" s="44" t="n"/>
      <c r="G87" s="45" t="n"/>
      <c r="H87" s="45" t="n"/>
      <c r="I87" s="45" t="n"/>
      <c r="J87" s="46" t="n"/>
      <c r="K87" s="44" t="n"/>
      <c r="L87" s="44" t="n"/>
      <c r="M87" s="34">
        <f>IFERROR(IF(A87="","",IF(K87="Percent",J87*(1-L87),IF(K87="Fixed Amount",MAX(0,J87-L87),J87))),"")</f>
        <v/>
      </c>
      <c r="N87" s="47" t="n"/>
      <c r="O87" s="47" t="n"/>
      <c r="P87" s="34">
        <f>IFERROR(IF(A87="","",M87*(N87+O87)),"")</f>
        <v/>
      </c>
      <c r="Q87" s="34">
        <f>IFERROR(IF(A87="","",M87+P87),"")</f>
        <v/>
      </c>
      <c r="R87" s="47" t="n"/>
      <c r="S87" s="46" t="n"/>
      <c r="T87" s="46" t="n"/>
      <c r="U87" s="34">
        <f>IFERROR(IF(A87="","",M87*R87+S87),"")</f>
        <v/>
      </c>
      <c r="V87" s="34">
        <f>IFERROR(IF(A87="","",M87-U87-T87),"")</f>
        <v/>
      </c>
      <c r="W87" s="36">
        <f>IFERROR(IF(A87="","",(J87-M87)/J87),"")</f>
        <v/>
      </c>
      <c r="X87" s="34">
        <f>IFERROR(IF(A87="","",V87-'Dashboard'!$B$8),"")</f>
        <v/>
      </c>
      <c r="Y87" s="48" t="n"/>
      <c r="Z87" s="48" t="n"/>
      <c r="AA87" s="48" t="n"/>
      <c r="AB87" s="44" t="n"/>
      <c r="AC87" s="44" t="n"/>
      <c r="AD87" s="44" t="n"/>
      <c r="AE87" s="44" t="n"/>
      <c r="AF87" s="44" t="n"/>
      <c r="AG87" s="44" t="n"/>
      <c r="AH87" s="44" t="n"/>
      <c r="AI87" s="38">
        <f>IFERROR(IF(A87="","",IF(C87="","Missing rate plan name",IF(F87="","Missing booking channel",IF(G87="","Missing stay date",IF(J87&lt;=0,"Review base BAR",IF(M87&lt;=0,"Review selling rate",IF(I87&lt;H87,"Booking dates reversed",IF(AND(AH87="Active",I87&lt;TODAY()),"Expired date marked Active",IF(AND(AH87="Active",AC87=""),"Missing cancellation policy",IF(Z87&lt;Y87,"Stay limits reversed",IF(AND(D87="Advance Purchase",AA87&lt;'Dashboard'!$B$12),"Review advance purchase window","OK"))))))))))),"")</f>
        <v/>
      </c>
      <c r="AJ87" s="44" t="n"/>
    </row>
    <row r="88">
      <c r="A88" s="39" t="n"/>
      <c r="B88" s="39" t="n"/>
      <c r="C88" s="39" t="n"/>
      <c r="D88" s="39" t="n"/>
      <c r="E88" s="39" t="n"/>
      <c r="F88" s="39" t="n"/>
      <c r="G88" s="40" t="n"/>
      <c r="H88" s="40" t="n"/>
      <c r="I88" s="40" t="n"/>
      <c r="J88" s="41" t="n"/>
      <c r="K88" s="39" t="n"/>
      <c r="L88" s="39" t="n"/>
      <c r="M88" s="34">
        <f>IFERROR(IF(A88="","",IF(K88="Percent",J88*(1-L88),IF(K88="Fixed Amount",MAX(0,J88-L88),J88))),"")</f>
        <v/>
      </c>
      <c r="N88" s="42" t="n"/>
      <c r="O88" s="42" t="n"/>
      <c r="P88" s="34">
        <f>IFERROR(IF(A88="","",M88*(N88+O88)),"")</f>
        <v/>
      </c>
      <c r="Q88" s="34">
        <f>IFERROR(IF(A88="","",M88+P88),"")</f>
        <v/>
      </c>
      <c r="R88" s="42" t="n"/>
      <c r="S88" s="41" t="n"/>
      <c r="T88" s="41" t="n"/>
      <c r="U88" s="34">
        <f>IFERROR(IF(A88="","",M88*R88+S88),"")</f>
        <v/>
      </c>
      <c r="V88" s="34">
        <f>IFERROR(IF(A88="","",M88-U88-T88),"")</f>
        <v/>
      </c>
      <c r="W88" s="36">
        <f>IFERROR(IF(A88="","",(J88-M88)/J88),"")</f>
        <v/>
      </c>
      <c r="X88" s="34">
        <f>IFERROR(IF(A88="","",V88-'Dashboard'!$B$8),"")</f>
        <v/>
      </c>
      <c r="Y88" s="43" t="n"/>
      <c r="Z88" s="43" t="n"/>
      <c r="AA88" s="43" t="n"/>
      <c r="AB88" s="39" t="n"/>
      <c r="AC88" s="39" t="n"/>
      <c r="AD88" s="39" t="n"/>
      <c r="AE88" s="39" t="n"/>
      <c r="AF88" s="39" t="n"/>
      <c r="AG88" s="39" t="n"/>
      <c r="AH88" s="39" t="n"/>
      <c r="AI88" s="38">
        <f>IFERROR(IF(A88="","",IF(C88="","Missing rate plan name",IF(F88="","Missing booking channel",IF(G88="","Missing stay date",IF(J88&lt;=0,"Review base BAR",IF(M88&lt;=0,"Review selling rate",IF(I88&lt;H88,"Booking dates reversed",IF(AND(AH88="Active",I88&lt;TODAY()),"Expired date marked Active",IF(AND(AH88="Active",AC88=""),"Missing cancellation policy",IF(Z88&lt;Y88,"Stay limits reversed",IF(AND(D88="Advance Purchase",AA88&lt;'Dashboard'!$B$12),"Review advance purchase window","OK"))))))))))),"")</f>
        <v/>
      </c>
      <c r="AJ88" s="39" t="n"/>
    </row>
    <row r="89">
      <c r="A89" s="44" t="n"/>
      <c r="B89" s="44" t="n"/>
      <c r="C89" s="44" t="n"/>
      <c r="D89" s="44" t="n"/>
      <c r="E89" s="44" t="n"/>
      <c r="F89" s="44" t="n"/>
      <c r="G89" s="45" t="n"/>
      <c r="H89" s="45" t="n"/>
      <c r="I89" s="45" t="n"/>
      <c r="J89" s="46" t="n"/>
      <c r="K89" s="44" t="n"/>
      <c r="L89" s="44" t="n"/>
      <c r="M89" s="34">
        <f>IFERROR(IF(A89="","",IF(K89="Percent",J89*(1-L89),IF(K89="Fixed Amount",MAX(0,J89-L89),J89))),"")</f>
        <v/>
      </c>
      <c r="N89" s="47" t="n"/>
      <c r="O89" s="47" t="n"/>
      <c r="P89" s="34">
        <f>IFERROR(IF(A89="","",M89*(N89+O89)),"")</f>
        <v/>
      </c>
      <c r="Q89" s="34">
        <f>IFERROR(IF(A89="","",M89+P89),"")</f>
        <v/>
      </c>
      <c r="R89" s="47" t="n"/>
      <c r="S89" s="46" t="n"/>
      <c r="T89" s="46" t="n"/>
      <c r="U89" s="34">
        <f>IFERROR(IF(A89="","",M89*R89+S89),"")</f>
        <v/>
      </c>
      <c r="V89" s="34">
        <f>IFERROR(IF(A89="","",M89-U89-T89),"")</f>
        <v/>
      </c>
      <c r="W89" s="36">
        <f>IFERROR(IF(A89="","",(J89-M89)/J89),"")</f>
        <v/>
      </c>
      <c r="X89" s="34">
        <f>IFERROR(IF(A89="","",V89-'Dashboard'!$B$8),"")</f>
        <v/>
      </c>
      <c r="Y89" s="48" t="n"/>
      <c r="Z89" s="48" t="n"/>
      <c r="AA89" s="48" t="n"/>
      <c r="AB89" s="44" t="n"/>
      <c r="AC89" s="44" t="n"/>
      <c r="AD89" s="44" t="n"/>
      <c r="AE89" s="44" t="n"/>
      <c r="AF89" s="44" t="n"/>
      <c r="AG89" s="44" t="n"/>
      <c r="AH89" s="44" t="n"/>
      <c r="AI89" s="38">
        <f>IFERROR(IF(A89="","",IF(C89="","Missing rate plan name",IF(F89="","Missing booking channel",IF(G89="","Missing stay date",IF(J89&lt;=0,"Review base BAR",IF(M89&lt;=0,"Review selling rate",IF(I89&lt;H89,"Booking dates reversed",IF(AND(AH89="Active",I89&lt;TODAY()),"Expired date marked Active",IF(AND(AH89="Active",AC89=""),"Missing cancellation policy",IF(Z89&lt;Y89,"Stay limits reversed",IF(AND(D89="Advance Purchase",AA89&lt;'Dashboard'!$B$12),"Review advance purchase window","OK"))))))))))),"")</f>
        <v/>
      </c>
      <c r="AJ89" s="44" t="n"/>
    </row>
    <row r="90">
      <c r="A90" s="39" t="n"/>
      <c r="B90" s="39" t="n"/>
      <c r="C90" s="39" t="n"/>
      <c r="D90" s="39" t="n"/>
      <c r="E90" s="39" t="n"/>
      <c r="F90" s="39" t="n"/>
      <c r="G90" s="40" t="n"/>
      <c r="H90" s="40" t="n"/>
      <c r="I90" s="40" t="n"/>
      <c r="J90" s="41" t="n"/>
      <c r="K90" s="39" t="n"/>
      <c r="L90" s="39" t="n"/>
      <c r="M90" s="34">
        <f>IFERROR(IF(A90="","",IF(K90="Percent",J90*(1-L90),IF(K90="Fixed Amount",MAX(0,J90-L90),J90))),"")</f>
        <v/>
      </c>
      <c r="N90" s="42" t="n"/>
      <c r="O90" s="42" t="n"/>
      <c r="P90" s="34">
        <f>IFERROR(IF(A90="","",M90*(N90+O90)),"")</f>
        <v/>
      </c>
      <c r="Q90" s="34">
        <f>IFERROR(IF(A90="","",M90+P90),"")</f>
        <v/>
      </c>
      <c r="R90" s="42" t="n"/>
      <c r="S90" s="41" t="n"/>
      <c r="T90" s="41" t="n"/>
      <c r="U90" s="34">
        <f>IFERROR(IF(A90="","",M90*R90+S90),"")</f>
        <v/>
      </c>
      <c r="V90" s="34">
        <f>IFERROR(IF(A90="","",M90-U90-T90),"")</f>
        <v/>
      </c>
      <c r="W90" s="36">
        <f>IFERROR(IF(A90="","",(J90-M90)/J90),"")</f>
        <v/>
      </c>
      <c r="X90" s="34">
        <f>IFERROR(IF(A90="","",V90-'Dashboard'!$B$8),"")</f>
        <v/>
      </c>
      <c r="Y90" s="43" t="n"/>
      <c r="Z90" s="43" t="n"/>
      <c r="AA90" s="43" t="n"/>
      <c r="AB90" s="39" t="n"/>
      <c r="AC90" s="39" t="n"/>
      <c r="AD90" s="39" t="n"/>
      <c r="AE90" s="39" t="n"/>
      <c r="AF90" s="39" t="n"/>
      <c r="AG90" s="39" t="n"/>
      <c r="AH90" s="39" t="n"/>
      <c r="AI90" s="38">
        <f>IFERROR(IF(A90="","",IF(C90="","Missing rate plan name",IF(F90="","Missing booking channel",IF(G90="","Missing stay date",IF(J90&lt;=0,"Review base BAR",IF(M90&lt;=0,"Review selling rate",IF(I90&lt;H90,"Booking dates reversed",IF(AND(AH90="Active",I90&lt;TODAY()),"Expired date marked Active",IF(AND(AH90="Active",AC90=""),"Missing cancellation policy",IF(Z90&lt;Y90,"Stay limits reversed",IF(AND(D90="Advance Purchase",AA90&lt;'Dashboard'!$B$12),"Review advance purchase window","OK"))))))))))),"")</f>
        <v/>
      </c>
      <c r="AJ90" s="39" t="n"/>
    </row>
    <row r="91">
      <c r="A91" s="44" t="n"/>
      <c r="B91" s="44" t="n"/>
      <c r="C91" s="44" t="n"/>
      <c r="D91" s="44" t="n"/>
      <c r="E91" s="44" t="n"/>
      <c r="F91" s="44" t="n"/>
      <c r="G91" s="45" t="n"/>
      <c r="H91" s="45" t="n"/>
      <c r="I91" s="45" t="n"/>
      <c r="J91" s="46" t="n"/>
      <c r="K91" s="44" t="n"/>
      <c r="L91" s="44" t="n"/>
      <c r="M91" s="34">
        <f>IFERROR(IF(A91="","",IF(K91="Percent",J91*(1-L91),IF(K91="Fixed Amount",MAX(0,J91-L91),J91))),"")</f>
        <v/>
      </c>
      <c r="N91" s="47" t="n"/>
      <c r="O91" s="47" t="n"/>
      <c r="P91" s="34">
        <f>IFERROR(IF(A91="","",M91*(N91+O91)),"")</f>
        <v/>
      </c>
      <c r="Q91" s="34">
        <f>IFERROR(IF(A91="","",M91+P91),"")</f>
        <v/>
      </c>
      <c r="R91" s="47" t="n"/>
      <c r="S91" s="46" t="n"/>
      <c r="T91" s="46" t="n"/>
      <c r="U91" s="34">
        <f>IFERROR(IF(A91="","",M91*R91+S91),"")</f>
        <v/>
      </c>
      <c r="V91" s="34">
        <f>IFERROR(IF(A91="","",M91-U91-T91),"")</f>
        <v/>
      </c>
      <c r="W91" s="36">
        <f>IFERROR(IF(A91="","",(J91-M91)/J91),"")</f>
        <v/>
      </c>
      <c r="X91" s="34">
        <f>IFERROR(IF(A91="","",V91-'Dashboard'!$B$8),"")</f>
        <v/>
      </c>
      <c r="Y91" s="48" t="n"/>
      <c r="Z91" s="48" t="n"/>
      <c r="AA91" s="48" t="n"/>
      <c r="AB91" s="44" t="n"/>
      <c r="AC91" s="44" t="n"/>
      <c r="AD91" s="44" t="n"/>
      <c r="AE91" s="44" t="n"/>
      <c r="AF91" s="44" t="n"/>
      <c r="AG91" s="44" t="n"/>
      <c r="AH91" s="44" t="n"/>
      <c r="AI91" s="38">
        <f>IFERROR(IF(A91="","",IF(C91="","Missing rate plan name",IF(F91="","Missing booking channel",IF(G91="","Missing stay date",IF(J91&lt;=0,"Review base BAR",IF(M91&lt;=0,"Review selling rate",IF(I91&lt;H91,"Booking dates reversed",IF(AND(AH91="Active",I91&lt;TODAY()),"Expired date marked Active",IF(AND(AH91="Active",AC91=""),"Missing cancellation policy",IF(Z91&lt;Y91,"Stay limits reversed",IF(AND(D91="Advance Purchase",AA91&lt;'Dashboard'!$B$12),"Review advance purchase window","OK"))))))))))),"")</f>
        <v/>
      </c>
      <c r="AJ91" s="44" t="n"/>
    </row>
    <row r="92">
      <c r="A92" s="39" t="n"/>
      <c r="B92" s="39" t="n"/>
      <c r="C92" s="39" t="n"/>
      <c r="D92" s="39" t="n"/>
      <c r="E92" s="39" t="n"/>
      <c r="F92" s="39" t="n"/>
      <c r="G92" s="40" t="n"/>
      <c r="H92" s="40" t="n"/>
      <c r="I92" s="40" t="n"/>
      <c r="J92" s="41" t="n"/>
      <c r="K92" s="39" t="n"/>
      <c r="L92" s="39" t="n"/>
      <c r="M92" s="34">
        <f>IFERROR(IF(A92="","",IF(K92="Percent",J92*(1-L92),IF(K92="Fixed Amount",MAX(0,J92-L92),J92))),"")</f>
        <v/>
      </c>
      <c r="N92" s="42" t="n"/>
      <c r="O92" s="42" t="n"/>
      <c r="P92" s="34">
        <f>IFERROR(IF(A92="","",M92*(N92+O92)),"")</f>
        <v/>
      </c>
      <c r="Q92" s="34">
        <f>IFERROR(IF(A92="","",M92+P92),"")</f>
        <v/>
      </c>
      <c r="R92" s="42" t="n"/>
      <c r="S92" s="41" t="n"/>
      <c r="T92" s="41" t="n"/>
      <c r="U92" s="34">
        <f>IFERROR(IF(A92="","",M92*R92+S92),"")</f>
        <v/>
      </c>
      <c r="V92" s="34">
        <f>IFERROR(IF(A92="","",M92-U92-T92),"")</f>
        <v/>
      </c>
      <c r="W92" s="36">
        <f>IFERROR(IF(A92="","",(J92-M92)/J92),"")</f>
        <v/>
      </c>
      <c r="X92" s="34">
        <f>IFERROR(IF(A92="","",V92-'Dashboard'!$B$8),"")</f>
        <v/>
      </c>
      <c r="Y92" s="43" t="n"/>
      <c r="Z92" s="43" t="n"/>
      <c r="AA92" s="43" t="n"/>
      <c r="AB92" s="39" t="n"/>
      <c r="AC92" s="39" t="n"/>
      <c r="AD92" s="39" t="n"/>
      <c r="AE92" s="39" t="n"/>
      <c r="AF92" s="39" t="n"/>
      <c r="AG92" s="39" t="n"/>
      <c r="AH92" s="39" t="n"/>
      <c r="AI92" s="38">
        <f>IFERROR(IF(A92="","",IF(C92="","Missing rate plan name",IF(F92="","Missing booking channel",IF(G92="","Missing stay date",IF(J92&lt;=0,"Review base BAR",IF(M92&lt;=0,"Review selling rate",IF(I92&lt;H92,"Booking dates reversed",IF(AND(AH92="Active",I92&lt;TODAY()),"Expired date marked Active",IF(AND(AH92="Active",AC92=""),"Missing cancellation policy",IF(Z92&lt;Y92,"Stay limits reversed",IF(AND(D92="Advance Purchase",AA92&lt;'Dashboard'!$B$12),"Review advance purchase window","OK"))))))))))),"")</f>
        <v/>
      </c>
      <c r="AJ92" s="39" t="n"/>
    </row>
    <row r="93">
      <c r="A93" s="44" t="n"/>
      <c r="B93" s="44" t="n"/>
      <c r="C93" s="44" t="n"/>
      <c r="D93" s="44" t="n"/>
      <c r="E93" s="44" t="n"/>
      <c r="F93" s="44" t="n"/>
      <c r="G93" s="45" t="n"/>
      <c r="H93" s="45" t="n"/>
      <c r="I93" s="45" t="n"/>
      <c r="J93" s="46" t="n"/>
      <c r="K93" s="44" t="n"/>
      <c r="L93" s="44" t="n"/>
      <c r="M93" s="34">
        <f>IFERROR(IF(A93="","",IF(K93="Percent",J93*(1-L93),IF(K93="Fixed Amount",MAX(0,J93-L93),J93))),"")</f>
        <v/>
      </c>
      <c r="N93" s="47" t="n"/>
      <c r="O93" s="47" t="n"/>
      <c r="P93" s="34">
        <f>IFERROR(IF(A93="","",M93*(N93+O93)),"")</f>
        <v/>
      </c>
      <c r="Q93" s="34">
        <f>IFERROR(IF(A93="","",M93+P93),"")</f>
        <v/>
      </c>
      <c r="R93" s="47" t="n"/>
      <c r="S93" s="46" t="n"/>
      <c r="T93" s="46" t="n"/>
      <c r="U93" s="34">
        <f>IFERROR(IF(A93="","",M93*R93+S93),"")</f>
        <v/>
      </c>
      <c r="V93" s="34">
        <f>IFERROR(IF(A93="","",M93-U93-T93),"")</f>
        <v/>
      </c>
      <c r="W93" s="36">
        <f>IFERROR(IF(A93="","",(J93-M93)/J93),"")</f>
        <v/>
      </c>
      <c r="X93" s="34">
        <f>IFERROR(IF(A93="","",V93-'Dashboard'!$B$8),"")</f>
        <v/>
      </c>
      <c r="Y93" s="48" t="n"/>
      <c r="Z93" s="48" t="n"/>
      <c r="AA93" s="48" t="n"/>
      <c r="AB93" s="44" t="n"/>
      <c r="AC93" s="44" t="n"/>
      <c r="AD93" s="44" t="n"/>
      <c r="AE93" s="44" t="n"/>
      <c r="AF93" s="44" t="n"/>
      <c r="AG93" s="44" t="n"/>
      <c r="AH93" s="44" t="n"/>
      <c r="AI93" s="38">
        <f>IFERROR(IF(A93="","",IF(C93="","Missing rate plan name",IF(F93="","Missing booking channel",IF(G93="","Missing stay date",IF(J93&lt;=0,"Review base BAR",IF(M93&lt;=0,"Review selling rate",IF(I93&lt;H93,"Booking dates reversed",IF(AND(AH93="Active",I93&lt;TODAY()),"Expired date marked Active",IF(AND(AH93="Active",AC93=""),"Missing cancellation policy",IF(Z93&lt;Y93,"Stay limits reversed",IF(AND(D93="Advance Purchase",AA93&lt;'Dashboard'!$B$12),"Review advance purchase window","OK"))))))))))),"")</f>
        <v/>
      </c>
      <c r="AJ93" s="44" t="n"/>
    </row>
    <row r="94">
      <c r="A94" s="39" t="n"/>
      <c r="B94" s="39" t="n"/>
      <c r="C94" s="39" t="n"/>
      <c r="D94" s="39" t="n"/>
      <c r="E94" s="39" t="n"/>
      <c r="F94" s="39" t="n"/>
      <c r="G94" s="40" t="n"/>
      <c r="H94" s="40" t="n"/>
      <c r="I94" s="40" t="n"/>
      <c r="J94" s="41" t="n"/>
      <c r="K94" s="39" t="n"/>
      <c r="L94" s="39" t="n"/>
      <c r="M94" s="34">
        <f>IFERROR(IF(A94="","",IF(K94="Percent",J94*(1-L94),IF(K94="Fixed Amount",MAX(0,J94-L94),J94))),"")</f>
        <v/>
      </c>
      <c r="N94" s="42" t="n"/>
      <c r="O94" s="42" t="n"/>
      <c r="P94" s="34">
        <f>IFERROR(IF(A94="","",M94*(N94+O94)),"")</f>
        <v/>
      </c>
      <c r="Q94" s="34">
        <f>IFERROR(IF(A94="","",M94+P94),"")</f>
        <v/>
      </c>
      <c r="R94" s="42" t="n"/>
      <c r="S94" s="41" t="n"/>
      <c r="T94" s="41" t="n"/>
      <c r="U94" s="34">
        <f>IFERROR(IF(A94="","",M94*R94+S94),"")</f>
        <v/>
      </c>
      <c r="V94" s="34">
        <f>IFERROR(IF(A94="","",M94-U94-T94),"")</f>
        <v/>
      </c>
      <c r="W94" s="36">
        <f>IFERROR(IF(A94="","",(J94-M94)/J94),"")</f>
        <v/>
      </c>
      <c r="X94" s="34">
        <f>IFERROR(IF(A94="","",V94-'Dashboard'!$B$8),"")</f>
        <v/>
      </c>
      <c r="Y94" s="43" t="n"/>
      <c r="Z94" s="43" t="n"/>
      <c r="AA94" s="43" t="n"/>
      <c r="AB94" s="39" t="n"/>
      <c r="AC94" s="39" t="n"/>
      <c r="AD94" s="39" t="n"/>
      <c r="AE94" s="39" t="n"/>
      <c r="AF94" s="39" t="n"/>
      <c r="AG94" s="39" t="n"/>
      <c r="AH94" s="39" t="n"/>
      <c r="AI94" s="38">
        <f>IFERROR(IF(A94="","",IF(C94="","Missing rate plan name",IF(F94="","Missing booking channel",IF(G94="","Missing stay date",IF(J94&lt;=0,"Review base BAR",IF(M94&lt;=0,"Review selling rate",IF(I94&lt;H94,"Booking dates reversed",IF(AND(AH94="Active",I94&lt;TODAY()),"Expired date marked Active",IF(AND(AH94="Active",AC94=""),"Missing cancellation policy",IF(Z94&lt;Y94,"Stay limits reversed",IF(AND(D94="Advance Purchase",AA94&lt;'Dashboard'!$B$12),"Review advance purchase window","OK"))))))))))),"")</f>
        <v/>
      </c>
      <c r="AJ94" s="39" t="n"/>
    </row>
    <row r="95">
      <c r="A95" s="44" t="n"/>
      <c r="B95" s="44" t="n"/>
      <c r="C95" s="44" t="n"/>
      <c r="D95" s="44" t="n"/>
      <c r="E95" s="44" t="n"/>
      <c r="F95" s="44" t="n"/>
      <c r="G95" s="45" t="n"/>
      <c r="H95" s="45" t="n"/>
      <c r="I95" s="45" t="n"/>
      <c r="J95" s="46" t="n"/>
      <c r="K95" s="44" t="n"/>
      <c r="L95" s="44" t="n"/>
      <c r="M95" s="34">
        <f>IFERROR(IF(A95="","",IF(K95="Percent",J95*(1-L95),IF(K95="Fixed Amount",MAX(0,J95-L95),J95))),"")</f>
        <v/>
      </c>
      <c r="N95" s="47" t="n"/>
      <c r="O95" s="47" t="n"/>
      <c r="P95" s="34">
        <f>IFERROR(IF(A95="","",M95*(N95+O95)),"")</f>
        <v/>
      </c>
      <c r="Q95" s="34">
        <f>IFERROR(IF(A95="","",M95+P95),"")</f>
        <v/>
      </c>
      <c r="R95" s="47" t="n"/>
      <c r="S95" s="46" t="n"/>
      <c r="T95" s="46" t="n"/>
      <c r="U95" s="34">
        <f>IFERROR(IF(A95="","",M95*R95+S95),"")</f>
        <v/>
      </c>
      <c r="V95" s="34">
        <f>IFERROR(IF(A95="","",M95-U95-T95),"")</f>
        <v/>
      </c>
      <c r="W95" s="36">
        <f>IFERROR(IF(A95="","",(J95-M95)/J95),"")</f>
        <v/>
      </c>
      <c r="X95" s="34">
        <f>IFERROR(IF(A95="","",V95-'Dashboard'!$B$8),"")</f>
        <v/>
      </c>
      <c r="Y95" s="48" t="n"/>
      <c r="Z95" s="48" t="n"/>
      <c r="AA95" s="48" t="n"/>
      <c r="AB95" s="44" t="n"/>
      <c r="AC95" s="44" t="n"/>
      <c r="AD95" s="44" t="n"/>
      <c r="AE95" s="44" t="n"/>
      <c r="AF95" s="44" t="n"/>
      <c r="AG95" s="44" t="n"/>
      <c r="AH95" s="44" t="n"/>
      <c r="AI95" s="38">
        <f>IFERROR(IF(A95="","",IF(C95="","Missing rate plan name",IF(F95="","Missing booking channel",IF(G95="","Missing stay date",IF(J95&lt;=0,"Review base BAR",IF(M95&lt;=0,"Review selling rate",IF(I95&lt;H95,"Booking dates reversed",IF(AND(AH95="Active",I95&lt;TODAY()),"Expired date marked Active",IF(AND(AH95="Active",AC95=""),"Missing cancellation policy",IF(Z95&lt;Y95,"Stay limits reversed",IF(AND(D95="Advance Purchase",AA95&lt;'Dashboard'!$B$12),"Review advance purchase window","OK"))))))))))),"")</f>
        <v/>
      </c>
      <c r="AJ95" s="44" t="n"/>
    </row>
    <row r="96">
      <c r="A96" s="39" t="n"/>
      <c r="B96" s="39" t="n"/>
      <c r="C96" s="39" t="n"/>
      <c r="D96" s="39" t="n"/>
      <c r="E96" s="39" t="n"/>
      <c r="F96" s="39" t="n"/>
      <c r="G96" s="40" t="n"/>
      <c r="H96" s="40" t="n"/>
      <c r="I96" s="40" t="n"/>
      <c r="J96" s="41" t="n"/>
      <c r="K96" s="39" t="n"/>
      <c r="L96" s="39" t="n"/>
      <c r="M96" s="34">
        <f>IFERROR(IF(A96="","",IF(K96="Percent",J96*(1-L96),IF(K96="Fixed Amount",MAX(0,J96-L96),J96))),"")</f>
        <v/>
      </c>
      <c r="N96" s="42" t="n"/>
      <c r="O96" s="42" t="n"/>
      <c r="P96" s="34">
        <f>IFERROR(IF(A96="","",M96*(N96+O96)),"")</f>
        <v/>
      </c>
      <c r="Q96" s="34">
        <f>IFERROR(IF(A96="","",M96+P96),"")</f>
        <v/>
      </c>
      <c r="R96" s="42" t="n"/>
      <c r="S96" s="41" t="n"/>
      <c r="T96" s="41" t="n"/>
      <c r="U96" s="34">
        <f>IFERROR(IF(A96="","",M96*R96+S96),"")</f>
        <v/>
      </c>
      <c r="V96" s="34">
        <f>IFERROR(IF(A96="","",M96-U96-T96),"")</f>
        <v/>
      </c>
      <c r="W96" s="36">
        <f>IFERROR(IF(A96="","",(J96-M96)/J96),"")</f>
        <v/>
      </c>
      <c r="X96" s="34">
        <f>IFERROR(IF(A96="","",V96-'Dashboard'!$B$8),"")</f>
        <v/>
      </c>
      <c r="Y96" s="43" t="n"/>
      <c r="Z96" s="43" t="n"/>
      <c r="AA96" s="43" t="n"/>
      <c r="AB96" s="39" t="n"/>
      <c r="AC96" s="39" t="n"/>
      <c r="AD96" s="39" t="n"/>
      <c r="AE96" s="39" t="n"/>
      <c r="AF96" s="39" t="n"/>
      <c r="AG96" s="39" t="n"/>
      <c r="AH96" s="39" t="n"/>
      <c r="AI96" s="38">
        <f>IFERROR(IF(A96="","",IF(C96="","Missing rate plan name",IF(F96="","Missing booking channel",IF(G96="","Missing stay date",IF(J96&lt;=0,"Review base BAR",IF(M96&lt;=0,"Review selling rate",IF(I96&lt;H96,"Booking dates reversed",IF(AND(AH96="Active",I96&lt;TODAY()),"Expired date marked Active",IF(AND(AH96="Active",AC96=""),"Missing cancellation policy",IF(Z96&lt;Y96,"Stay limits reversed",IF(AND(D96="Advance Purchase",AA96&lt;'Dashboard'!$B$12),"Review advance purchase window","OK"))))))))))),"")</f>
        <v/>
      </c>
      <c r="AJ96" s="39" t="n"/>
    </row>
    <row r="97">
      <c r="A97" s="44" t="n"/>
      <c r="B97" s="44" t="n"/>
      <c r="C97" s="44" t="n"/>
      <c r="D97" s="44" t="n"/>
      <c r="E97" s="44" t="n"/>
      <c r="F97" s="44" t="n"/>
      <c r="G97" s="45" t="n"/>
      <c r="H97" s="45" t="n"/>
      <c r="I97" s="45" t="n"/>
      <c r="J97" s="46" t="n"/>
      <c r="K97" s="44" t="n"/>
      <c r="L97" s="44" t="n"/>
      <c r="M97" s="34">
        <f>IFERROR(IF(A97="","",IF(K97="Percent",J97*(1-L97),IF(K97="Fixed Amount",MAX(0,J97-L97),J97))),"")</f>
        <v/>
      </c>
      <c r="N97" s="47" t="n"/>
      <c r="O97" s="47" t="n"/>
      <c r="P97" s="34">
        <f>IFERROR(IF(A97="","",M97*(N97+O97)),"")</f>
        <v/>
      </c>
      <c r="Q97" s="34">
        <f>IFERROR(IF(A97="","",M97+P97),"")</f>
        <v/>
      </c>
      <c r="R97" s="47" t="n"/>
      <c r="S97" s="46" t="n"/>
      <c r="T97" s="46" t="n"/>
      <c r="U97" s="34">
        <f>IFERROR(IF(A97="","",M97*R97+S97),"")</f>
        <v/>
      </c>
      <c r="V97" s="34">
        <f>IFERROR(IF(A97="","",M97-U97-T97),"")</f>
        <v/>
      </c>
      <c r="W97" s="36">
        <f>IFERROR(IF(A97="","",(J97-M97)/J97),"")</f>
        <v/>
      </c>
      <c r="X97" s="34">
        <f>IFERROR(IF(A97="","",V97-'Dashboard'!$B$8),"")</f>
        <v/>
      </c>
      <c r="Y97" s="48" t="n"/>
      <c r="Z97" s="48" t="n"/>
      <c r="AA97" s="48" t="n"/>
      <c r="AB97" s="44" t="n"/>
      <c r="AC97" s="44" t="n"/>
      <c r="AD97" s="44" t="n"/>
      <c r="AE97" s="44" t="n"/>
      <c r="AF97" s="44" t="n"/>
      <c r="AG97" s="44" t="n"/>
      <c r="AH97" s="44" t="n"/>
      <c r="AI97" s="38">
        <f>IFERROR(IF(A97="","",IF(C97="","Missing rate plan name",IF(F97="","Missing booking channel",IF(G97="","Missing stay date",IF(J97&lt;=0,"Review base BAR",IF(M97&lt;=0,"Review selling rate",IF(I97&lt;H97,"Booking dates reversed",IF(AND(AH97="Active",I97&lt;TODAY()),"Expired date marked Active",IF(AND(AH97="Active",AC97=""),"Missing cancellation policy",IF(Z97&lt;Y97,"Stay limits reversed",IF(AND(D97="Advance Purchase",AA97&lt;'Dashboard'!$B$12),"Review advance purchase window","OK"))))))))))),"")</f>
        <v/>
      </c>
      <c r="AJ97" s="44" t="n"/>
    </row>
    <row r="98">
      <c r="A98" s="39" t="n"/>
      <c r="B98" s="39" t="n"/>
      <c r="C98" s="39" t="n"/>
      <c r="D98" s="39" t="n"/>
      <c r="E98" s="39" t="n"/>
      <c r="F98" s="39" t="n"/>
      <c r="G98" s="40" t="n"/>
      <c r="H98" s="40" t="n"/>
      <c r="I98" s="40" t="n"/>
      <c r="J98" s="41" t="n"/>
      <c r="K98" s="39" t="n"/>
      <c r="L98" s="39" t="n"/>
      <c r="M98" s="34">
        <f>IFERROR(IF(A98="","",IF(K98="Percent",J98*(1-L98),IF(K98="Fixed Amount",MAX(0,J98-L98),J98))),"")</f>
        <v/>
      </c>
      <c r="N98" s="42" t="n"/>
      <c r="O98" s="42" t="n"/>
      <c r="P98" s="34">
        <f>IFERROR(IF(A98="","",M98*(N98+O98)),"")</f>
        <v/>
      </c>
      <c r="Q98" s="34">
        <f>IFERROR(IF(A98="","",M98+P98),"")</f>
        <v/>
      </c>
      <c r="R98" s="42" t="n"/>
      <c r="S98" s="41" t="n"/>
      <c r="T98" s="41" t="n"/>
      <c r="U98" s="34">
        <f>IFERROR(IF(A98="","",M98*R98+S98),"")</f>
        <v/>
      </c>
      <c r="V98" s="34">
        <f>IFERROR(IF(A98="","",M98-U98-T98),"")</f>
        <v/>
      </c>
      <c r="W98" s="36">
        <f>IFERROR(IF(A98="","",(J98-M98)/J98),"")</f>
        <v/>
      </c>
      <c r="X98" s="34">
        <f>IFERROR(IF(A98="","",V98-'Dashboard'!$B$8),"")</f>
        <v/>
      </c>
      <c r="Y98" s="43" t="n"/>
      <c r="Z98" s="43" t="n"/>
      <c r="AA98" s="43" t="n"/>
      <c r="AB98" s="39" t="n"/>
      <c r="AC98" s="39" t="n"/>
      <c r="AD98" s="39" t="n"/>
      <c r="AE98" s="39" t="n"/>
      <c r="AF98" s="39" t="n"/>
      <c r="AG98" s="39" t="n"/>
      <c r="AH98" s="39" t="n"/>
      <c r="AI98" s="38">
        <f>IFERROR(IF(A98="","",IF(C98="","Missing rate plan name",IF(F98="","Missing booking channel",IF(G98="","Missing stay date",IF(J98&lt;=0,"Review base BAR",IF(M98&lt;=0,"Review selling rate",IF(I98&lt;H98,"Booking dates reversed",IF(AND(AH98="Active",I98&lt;TODAY()),"Expired date marked Active",IF(AND(AH98="Active",AC98=""),"Missing cancellation policy",IF(Z98&lt;Y98,"Stay limits reversed",IF(AND(D98="Advance Purchase",AA98&lt;'Dashboard'!$B$12),"Review advance purchase window","OK"))))))))))),"")</f>
        <v/>
      </c>
      <c r="AJ98" s="39" t="n"/>
    </row>
    <row r="99">
      <c r="A99" s="44" t="n"/>
      <c r="B99" s="44" t="n"/>
      <c r="C99" s="44" t="n"/>
      <c r="D99" s="44" t="n"/>
      <c r="E99" s="44" t="n"/>
      <c r="F99" s="44" t="n"/>
      <c r="G99" s="45" t="n"/>
      <c r="H99" s="45" t="n"/>
      <c r="I99" s="45" t="n"/>
      <c r="J99" s="46" t="n"/>
      <c r="K99" s="44" t="n"/>
      <c r="L99" s="44" t="n"/>
      <c r="M99" s="34">
        <f>IFERROR(IF(A99="","",IF(K99="Percent",J99*(1-L99),IF(K99="Fixed Amount",MAX(0,J99-L99),J99))),"")</f>
        <v/>
      </c>
      <c r="N99" s="47" t="n"/>
      <c r="O99" s="47" t="n"/>
      <c r="P99" s="34">
        <f>IFERROR(IF(A99="","",M99*(N99+O99)),"")</f>
        <v/>
      </c>
      <c r="Q99" s="34">
        <f>IFERROR(IF(A99="","",M99+P99),"")</f>
        <v/>
      </c>
      <c r="R99" s="47" t="n"/>
      <c r="S99" s="46" t="n"/>
      <c r="T99" s="46" t="n"/>
      <c r="U99" s="34">
        <f>IFERROR(IF(A99="","",M99*R99+S99),"")</f>
        <v/>
      </c>
      <c r="V99" s="34">
        <f>IFERROR(IF(A99="","",M99-U99-T99),"")</f>
        <v/>
      </c>
      <c r="W99" s="36">
        <f>IFERROR(IF(A99="","",(J99-M99)/J99),"")</f>
        <v/>
      </c>
      <c r="X99" s="34">
        <f>IFERROR(IF(A99="","",V99-'Dashboard'!$B$8),"")</f>
        <v/>
      </c>
      <c r="Y99" s="48" t="n"/>
      <c r="Z99" s="48" t="n"/>
      <c r="AA99" s="48" t="n"/>
      <c r="AB99" s="44" t="n"/>
      <c r="AC99" s="44" t="n"/>
      <c r="AD99" s="44" t="n"/>
      <c r="AE99" s="44" t="n"/>
      <c r="AF99" s="44" t="n"/>
      <c r="AG99" s="44" t="n"/>
      <c r="AH99" s="44" t="n"/>
      <c r="AI99" s="38">
        <f>IFERROR(IF(A99="","",IF(C99="","Missing rate plan name",IF(F99="","Missing booking channel",IF(G99="","Missing stay date",IF(J99&lt;=0,"Review base BAR",IF(M99&lt;=0,"Review selling rate",IF(I99&lt;H99,"Booking dates reversed",IF(AND(AH99="Active",I99&lt;TODAY()),"Expired date marked Active",IF(AND(AH99="Active",AC99=""),"Missing cancellation policy",IF(Z99&lt;Y99,"Stay limits reversed",IF(AND(D99="Advance Purchase",AA99&lt;'Dashboard'!$B$12),"Review advance purchase window","OK"))))))))))),"")</f>
        <v/>
      </c>
      <c r="AJ99" s="44" t="n"/>
    </row>
    <row r="100">
      <c r="A100" s="39" t="n"/>
      <c r="B100" s="39" t="n"/>
      <c r="C100" s="39" t="n"/>
      <c r="D100" s="39" t="n"/>
      <c r="E100" s="39" t="n"/>
      <c r="F100" s="39" t="n"/>
      <c r="G100" s="40" t="n"/>
      <c r="H100" s="40" t="n"/>
      <c r="I100" s="40" t="n"/>
      <c r="J100" s="41" t="n"/>
      <c r="K100" s="39" t="n"/>
      <c r="L100" s="39" t="n"/>
      <c r="M100" s="34">
        <f>IFERROR(IF(A100="","",IF(K100="Percent",J100*(1-L100),IF(K100="Fixed Amount",MAX(0,J100-L100),J100))),"")</f>
        <v/>
      </c>
      <c r="N100" s="42" t="n"/>
      <c r="O100" s="42" t="n"/>
      <c r="P100" s="34">
        <f>IFERROR(IF(A100="","",M100*(N100+O100)),"")</f>
        <v/>
      </c>
      <c r="Q100" s="34">
        <f>IFERROR(IF(A100="","",M100+P100),"")</f>
        <v/>
      </c>
      <c r="R100" s="42" t="n"/>
      <c r="S100" s="41" t="n"/>
      <c r="T100" s="41" t="n"/>
      <c r="U100" s="34">
        <f>IFERROR(IF(A100="","",M100*R100+S100),"")</f>
        <v/>
      </c>
      <c r="V100" s="34">
        <f>IFERROR(IF(A100="","",M100-U100-T100),"")</f>
        <v/>
      </c>
      <c r="W100" s="36">
        <f>IFERROR(IF(A100="","",(J100-M100)/J100),"")</f>
        <v/>
      </c>
      <c r="X100" s="34">
        <f>IFERROR(IF(A100="","",V100-'Dashboard'!$B$8),"")</f>
        <v/>
      </c>
      <c r="Y100" s="43" t="n"/>
      <c r="Z100" s="43" t="n"/>
      <c r="AA100" s="43" t="n"/>
      <c r="AB100" s="39" t="n"/>
      <c r="AC100" s="39" t="n"/>
      <c r="AD100" s="39" t="n"/>
      <c r="AE100" s="39" t="n"/>
      <c r="AF100" s="39" t="n"/>
      <c r="AG100" s="39" t="n"/>
      <c r="AH100" s="39" t="n"/>
      <c r="AI100" s="38">
        <f>IFERROR(IF(A100="","",IF(C100="","Missing rate plan name",IF(F100="","Missing booking channel",IF(G100="","Missing stay date",IF(J100&lt;=0,"Review base BAR",IF(M100&lt;=0,"Review selling rate",IF(I100&lt;H100,"Booking dates reversed",IF(AND(AH100="Active",I100&lt;TODAY()),"Expired date marked Active",IF(AND(AH100="Active",AC100=""),"Missing cancellation policy",IF(Z100&lt;Y100,"Stay limits reversed",IF(AND(D100="Advance Purchase",AA100&lt;'Dashboard'!$B$12),"Review advance purchase window","OK"))))))))))),"")</f>
        <v/>
      </c>
      <c r="AJ100" s="39" t="n"/>
    </row>
    <row r="101">
      <c r="A101" s="44" t="n"/>
      <c r="B101" s="44" t="n"/>
      <c r="C101" s="44" t="n"/>
      <c r="D101" s="44" t="n"/>
      <c r="E101" s="44" t="n"/>
      <c r="F101" s="44" t="n"/>
      <c r="G101" s="45" t="n"/>
      <c r="H101" s="45" t="n"/>
      <c r="I101" s="45" t="n"/>
      <c r="J101" s="46" t="n"/>
      <c r="K101" s="44" t="n"/>
      <c r="L101" s="44" t="n"/>
      <c r="M101" s="34">
        <f>IFERROR(IF(A101="","",IF(K101="Percent",J101*(1-L101),IF(K101="Fixed Amount",MAX(0,J101-L101),J101))),"")</f>
        <v/>
      </c>
      <c r="N101" s="47" t="n"/>
      <c r="O101" s="47" t="n"/>
      <c r="P101" s="34">
        <f>IFERROR(IF(A101="","",M101*(N101+O101)),"")</f>
        <v/>
      </c>
      <c r="Q101" s="34">
        <f>IFERROR(IF(A101="","",M101+P101),"")</f>
        <v/>
      </c>
      <c r="R101" s="47" t="n"/>
      <c r="S101" s="46" t="n"/>
      <c r="T101" s="46" t="n"/>
      <c r="U101" s="34">
        <f>IFERROR(IF(A101="","",M101*R101+S101),"")</f>
        <v/>
      </c>
      <c r="V101" s="34">
        <f>IFERROR(IF(A101="","",M101-U101-T101),"")</f>
        <v/>
      </c>
      <c r="W101" s="36">
        <f>IFERROR(IF(A101="","",(J101-M101)/J101),"")</f>
        <v/>
      </c>
      <c r="X101" s="34">
        <f>IFERROR(IF(A101="","",V101-'Dashboard'!$B$8),"")</f>
        <v/>
      </c>
      <c r="Y101" s="48" t="n"/>
      <c r="Z101" s="48" t="n"/>
      <c r="AA101" s="48" t="n"/>
      <c r="AB101" s="44" t="n"/>
      <c r="AC101" s="44" t="n"/>
      <c r="AD101" s="44" t="n"/>
      <c r="AE101" s="44" t="n"/>
      <c r="AF101" s="44" t="n"/>
      <c r="AG101" s="44" t="n"/>
      <c r="AH101" s="44" t="n"/>
      <c r="AI101" s="38">
        <f>IFERROR(IF(A101="","",IF(C101="","Missing rate plan name",IF(F101="","Missing booking channel",IF(G101="","Missing stay date",IF(J101&lt;=0,"Review base BAR",IF(M101&lt;=0,"Review selling rate",IF(I101&lt;H101,"Booking dates reversed",IF(AND(AH101="Active",I101&lt;TODAY()),"Expired date marked Active",IF(AND(AH101="Active",AC101=""),"Missing cancellation policy",IF(Z101&lt;Y101,"Stay limits reversed",IF(AND(D101="Advance Purchase",AA101&lt;'Dashboard'!$B$12),"Review advance purchase window","OK"))))))))))),"")</f>
        <v/>
      </c>
      <c r="AJ101" s="44" t="n"/>
    </row>
    <row r="102">
      <c r="A102" s="39" t="n"/>
      <c r="B102" s="39" t="n"/>
      <c r="C102" s="39" t="n"/>
      <c r="D102" s="39" t="n"/>
      <c r="E102" s="39" t="n"/>
      <c r="F102" s="39" t="n"/>
      <c r="G102" s="40" t="n"/>
      <c r="H102" s="40" t="n"/>
      <c r="I102" s="40" t="n"/>
      <c r="J102" s="41" t="n"/>
      <c r="K102" s="39" t="n"/>
      <c r="L102" s="39" t="n"/>
      <c r="M102" s="34">
        <f>IFERROR(IF(A102="","",IF(K102="Percent",J102*(1-L102),IF(K102="Fixed Amount",MAX(0,J102-L102),J102))),"")</f>
        <v/>
      </c>
      <c r="N102" s="42" t="n"/>
      <c r="O102" s="42" t="n"/>
      <c r="P102" s="34">
        <f>IFERROR(IF(A102="","",M102*(N102+O102)),"")</f>
        <v/>
      </c>
      <c r="Q102" s="34">
        <f>IFERROR(IF(A102="","",M102+P102),"")</f>
        <v/>
      </c>
      <c r="R102" s="42" t="n"/>
      <c r="S102" s="41" t="n"/>
      <c r="T102" s="41" t="n"/>
      <c r="U102" s="34">
        <f>IFERROR(IF(A102="","",M102*R102+S102),"")</f>
        <v/>
      </c>
      <c r="V102" s="34">
        <f>IFERROR(IF(A102="","",M102-U102-T102),"")</f>
        <v/>
      </c>
      <c r="W102" s="36">
        <f>IFERROR(IF(A102="","",(J102-M102)/J102),"")</f>
        <v/>
      </c>
      <c r="X102" s="34">
        <f>IFERROR(IF(A102="","",V102-'Dashboard'!$B$8),"")</f>
        <v/>
      </c>
      <c r="Y102" s="43" t="n"/>
      <c r="Z102" s="43" t="n"/>
      <c r="AA102" s="43" t="n"/>
      <c r="AB102" s="39" t="n"/>
      <c r="AC102" s="39" t="n"/>
      <c r="AD102" s="39" t="n"/>
      <c r="AE102" s="39" t="n"/>
      <c r="AF102" s="39" t="n"/>
      <c r="AG102" s="39" t="n"/>
      <c r="AH102" s="39" t="n"/>
      <c r="AI102" s="38">
        <f>IFERROR(IF(A102="","",IF(C102="","Missing rate plan name",IF(F102="","Missing booking channel",IF(G102="","Missing stay date",IF(J102&lt;=0,"Review base BAR",IF(M102&lt;=0,"Review selling rate",IF(I102&lt;H102,"Booking dates reversed",IF(AND(AH102="Active",I102&lt;TODAY()),"Expired date marked Active",IF(AND(AH102="Active",AC102=""),"Missing cancellation policy",IF(Z102&lt;Y102,"Stay limits reversed",IF(AND(D102="Advance Purchase",AA102&lt;'Dashboard'!$B$12),"Review advance purchase window","OK"))))))))))),"")</f>
        <v/>
      </c>
      <c r="AJ102" s="39" t="n"/>
    </row>
    <row r="103">
      <c r="A103" s="44" t="n"/>
      <c r="B103" s="44" t="n"/>
      <c r="C103" s="44" t="n"/>
      <c r="D103" s="44" t="n"/>
      <c r="E103" s="44" t="n"/>
      <c r="F103" s="44" t="n"/>
      <c r="G103" s="45" t="n"/>
      <c r="H103" s="45" t="n"/>
      <c r="I103" s="45" t="n"/>
      <c r="J103" s="46" t="n"/>
      <c r="K103" s="44" t="n"/>
      <c r="L103" s="44" t="n"/>
      <c r="M103" s="34">
        <f>IFERROR(IF(A103="","",IF(K103="Percent",J103*(1-L103),IF(K103="Fixed Amount",MAX(0,J103-L103),J103))),"")</f>
        <v/>
      </c>
      <c r="N103" s="47" t="n"/>
      <c r="O103" s="47" t="n"/>
      <c r="P103" s="34">
        <f>IFERROR(IF(A103="","",M103*(N103+O103)),"")</f>
        <v/>
      </c>
      <c r="Q103" s="34">
        <f>IFERROR(IF(A103="","",M103+P103),"")</f>
        <v/>
      </c>
      <c r="R103" s="47" t="n"/>
      <c r="S103" s="46" t="n"/>
      <c r="T103" s="46" t="n"/>
      <c r="U103" s="34">
        <f>IFERROR(IF(A103="","",M103*R103+S103),"")</f>
        <v/>
      </c>
      <c r="V103" s="34">
        <f>IFERROR(IF(A103="","",M103-U103-T103),"")</f>
        <v/>
      </c>
      <c r="W103" s="36">
        <f>IFERROR(IF(A103="","",(J103-M103)/J103),"")</f>
        <v/>
      </c>
      <c r="X103" s="34">
        <f>IFERROR(IF(A103="","",V103-'Dashboard'!$B$8),"")</f>
        <v/>
      </c>
      <c r="Y103" s="48" t="n"/>
      <c r="Z103" s="48" t="n"/>
      <c r="AA103" s="48" t="n"/>
      <c r="AB103" s="44" t="n"/>
      <c r="AC103" s="44" t="n"/>
      <c r="AD103" s="44" t="n"/>
      <c r="AE103" s="44" t="n"/>
      <c r="AF103" s="44" t="n"/>
      <c r="AG103" s="44" t="n"/>
      <c r="AH103" s="44" t="n"/>
      <c r="AI103" s="38">
        <f>IFERROR(IF(A103="","",IF(C103="","Missing rate plan name",IF(F103="","Missing booking channel",IF(G103="","Missing stay date",IF(J103&lt;=0,"Review base BAR",IF(M103&lt;=0,"Review selling rate",IF(I103&lt;H103,"Booking dates reversed",IF(AND(AH103="Active",I103&lt;TODAY()),"Expired date marked Active",IF(AND(AH103="Active",AC103=""),"Missing cancellation policy",IF(Z103&lt;Y103,"Stay limits reversed",IF(AND(D103="Advance Purchase",AA103&lt;'Dashboard'!$B$12),"Review advance purchase window","OK"))))))))))),"")</f>
        <v/>
      </c>
      <c r="AJ103" s="44" t="n"/>
    </row>
    <row r="104">
      <c r="A104" s="39" t="n"/>
      <c r="B104" s="39" t="n"/>
      <c r="C104" s="39" t="n"/>
      <c r="D104" s="39" t="n"/>
      <c r="E104" s="39" t="n"/>
      <c r="F104" s="39" t="n"/>
      <c r="G104" s="40" t="n"/>
      <c r="H104" s="40" t="n"/>
      <c r="I104" s="40" t="n"/>
      <c r="J104" s="41" t="n"/>
      <c r="K104" s="39" t="n"/>
      <c r="L104" s="39" t="n"/>
      <c r="M104" s="34">
        <f>IFERROR(IF(A104="","",IF(K104="Percent",J104*(1-L104),IF(K104="Fixed Amount",MAX(0,J104-L104),J104))),"")</f>
        <v/>
      </c>
      <c r="N104" s="42" t="n"/>
      <c r="O104" s="42" t="n"/>
      <c r="P104" s="34">
        <f>IFERROR(IF(A104="","",M104*(N104+O104)),"")</f>
        <v/>
      </c>
      <c r="Q104" s="34">
        <f>IFERROR(IF(A104="","",M104+P104),"")</f>
        <v/>
      </c>
      <c r="R104" s="42" t="n"/>
      <c r="S104" s="41" t="n"/>
      <c r="T104" s="41" t="n"/>
      <c r="U104" s="34">
        <f>IFERROR(IF(A104="","",M104*R104+S104),"")</f>
        <v/>
      </c>
      <c r="V104" s="34">
        <f>IFERROR(IF(A104="","",M104-U104-T104),"")</f>
        <v/>
      </c>
      <c r="W104" s="36">
        <f>IFERROR(IF(A104="","",(J104-M104)/J104),"")</f>
        <v/>
      </c>
      <c r="X104" s="34">
        <f>IFERROR(IF(A104="","",V104-'Dashboard'!$B$8),"")</f>
        <v/>
      </c>
      <c r="Y104" s="43" t="n"/>
      <c r="Z104" s="43" t="n"/>
      <c r="AA104" s="43" t="n"/>
      <c r="AB104" s="39" t="n"/>
      <c r="AC104" s="39" t="n"/>
      <c r="AD104" s="39" t="n"/>
      <c r="AE104" s="39" t="n"/>
      <c r="AF104" s="39" t="n"/>
      <c r="AG104" s="39" t="n"/>
      <c r="AH104" s="39" t="n"/>
      <c r="AI104" s="38">
        <f>IFERROR(IF(A104="","",IF(C104="","Missing rate plan name",IF(F104="","Missing booking channel",IF(G104="","Missing stay date",IF(J104&lt;=0,"Review base BAR",IF(M104&lt;=0,"Review selling rate",IF(I104&lt;H104,"Booking dates reversed",IF(AND(AH104="Active",I104&lt;TODAY()),"Expired date marked Active",IF(AND(AH104="Active",AC104=""),"Missing cancellation policy",IF(Z104&lt;Y104,"Stay limits reversed",IF(AND(D104="Advance Purchase",AA104&lt;'Dashboard'!$B$12),"Review advance purchase window","OK"))))))))))),"")</f>
        <v/>
      </c>
      <c r="AJ104" s="39" t="n"/>
    </row>
    <row r="105">
      <c r="A105" s="44" t="n"/>
      <c r="B105" s="44" t="n"/>
      <c r="C105" s="44" t="n"/>
      <c r="D105" s="44" t="n"/>
      <c r="E105" s="44" t="n"/>
      <c r="F105" s="44" t="n"/>
      <c r="G105" s="45" t="n"/>
      <c r="H105" s="45" t="n"/>
      <c r="I105" s="45" t="n"/>
      <c r="J105" s="46" t="n"/>
      <c r="K105" s="44" t="n"/>
      <c r="L105" s="44" t="n"/>
      <c r="M105" s="34">
        <f>IFERROR(IF(A105="","",IF(K105="Percent",J105*(1-L105),IF(K105="Fixed Amount",MAX(0,J105-L105),J105))),"")</f>
        <v/>
      </c>
      <c r="N105" s="47" t="n"/>
      <c r="O105" s="47" t="n"/>
      <c r="P105" s="34">
        <f>IFERROR(IF(A105="","",M105*(N105+O105)),"")</f>
        <v/>
      </c>
      <c r="Q105" s="34">
        <f>IFERROR(IF(A105="","",M105+P105),"")</f>
        <v/>
      </c>
      <c r="R105" s="47" t="n"/>
      <c r="S105" s="46" t="n"/>
      <c r="T105" s="46" t="n"/>
      <c r="U105" s="34">
        <f>IFERROR(IF(A105="","",M105*R105+S105),"")</f>
        <v/>
      </c>
      <c r="V105" s="34">
        <f>IFERROR(IF(A105="","",M105-U105-T105),"")</f>
        <v/>
      </c>
      <c r="W105" s="36">
        <f>IFERROR(IF(A105="","",(J105-M105)/J105),"")</f>
        <v/>
      </c>
      <c r="X105" s="34">
        <f>IFERROR(IF(A105="","",V105-'Dashboard'!$B$8),"")</f>
        <v/>
      </c>
      <c r="Y105" s="48" t="n"/>
      <c r="Z105" s="48" t="n"/>
      <c r="AA105" s="48" t="n"/>
      <c r="AB105" s="44" t="n"/>
      <c r="AC105" s="44" t="n"/>
      <c r="AD105" s="44" t="n"/>
      <c r="AE105" s="44" t="n"/>
      <c r="AF105" s="44" t="n"/>
      <c r="AG105" s="44" t="n"/>
      <c r="AH105" s="44" t="n"/>
      <c r="AI105" s="38">
        <f>IFERROR(IF(A105="","",IF(C105="","Missing rate plan name",IF(F105="","Missing booking channel",IF(G105="","Missing stay date",IF(J105&lt;=0,"Review base BAR",IF(M105&lt;=0,"Review selling rate",IF(I105&lt;H105,"Booking dates reversed",IF(AND(AH105="Active",I105&lt;TODAY()),"Expired date marked Active",IF(AND(AH105="Active",AC105=""),"Missing cancellation policy",IF(Z105&lt;Y105,"Stay limits reversed",IF(AND(D105="Advance Purchase",AA105&lt;'Dashboard'!$B$12),"Review advance purchase window","OK"))))))))))),"")</f>
        <v/>
      </c>
      <c r="AJ105" s="44" t="n"/>
    </row>
    <row r="106">
      <c r="A106" s="39" t="n"/>
      <c r="B106" s="39" t="n"/>
      <c r="C106" s="39" t="n"/>
      <c r="D106" s="39" t="n"/>
      <c r="E106" s="39" t="n"/>
      <c r="F106" s="39" t="n"/>
      <c r="G106" s="40" t="n"/>
      <c r="H106" s="40" t="n"/>
      <c r="I106" s="40" t="n"/>
      <c r="J106" s="41" t="n"/>
      <c r="K106" s="39" t="n"/>
      <c r="L106" s="39" t="n"/>
      <c r="M106" s="34">
        <f>IFERROR(IF(A106="","",IF(K106="Percent",J106*(1-L106),IF(K106="Fixed Amount",MAX(0,J106-L106),J106))),"")</f>
        <v/>
      </c>
      <c r="N106" s="42" t="n"/>
      <c r="O106" s="42" t="n"/>
      <c r="P106" s="34">
        <f>IFERROR(IF(A106="","",M106*(N106+O106)),"")</f>
        <v/>
      </c>
      <c r="Q106" s="34">
        <f>IFERROR(IF(A106="","",M106+P106),"")</f>
        <v/>
      </c>
      <c r="R106" s="42" t="n"/>
      <c r="S106" s="41" t="n"/>
      <c r="T106" s="41" t="n"/>
      <c r="U106" s="34">
        <f>IFERROR(IF(A106="","",M106*R106+S106),"")</f>
        <v/>
      </c>
      <c r="V106" s="34">
        <f>IFERROR(IF(A106="","",M106-U106-T106),"")</f>
        <v/>
      </c>
      <c r="W106" s="36">
        <f>IFERROR(IF(A106="","",(J106-M106)/J106),"")</f>
        <v/>
      </c>
      <c r="X106" s="34">
        <f>IFERROR(IF(A106="","",V106-'Dashboard'!$B$8),"")</f>
        <v/>
      </c>
      <c r="Y106" s="43" t="n"/>
      <c r="Z106" s="43" t="n"/>
      <c r="AA106" s="43" t="n"/>
      <c r="AB106" s="39" t="n"/>
      <c r="AC106" s="39" t="n"/>
      <c r="AD106" s="39" t="n"/>
      <c r="AE106" s="39" t="n"/>
      <c r="AF106" s="39" t="n"/>
      <c r="AG106" s="39" t="n"/>
      <c r="AH106" s="39" t="n"/>
      <c r="AI106" s="38">
        <f>IFERROR(IF(A106="","",IF(C106="","Missing rate plan name",IF(F106="","Missing booking channel",IF(G106="","Missing stay date",IF(J106&lt;=0,"Review base BAR",IF(M106&lt;=0,"Review selling rate",IF(I106&lt;H106,"Booking dates reversed",IF(AND(AH106="Active",I106&lt;TODAY()),"Expired date marked Active",IF(AND(AH106="Active",AC106=""),"Missing cancellation policy",IF(Z106&lt;Y106,"Stay limits reversed",IF(AND(D106="Advance Purchase",AA106&lt;'Dashboard'!$B$12),"Review advance purchase window","OK"))))))))))),"")</f>
        <v/>
      </c>
      <c r="AJ106" s="39" t="n"/>
    </row>
    <row r="107">
      <c r="A107" s="44" t="n"/>
      <c r="B107" s="44" t="n"/>
      <c r="C107" s="44" t="n"/>
      <c r="D107" s="44" t="n"/>
      <c r="E107" s="44" t="n"/>
      <c r="F107" s="44" t="n"/>
      <c r="G107" s="45" t="n"/>
      <c r="H107" s="45" t="n"/>
      <c r="I107" s="45" t="n"/>
      <c r="J107" s="46" t="n"/>
      <c r="K107" s="44" t="n"/>
      <c r="L107" s="44" t="n"/>
      <c r="M107" s="34">
        <f>IFERROR(IF(A107="","",IF(K107="Percent",J107*(1-L107),IF(K107="Fixed Amount",MAX(0,J107-L107),J107))),"")</f>
        <v/>
      </c>
      <c r="N107" s="47" t="n"/>
      <c r="O107" s="47" t="n"/>
      <c r="P107" s="34">
        <f>IFERROR(IF(A107="","",M107*(N107+O107)),"")</f>
        <v/>
      </c>
      <c r="Q107" s="34">
        <f>IFERROR(IF(A107="","",M107+P107),"")</f>
        <v/>
      </c>
      <c r="R107" s="47" t="n"/>
      <c r="S107" s="46" t="n"/>
      <c r="T107" s="46" t="n"/>
      <c r="U107" s="34">
        <f>IFERROR(IF(A107="","",M107*R107+S107),"")</f>
        <v/>
      </c>
      <c r="V107" s="34">
        <f>IFERROR(IF(A107="","",M107-U107-T107),"")</f>
        <v/>
      </c>
      <c r="W107" s="36">
        <f>IFERROR(IF(A107="","",(J107-M107)/J107),"")</f>
        <v/>
      </c>
      <c r="X107" s="34">
        <f>IFERROR(IF(A107="","",V107-'Dashboard'!$B$8),"")</f>
        <v/>
      </c>
      <c r="Y107" s="48" t="n"/>
      <c r="Z107" s="48" t="n"/>
      <c r="AA107" s="48" t="n"/>
      <c r="AB107" s="44" t="n"/>
      <c r="AC107" s="44" t="n"/>
      <c r="AD107" s="44" t="n"/>
      <c r="AE107" s="44" t="n"/>
      <c r="AF107" s="44" t="n"/>
      <c r="AG107" s="44" t="n"/>
      <c r="AH107" s="44" t="n"/>
      <c r="AI107" s="38">
        <f>IFERROR(IF(A107="","",IF(C107="","Missing rate plan name",IF(F107="","Missing booking channel",IF(G107="","Missing stay date",IF(J107&lt;=0,"Review base BAR",IF(M107&lt;=0,"Review selling rate",IF(I107&lt;H107,"Booking dates reversed",IF(AND(AH107="Active",I107&lt;TODAY()),"Expired date marked Active",IF(AND(AH107="Active",AC107=""),"Missing cancellation policy",IF(Z107&lt;Y107,"Stay limits reversed",IF(AND(D107="Advance Purchase",AA107&lt;'Dashboard'!$B$12),"Review advance purchase window","OK"))))))))))),"")</f>
        <v/>
      </c>
      <c r="AJ107" s="44" t="n"/>
    </row>
    <row r="108">
      <c r="A108" s="39" t="n"/>
      <c r="B108" s="39" t="n"/>
      <c r="C108" s="39" t="n"/>
      <c r="D108" s="39" t="n"/>
      <c r="E108" s="39" t="n"/>
      <c r="F108" s="39" t="n"/>
      <c r="G108" s="40" t="n"/>
      <c r="H108" s="40" t="n"/>
      <c r="I108" s="40" t="n"/>
      <c r="J108" s="41" t="n"/>
      <c r="K108" s="39" t="n"/>
      <c r="L108" s="39" t="n"/>
      <c r="M108" s="34">
        <f>IFERROR(IF(A108="","",IF(K108="Percent",J108*(1-L108),IF(K108="Fixed Amount",MAX(0,J108-L108),J108))),"")</f>
        <v/>
      </c>
      <c r="N108" s="42" t="n"/>
      <c r="O108" s="42" t="n"/>
      <c r="P108" s="34">
        <f>IFERROR(IF(A108="","",M108*(N108+O108)),"")</f>
        <v/>
      </c>
      <c r="Q108" s="34">
        <f>IFERROR(IF(A108="","",M108+P108),"")</f>
        <v/>
      </c>
      <c r="R108" s="42" t="n"/>
      <c r="S108" s="41" t="n"/>
      <c r="T108" s="41" t="n"/>
      <c r="U108" s="34">
        <f>IFERROR(IF(A108="","",M108*R108+S108),"")</f>
        <v/>
      </c>
      <c r="V108" s="34">
        <f>IFERROR(IF(A108="","",M108-U108-T108),"")</f>
        <v/>
      </c>
      <c r="W108" s="36">
        <f>IFERROR(IF(A108="","",(J108-M108)/J108),"")</f>
        <v/>
      </c>
      <c r="X108" s="34">
        <f>IFERROR(IF(A108="","",V108-'Dashboard'!$B$8),"")</f>
        <v/>
      </c>
      <c r="Y108" s="43" t="n"/>
      <c r="Z108" s="43" t="n"/>
      <c r="AA108" s="43" t="n"/>
      <c r="AB108" s="39" t="n"/>
      <c r="AC108" s="39" t="n"/>
      <c r="AD108" s="39" t="n"/>
      <c r="AE108" s="39" t="n"/>
      <c r="AF108" s="39" t="n"/>
      <c r="AG108" s="39" t="n"/>
      <c r="AH108" s="39" t="n"/>
      <c r="AI108" s="38">
        <f>IFERROR(IF(A108="","",IF(C108="","Missing rate plan name",IF(F108="","Missing booking channel",IF(G108="","Missing stay date",IF(J108&lt;=0,"Review base BAR",IF(M108&lt;=0,"Review selling rate",IF(I108&lt;H108,"Booking dates reversed",IF(AND(AH108="Active",I108&lt;TODAY()),"Expired date marked Active",IF(AND(AH108="Active",AC108=""),"Missing cancellation policy",IF(Z108&lt;Y108,"Stay limits reversed",IF(AND(D108="Advance Purchase",AA108&lt;'Dashboard'!$B$12),"Review advance purchase window","OK"))))))))))),"")</f>
        <v/>
      </c>
      <c r="AJ108" s="39" t="n"/>
    </row>
    <row r="109">
      <c r="A109" s="44" t="n"/>
      <c r="B109" s="44" t="n"/>
      <c r="C109" s="44" t="n"/>
      <c r="D109" s="44" t="n"/>
      <c r="E109" s="44" t="n"/>
      <c r="F109" s="44" t="n"/>
      <c r="G109" s="45" t="n"/>
      <c r="H109" s="45" t="n"/>
      <c r="I109" s="45" t="n"/>
      <c r="J109" s="46" t="n"/>
      <c r="K109" s="44" t="n"/>
      <c r="L109" s="44" t="n"/>
      <c r="M109" s="34">
        <f>IFERROR(IF(A109="","",IF(K109="Percent",J109*(1-L109),IF(K109="Fixed Amount",MAX(0,J109-L109),J109))),"")</f>
        <v/>
      </c>
      <c r="N109" s="47" t="n"/>
      <c r="O109" s="47" t="n"/>
      <c r="P109" s="34">
        <f>IFERROR(IF(A109="","",M109*(N109+O109)),"")</f>
        <v/>
      </c>
      <c r="Q109" s="34">
        <f>IFERROR(IF(A109="","",M109+P109),"")</f>
        <v/>
      </c>
      <c r="R109" s="47" t="n"/>
      <c r="S109" s="46" t="n"/>
      <c r="T109" s="46" t="n"/>
      <c r="U109" s="34">
        <f>IFERROR(IF(A109="","",M109*R109+S109),"")</f>
        <v/>
      </c>
      <c r="V109" s="34">
        <f>IFERROR(IF(A109="","",M109-U109-T109),"")</f>
        <v/>
      </c>
      <c r="W109" s="36">
        <f>IFERROR(IF(A109="","",(J109-M109)/J109),"")</f>
        <v/>
      </c>
      <c r="X109" s="34">
        <f>IFERROR(IF(A109="","",V109-'Dashboard'!$B$8),"")</f>
        <v/>
      </c>
      <c r="Y109" s="48" t="n"/>
      <c r="Z109" s="48" t="n"/>
      <c r="AA109" s="48" t="n"/>
      <c r="AB109" s="44" t="n"/>
      <c r="AC109" s="44" t="n"/>
      <c r="AD109" s="44" t="n"/>
      <c r="AE109" s="44" t="n"/>
      <c r="AF109" s="44" t="n"/>
      <c r="AG109" s="44" t="n"/>
      <c r="AH109" s="44" t="n"/>
      <c r="AI109" s="38">
        <f>IFERROR(IF(A109="","",IF(C109="","Missing rate plan name",IF(F109="","Missing booking channel",IF(G109="","Missing stay date",IF(J109&lt;=0,"Review base BAR",IF(M109&lt;=0,"Review selling rate",IF(I109&lt;H109,"Booking dates reversed",IF(AND(AH109="Active",I109&lt;TODAY()),"Expired date marked Active",IF(AND(AH109="Active",AC109=""),"Missing cancellation policy",IF(Z109&lt;Y109,"Stay limits reversed",IF(AND(D109="Advance Purchase",AA109&lt;'Dashboard'!$B$12),"Review advance purchase window","OK"))))))))))),"")</f>
        <v/>
      </c>
      <c r="AJ109" s="44" t="n"/>
    </row>
    <row r="110">
      <c r="A110" s="39" t="n"/>
      <c r="B110" s="39" t="n"/>
      <c r="C110" s="39" t="n"/>
      <c r="D110" s="39" t="n"/>
      <c r="E110" s="39" t="n"/>
      <c r="F110" s="39" t="n"/>
      <c r="G110" s="40" t="n"/>
      <c r="H110" s="40" t="n"/>
      <c r="I110" s="40" t="n"/>
      <c r="J110" s="41" t="n"/>
      <c r="K110" s="39" t="n"/>
      <c r="L110" s="39" t="n"/>
      <c r="M110" s="34">
        <f>IFERROR(IF(A110="","",IF(K110="Percent",J110*(1-L110),IF(K110="Fixed Amount",MAX(0,J110-L110),J110))),"")</f>
        <v/>
      </c>
      <c r="N110" s="42" t="n"/>
      <c r="O110" s="42" t="n"/>
      <c r="P110" s="34">
        <f>IFERROR(IF(A110="","",M110*(N110+O110)),"")</f>
        <v/>
      </c>
      <c r="Q110" s="34">
        <f>IFERROR(IF(A110="","",M110+P110),"")</f>
        <v/>
      </c>
      <c r="R110" s="42" t="n"/>
      <c r="S110" s="41" t="n"/>
      <c r="T110" s="41" t="n"/>
      <c r="U110" s="34">
        <f>IFERROR(IF(A110="","",M110*R110+S110),"")</f>
        <v/>
      </c>
      <c r="V110" s="34">
        <f>IFERROR(IF(A110="","",M110-U110-T110),"")</f>
        <v/>
      </c>
      <c r="W110" s="36">
        <f>IFERROR(IF(A110="","",(J110-M110)/J110),"")</f>
        <v/>
      </c>
      <c r="X110" s="34">
        <f>IFERROR(IF(A110="","",V110-'Dashboard'!$B$8),"")</f>
        <v/>
      </c>
      <c r="Y110" s="43" t="n"/>
      <c r="Z110" s="43" t="n"/>
      <c r="AA110" s="43" t="n"/>
      <c r="AB110" s="39" t="n"/>
      <c r="AC110" s="39" t="n"/>
      <c r="AD110" s="39" t="n"/>
      <c r="AE110" s="39" t="n"/>
      <c r="AF110" s="39" t="n"/>
      <c r="AG110" s="39" t="n"/>
      <c r="AH110" s="39" t="n"/>
      <c r="AI110" s="38">
        <f>IFERROR(IF(A110="","",IF(C110="","Missing rate plan name",IF(F110="","Missing booking channel",IF(G110="","Missing stay date",IF(J110&lt;=0,"Review base BAR",IF(M110&lt;=0,"Review selling rate",IF(I110&lt;H110,"Booking dates reversed",IF(AND(AH110="Active",I110&lt;TODAY()),"Expired date marked Active",IF(AND(AH110="Active",AC110=""),"Missing cancellation policy",IF(Z110&lt;Y110,"Stay limits reversed",IF(AND(D110="Advance Purchase",AA110&lt;'Dashboard'!$B$12),"Review advance purchase window","OK"))))))))))),"")</f>
        <v/>
      </c>
      <c r="AJ110" s="39" t="n"/>
    </row>
    <row r="111">
      <c r="A111" s="44" t="n"/>
      <c r="B111" s="44" t="n"/>
      <c r="C111" s="44" t="n"/>
      <c r="D111" s="44" t="n"/>
      <c r="E111" s="44" t="n"/>
      <c r="F111" s="44" t="n"/>
      <c r="G111" s="45" t="n"/>
      <c r="H111" s="45" t="n"/>
      <c r="I111" s="45" t="n"/>
      <c r="J111" s="46" t="n"/>
      <c r="K111" s="44" t="n"/>
      <c r="L111" s="44" t="n"/>
      <c r="M111" s="34">
        <f>IFERROR(IF(A111="","",IF(K111="Percent",J111*(1-L111),IF(K111="Fixed Amount",MAX(0,J111-L111),J111))),"")</f>
        <v/>
      </c>
      <c r="N111" s="47" t="n"/>
      <c r="O111" s="47" t="n"/>
      <c r="P111" s="34">
        <f>IFERROR(IF(A111="","",M111*(N111+O111)),"")</f>
        <v/>
      </c>
      <c r="Q111" s="34">
        <f>IFERROR(IF(A111="","",M111+P111),"")</f>
        <v/>
      </c>
      <c r="R111" s="47" t="n"/>
      <c r="S111" s="46" t="n"/>
      <c r="T111" s="46" t="n"/>
      <c r="U111" s="34">
        <f>IFERROR(IF(A111="","",M111*R111+S111),"")</f>
        <v/>
      </c>
      <c r="V111" s="34">
        <f>IFERROR(IF(A111="","",M111-U111-T111),"")</f>
        <v/>
      </c>
      <c r="W111" s="36">
        <f>IFERROR(IF(A111="","",(J111-M111)/J111),"")</f>
        <v/>
      </c>
      <c r="X111" s="34">
        <f>IFERROR(IF(A111="","",V111-'Dashboard'!$B$8),"")</f>
        <v/>
      </c>
      <c r="Y111" s="48" t="n"/>
      <c r="Z111" s="48" t="n"/>
      <c r="AA111" s="48" t="n"/>
      <c r="AB111" s="44" t="n"/>
      <c r="AC111" s="44" t="n"/>
      <c r="AD111" s="44" t="n"/>
      <c r="AE111" s="44" t="n"/>
      <c r="AF111" s="44" t="n"/>
      <c r="AG111" s="44" t="n"/>
      <c r="AH111" s="44" t="n"/>
      <c r="AI111" s="38">
        <f>IFERROR(IF(A111="","",IF(C111="","Missing rate plan name",IF(F111="","Missing booking channel",IF(G111="","Missing stay date",IF(J111&lt;=0,"Review base BAR",IF(M111&lt;=0,"Review selling rate",IF(I111&lt;H111,"Booking dates reversed",IF(AND(AH111="Active",I111&lt;TODAY()),"Expired date marked Active",IF(AND(AH111="Active",AC111=""),"Missing cancellation policy",IF(Z111&lt;Y111,"Stay limits reversed",IF(AND(D111="Advance Purchase",AA111&lt;'Dashboard'!$B$12),"Review advance purchase window","OK"))))))))))),"")</f>
        <v/>
      </c>
      <c r="AJ111" s="44" t="n"/>
    </row>
    <row r="112">
      <c r="A112" s="39" t="n"/>
      <c r="B112" s="39" t="n"/>
      <c r="C112" s="39" t="n"/>
      <c r="D112" s="39" t="n"/>
      <c r="E112" s="39" t="n"/>
      <c r="F112" s="39" t="n"/>
      <c r="G112" s="40" t="n"/>
      <c r="H112" s="40" t="n"/>
      <c r="I112" s="40" t="n"/>
      <c r="J112" s="41" t="n"/>
      <c r="K112" s="39" t="n"/>
      <c r="L112" s="39" t="n"/>
      <c r="M112" s="34">
        <f>IFERROR(IF(A112="","",IF(K112="Percent",J112*(1-L112),IF(K112="Fixed Amount",MAX(0,J112-L112),J112))),"")</f>
        <v/>
      </c>
      <c r="N112" s="42" t="n"/>
      <c r="O112" s="42" t="n"/>
      <c r="P112" s="34">
        <f>IFERROR(IF(A112="","",M112*(N112+O112)),"")</f>
        <v/>
      </c>
      <c r="Q112" s="34">
        <f>IFERROR(IF(A112="","",M112+P112),"")</f>
        <v/>
      </c>
      <c r="R112" s="42" t="n"/>
      <c r="S112" s="41" t="n"/>
      <c r="T112" s="41" t="n"/>
      <c r="U112" s="34">
        <f>IFERROR(IF(A112="","",M112*R112+S112),"")</f>
        <v/>
      </c>
      <c r="V112" s="34">
        <f>IFERROR(IF(A112="","",M112-U112-T112),"")</f>
        <v/>
      </c>
      <c r="W112" s="36">
        <f>IFERROR(IF(A112="","",(J112-M112)/J112),"")</f>
        <v/>
      </c>
      <c r="X112" s="34">
        <f>IFERROR(IF(A112="","",V112-'Dashboard'!$B$8),"")</f>
        <v/>
      </c>
      <c r="Y112" s="43" t="n"/>
      <c r="Z112" s="43" t="n"/>
      <c r="AA112" s="43" t="n"/>
      <c r="AB112" s="39" t="n"/>
      <c r="AC112" s="39" t="n"/>
      <c r="AD112" s="39" t="n"/>
      <c r="AE112" s="39" t="n"/>
      <c r="AF112" s="39" t="n"/>
      <c r="AG112" s="39" t="n"/>
      <c r="AH112" s="39" t="n"/>
      <c r="AI112" s="38">
        <f>IFERROR(IF(A112="","",IF(C112="","Missing rate plan name",IF(F112="","Missing booking channel",IF(G112="","Missing stay date",IF(J112&lt;=0,"Review base BAR",IF(M112&lt;=0,"Review selling rate",IF(I112&lt;H112,"Booking dates reversed",IF(AND(AH112="Active",I112&lt;TODAY()),"Expired date marked Active",IF(AND(AH112="Active",AC112=""),"Missing cancellation policy",IF(Z112&lt;Y112,"Stay limits reversed",IF(AND(D112="Advance Purchase",AA112&lt;'Dashboard'!$B$12),"Review advance purchase window","OK"))))))))))),"")</f>
        <v/>
      </c>
      <c r="AJ112" s="39" t="n"/>
    </row>
    <row r="113">
      <c r="A113" s="44" t="n"/>
      <c r="B113" s="44" t="n"/>
      <c r="C113" s="44" t="n"/>
      <c r="D113" s="44" t="n"/>
      <c r="E113" s="44" t="n"/>
      <c r="F113" s="44" t="n"/>
      <c r="G113" s="45" t="n"/>
      <c r="H113" s="45" t="n"/>
      <c r="I113" s="45" t="n"/>
      <c r="J113" s="46" t="n"/>
      <c r="K113" s="44" t="n"/>
      <c r="L113" s="44" t="n"/>
      <c r="M113" s="34">
        <f>IFERROR(IF(A113="","",IF(K113="Percent",J113*(1-L113),IF(K113="Fixed Amount",MAX(0,J113-L113),J113))),"")</f>
        <v/>
      </c>
      <c r="N113" s="47" t="n"/>
      <c r="O113" s="47" t="n"/>
      <c r="P113" s="34">
        <f>IFERROR(IF(A113="","",M113*(N113+O113)),"")</f>
        <v/>
      </c>
      <c r="Q113" s="34">
        <f>IFERROR(IF(A113="","",M113+P113),"")</f>
        <v/>
      </c>
      <c r="R113" s="47" t="n"/>
      <c r="S113" s="46" t="n"/>
      <c r="T113" s="46" t="n"/>
      <c r="U113" s="34">
        <f>IFERROR(IF(A113="","",M113*R113+S113),"")</f>
        <v/>
      </c>
      <c r="V113" s="34">
        <f>IFERROR(IF(A113="","",M113-U113-T113),"")</f>
        <v/>
      </c>
      <c r="W113" s="36">
        <f>IFERROR(IF(A113="","",(J113-M113)/J113),"")</f>
        <v/>
      </c>
      <c r="X113" s="34">
        <f>IFERROR(IF(A113="","",V113-'Dashboard'!$B$8),"")</f>
        <v/>
      </c>
      <c r="Y113" s="48" t="n"/>
      <c r="Z113" s="48" t="n"/>
      <c r="AA113" s="48" t="n"/>
      <c r="AB113" s="44" t="n"/>
      <c r="AC113" s="44" t="n"/>
      <c r="AD113" s="44" t="n"/>
      <c r="AE113" s="44" t="n"/>
      <c r="AF113" s="44" t="n"/>
      <c r="AG113" s="44" t="n"/>
      <c r="AH113" s="44" t="n"/>
      <c r="AI113" s="38">
        <f>IFERROR(IF(A113="","",IF(C113="","Missing rate plan name",IF(F113="","Missing booking channel",IF(G113="","Missing stay date",IF(J113&lt;=0,"Review base BAR",IF(M113&lt;=0,"Review selling rate",IF(I113&lt;H113,"Booking dates reversed",IF(AND(AH113="Active",I113&lt;TODAY()),"Expired date marked Active",IF(AND(AH113="Active",AC113=""),"Missing cancellation policy",IF(Z113&lt;Y113,"Stay limits reversed",IF(AND(D113="Advance Purchase",AA113&lt;'Dashboard'!$B$12),"Review advance purchase window","OK"))))))))))),"")</f>
        <v/>
      </c>
      <c r="AJ113" s="44" t="n"/>
    </row>
    <row r="114">
      <c r="A114" s="39" t="n"/>
      <c r="B114" s="39" t="n"/>
      <c r="C114" s="39" t="n"/>
      <c r="D114" s="39" t="n"/>
      <c r="E114" s="39" t="n"/>
      <c r="F114" s="39" t="n"/>
      <c r="G114" s="40" t="n"/>
      <c r="H114" s="40" t="n"/>
      <c r="I114" s="40" t="n"/>
      <c r="J114" s="41" t="n"/>
      <c r="K114" s="39" t="n"/>
      <c r="L114" s="39" t="n"/>
      <c r="M114" s="34">
        <f>IFERROR(IF(A114="","",IF(K114="Percent",J114*(1-L114),IF(K114="Fixed Amount",MAX(0,J114-L114),J114))),"")</f>
        <v/>
      </c>
      <c r="N114" s="42" t="n"/>
      <c r="O114" s="42" t="n"/>
      <c r="P114" s="34">
        <f>IFERROR(IF(A114="","",M114*(N114+O114)),"")</f>
        <v/>
      </c>
      <c r="Q114" s="34">
        <f>IFERROR(IF(A114="","",M114+P114),"")</f>
        <v/>
      </c>
      <c r="R114" s="42" t="n"/>
      <c r="S114" s="41" t="n"/>
      <c r="T114" s="41" t="n"/>
      <c r="U114" s="34">
        <f>IFERROR(IF(A114="","",M114*R114+S114),"")</f>
        <v/>
      </c>
      <c r="V114" s="34">
        <f>IFERROR(IF(A114="","",M114-U114-T114),"")</f>
        <v/>
      </c>
      <c r="W114" s="36">
        <f>IFERROR(IF(A114="","",(J114-M114)/J114),"")</f>
        <v/>
      </c>
      <c r="X114" s="34">
        <f>IFERROR(IF(A114="","",V114-'Dashboard'!$B$8),"")</f>
        <v/>
      </c>
      <c r="Y114" s="43" t="n"/>
      <c r="Z114" s="43" t="n"/>
      <c r="AA114" s="43" t="n"/>
      <c r="AB114" s="39" t="n"/>
      <c r="AC114" s="39" t="n"/>
      <c r="AD114" s="39" t="n"/>
      <c r="AE114" s="39" t="n"/>
      <c r="AF114" s="39" t="n"/>
      <c r="AG114" s="39" t="n"/>
      <c r="AH114" s="39" t="n"/>
      <c r="AI114" s="38">
        <f>IFERROR(IF(A114="","",IF(C114="","Missing rate plan name",IF(F114="","Missing booking channel",IF(G114="","Missing stay date",IF(J114&lt;=0,"Review base BAR",IF(M114&lt;=0,"Review selling rate",IF(I114&lt;H114,"Booking dates reversed",IF(AND(AH114="Active",I114&lt;TODAY()),"Expired date marked Active",IF(AND(AH114="Active",AC114=""),"Missing cancellation policy",IF(Z114&lt;Y114,"Stay limits reversed",IF(AND(D114="Advance Purchase",AA114&lt;'Dashboard'!$B$12),"Review advance purchase window","OK"))))))))))),"")</f>
        <v/>
      </c>
      <c r="AJ114" s="39" t="n"/>
    </row>
    <row r="115">
      <c r="A115" s="44" t="n"/>
      <c r="B115" s="44" t="n"/>
      <c r="C115" s="44" t="n"/>
      <c r="D115" s="44" t="n"/>
      <c r="E115" s="44" t="n"/>
      <c r="F115" s="44" t="n"/>
      <c r="G115" s="45" t="n"/>
      <c r="H115" s="45" t="n"/>
      <c r="I115" s="45" t="n"/>
      <c r="J115" s="46" t="n"/>
      <c r="K115" s="44" t="n"/>
      <c r="L115" s="44" t="n"/>
      <c r="M115" s="34">
        <f>IFERROR(IF(A115="","",IF(K115="Percent",J115*(1-L115),IF(K115="Fixed Amount",MAX(0,J115-L115),J115))),"")</f>
        <v/>
      </c>
      <c r="N115" s="47" t="n"/>
      <c r="O115" s="47" t="n"/>
      <c r="P115" s="34">
        <f>IFERROR(IF(A115="","",M115*(N115+O115)),"")</f>
        <v/>
      </c>
      <c r="Q115" s="34">
        <f>IFERROR(IF(A115="","",M115+P115),"")</f>
        <v/>
      </c>
      <c r="R115" s="47" t="n"/>
      <c r="S115" s="46" t="n"/>
      <c r="T115" s="46" t="n"/>
      <c r="U115" s="34">
        <f>IFERROR(IF(A115="","",M115*R115+S115),"")</f>
        <v/>
      </c>
      <c r="V115" s="34">
        <f>IFERROR(IF(A115="","",M115-U115-T115),"")</f>
        <v/>
      </c>
      <c r="W115" s="36">
        <f>IFERROR(IF(A115="","",(J115-M115)/J115),"")</f>
        <v/>
      </c>
      <c r="X115" s="34">
        <f>IFERROR(IF(A115="","",V115-'Dashboard'!$B$8),"")</f>
        <v/>
      </c>
      <c r="Y115" s="48" t="n"/>
      <c r="Z115" s="48" t="n"/>
      <c r="AA115" s="48" t="n"/>
      <c r="AB115" s="44" t="n"/>
      <c r="AC115" s="44" t="n"/>
      <c r="AD115" s="44" t="n"/>
      <c r="AE115" s="44" t="n"/>
      <c r="AF115" s="44" t="n"/>
      <c r="AG115" s="44" t="n"/>
      <c r="AH115" s="44" t="n"/>
      <c r="AI115" s="38">
        <f>IFERROR(IF(A115="","",IF(C115="","Missing rate plan name",IF(F115="","Missing booking channel",IF(G115="","Missing stay date",IF(J115&lt;=0,"Review base BAR",IF(M115&lt;=0,"Review selling rate",IF(I115&lt;H115,"Booking dates reversed",IF(AND(AH115="Active",I115&lt;TODAY()),"Expired date marked Active",IF(AND(AH115="Active",AC115=""),"Missing cancellation policy",IF(Z115&lt;Y115,"Stay limits reversed",IF(AND(D115="Advance Purchase",AA115&lt;'Dashboard'!$B$12),"Review advance purchase window","OK"))))))))))),"")</f>
        <v/>
      </c>
      <c r="AJ115" s="44" t="n"/>
    </row>
    <row r="116">
      <c r="A116" s="39" t="n"/>
      <c r="B116" s="39" t="n"/>
      <c r="C116" s="39" t="n"/>
      <c r="D116" s="39" t="n"/>
      <c r="E116" s="39" t="n"/>
      <c r="F116" s="39" t="n"/>
      <c r="G116" s="40" t="n"/>
      <c r="H116" s="40" t="n"/>
      <c r="I116" s="40" t="n"/>
      <c r="J116" s="41" t="n"/>
      <c r="K116" s="39" t="n"/>
      <c r="L116" s="39" t="n"/>
      <c r="M116" s="34">
        <f>IFERROR(IF(A116="","",IF(K116="Percent",J116*(1-L116),IF(K116="Fixed Amount",MAX(0,J116-L116),J116))),"")</f>
        <v/>
      </c>
      <c r="N116" s="42" t="n"/>
      <c r="O116" s="42" t="n"/>
      <c r="P116" s="34">
        <f>IFERROR(IF(A116="","",M116*(N116+O116)),"")</f>
        <v/>
      </c>
      <c r="Q116" s="34">
        <f>IFERROR(IF(A116="","",M116+P116),"")</f>
        <v/>
      </c>
      <c r="R116" s="42" t="n"/>
      <c r="S116" s="41" t="n"/>
      <c r="T116" s="41" t="n"/>
      <c r="U116" s="34">
        <f>IFERROR(IF(A116="","",M116*R116+S116),"")</f>
        <v/>
      </c>
      <c r="V116" s="34">
        <f>IFERROR(IF(A116="","",M116-U116-T116),"")</f>
        <v/>
      </c>
      <c r="W116" s="36">
        <f>IFERROR(IF(A116="","",(J116-M116)/J116),"")</f>
        <v/>
      </c>
      <c r="X116" s="34">
        <f>IFERROR(IF(A116="","",V116-'Dashboard'!$B$8),"")</f>
        <v/>
      </c>
      <c r="Y116" s="43" t="n"/>
      <c r="Z116" s="43" t="n"/>
      <c r="AA116" s="43" t="n"/>
      <c r="AB116" s="39" t="n"/>
      <c r="AC116" s="39" t="n"/>
      <c r="AD116" s="39" t="n"/>
      <c r="AE116" s="39" t="n"/>
      <c r="AF116" s="39" t="n"/>
      <c r="AG116" s="39" t="n"/>
      <c r="AH116" s="39" t="n"/>
      <c r="AI116" s="38">
        <f>IFERROR(IF(A116="","",IF(C116="","Missing rate plan name",IF(F116="","Missing booking channel",IF(G116="","Missing stay date",IF(J116&lt;=0,"Review base BAR",IF(M116&lt;=0,"Review selling rate",IF(I116&lt;H116,"Booking dates reversed",IF(AND(AH116="Active",I116&lt;TODAY()),"Expired date marked Active",IF(AND(AH116="Active",AC116=""),"Missing cancellation policy",IF(Z116&lt;Y116,"Stay limits reversed",IF(AND(D116="Advance Purchase",AA116&lt;'Dashboard'!$B$12),"Review advance purchase window","OK"))))))))))),"")</f>
        <v/>
      </c>
      <c r="AJ116" s="39" t="n"/>
    </row>
    <row r="117">
      <c r="A117" s="44" t="n"/>
      <c r="B117" s="44" t="n"/>
      <c r="C117" s="44" t="n"/>
      <c r="D117" s="44" t="n"/>
      <c r="E117" s="44" t="n"/>
      <c r="F117" s="44" t="n"/>
      <c r="G117" s="45" t="n"/>
      <c r="H117" s="45" t="n"/>
      <c r="I117" s="45" t="n"/>
      <c r="J117" s="46" t="n"/>
      <c r="K117" s="44" t="n"/>
      <c r="L117" s="44" t="n"/>
      <c r="M117" s="34">
        <f>IFERROR(IF(A117="","",IF(K117="Percent",J117*(1-L117),IF(K117="Fixed Amount",MAX(0,J117-L117),J117))),"")</f>
        <v/>
      </c>
      <c r="N117" s="47" t="n"/>
      <c r="O117" s="47" t="n"/>
      <c r="P117" s="34">
        <f>IFERROR(IF(A117="","",M117*(N117+O117)),"")</f>
        <v/>
      </c>
      <c r="Q117" s="34">
        <f>IFERROR(IF(A117="","",M117+P117),"")</f>
        <v/>
      </c>
      <c r="R117" s="47" t="n"/>
      <c r="S117" s="46" t="n"/>
      <c r="T117" s="46" t="n"/>
      <c r="U117" s="34">
        <f>IFERROR(IF(A117="","",M117*R117+S117),"")</f>
        <v/>
      </c>
      <c r="V117" s="34">
        <f>IFERROR(IF(A117="","",M117-U117-T117),"")</f>
        <v/>
      </c>
      <c r="W117" s="36">
        <f>IFERROR(IF(A117="","",(J117-M117)/J117),"")</f>
        <v/>
      </c>
      <c r="X117" s="34">
        <f>IFERROR(IF(A117="","",V117-'Dashboard'!$B$8),"")</f>
        <v/>
      </c>
      <c r="Y117" s="48" t="n"/>
      <c r="Z117" s="48" t="n"/>
      <c r="AA117" s="48" t="n"/>
      <c r="AB117" s="44" t="n"/>
      <c r="AC117" s="44" t="n"/>
      <c r="AD117" s="44" t="n"/>
      <c r="AE117" s="44" t="n"/>
      <c r="AF117" s="44" t="n"/>
      <c r="AG117" s="44" t="n"/>
      <c r="AH117" s="44" t="n"/>
      <c r="AI117" s="38">
        <f>IFERROR(IF(A117="","",IF(C117="","Missing rate plan name",IF(F117="","Missing booking channel",IF(G117="","Missing stay date",IF(J117&lt;=0,"Review base BAR",IF(M117&lt;=0,"Review selling rate",IF(I117&lt;H117,"Booking dates reversed",IF(AND(AH117="Active",I117&lt;TODAY()),"Expired date marked Active",IF(AND(AH117="Active",AC117=""),"Missing cancellation policy",IF(Z117&lt;Y117,"Stay limits reversed",IF(AND(D117="Advance Purchase",AA117&lt;'Dashboard'!$B$12),"Review advance purchase window","OK"))))))))))),"")</f>
        <v/>
      </c>
      <c r="AJ117" s="44" t="n"/>
    </row>
    <row r="118">
      <c r="A118" s="39" t="n"/>
      <c r="B118" s="39" t="n"/>
      <c r="C118" s="39" t="n"/>
      <c r="D118" s="39" t="n"/>
      <c r="E118" s="39" t="n"/>
      <c r="F118" s="39" t="n"/>
      <c r="G118" s="40" t="n"/>
      <c r="H118" s="40" t="n"/>
      <c r="I118" s="40" t="n"/>
      <c r="J118" s="41" t="n"/>
      <c r="K118" s="39" t="n"/>
      <c r="L118" s="39" t="n"/>
      <c r="M118" s="34">
        <f>IFERROR(IF(A118="","",IF(K118="Percent",J118*(1-L118),IF(K118="Fixed Amount",MAX(0,J118-L118),J118))),"")</f>
        <v/>
      </c>
      <c r="N118" s="42" t="n"/>
      <c r="O118" s="42" t="n"/>
      <c r="P118" s="34">
        <f>IFERROR(IF(A118="","",M118*(N118+O118)),"")</f>
        <v/>
      </c>
      <c r="Q118" s="34">
        <f>IFERROR(IF(A118="","",M118+P118),"")</f>
        <v/>
      </c>
      <c r="R118" s="42" t="n"/>
      <c r="S118" s="41" t="n"/>
      <c r="T118" s="41" t="n"/>
      <c r="U118" s="34">
        <f>IFERROR(IF(A118="","",M118*R118+S118),"")</f>
        <v/>
      </c>
      <c r="V118" s="34">
        <f>IFERROR(IF(A118="","",M118-U118-T118),"")</f>
        <v/>
      </c>
      <c r="W118" s="36">
        <f>IFERROR(IF(A118="","",(J118-M118)/J118),"")</f>
        <v/>
      </c>
      <c r="X118" s="34">
        <f>IFERROR(IF(A118="","",V118-'Dashboard'!$B$8),"")</f>
        <v/>
      </c>
      <c r="Y118" s="43" t="n"/>
      <c r="Z118" s="43" t="n"/>
      <c r="AA118" s="43" t="n"/>
      <c r="AB118" s="39" t="n"/>
      <c r="AC118" s="39" t="n"/>
      <c r="AD118" s="39" t="n"/>
      <c r="AE118" s="39" t="n"/>
      <c r="AF118" s="39" t="n"/>
      <c r="AG118" s="39" t="n"/>
      <c r="AH118" s="39" t="n"/>
      <c r="AI118" s="38">
        <f>IFERROR(IF(A118="","",IF(C118="","Missing rate plan name",IF(F118="","Missing booking channel",IF(G118="","Missing stay date",IF(J118&lt;=0,"Review base BAR",IF(M118&lt;=0,"Review selling rate",IF(I118&lt;H118,"Booking dates reversed",IF(AND(AH118="Active",I118&lt;TODAY()),"Expired date marked Active",IF(AND(AH118="Active",AC118=""),"Missing cancellation policy",IF(Z118&lt;Y118,"Stay limits reversed",IF(AND(D118="Advance Purchase",AA118&lt;'Dashboard'!$B$12),"Review advance purchase window","OK"))))))))))),"")</f>
        <v/>
      </c>
      <c r="AJ118" s="39" t="n"/>
    </row>
    <row r="119">
      <c r="A119" s="44" t="n"/>
      <c r="B119" s="44" t="n"/>
      <c r="C119" s="44" t="n"/>
      <c r="D119" s="44" t="n"/>
      <c r="E119" s="44" t="n"/>
      <c r="F119" s="44" t="n"/>
      <c r="G119" s="45" t="n"/>
      <c r="H119" s="45" t="n"/>
      <c r="I119" s="45" t="n"/>
      <c r="J119" s="46" t="n"/>
      <c r="K119" s="44" t="n"/>
      <c r="L119" s="44" t="n"/>
      <c r="M119" s="34">
        <f>IFERROR(IF(A119="","",IF(K119="Percent",J119*(1-L119),IF(K119="Fixed Amount",MAX(0,J119-L119),J119))),"")</f>
        <v/>
      </c>
      <c r="N119" s="47" t="n"/>
      <c r="O119" s="47" t="n"/>
      <c r="P119" s="34">
        <f>IFERROR(IF(A119="","",M119*(N119+O119)),"")</f>
        <v/>
      </c>
      <c r="Q119" s="34">
        <f>IFERROR(IF(A119="","",M119+P119),"")</f>
        <v/>
      </c>
      <c r="R119" s="47" t="n"/>
      <c r="S119" s="46" t="n"/>
      <c r="T119" s="46" t="n"/>
      <c r="U119" s="34">
        <f>IFERROR(IF(A119="","",M119*R119+S119),"")</f>
        <v/>
      </c>
      <c r="V119" s="34">
        <f>IFERROR(IF(A119="","",M119-U119-T119),"")</f>
        <v/>
      </c>
      <c r="W119" s="36">
        <f>IFERROR(IF(A119="","",(J119-M119)/J119),"")</f>
        <v/>
      </c>
      <c r="X119" s="34">
        <f>IFERROR(IF(A119="","",V119-'Dashboard'!$B$8),"")</f>
        <v/>
      </c>
      <c r="Y119" s="48" t="n"/>
      <c r="Z119" s="48" t="n"/>
      <c r="AA119" s="48" t="n"/>
      <c r="AB119" s="44" t="n"/>
      <c r="AC119" s="44" t="n"/>
      <c r="AD119" s="44" t="n"/>
      <c r="AE119" s="44" t="n"/>
      <c r="AF119" s="44" t="n"/>
      <c r="AG119" s="44" t="n"/>
      <c r="AH119" s="44" t="n"/>
      <c r="AI119" s="38">
        <f>IFERROR(IF(A119="","",IF(C119="","Missing rate plan name",IF(F119="","Missing booking channel",IF(G119="","Missing stay date",IF(J119&lt;=0,"Review base BAR",IF(M119&lt;=0,"Review selling rate",IF(I119&lt;H119,"Booking dates reversed",IF(AND(AH119="Active",I119&lt;TODAY()),"Expired date marked Active",IF(AND(AH119="Active",AC119=""),"Missing cancellation policy",IF(Z119&lt;Y119,"Stay limits reversed",IF(AND(D119="Advance Purchase",AA119&lt;'Dashboard'!$B$12),"Review advance purchase window","OK"))))))))))),"")</f>
        <v/>
      </c>
      <c r="AJ119" s="44" t="n"/>
    </row>
    <row r="120">
      <c r="A120" s="39" t="n"/>
      <c r="B120" s="39" t="n"/>
      <c r="C120" s="39" t="n"/>
      <c r="D120" s="39" t="n"/>
      <c r="E120" s="39" t="n"/>
      <c r="F120" s="39" t="n"/>
      <c r="G120" s="40" t="n"/>
      <c r="H120" s="40" t="n"/>
      <c r="I120" s="40" t="n"/>
      <c r="J120" s="41" t="n"/>
      <c r="K120" s="39" t="n"/>
      <c r="L120" s="39" t="n"/>
      <c r="M120" s="34">
        <f>IFERROR(IF(A120="","",IF(K120="Percent",J120*(1-L120),IF(K120="Fixed Amount",MAX(0,J120-L120),J120))),"")</f>
        <v/>
      </c>
      <c r="N120" s="42" t="n"/>
      <c r="O120" s="42" t="n"/>
      <c r="P120" s="34">
        <f>IFERROR(IF(A120="","",M120*(N120+O120)),"")</f>
        <v/>
      </c>
      <c r="Q120" s="34">
        <f>IFERROR(IF(A120="","",M120+P120),"")</f>
        <v/>
      </c>
      <c r="R120" s="42" t="n"/>
      <c r="S120" s="41" t="n"/>
      <c r="T120" s="41" t="n"/>
      <c r="U120" s="34">
        <f>IFERROR(IF(A120="","",M120*R120+S120),"")</f>
        <v/>
      </c>
      <c r="V120" s="34">
        <f>IFERROR(IF(A120="","",M120-U120-T120),"")</f>
        <v/>
      </c>
      <c r="W120" s="36">
        <f>IFERROR(IF(A120="","",(J120-M120)/J120),"")</f>
        <v/>
      </c>
      <c r="X120" s="34">
        <f>IFERROR(IF(A120="","",V120-'Dashboard'!$B$8),"")</f>
        <v/>
      </c>
      <c r="Y120" s="43" t="n"/>
      <c r="Z120" s="43" t="n"/>
      <c r="AA120" s="43" t="n"/>
      <c r="AB120" s="39" t="n"/>
      <c r="AC120" s="39" t="n"/>
      <c r="AD120" s="39" t="n"/>
      <c r="AE120" s="39" t="n"/>
      <c r="AF120" s="39" t="n"/>
      <c r="AG120" s="39" t="n"/>
      <c r="AH120" s="39" t="n"/>
      <c r="AI120" s="38">
        <f>IFERROR(IF(A120="","",IF(C120="","Missing rate plan name",IF(F120="","Missing booking channel",IF(G120="","Missing stay date",IF(J120&lt;=0,"Review base BAR",IF(M120&lt;=0,"Review selling rate",IF(I120&lt;H120,"Booking dates reversed",IF(AND(AH120="Active",I120&lt;TODAY()),"Expired date marked Active",IF(AND(AH120="Active",AC120=""),"Missing cancellation policy",IF(Z120&lt;Y120,"Stay limits reversed",IF(AND(D120="Advance Purchase",AA120&lt;'Dashboard'!$B$12),"Review advance purchase window","OK"))))))))))),"")</f>
        <v/>
      </c>
      <c r="AJ120" s="39" t="n"/>
    </row>
    <row r="121">
      <c r="A121" s="44" t="n"/>
      <c r="B121" s="44" t="n"/>
      <c r="C121" s="44" t="n"/>
      <c r="D121" s="44" t="n"/>
      <c r="E121" s="44" t="n"/>
      <c r="F121" s="44" t="n"/>
      <c r="G121" s="45" t="n"/>
      <c r="H121" s="45" t="n"/>
      <c r="I121" s="45" t="n"/>
      <c r="J121" s="46" t="n"/>
      <c r="K121" s="44" t="n"/>
      <c r="L121" s="44" t="n"/>
      <c r="M121" s="34">
        <f>IFERROR(IF(A121="","",IF(K121="Percent",J121*(1-L121),IF(K121="Fixed Amount",MAX(0,J121-L121),J121))),"")</f>
        <v/>
      </c>
      <c r="N121" s="47" t="n"/>
      <c r="O121" s="47" t="n"/>
      <c r="P121" s="34">
        <f>IFERROR(IF(A121="","",M121*(N121+O121)),"")</f>
        <v/>
      </c>
      <c r="Q121" s="34">
        <f>IFERROR(IF(A121="","",M121+P121),"")</f>
        <v/>
      </c>
      <c r="R121" s="47" t="n"/>
      <c r="S121" s="46" t="n"/>
      <c r="T121" s="46" t="n"/>
      <c r="U121" s="34">
        <f>IFERROR(IF(A121="","",M121*R121+S121),"")</f>
        <v/>
      </c>
      <c r="V121" s="34">
        <f>IFERROR(IF(A121="","",M121-U121-T121),"")</f>
        <v/>
      </c>
      <c r="W121" s="36">
        <f>IFERROR(IF(A121="","",(J121-M121)/J121),"")</f>
        <v/>
      </c>
      <c r="X121" s="34">
        <f>IFERROR(IF(A121="","",V121-'Dashboard'!$B$8),"")</f>
        <v/>
      </c>
      <c r="Y121" s="48" t="n"/>
      <c r="Z121" s="48" t="n"/>
      <c r="AA121" s="48" t="n"/>
      <c r="AB121" s="44" t="n"/>
      <c r="AC121" s="44" t="n"/>
      <c r="AD121" s="44" t="n"/>
      <c r="AE121" s="44" t="n"/>
      <c r="AF121" s="44" t="n"/>
      <c r="AG121" s="44" t="n"/>
      <c r="AH121" s="44" t="n"/>
      <c r="AI121" s="38">
        <f>IFERROR(IF(A121="","",IF(C121="","Missing rate plan name",IF(F121="","Missing booking channel",IF(G121="","Missing stay date",IF(J121&lt;=0,"Review base BAR",IF(M121&lt;=0,"Review selling rate",IF(I121&lt;H121,"Booking dates reversed",IF(AND(AH121="Active",I121&lt;TODAY()),"Expired date marked Active",IF(AND(AH121="Active",AC121=""),"Missing cancellation policy",IF(Z121&lt;Y121,"Stay limits reversed",IF(AND(D121="Advance Purchase",AA121&lt;'Dashboard'!$B$12),"Review advance purchase window","OK"))))))))))),"")</f>
        <v/>
      </c>
      <c r="AJ121" s="44" t="n"/>
    </row>
    <row r="122">
      <c r="A122" s="39" t="n"/>
      <c r="B122" s="39" t="n"/>
      <c r="C122" s="39" t="n"/>
      <c r="D122" s="39" t="n"/>
      <c r="E122" s="39" t="n"/>
      <c r="F122" s="39" t="n"/>
      <c r="G122" s="40" t="n"/>
      <c r="H122" s="40" t="n"/>
      <c r="I122" s="40" t="n"/>
      <c r="J122" s="41" t="n"/>
      <c r="K122" s="39" t="n"/>
      <c r="L122" s="39" t="n"/>
      <c r="M122" s="34">
        <f>IFERROR(IF(A122="","",IF(K122="Percent",J122*(1-L122),IF(K122="Fixed Amount",MAX(0,J122-L122),J122))),"")</f>
        <v/>
      </c>
      <c r="N122" s="42" t="n"/>
      <c r="O122" s="42" t="n"/>
      <c r="P122" s="34">
        <f>IFERROR(IF(A122="","",M122*(N122+O122)),"")</f>
        <v/>
      </c>
      <c r="Q122" s="34">
        <f>IFERROR(IF(A122="","",M122+P122),"")</f>
        <v/>
      </c>
      <c r="R122" s="42" t="n"/>
      <c r="S122" s="41" t="n"/>
      <c r="T122" s="41" t="n"/>
      <c r="U122" s="34">
        <f>IFERROR(IF(A122="","",M122*R122+S122),"")</f>
        <v/>
      </c>
      <c r="V122" s="34">
        <f>IFERROR(IF(A122="","",M122-U122-T122),"")</f>
        <v/>
      </c>
      <c r="W122" s="36">
        <f>IFERROR(IF(A122="","",(J122-M122)/J122),"")</f>
        <v/>
      </c>
      <c r="X122" s="34">
        <f>IFERROR(IF(A122="","",V122-'Dashboard'!$B$8),"")</f>
        <v/>
      </c>
      <c r="Y122" s="43" t="n"/>
      <c r="Z122" s="43" t="n"/>
      <c r="AA122" s="43" t="n"/>
      <c r="AB122" s="39" t="n"/>
      <c r="AC122" s="39" t="n"/>
      <c r="AD122" s="39" t="n"/>
      <c r="AE122" s="39" t="n"/>
      <c r="AF122" s="39" t="n"/>
      <c r="AG122" s="39" t="n"/>
      <c r="AH122" s="39" t="n"/>
      <c r="AI122" s="38">
        <f>IFERROR(IF(A122="","",IF(C122="","Missing rate plan name",IF(F122="","Missing booking channel",IF(G122="","Missing stay date",IF(J122&lt;=0,"Review base BAR",IF(M122&lt;=0,"Review selling rate",IF(I122&lt;H122,"Booking dates reversed",IF(AND(AH122="Active",I122&lt;TODAY()),"Expired date marked Active",IF(AND(AH122="Active",AC122=""),"Missing cancellation policy",IF(Z122&lt;Y122,"Stay limits reversed",IF(AND(D122="Advance Purchase",AA122&lt;'Dashboard'!$B$12),"Review advance purchase window","OK"))))))))))),"")</f>
        <v/>
      </c>
      <c r="AJ122" s="39" t="n"/>
    </row>
    <row r="123">
      <c r="A123" s="44" t="n"/>
      <c r="B123" s="44" t="n"/>
      <c r="C123" s="44" t="n"/>
      <c r="D123" s="44" t="n"/>
      <c r="E123" s="44" t="n"/>
      <c r="F123" s="44" t="n"/>
      <c r="G123" s="45" t="n"/>
      <c r="H123" s="45" t="n"/>
      <c r="I123" s="45" t="n"/>
      <c r="J123" s="46" t="n"/>
      <c r="K123" s="44" t="n"/>
      <c r="L123" s="44" t="n"/>
      <c r="M123" s="34">
        <f>IFERROR(IF(A123="","",IF(K123="Percent",J123*(1-L123),IF(K123="Fixed Amount",MAX(0,J123-L123),J123))),"")</f>
        <v/>
      </c>
      <c r="N123" s="47" t="n"/>
      <c r="O123" s="47" t="n"/>
      <c r="P123" s="34">
        <f>IFERROR(IF(A123="","",M123*(N123+O123)),"")</f>
        <v/>
      </c>
      <c r="Q123" s="34">
        <f>IFERROR(IF(A123="","",M123+P123),"")</f>
        <v/>
      </c>
      <c r="R123" s="47" t="n"/>
      <c r="S123" s="46" t="n"/>
      <c r="T123" s="46" t="n"/>
      <c r="U123" s="34">
        <f>IFERROR(IF(A123="","",M123*R123+S123),"")</f>
        <v/>
      </c>
      <c r="V123" s="34">
        <f>IFERROR(IF(A123="","",M123-U123-T123),"")</f>
        <v/>
      </c>
      <c r="W123" s="36">
        <f>IFERROR(IF(A123="","",(J123-M123)/J123),"")</f>
        <v/>
      </c>
      <c r="X123" s="34">
        <f>IFERROR(IF(A123="","",V123-'Dashboard'!$B$8),"")</f>
        <v/>
      </c>
      <c r="Y123" s="48" t="n"/>
      <c r="Z123" s="48" t="n"/>
      <c r="AA123" s="48" t="n"/>
      <c r="AB123" s="44" t="n"/>
      <c r="AC123" s="44" t="n"/>
      <c r="AD123" s="44" t="n"/>
      <c r="AE123" s="44" t="n"/>
      <c r="AF123" s="44" t="n"/>
      <c r="AG123" s="44" t="n"/>
      <c r="AH123" s="44" t="n"/>
      <c r="AI123" s="38">
        <f>IFERROR(IF(A123="","",IF(C123="","Missing rate plan name",IF(F123="","Missing booking channel",IF(G123="","Missing stay date",IF(J123&lt;=0,"Review base BAR",IF(M123&lt;=0,"Review selling rate",IF(I123&lt;H123,"Booking dates reversed",IF(AND(AH123="Active",I123&lt;TODAY()),"Expired date marked Active",IF(AND(AH123="Active",AC123=""),"Missing cancellation policy",IF(Z123&lt;Y123,"Stay limits reversed",IF(AND(D123="Advance Purchase",AA123&lt;'Dashboard'!$B$12),"Review advance purchase window","OK"))))))))))),"")</f>
        <v/>
      </c>
      <c r="AJ123" s="44" t="n"/>
    </row>
    <row r="124">
      <c r="A124" s="39" t="n"/>
      <c r="B124" s="39" t="n"/>
      <c r="C124" s="39" t="n"/>
      <c r="D124" s="39" t="n"/>
      <c r="E124" s="39" t="n"/>
      <c r="F124" s="39" t="n"/>
      <c r="G124" s="40" t="n"/>
      <c r="H124" s="40" t="n"/>
      <c r="I124" s="40" t="n"/>
      <c r="J124" s="41" t="n"/>
      <c r="K124" s="39" t="n"/>
      <c r="L124" s="39" t="n"/>
      <c r="M124" s="34">
        <f>IFERROR(IF(A124="","",IF(K124="Percent",J124*(1-L124),IF(K124="Fixed Amount",MAX(0,J124-L124),J124))),"")</f>
        <v/>
      </c>
      <c r="N124" s="42" t="n"/>
      <c r="O124" s="42" t="n"/>
      <c r="P124" s="34">
        <f>IFERROR(IF(A124="","",M124*(N124+O124)),"")</f>
        <v/>
      </c>
      <c r="Q124" s="34">
        <f>IFERROR(IF(A124="","",M124+P124),"")</f>
        <v/>
      </c>
      <c r="R124" s="42" t="n"/>
      <c r="S124" s="41" t="n"/>
      <c r="T124" s="41" t="n"/>
      <c r="U124" s="34">
        <f>IFERROR(IF(A124="","",M124*R124+S124),"")</f>
        <v/>
      </c>
      <c r="V124" s="34">
        <f>IFERROR(IF(A124="","",M124-U124-T124),"")</f>
        <v/>
      </c>
      <c r="W124" s="36">
        <f>IFERROR(IF(A124="","",(J124-M124)/J124),"")</f>
        <v/>
      </c>
      <c r="X124" s="34">
        <f>IFERROR(IF(A124="","",V124-'Dashboard'!$B$8),"")</f>
        <v/>
      </c>
      <c r="Y124" s="43" t="n"/>
      <c r="Z124" s="43" t="n"/>
      <c r="AA124" s="43" t="n"/>
      <c r="AB124" s="39" t="n"/>
      <c r="AC124" s="39" t="n"/>
      <c r="AD124" s="39" t="n"/>
      <c r="AE124" s="39" t="n"/>
      <c r="AF124" s="39" t="n"/>
      <c r="AG124" s="39" t="n"/>
      <c r="AH124" s="39" t="n"/>
      <c r="AI124" s="38">
        <f>IFERROR(IF(A124="","",IF(C124="","Missing rate plan name",IF(F124="","Missing booking channel",IF(G124="","Missing stay date",IF(J124&lt;=0,"Review base BAR",IF(M124&lt;=0,"Review selling rate",IF(I124&lt;H124,"Booking dates reversed",IF(AND(AH124="Active",I124&lt;TODAY()),"Expired date marked Active",IF(AND(AH124="Active",AC124=""),"Missing cancellation policy",IF(Z124&lt;Y124,"Stay limits reversed",IF(AND(D124="Advance Purchase",AA124&lt;'Dashboard'!$B$12),"Review advance purchase window","OK"))))))))))),"")</f>
        <v/>
      </c>
      <c r="AJ124" s="39" t="n"/>
    </row>
    <row r="125">
      <c r="A125" s="44" t="n"/>
      <c r="B125" s="44" t="n"/>
      <c r="C125" s="44" t="n"/>
      <c r="D125" s="44" t="n"/>
      <c r="E125" s="44" t="n"/>
      <c r="F125" s="44" t="n"/>
      <c r="G125" s="45" t="n"/>
      <c r="H125" s="45" t="n"/>
      <c r="I125" s="45" t="n"/>
      <c r="J125" s="46" t="n"/>
      <c r="K125" s="44" t="n"/>
      <c r="L125" s="44" t="n"/>
      <c r="M125" s="34">
        <f>IFERROR(IF(A125="","",IF(K125="Percent",J125*(1-L125),IF(K125="Fixed Amount",MAX(0,J125-L125),J125))),"")</f>
        <v/>
      </c>
      <c r="N125" s="47" t="n"/>
      <c r="O125" s="47" t="n"/>
      <c r="P125" s="34">
        <f>IFERROR(IF(A125="","",M125*(N125+O125)),"")</f>
        <v/>
      </c>
      <c r="Q125" s="34">
        <f>IFERROR(IF(A125="","",M125+P125),"")</f>
        <v/>
      </c>
      <c r="R125" s="47" t="n"/>
      <c r="S125" s="46" t="n"/>
      <c r="T125" s="46" t="n"/>
      <c r="U125" s="34">
        <f>IFERROR(IF(A125="","",M125*R125+S125),"")</f>
        <v/>
      </c>
      <c r="V125" s="34">
        <f>IFERROR(IF(A125="","",M125-U125-T125),"")</f>
        <v/>
      </c>
      <c r="W125" s="36">
        <f>IFERROR(IF(A125="","",(J125-M125)/J125),"")</f>
        <v/>
      </c>
      <c r="X125" s="34">
        <f>IFERROR(IF(A125="","",V125-'Dashboard'!$B$8),"")</f>
        <v/>
      </c>
      <c r="Y125" s="48" t="n"/>
      <c r="Z125" s="48" t="n"/>
      <c r="AA125" s="48" t="n"/>
      <c r="AB125" s="44" t="n"/>
      <c r="AC125" s="44" t="n"/>
      <c r="AD125" s="44" t="n"/>
      <c r="AE125" s="44" t="n"/>
      <c r="AF125" s="44" t="n"/>
      <c r="AG125" s="44" t="n"/>
      <c r="AH125" s="44" t="n"/>
      <c r="AI125" s="38">
        <f>IFERROR(IF(A125="","",IF(C125="","Missing rate plan name",IF(F125="","Missing booking channel",IF(G125="","Missing stay date",IF(J125&lt;=0,"Review base BAR",IF(M125&lt;=0,"Review selling rate",IF(I125&lt;H125,"Booking dates reversed",IF(AND(AH125="Active",I125&lt;TODAY()),"Expired date marked Active",IF(AND(AH125="Active",AC125=""),"Missing cancellation policy",IF(Z125&lt;Y125,"Stay limits reversed",IF(AND(D125="Advance Purchase",AA125&lt;'Dashboard'!$B$12),"Review advance purchase window","OK"))))))))))),"")</f>
        <v/>
      </c>
      <c r="AJ125" s="44" t="n"/>
    </row>
    <row r="126">
      <c r="A126" s="39" t="n"/>
      <c r="B126" s="39" t="n"/>
      <c r="C126" s="39" t="n"/>
      <c r="D126" s="39" t="n"/>
      <c r="E126" s="39" t="n"/>
      <c r="F126" s="39" t="n"/>
      <c r="G126" s="40" t="n"/>
      <c r="H126" s="40" t="n"/>
      <c r="I126" s="40" t="n"/>
      <c r="J126" s="41" t="n"/>
      <c r="K126" s="39" t="n"/>
      <c r="L126" s="39" t="n"/>
      <c r="M126" s="34">
        <f>IFERROR(IF(A126="","",IF(K126="Percent",J126*(1-L126),IF(K126="Fixed Amount",MAX(0,J126-L126),J126))),"")</f>
        <v/>
      </c>
      <c r="N126" s="42" t="n"/>
      <c r="O126" s="42" t="n"/>
      <c r="P126" s="34">
        <f>IFERROR(IF(A126="","",M126*(N126+O126)),"")</f>
        <v/>
      </c>
      <c r="Q126" s="34">
        <f>IFERROR(IF(A126="","",M126+P126),"")</f>
        <v/>
      </c>
      <c r="R126" s="42" t="n"/>
      <c r="S126" s="41" t="n"/>
      <c r="T126" s="41" t="n"/>
      <c r="U126" s="34">
        <f>IFERROR(IF(A126="","",M126*R126+S126),"")</f>
        <v/>
      </c>
      <c r="V126" s="34">
        <f>IFERROR(IF(A126="","",M126-U126-T126),"")</f>
        <v/>
      </c>
      <c r="W126" s="36">
        <f>IFERROR(IF(A126="","",(J126-M126)/J126),"")</f>
        <v/>
      </c>
      <c r="X126" s="34">
        <f>IFERROR(IF(A126="","",V126-'Dashboard'!$B$8),"")</f>
        <v/>
      </c>
      <c r="Y126" s="43" t="n"/>
      <c r="Z126" s="43" t="n"/>
      <c r="AA126" s="43" t="n"/>
      <c r="AB126" s="39" t="n"/>
      <c r="AC126" s="39" t="n"/>
      <c r="AD126" s="39" t="n"/>
      <c r="AE126" s="39" t="n"/>
      <c r="AF126" s="39" t="n"/>
      <c r="AG126" s="39" t="n"/>
      <c r="AH126" s="39" t="n"/>
      <c r="AI126" s="38">
        <f>IFERROR(IF(A126="","",IF(C126="","Missing rate plan name",IF(F126="","Missing booking channel",IF(G126="","Missing stay date",IF(J126&lt;=0,"Review base BAR",IF(M126&lt;=0,"Review selling rate",IF(I126&lt;H126,"Booking dates reversed",IF(AND(AH126="Active",I126&lt;TODAY()),"Expired date marked Active",IF(AND(AH126="Active",AC126=""),"Missing cancellation policy",IF(Z126&lt;Y126,"Stay limits reversed",IF(AND(D126="Advance Purchase",AA126&lt;'Dashboard'!$B$12),"Review advance purchase window","OK"))))))))))),"")</f>
        <v/>
      </c>
      <c r="AJ126" s="39" t="n"/>
    </row>
    <row r="127">
      <c r="A127" s="44" t="n"/>
      <c r="B127" s="44" t="n"/>
      <c r="C127" s="44" t="n"/>
      <c r="D127" s="44" t="n"/>
      <c r="E127" s="44" t="n"/>
      <c r="F127" s="44" t="n"/>
      <c r="G127" s="45" t="n"/>
      <c r="H127" s="45" t="n"/>
      <c r="I127" s="45" t="n"/>
      <c r="J127" s="46" t="n"/>
      <c r="K127" s="44" t="n"/>
      <c r="L127" s="44" t="n"/>
      <c r="M127" s="34">
        <f>IFERROR(IF(A127="","",IF(K127="Percent",J127*(1-L127),IF(K127="Fixed Amount",MAX(0,J127-L127),J127))),"")</f>
        <v/>
      </c>
      <c r="N127" s="47" t="n"/>
      <c r="O127" s="47" t="n"/>
      <c r="P127" s="34">
        <f>IFERROR(IF(A127="","",M127*(N127+O127)),"")</f>
        <v/>
      </c>
      <c r="Q127" s="34">
        <f>IFERROR(IF(A127="","",M127+P127),"")</f>
        <v/>
      </c>
      <c r="R127" s="47" t="n"/>
      <c r="S127" s="46" t="n"/>
      <c r="T127" s="46" t="n"/>
      <c r="U127" s="34">
        <f>IFERROR(IF(A127="","",M127*R127+S127),"")</f>
        <v/>
      </c>
      <c r="V127" s="34">
        <f>IFERROR(IF(A127="","",M127-U127-T127),"")</f>
        <v/>
      </c>
      <c r="W127" s="36">
        <f>IFERROR(IF(A127="","",(J127-M127)/J127),"")</f>
        <v/>
      </c>
      <c r="X127" s="34">
        <f>IFERROR(IF(A127="","",V127-'Dashboard'!$B$8),"")</f>
        <v/>
      </c>
      <c r="Y127" s="48" t="n"/>
      <c r="Z127" s="48" t="n"/>
      <c r="AA127" s="48" t="n"/>
      <c r="AB127" s="44" t="n"/>
      <c r="AC127" s="44" t="n"/>
      <c r="AD127" s="44" t="n"/>
      <c r="AE127" s="44" t="n"/>
      <c r="AF127" s="44" t="n"/>
      <c r="AG127" s="44" t="n"/>
      <c r="AH127" s="44" t="n"/>
      <c r="AI127" s="38">
        <f>IFERROR(IF(A127="","",IF(C127="","Missing rate plan name",IF(F127="","Missing booking channel",IF(G127="","Missing stay date",IF(J127&lt;=0,"Review base BAR",IF(M127&lt;=0,"Review selling rate",IF(I127&lt;H127,"Booking dates reversed",IF(AND(AH127="Active",I127&lt;TODAY()),"Expired date marked Active",IF(AND(AH127="Active",AC127=""),"Missing cancellation policy",IF(Z127&lt;Y127,"Stay limits reversed",IF(AND(D127="Advance Purchase",AA127&lt;'Dashboard'!$B$12),"Review advance purchase window","OK"))))))))))),"")</f>
        <v/>
      </c>
      <c r="AJ127" s="44" t="n"/>
    </row>
    <row r="128">
      <c r="A128" s="39" t="n"/>
      <c r="B128" s="39" t="n"/>
      <c r="C128" s="39" t="n"/>
      <c r="D128" s="39" t="n"/>
      <c r="E128" s="39" t="n"/>
      <c r="F128" s="39" t="n"/>
      <c r="G128" s="40" t="n"/>
      <c r="H128" s="40" t="n"/>
      <c r="I128" s="40" t="n"/>
      <c r="J128" s="41" t="n"/>
      <c r="K128" s="39" t="n"/>
      <c r="L128" s="39" t="n"/>
      <c r="M128" s="34">
        <f>IFERROR(IF(A128="","",IF(K128="Percent",J128*(1-L128),IF(K128="Fixed Amount",MAX(0,J128-L128),J128))),"")</f>
        <v/>
      </c>
      <c r="N128" s="42" t="n"/>
      <c r="O128" s="42" t="n"/>
      <c r="P128" s="34">
        <f>IFERROR(IF(A128="","",M128*(N128+O128)),"")</f>
        <v/>
      </c>
      <c r="Q128" s="34">
        <f>IFERROR(IF(A128="","",M128+P128),"")</f>
        <v/>
      </c>
      <c r="R128" s="42" t="n"/>
      <c r="S128" s="41" t="n"/>
      <c r="T128" s="41" t="n"/>
      <c r="U128" s="34">
        <f>IFERROR(IF(A128="","",M128*R128+S128),"")</f>
        <v/>
      </c>
      <c r="V128" s="34">
        <f>IFERROR(IF(A128="","",M128-U128-T128),"")</f>
        <v/>
      </c>
      <c r="W128" s="36">
        <f>IFERROR(IF(A128="","",(J128-M128)/J128),"")</f>
        <v/>
      </c>
      <c r="X128" s="34">
        <f>IFERROR(IF(A128="","",V128-'Dashboard'!$B$8),"")</f>
        <v/>
      </c>
      <c r="Y128" s="43" t="n"/>
      <c r="Z128" s="43" t="n"/>
      <c r="AA128" s="43" t="n"/>
      <c r="AB128" s="39" t="n"/>
      <c r="AC128" s="39" t="n"/>
      <c r="AD128" s="39" t="n"/>
      <c r="AE128" s="39" t="n"/>
      <c r="AF128" s="39" t="n"/>
      <c r="AG128" s="39" t="n"/>
      <c r="AH128" s="39" t="n"/>
      <c r="AI128" s="38">
        <f>IFERROR(IF(A128="","",IF(C128="","Missing rate plan name",IF(F128="","Missing booking channel",IF(G128="","Missing stay date",IF(J128&lt;=0,"Review base BAR",IF(M128&lt;=0,"Review selling rate",IF(I128&lt;H128,"Booking dates reversed",IF(AND(AH128="Active",I128&lt;TODAY()),"Expired date marked Active",IF(AND(AH128="Active",AC128=""),"Missing cancellation policy",IF(Z128&lt;Y128,"Stay limits reversed",IF(AND(D128="Advance Purchase",AA128&lt;'Dashboard'!$B$12),"Review advance purchase window","OK"))))))))))),"")</f>
        <v/>
      </c>
      <c r="AJ128" s="39" t="n"/>
    </row>
    <row r="129">
      <c r="A129" s="44" t="n"/>
      <c r="B129" s="44" t="n"/>
      <c r="C129" s="44" t="n"/>
      <c r="D129" s="44" t="n"/>
      <c r="E129" s="44" t="n"/>
      <c r="F129" s="44" t="n"/>
      <c r="G129" s="45" t="n"/>
      <c r="H129" s="45" t="n"/>
      <c r="I129" s="45" t="n"/>
      <c r="J129" s="46" t="n"/>
      <c r="K129" s="44" t="n"/>
      <c r="L129" s="44" t="n"/>
      <c r="M129" s="34">
        <f>IFERROR(IF(A129="","",IF(K129="Percent",J129*(1-L129),IF(K129="Fixed Amount",MAX(0,J129-L129),J129))),"")</f>
        <v/>
      </c>
      <c r="N129" s="47" t="n"/>
      <c r="O129" s="47" t="n"/>
      <c r="P129" s="34">
        <f>IFERROR(IF(A129="","",M129*(N129+O129)),"")</f>
        <v/>
      </c>
      <c r="Q129" s="34">
        <f>IFERROR(IF(A129="","",M129+P129),"")</f>
        <v/>
      </c>
      <c r="R129" s="47" t="n"/>
      <c r="S129" s="46" t="n"/>
      <c r="T129" s="46" t="n"/>
      <c r="U129" s="34">
        <f>IFERROR(IF(A129="","",M129*R129+S129),"")</f>
        <v/>
      </c>
      <c r="V129" s="34">
        <f>IFERROR(IF(A129="","",M129-U129-T129),"")</f>
        <v/>
      </c>
      <c r="W129" s="36">
        <f>IFERROR(IF(A129="","",(J129-M129)/J129),"")</f>
        <v/>
      </c>
      <c r="X129" s="34">
        <f>IFERROR(IF(A129="","",V129-'Dashboard'!$B$8),"")</f>
        <v/>
      </c>
      <c r="Y129" s="48" t="n"/>
      <c r="Z129" s="48" t="n"/>
      <c r="AA129" s="48" t="n"/>
      <c r="AB129" s="44" t="n"/>
      <c r="AC129" s="44" t="n"/>
      <c r="AD129" s="44" t="n"/>
      <c r="AE129" s="44" t="n"/>
      <c r="AF129" s="44" t="n"/>
      <c r="AG129" s="44" t="n"/>
      <c r="AH129" s="44" t="n"/>
      <c r="AI129" s="38">
        <f>IFERROR(IF(A129="","",IF(C129="","Missing rate plan name",IF(F129="","Missing booking channel",IF(G129="","Missing stay date",IF(J129&lt;=0,"Review base BAR",IF(M129&lt;=0,"Review selling rate",IF(I129&lt;H129,"Booking dates reversed",IF(AND(AH129="Active",I129&lt;TODAY()),"Expired date marked Active",IF(AND(AH129="Active",AC129=""),"Missing cancellation policy",IF(Z129&lt;Y129,"Stay limits reversed",IF(AND(D129="Advance Purchase",AA129&lt;'Dashboard'!$B$12),"Review advance purchase window","OK"))))))))))),"")</f>
        <v/>
      </c>
      <c r="AJ129" s="44" t="n"/>
    </row>
    <row r="130">
      <c r="A130" s="39" t="n"/>
      <c r="B130" s="39" t="n"/>
      <c r="C130" s="39" t="n"/>
      <c r="D130" s="39" t="n"/>
      <c r="E130" s="39" t="n"/>
      <c r="F130" s="39" t="n"/>
      <c r="G130" s="40" t="n"/>
      <c r="H130" s="40" t="n"/>
      <c r="I130" s="40" t="n"/>
      <c r="J130" s="41" t="n"/>
      <c r="K130" s="39" t="n"/>
      <c r="L130" s="39" t="n"/>
      <c r="M130" s="34">
        <f>IFERROR(IF(A130="","",IF(K130="Percent",J130*(1-L130),IF(K130="Fixed Amount",MAX(0,J130-L130),J130))),"")</f>
        <v/>
      </c>
      <c r="N130" s="42" t="n"/>
      <c r="O130" s="42" t="n"/>
      <c r="P130" s="34">
        <f>IFERROR(IF(A130="","",M130*(N130+O130)),"")</f>
        <v/>
      </c>
      <c r="Q130" s="34">
        <f>IFERROR(IF(A130="","",M130+P130),"")</f>
        <v/>
      </c>
      <c r="R130" s="42" t="n"/>
      <c r="S130" s="41" t="n"/>
      <c r="T130" s="41" t="n"/>
      <c r="U130" s="34">
        <f>IFERROR(IF(A130="","",M130*R130+S130),"")</f>
        <v/>
      </c>
      <c r="V130" s="34">
        <f>IFERROR(IF(A130="","",M130-U130-T130),"")</f>
        <v/>
      </c>
      <c r="W130" s="36">
        <f>IFERROR(IF(A130="","",(J130-M130)/J130),"")</f>
        <v/>
      </c>
      <c r="X130" s="34">
        <f>IFERROR(IF(A130="","",V130-'Dashboard'!$B$8),"")</f>
        <v/>
      </c>
      <c r="Y130" s="43" t="n"/>
      <c r="Z130" s="43" t="n"/>
      <c r="AA130" s="43" t="n"/>
      <c r="AB130" s="39" t="n"/>
      <c r="AC130" s="39" t="n"/>
      <c r="AD130" s="39" t="n"/>
      <c r="AE130" s="39" t="n"/>
      <c r="AF130" s="39" t="n"/>
      <c r="AG130" s="39" t="n"/>
      <c r="AH130" s="39" t="n"/>
      <c r="AI130" s="38">
        <f>IFERROR(IF(A130="","",IF(C130="","Missing rate plan name",IF(F130="","Missing booking channel",IF(G130="","Missing stay date",IF(J130&lt;=0,"Review base BAR",IF(M130&lt;=0,"Review selling rate",IF(I130&lt;H130,"Booking dates reversed",IF(AND(AH130="Active",I130&lt;TODAY()),"Expired date marked Active",IF(AND(AH130="Active",AC130=""),"Missing cancellation policy",IF(Z130&lt;Y130,"Stay limits reversed",IF(AND(D130="Advance Purchase",AA130&lt;'Dashboard'!$B$12),"Review advance purchase window","OK"))))))))))),"")</f>
        <v/>
      </c>
      <c r="AJ130" s="39" t="n"/>
    </row>
    <row r="131">
      <c r="A131" s="44" t="n"/>
      <c r="B131" s="44" t="n"/>
      <c r="C131" s="44" t="n"/>
      <c r="D131" s="44" t="n"/>
      <c r="E131" s="44" t="n"/>
      <c r="F131" s="44" t="n"/>
      <c r="G131" s="45" t="n"/>
      <c r="H131" s="45" t="n"/>
      <c r="I131" s="45" t="n"/>
      <c r="J131" s="46" t="n"/>
      <c r="K131" s="44" t="n"/>
      <c r="L131" s="44" t="n"/>
      <c r="M131" s="34">
        <f>IFERROR(IF(A131="","",IF(K131="Percent",J131*(1-L131),IF(K131="Fixed Amount",MAX(0,J131-L131),J131))),"")</f>
        <v/>
      </c>
      <c r="N131" s="47" t="n"/>
      <c r="O131" s="47" t="n"/>
      <c r="P131" s="34">
        <f>IFERROR(IF(A131="","",M131*(N131+O131)),"")</f>
        <v/>
      </c>
      <c r="Q131" s="34">
        <f>IFERROR(IF(A131="","",M131+P131),"")</f>
        <v/>
      </c>
      <c r="R131" s="47" t="n"/>
      <c r="S131" s="46" t="n"/>
      <c r="T131" s="46" t="n"/>
      <c r="U131" s="34">
        <f>IFERROR(IF(A131="","",M131*R131+S131),"")</f>
        <v/>
      </c>
      <c r="V131" s="34">
        <f>IFERROR(IF(A131="","",M131-U131-T131),"")</f>
        <v/>
      </c>
      <c r="W131" s="36">
        <f>IFERROR(IF(A131="","",(J131-M131)/J131),"")</f>
        <v/>
      </c>
      <c r="X131" s="34">
        <f>IFERROR(IF(A131="","",V131-'Dashboard'!$B$8),"")</f>
        <v/>
      </c>
      <c r="Y131" s="48" t="n"/>
      <c r="Z131" s="48" t="n"/>
      <c r="AA131" s="48" t="n"/>
      <c r="AB131" s="44" t="n"/>
      <c r="AC131" s="44" t="n"/>
      <c r="AD131" s="44" t="n"/>
      <c r="AE131" s="44" t="n"/>
      <c r="AF131" s="44" t="n"/>
      <c r="AG131" s="44" t="n"/>
      <c r="AH131" s="44" t="n"/>
      <c r="AI131" s="38">
        <f>IFERROR(IF(A131="","",IF(C131="","Missing rate plan name",IF(F131="","Missing booking channel",IF(G131="","Missing stay date",IF(J131&lt;=0,"Review base BAR",IF(M131&lt;=0,"Review selling rate",IF(I131&lt;H131,"Booking dates reversed",IF(AND(AH131="Active",I131&lt;TODAY()),"Expired date marked Active",IF(AND(AH131="Active",AC131=""),"Missing cancellation policy",IF(Z131&lt;Y131,"Stay limits reversed",IF(AND(D131="Advance Purchase",AA131&lt;'Dashboard'!$B$12),"Review advance purchase window","OK"))))))))))),"")</f>
        <v/>
      </c>
      <c r="AJ131" s="44" t="n"/>
    </row>
    <row r="132">
      <c r="A132" s="39" t="n"/>
      <c r="B132" s="39" t="n"/>
      <c r="C132" s="39" t="n"/>
      <c r="D132" s="39" t="n"/>
      <c r="E132" s="39" t="n"/>
      <c r="F132" s="39" t="n"/>
      <c r="G132" s="40" t="n"/>
      <c r="H132" s="40" t="n"/>
      <c r="I132" s="40" t="n"/>
      <c r="J132" s="41" t="n"/>
      <c r="K132" s="39" t="n"/>
      <c r="L132" s="39" t="n"/>
      <c r="M132" s="34">
        <f>IFERROR(IF(A132="","",IF(K132="Percent",J132*(1-L132),IF(K132="Fixed Amount",MAX(0,J132-L132),J132))),"")</f>
        <v/>
      </c>
      <c r="N132" s="42" t="n"/>
      <c r="O132" s="42" t="n"/>
      <c r="P132" s="34">
        <f>IFERROR(IF(A132="","",M132*(N132+O132)),"")</f>
        <v/>
      </c>
      <c r="Q132" s="34">
        <f>IFERROR(IF(A132="","",M132+P132),"")</f>
        <v/>
      </c>
      <c r="R132" s="42" t="n"/>
      <c r="S132" s="41" t="n"/>
      <c r="T132" s="41" t="n"/>
      <c r="U132" s="34">
        <f>IFERROR(IF(A132="","",M132*R132+S132),"")</f>
        <v/>
      </c>
      <c r="V132" s="34">
        <f>IFERROR(IF(A132="","",M132-U132-T132),"")</f>
        <v/>
      </c>
      <c r="W132" s="36">
        <f>IFERROR(IF(A132="","",(J132-M132)/J132),"")</f>
        <v/>
      </c>
      <c r="X132" s="34">
        <f>IFERROR(IF(A132="","",V132-'Dashboard'!$B$8),"")</f>
        <v/>
      </c>
      <c r="Y132" s="43" t="n"/>
      <c r="Z132" s="43" t="n"/>
      <c r="AA132" s="43" t="n"/>
      <c r="AB132" s="39" t="n"/>
      <c r="AC132" s="39" t="n"/>
      <c r="AD132" s="39" t="n"/>
      <c r="AE132" s="39" t="n"/>
      <c r="AF132" s="39" t="n"/>
      <c r="AG132" s="39" t="n"/>
      <c r="AH132" s="39" t="n"/>
      <c r="AI132" s="38">
        <f>IFERROR(IF(A132="","",IF(C132="","Missing rate plan name",IF(F132="","Missing booking channel",IF(G132="","Missing stay date",IF(J132&lt;=0,"Review base BAR",IF(M132&lt;=0,"Review selling rate",IF(I132&lt;H132,"Booking dates reversed",IF(AND(AH132="Active",I132&lt;TODAY()),"Expired date marked Active",IF(AND(AH132="Active",AC132=""),"Missing cancellation policy",IF(Z132&lt;Y132,"Stay limits reversed",IF(AND(D132="Advance Purchase",AA132&lt;'Dashboard'!$B$12),"Review advance purchase window","OK"))))))))))),"")</f>
        <v/>
      </c>
      <c r="AJ132" s="39" t="n"/>
    </row>
    <row r="133">
      <c r="A133" s="44" t="n"/>
      <c r="B133" s="44" t="n"/>
      <c r="C133" s="44" t="n"/>
      <c r="D133" s="44" t="n"/>
      <c r="E133" s="44" t="n"/>
      <c r="F133" s="44" t="n"/>
      <c r="G133" s="45" t="n"/>
      <c r="H133" s="45" t="n"/>
      <c r="I133" s="45" t="n"/>
      <c r="J133" s="46" t="n"/>
      <c r="K133" s="44" t="n"/>
      <c r="L133" s="44" t="n"/>
      <c r="M133" s="34">
        <f>IFERROR(IF(A133="","",IF(K133="Percent",J133*(1-L133),IF(K133="Fixed Amount",MAX(0,J133-L133),J133))),"")</f>
        <v/>
      </c>
      <c r="N133" s="47" t="n"/>
      <c r="O133" s="47" t="n"/>
      <c r="P133" s="34">
        <f>IFERROR(IF(A133="","",M133*(N133+O133)),"")</f>
        <v/>
      </c>
      <c r="Q133" s="34">
        <f>IFERROR(IF(A133="","",M133+P133),"")</f>
        <v/>
      </c>
      <c r="R133" s="47" t="n"/>
      <c r="S133" s="46" t="n"/>
      <c r="T133" s="46" t="n"/>
      <c r="U133" s="34">
        <f>IFERROR(IF(A133="","",M133*R133+S133),"")</f>
        <v/>
      </c>
      <c r="V133" s="34">
        <f>IFERROR(IF(A133="","",M133-U133-T133),"")</f>
        <v/>
      </c>
      <c r="W133" s="36">
        <f>IFERROR(IF(A133="","",(J133-M133)/J133),"")</f>
        <v/>
      </c>
      <c r="X133" s="34">
        <f>IFERROR(IF(A133="","",V133-'Dashboard'!$B$8),"")</f>
        <v/>
      </c>
      <c r="Y133" s="48" t="n"/>
      <c r="Z133" s="48" t="n"/>
      <c r="AA133" s="48" t="n"/>
      <c r="AB133" s="44" t="n"/>
      <c r="AC133" s="44" t="n"/>
      <c r="AD133" s="44" t="n"/>
      <c r="AE133" s="44" t="n"/>
      <c r="AF133" s="44" t="n"/>
      <c r="AG133" s="44" t="n"/>
      <c r="AH133" s="44" t="n"/>
      <c r="AI133" s="38">
        <f>IFERROR(IF(A133="","",IF(C133="","Missing rate plan name",IF(F133="","Missing booking channel",IF(G133="","Missing stay date",IF(J133&lt;=0,"Review base BAR",IF(M133&lt;=0,"Review selling rate",IF(I133&lt;H133,"Booking dates reversed",IF(AND(AH133="Active",I133&lt;TODAY()),"Expired date marked Active",IF(AND(AH133="Active",AC133=""),"Missing cancellation policy",IF(Z133&lt;Y133,"Stay limits reversed",IF(AND(D133="Advance Purchase",AA133&lt;'Dashboard'!$B$12),"Review advance purchase window","OK"))))))))))),"")</f>
        <v/>
      </c>
      <c r="AJ133" s="44" t="n"/>
    </row>
    <row r="134">
      <c r="A134" s="39" t="n"/>
      <c r="B134" s="39" t="n"/>
      <c r="C134" s="39" t="n"/>
      <c r="D134" s="39" t="n"/>
      <c r="E134" s="39" t="n"/>
      <c r="F134" s="39" t="n"/>
      <c r="G134" s="40" t="n"/>
      <c r="H134" s="40" t="n"/>
      <c r="I134" s="40" t="n"/>
      <c r="J134" s="41" t="n"/>
      <c r="K134" s="39" t="n"/>
      <c r="L134" s="39" t="n"/>
      <c r="M134" s="34">
        <f>IFERROR(IF(A134="","",IF(K134="Percent",J134*(1-L134),IF(K134="Fixed Amount",MAX(0,J134-L134),J134))),"")</f>
        <v/>
      </c>
      <c r="N134" s="42" t="n"/>
      <c r="O134" s="42" t="n"/>
      <c r="P134" s="34">
        <f>IFERROR(IF(A134="","",M134*(N134+O134)),"")</f>
        <v/>
      </c>
      <c r="Q134" s="34">
        <f>IFERROR(IF(A134="","",M134+P134),"")</f>
        <v/>
      </c>
      <c r="R134" s="42" t="n"/>
      <c r="S134" s="41" t="n"/>
      <c r="T134" s="41" t="n"/>
      <c r="U134" s="34">
        <f>IFERROR(IF(A134="","",M134*R134+S134),"")</f>
        <v/>
      </c>
      <c r="V134" s="34">
        <f>IFERROR(IF(A134="","",M134-U134-T134),"")</f>
        <v/>
      </c>
      <c r="W134" s="36">
        <f>IFERROR(IF(A134="","",(J134-M134)/J134),"")</f>
        <v/>
      </c>
      <c r="X134" s="34">
        <f>IFERROR(IF(A134="","",V134-'Dashboard'!$B$8),"")</f>
        <v/>
      </c>
      <c r="Y134" s="43" t="n"/>
      <c r="Z134" s="43" t="n"/>
      <c r="AA134" s="43" t="n"/>
      <c r="AB134" s="39" t="n"/>
      <c r="AC134" s="39" t="n"/>
      <c r="AD134" s="39" t="n"/>
      <c r="AE134" s="39" t="n"/>
      <c r="AF134" s="39" t="n"/>
      <c r="AG134" s="39" t="n"/>
      <c r="AH134" s="39" t="n"/>
      <c r="AI134" s="38">
        <f>IFERROR(IF(A134="","",IF(C134="","Missing rate plan name",IF(F134="","Missing booking channel",IF(G134="","Missing stay date",IF(J134&lt;=0,"Review base BAR",IF(M134&lt;=0,"Review selling rate",IF(I134&lt;H134,"Booking dates reversed",IF(AND(AH134="Active",I134&lt;TODAY()),"Expired date marked Active",IF(AND(AH134="Active",AC134=""),"Missing cancellation policy",IF(Z134&lt;Y134,"Stay limits reversed",IF(AND(D134="Advance Purchase",AA134&lt;'Dashboard'!$B$12),"Review advance purchase window","OK"))))))))))),"")</f>
        <v/>
      </c>
      <c r="AJ134" s="39" t="n"/>
    </row>
    <row r="135">
      <c r="A135" s="44" t="n"/>
      <c r="B135" s="44" t="n"/>
      <c r="C135" s="44" t="n"/>
      <c r="D135" s="44" t="n"/>
      <c r="E135" s="44" t="n"/>
      <c r="F135" s="44" t="n"/>
      <c r="G135" s="45" t="n"/>
      <c r="H135" s="45" t="n"/>
      <c r="I135" s="45" t="n"/>
      <c r="J135" s="46" t="n"/>
      <c r="K135" s="44" t="n"/>
      <c r="L135" s="44" t="n"/>
      <c r="M135" s="34">
        <f>IFERROR(IF(A135="","",IF(K135="Percent",J135*(1-L135),IF(K135="Fixed Amount",MAX(0,J135-L135),J135))),"")</f>
        <v/>
      </c>
      <c r="N135" s="47" t="n"/>
      <c r="O135" s="47" t="n"/>
      <c r="P135" s="34">
        <f>IFERROR(IF(A135="","",M135*(N135+O135)),"")</f>
        <v/>
      </c>
      <c r="Q135" s="34">
        <f>IFERROR(IF(A135="","",M135+P135),"")</f>
        <v/>
      </c>
      <c r="R135" s="47" t="n"/>
      <c r="S135" s="46" t="n"/>
      <c r="T135" s="46" t="n"/>
      <c r="U135" s="34">
        <f>IFERROR(IF(A135="","",M135*R135+S135),"")</f>
        <v/>
      </c>
      <c r="V135" s="34">
        <f>IFERROR(IF(A135="","",M135-U135-T135),"")</f>
        <v/>
      </c>
      <c r="W135" s="36">
        <f>IFERROR(IF(A135="","",(J135-M135)/J135),"")</f>
        <v/>
      </c>
      <c r="X135" s="34">
        <f>IFERROR(IF(A135="","",V135-'Dashboard'!$B$8),"")</f>
        <v/>
      </c>
      <c r="Y135" s="48" t="n"/>
      <c r="Z135" s="48" t="n"/>
      <c r="AA135" s="48" t="n"/>
      <c r="AB135" s="44" t="n"/>
      <c r="AC135" s="44" t="n"/>
      <c r="AD135" s="44" t="n"/>
      <c r="AE135" s="44" t="n"/>
      <c r="AF135" s="44" t="n"/>
      <c r="AG135" s="44" t="n"/>
      <c r="AH135" s="44" t="n"/>
      <c r="AI135" s="38">
        <f>IFERROR(IF(A135="","",IF(C135="","Missing rate plan name",IF(F135="","Missing booking channel",IF(G135="","Missing stay date",IF(J135&lt;=0,"Review base BAR",IF(M135&lt;=0,"Review selling rate",IF(I135&lt;H135,"Booking dates reversed",IF(AND(AH135="Active",I135&lt;TODAY()),"Expired date marked Active",IF(AND(AH135="Active",AC135=""),"Missing cancellation policy",IF(Z135&lt;Y135,"Stay limits reversed",IF(AND(D135="Advance Purchase",AA135&lt;'Dashboard'!$B$12),"Review advance purchase window","OK"))))))))))),"")</f>
        <v/>
      </c>
      <c r="AJ135" s="44" t="n"/>
    </row>
    <row r="136">
      <c r="A136" s="39" t="n"/>
      <c r="B136" s="39" t="n"/>
      <c r="C136" s="39" t="n"/>
      <c r="D136" s="39" t="n"/>
      <c r="E136" s="39" t="n"/>
      <c r="F136" s="39" t="n"/>
      <c r="G136" s="40" t="n"/>
      <c r="H136" s="40" t="n"/>
      <c r="I136" s="40" t="n"/>
      <c r="J136" s="41" t="n"/>
      <c r="K136" s="39" t="n"/>
      <c r="L136" s="39" t="n"/>
      <c r="M136" s="34">
        <f>IFERROR(IF(A136="","",IF(K136="Percent",J136*(1-L136),IF(K136="Fixed Amount",MAX(0,J136-L136),J136))),"")</f>
        <v/>
      </c>
      <c r="N136" s="42" t="n"/>
      <c r="O136" s="42" t="n"/>
      <c r="P136" s="34">
        <f>IFERROR(IF(A136="","",M136*(N136+O136)),"")</f>
        <v/>
      </c>
      <c r="Q136" s="34">
        <f>IFERROR(IF(A136="","",M136+P136),"")</f>
        <v/>
      </c>
      <c r="R136" s="42" t="n"/>
      <c r="S136" s="41" t="n"/>
      <c r="T136" s="41" t="n"/>
      <c r="U136" s="34">
        <f>IFERROR(IF(A136="","",M136*R136+S136),"")</f>
        <v/>
      </c>
      <c r="V136" s="34">
        <f>IFERROR(IF(A136="","",M136-U136-T136),"")</f>
        <v/>
      </c>
      <c r="W136" s="36">
        <f>IFERROR(IF(A136="","",(J136-M136)/J136),"")</f>
        <v/>
      </c>
      <c r="X136" s="34">
        <f>IFERROR(IF(A136="","",V136-'Dashboard'!$B$8),"")</f>
        <v/>
      </c>
      <c r="Y136" s="43" t="n"/>
      <c r="Z136" s="43" t="n"/>
      <c r="AA136" s="43" t="n"/>
      <c r="AB136" s="39" t="n"/>
      <c r="AC136" s="39" t="n"/>
      <c r="AD136" s="39" t="n"/>
      <c r="AE136" s="39" t="n"/>
      <c r="AF136" s="39" t="n"/>
      <c r="AG136" s="39" t="n"/>
      <c r="AH136" s="39" t="n"/>
      <c r="AI136" s="38">
        <f>IFERROR(IF(A136="","",IF(C136="","Missing rate plan name",IF(F136="","Missing booking channel",IF(G136="","Missing stay date",IF(J136&lt;=0,"Review base BAR",IF(M136&lt;=0,"Review selling rate",IF(I136&lt;H136,"Booking dates reversed",IF(AND(AH136="Active",I136&lt;TODAY()),"Expired date marked Active",IF(AND(AH136="Active",AC136=""),"Missing cancellation policy",IF(Z136&lt;Y136,"Stay limits reversed",IF(AND(D136="Advance Purchase",AA136&lt;'Dashboard'!$B$12),"Review advance purchase window","OK"))))))))))),"")</f>
        <v/>
      </c>
      <c r="AJ136" s="39" t="n"/>
    </row>
    <row r="137">
      <c r="A137" s="44" t="n"/>
      <c r="B137" s="44" t="n"/>
      <c r="C137" s="44" t="n"/>
      <c r="D137" s="44" t="n"/>
      <c r="E137" s="44" t="n"/>
      <c r="F137" s="44" t="n"/>
      <c r="G137" s="45" t="n"/>
      <c r="H137" s="45" t="n"/>
      <c r="I137" s="45" t="n"/>
      <c r="J137" s="46" t="n"/>
      <c r="K137" s="44" t="n"/>
      <c r="L137" s="44" t="n"/>
      <c r="M137" s="34">
        <f>IFERROR(IF(A137="","",IF(K137="Percent",J137*(1-L137),IF(K137="Fixed Amount",MAX(0,J137-L137),J137))),"")</f>
        <v/>
      </c>
      <c r="N137" s="47" t="n"/>
      <c r="O137" s="47" t="n"/>
      <c r="P137" s="34">
        <f>IFERROR(IF(A137="","",M137*(N137+O137)),"")</f>
        <v/>
      </c>
      <c r="Q137" s="34">
        <f>IFERROR(IF(A137="","",M137+P137),"")</f>
        <v/>
      </c>
      <c r="R137" s="47" t="n"/>
      <c r="S137" s="46" t="n"/>
      <c r="T137" s="46" t="n"/>
      <c r="U137" s="34">
        <f>IFERROR(IF(A137="","",M137*R137+S137),"")</f>
        <v/>
      </c>
      <c r="V137" s="34">
        <f>IFERROR(IF(A137="","",M137-U137-T137),"")</f>
        <v/>
      </c>
      <c r="W137" s="36">
        <f>IFERROR(IF(A137="","",(J137-M137)/J137),"")</f>
        <v/>
      </c>
      <c r="X137" s="34">
        <f>IFERROR(IF(A137="","",V137-'Dashboard'!$B$8),"")</f>
        <v/>
      </c>
      <c r="Y137" s="48" t="n"/>
      <c r="Z137" s="48" t="n"/>
      <c r="AA137" s="48" t="n"/>
      <c r="AB137" s="44" t="n"/>
      <c r="AC137" s="44" t="n"/>
      <c r="AD137" s="44" t="n"/>
      <c r="AE137" s="44" t="n"/>
      <c r="AF137" s="44" t="n"/>
      <c r="AG137" s="44" t="n"/>
      <c r="AH137" s="44" t="n"/>
      <c r="AI137" s="38">
        <f>IFERROR(IF(A137="","",IF(C137="","Missing rate plan name",IF(F137="","Missing booking channel",IF(G137="","Missing stay date",IF(J137&lt;=0,"Review base BAR",IF(M137&lt;=0,"Review selling rate",IF(I137&lt;H137,"Booking dates reversed",IF(AND(AH137="Active",I137&lt;TODAY()),"Expired date marked Active",IF(AND(AH137="Active",AC137=""),"Missing cancellation policy",IF(Z137&lt;Y137,"Stay limits reversed",IF(AND(D137="Advance Purchase",AA137&lt;'Dashboard'!$B$12),"Review advance purchase window","OK"))))))))))),"")</f>
        <v/>
      </c>
      <c r="AJ137" s="44" t="n"/>
    </row>
    <row r="138">
      <c r="A138" s="39" t="n"/>
      <c r="B138" s="39" t="n"/>
      <c r="C138" s="39" t="n"/>
      <c r="D138" s="39" t="n"/>
      <c r="E138" s="39" t="n"/>
      <c r="F138" s="39" t="n"/>
      <c r="G138" s="40" t="n"/>
      <c r="H138" s="40" t="n"/>
      <c r="I138" s="40" t="n"/>
      <c r="J138" s="41" t="n"/>
      <c r="K138" s="39" t="n"/>
      <c r="L138" s="39" t="n"/>
      <c r="M138" s="34">
        <f>IFERROR(IF(A138="","",IF(K138="Percent",J138*(1-L138),IF(K138="Fixed Amount",MAX(0,J138-L138),J138))),"")</f>
        <v/>
      </c>
      <c r="N138" s="42" t="n"/>
      <c r="O138" s="42" t="n"/>
      <c r="P138" s="34">
        <f>IFERROR(IF(A138="","",M138*(N138+O138)),"")</f>
        <v/>
      </c>
      <c r="Q138" s="34">
        <f>IFERROR(IF(A138="","",M138+P138),"")</f>
        <v/>
      </c>
      <c r="R138" s="42" t="n"/>
      <c r="S138" s="41" t="n"/>
      <c r="T138" s="41" t="n"/>
      <c r="U138" s="34">
        <f>IFERROR(IF(A138="","",M138*R138+S138),"")</f>
        <v/>
      </c>
      <c r="V138" s="34">
        <f>IFERROR(IF(A138="","",M138-U138-T138),"")</f>
        <v/>
      </c>
      <c r="W138" s="36">
        <f>IFERROR(IF(A138="","",(J138-M138)/J138),"")</f>
        <v/>
      </c>
      <c r="X138" s="34">
        <f>IFERROR(IF(A138="","",V138-'Dashboard'!$B$8),"")</f>
        <v/>
      </c>
      <c r="Y138" s="43" t="n"/>
      <c r="Z138" s="43" t="n"/>
      <c r="AA138" s="43" t="n"/>
      <c r="AB138" s="39" t="n"/>
      <c r="AC138" s="39" t="n"/>
      <c r="AD138" s="39" t="n"/>
      <c r="AE138" s="39" t="n"/>
      <c r="AF138" s="39" t="n"/>
      <c r="AG138" s="39" t="n"/>
      <c r="AH138" s="39" t="n"/>
      <c r="AI138" s="38">
        <f>IFERROR(IF(A138="","",IF(C138="","Missing rate plan name",IF(F138="","Missing booking channel",IF(G138="","Missing stay date",IF(J138&lt;=0,"Review base BAR",IF(M138&lt;=0,"Review selling rate",IF(I138&lt;H138,"Booking dates reversed",IF(AND(AH138="Active",I138&lt;TODAY()),"Expired date marked Active",IF(AND(AH138="Active",AC138=""),"Missing cancellation policy",IF(Z138&lt;Y138,"Stay limits reversed",IF(AND(D138="Advance Purchase",AA138&lt;'Dashboard'!$B$12),"Review advance purchase window","OK"))))))))))),"")</f>
        <v/>
      </c>
      <c r="AJ138" s="39" t="n"/>
    </row>
    <row r="139">
      <c r="A139" s="44" t="n"/>
      <c r="B139" s="44" t="n"/>
      <c r="C139" s="44" t="n"/>
      <c r="D139" s="44" t="n"/>
      <c r="E139" s="44" t="n"/>
      <c r="F139" s="44" t="n"/>
      <c r="G139" s="45" t="n"/>
      <c r="H139" s="45" t="n"/>
      <c r="I139" s="45" t="n"/>
      <c r="J139" s="46" t="n"/>
      <c r="K139" s="44" t="n"/>
      <c r="L139" s="44" t="n"/>
      <c r="M139" s="34">
        <f>IFERROR(IF(A139="","",IF(K139="Percent",J139*(1-L139),IF(K139="Fixed Amount",MAX(0,J139-L139),J139))),"")</f>
        <v/>
      </c>
      <c r="N139" s="47" t="n"/>
      <c r="O139" s="47" t="n"/>
      <c r="P139" s="34">
        <f>IFERROR(IF(A139="","",M139*(N139+O139)),"")</f>
        <v/>
      </c>
      <c r="Q139" s="34">
        <f>IFERROR(IF(A139="","",M139+P139),"")</f>
        <v/>
      </c>
      <c r="R139" s="47" t="n"/>
      <c r="S139" s="46" t="n"/>
      <c r="T139" s="46" t="n"/>
      <c r="U139" s="34">
        <f>IFERROR(IF(A139="","",M139*R139+S139),"")</f>
        <v/>
      </c>
      <c r="V139" s="34">
        <f>IFERROR(IF(A139="","",M139-U139-T139),"")</f>
        <v/>
      </c>
      <c r="W139" s="36">
        <f>IFERROR(IF(A139="","",(J139-M139)/J139),"")</f>
        <v/>
      </c>
      <c r="X139" s="34">
        <f>IFERROR(IF(A139="","",V139-'Dashboard'!$B$8),"")</f>
        <v/>
      </c>
      <c r="Y139" s="48" t="n"/>
      <c r="Z139" s="48" t="n"/>
      <c r="AA139" s="48" t="n"/>
      <c r="AB139" s="44" t="n"/>
      <c r="AC139" s="44" t="n"/>
      <c r="AD139" s="44" t="n"/>
      <c r="AE139" s="44" t="n"/>
      <c r="AF139" s="44" t="n"/>
      <c r="AG139" s="44" t="n"/>
      <c r="AH139" s="44" t="n"/>
      <c r="AI139" s="38">
        <f>IFERROR(IF(A139="","",IF(C139="","Missing rate plan name",IF(F139="","Missing booking channel",IF(G139="","Missing stay date",IF(J139&lt;=0,"Review base BAR",IF(M139&lt;=0,"Review selling rate",IF(I139&lt;H139,"Booking dates reversed",IF(AND(AH139="Active",I139&lt;TODAY()),"Expired date marked Active",IF(AND(AH139="Active",AC139=""),"Missing cancellation policy",IF(Z139&lt;Y139,"Stay limits reversed",IF(AND(D139="Advance Purchase",AA139&lt;'Dashboard'!$B$12),"Review advance purchase window","OK"))))))))))),"")</f>
        <v/>
      </c>
      <c r="AJ139" s="44" t="n"/>
    </row>
    <row r="140">
      <c r="A140" s="39" t="n"/>
      <c r="B140" s="39" t="n"/>
      <c r="C140" s="39" t="n"/>
      <c r="D140" s="39" t="n"/>
      <c r="E140" s="39" t="n"/>
      <c r="F140" s="39" t="n"/>
      <c r="G140" s="40" t="n"/>
      <c r="H140" s="40" t="n"/>
      <c r="I140" s="40" t="n"/>
      <c r="J140" s="41" t="n"/>
      <c r="K140" s="39" t="n"/>
      <c r="L140" s="39" t="n"/>
      <c r="M140" s="34">
        <f>IFERROR(IF(A140="","",IF(K140="Percent",J140*(1-L140),IF(K140="Fixed Amount",MAX(0,J140-L140),J140))),"")</f>
        <v/>
      </c>
      <c r="N140" s="42" t="n"/>
      <c r="O140" s="42" t="n"/>
      <c r="P140" s="34">
        <f>IFERROR(IF(A140="","",M140*(N140+O140)),"")</f>
        <v/>
      </c>
      <c r="Q140" s="34">
        <f>IFERROR(IF(A140="","",M140+P140),"")</f>
        <v/>
      </c>
      <c r="R140" s="42" t="n"/>
      <c r="S140" s="41" t="n"/>
      <c r="T140" s="41" t="n"/>
      <c r="U140" s="34">
        <f>IFERROR(IF(A140="","",M140*R140+S140),"")</f>
        <v/>
      </c>
      <c r="V140" s="34">
        <f>IFERROR(IF(A140="","",M140-U140-T140),"")</f>
        <v/>
      </c>
      <c r="W140" s="36">
        <f>IFERROR(IF(A140="","",(J140-M140)/J140),"")</f>
        <v/>
      </c>
      <c r="X140" s="34">
        <f>IFERROR(IF(A140="","",V140-'Dashboard'!$B$8),"")</f>
        <v/>
      </c>
      <c r="Y140" s="43" t="n"/>
      <c r="Z140" s="43" t="n"/>
      <c r="AA140" s="43" t="n"/>
      <c r="AB140" s="39" t="n"/>
      <c r="AC140" s="39" t="n"/>
      <c r="AD140" s="39" t="n"/>
      <c r="AE140" s="39" t="n"/>
      <c r="AF140" s="39" t="n"/>
      <c r="AG140" s="39" t="n"/>
      <c r="AH140" s="39" t="n"/>
      <c r="AI140" s="38">
        <f>IFERROR(IF(A140="","",IF(C140="","Missing rate plan name",IF(F140="","Missing booking channel",IF(G140="","Missing stay date",IF(J140&lt;=0,"Review base BAR",IF(M140&lt;=0,"Review selling rate",IF(I140&lt;H140,"Booking dates reversed",IF(AND(AH140="Active",I140&lt;TODAY()),"Expired date marked Active",IF(AND(AH140="Active",AC140=""),"Missing cancellation policy",IF(Z140&lt;Y140,"Stay limits reversed",IF(AND(D140="Advance Purchase",AA140&lt;'Dashboard'!$B$12),"Review advance purchase window","OK"))))))))))),"")</f>
        <v/>
      </c>
      <c r="AJ140" s="39" t="n"/>
    </row>
    <row r="141">
      <c r="A141" s="44" t="n"/>
      <c r="B141" s="44" t="n"/>
      <c r="C141" s="44" t="n"/>
      <c r="D141" s="44" t="n"/>
      <c r="E141" s="44" t="n"/>
      <c r="F141" s="44" t="n"/>
      <c r="G141" s="45" t="n"/>
      <c r="H141" s="45" t="n"/>
      <c r="I141" s="45" t="n"/>
      <c r="J141" s="46" t="n"/>
      <c r="K141" s="44" t="n"/>
      <c r="L141" s="44" t="n"/>
      <c r="M141" s="34">
        <f>IFERROR(IF(A141="","",IF(K141="Percent",J141*(1-L141),IF(K141="Fixed Amount",MAX(0,J141-L141),J141))),"")</f>
        <v/>
      </c>
      <c r="N141" s="47" t="n"/>
      <c r="O141" s="47" t="n"/>
      <c r="P141" s="34">
        <f>IFERROR(IF(A141="","",M141*(N141+O141)),"")</f>
        <v/>
      </c>
      <c r="Q141" s="34">
        <f>IFERROR(IF(A141="","",M141+P141),"")</f>
        <v/>
      </c>
      <c r="R141" s="47" t="n"/>
      <c r="S141" s="46" t="n"/>
      <c r="T141" s="46" t="n"/>
      <c r="U141" s="34">
        <f>IFERROR(IF(A141="","",M141*R141+S141),"")</f>
        <v/>
      </c>
      <c r="V141" s="34">
        <f>IFERROR(IF(A141="","",M141-U141-T141),"")</f>
        <v/>
      </c>
      <c r="W141" s="36">
        <f>IFERROR(IF(A141="","",(J141-M141)/J141),"")</f>
        <v/>
      </c>
      <c r="X141" s="34">
        <f>IFERROR(IF(A141="","",V141-'Dashboard'!$B$8),"")</f>
        <v/>
      </c>
      <c r="Y141" s="48" t="n"/>
      <c r="Z141" s="48" t="n"/>
      <c r="AA141" s="48" t="n"/>
      <c r="AB141" s="44" t="n"/>
      <c r="AC141" s="44" t="n"/>
      <c r="AD141" s="44" t="n"/>
      <c r="AE141" s="44" t="n"/>
      <c r="AF141" s="44" t="n"/>
      <c r="AG141" s="44" t="n"/>
      <c r="AH141" s="44" t="n"/>
      <c r="AI141" s="38">
        <f>IFERROR(IF(A141="","",IF(C141="","Missing rate plan name",IF(F141="","Missing booking channel",IF(G141="","Missing stay date",IF(J141&lt;=0,"Review base BAR",IF(M141&lt;=0,"Review selling rate",IF(I141&lt;H141,"Booking dates reversed",IF(AND(AH141="Active",I141&lt;TODAY()),"Expired date marked Active",IF(AND(AH141="Active",AC141=""),"Missing cancellation policy",IF(Z141&lt;Y141,"Stay limits reversed",IF(AND(D141="Advance Purchase",AA141&lt;'Dashboard'!$B$12),"Review advance purchase window","OK"))))))))))),"")</f>
        <v/>
      </c>
      <c r="AJ141" s="44" t="n"/>
    </row>
    <row r="142">
      <c r="A142" s="39" t="n"/>
      <c r="B142" s="39" t="n"/>
      <c r="C142" s="39" t="n"/>
      <c r="D142" s="39" t="n"/>
      <c r="E142" s="39" t="n"/>
      <c r="F142" s="39" t="n"/>
      <c r="G142" s="40" t="n"/>
      <c r="H142" s="40" t="n"/>
      <c r="I142" s="40" t="n"/>
      <c r="J142" s="41" t="n"/>
      <c r="K142" s="39" t="n"/>
      <c r="L142" s="39" t="n"/>
      <c r="M142" s="34">
        <f>IFERROR(IF(A142="","",IF(K142="Percent",J142*(1-L142),IF(K142="Fixed Amount",MAX(0,J142-L142),J142))),"")</f>
        <v/>
      </c>
      <c r="N142" s="42" t="n"/>
      <c r="O142" s="42" t="n"/>
      <c r="P142" s="34">
        <f>IFERROR(IF(A142="","",M142*(N142+O142)),"")</f>
        <v/>
      </c>
      <c r="Q142" s="34">
        <f>IFERROR(IF(A142="","",M142+P142),"")</f>
        <v/>
      </c>
      <c r="R142" s="42" t="n"/>
      <c r="S142" s="41" t="n"/>
      <c r="T142" s="41" t="n"/>
      <c r="U142" s="34">
        <f>IFERROR(IF(A142="","",M142*R142+S142),"")</f>
        <v/>
      </c>
      <c r="V142" s="34">
        <f>IFERROR(IF(A142="","",M142-U142-T142),"")</f>
        <v/>
      </c>
      <c r="W142" s="36">
        <f>IFERROR(IF(A142="","",(J142-M142)/J142),"")</f>
        <v/>
      </c>
      <c r="X142" s="34">
        <f>IFERROR(IF(A142="","",V142-'Dashboard'!$B$8),"")</f>
        <v/>
      </c>
      <c r="Y142" s="43" t="n"/>
      <c r="Z142" s="43" t="n"/>
      <c r="AA142" s="43" t="n"/>
      <c r="AB142" s="39" t="n"/>
      <c r="AC142" s="39" t="n"/>
      <c r="AD142" s="39" t="n"/>
      <c r="AE142" s="39" t="n"/>
      <c r="AF142" s="39" t="n"/>
      <c r="AG142" s="39" t="n"/>
      <c r="AH142" s="39" t="n"/>
      <c r="AI142" s="38">
        <f>IFERROR(IF(A142="","",IF(C142="","Missing rate plan name",IF(F142="","Missing booking channel",IF(G142="","Missing stay date",IF(J142&lt;=0,"Review base BAR",IF(M142&lt;=0,"Review selling rate",IF(I142&lt;H142,"Booking dates reversed",IF(AND(AH142="Active",I142&lt;TODAY()),"Expired date marked Active",IF(AND(AH142="Active",AC142=""),"Missing cancellation policy",IF(Z142&lt;Y142,"Stay limits reversed",IF(AND(D142="Advance Purchase",AA142&lt;'Dashboard'!$B$12),"Review advance purchase window","OK"))))))))))),"")</f>
        <v/>
      </c>
      <c r="AJ142" s="39" t="n"/>
    </row>
    <row r="143">
      <c r="A143" s="44" t="n"/>
      <c r="B143" s="44" t="n"/>
      <c r="C143" s="44" t="n"/>
      <c r="D143" s="44" t="n"/>
      <c r="E143" s="44" t="n"/>
      <c r="F143" s="44" t="n"/>
      <c r="G143" s="45" t="n"/>
      <c r="H143" s="45" t="n"/>
      <c r="I143" s="45" t="n"/>
      <c r="J143" s="46" t="n"/>
      <c r="K143" s="44" t="n"/>
      <c r="L143" s="44" t="n"/>
      <c r="M143" s="34">
        <f>IFERROR(IF(A143="","",IF(K143="Percent",J143*(1-L143),IF(K143="Fixed Amount",MAX(0,J143-L143),J143))),"")</f>
        <v/>
      </c>
      <c r="N143" s="47" t="n"/>
      <c r="O143" s="47" t="n"/>
      <c r="P143" s="34">
        <f>IFERROR(IF(A143="","",M143*(N143+O143)),"")</f>
        <v/>
      </c>
      <c r="Q143" s="34">
        <f>IFERROR(IF(A143="","",M143+P143),"")</f>
        <v/>
      </c>
      <c r="R143" s="47" t="n"/>
      <c r="S143" s="46" t="n"/>
      <c r="T143" s="46" t="n"/>
      <c r="U143" s="34">
        <f>IFERROR(IF(A143="","",M143*R143+S143),"")</f>
        <v/>
      </c>
      <c r="V143" s="34">
        <f>IFERROR(IF(A143="","",M143-U143-T143),"")</f>
        <v/>
      </c>
      <c r="W143" s="36">
        <f>IFERROR(IF(A143="","",(J143-M143)/J143),"")</f>
        <v/>
      </c>
      <c r="X143" s="34">
        <f>IFERROR(IF(A143="","",V143-'Dashboard'!$B$8),"")</f>
        <v/>
      </c>
      <c r="Y143" s="48" t="n"/>
      <c r="Z143" s="48" t="n"/>
      <c r="AA143" s="48" t="n"/>
      <c r="AB143" s="44" t="n"/>
      <c r="AC143" s="44" t="n"/>
      <c r="AD143" s="44" t="n"/>
      <c r="AE143" s="44" t="n"/>
      <c r="AF143" s="44" t="n"/>
      <c r="AG143" s="44" t="n"/>
      <c r="AH143" s="44" t="n"/>
      <c r="AI143" s="38">
        <f>IFERROR(IF(A143="","",IF(C143="","Missing rate plan name",IF(F143="","Missing booking channel",IF(G143="","Missing stay date",IF(J143&lt;=0,"Review base BAR",IF(M143&lt;=0,"Review selling rate",IF(I143&lt;H143,"Booking dates reversed",IF(AND(AH143="Active",I143&lt;TODAY()),"Expired date marked Active",IF(AND(AH143="Active",AC143=""),"Missing cancellation policy",IF(Z143&lt;Y143,"Stay limits reversed",IF(AND(D143="Advance Purchase",AA143&lt;'Dashboard'!$B$12),"Review advance purchase window","OK"))))))))))),"")</f>
        <v/>
      </c>
      <c r="AJ143" s="44" t="n"/>
    </row>
    <row r="144">
      <c r="A144" s="39" t="n"/>
      <c r="B144" s="39" t="n"/>
      <c r="C144" s="39" t="n"/>
      <c r="D144" s="39" t="n"/>
      <c r="E144" s="39" t="n"/>
      <c r="F144" s="39" t="n"/>
      <c r="G144" s="40" t="n"/>
      <c r="H144" s="40" t="n"/>
      <c r="I144" s="40" t="n"/>
      <c r="J144" s="41" t="n"/>
      <c r="K144" s="39" t="n"/>
      <c r="L144" s="39" t="n"/>
      <c r="M144" s="34">
        <f>IFERROR(IF(A144="","",IF(K144="Percent",J144*(1-L144),IF(K144="Fixed Amount",MAX(0,J144-L144),J144))),"")</f>
        <v/>
      </c>
      <c r="N144" s="42" t="n"/>
      <c r="O144" s="42" t="n"/>
      <c r="P144" s="34">
        <f>IFERROR(IF(A144="","",M144*(N144+O144)),"")</f>
        <v/>
      </c>
      <c r="Q144" s="34">
        <f>IFERROR(IF(A144="","",M144+P144),"")</f>
        <v/>
      </c>
      <c r="R144" s="42" t="n"/>
      <c r="S144" s="41" t="n"/>
      <c r="T144" s="41" t="n"/>
      <c r="U144" s="34">
        <f>IFERROR(IF(A144="","",M144*R144+S144),"")</f>
        <v/>
      </c>
      <c r="V144" s="34">
        <f>IFERROR(IF(A144="","",M144-U144-T144),"")</f>
        <v/>
      </c>
      <c r="W144" s="36">
        <f>IFERROR(IF(A144="","",(J144-M144)/J144),"")</f>
        <v/>
      </c>
      <c r="X144" s="34">
        <f>IFERROR(IF(A144="","",V144-'Dashboard'!$B$8),"")</f>
        <v/>
      </c>
      <c r="Y144" s="43" t="n"/>
      <c r="Z144" s="43" t="n"/>
      <c r="AA144" s="43" t="n"/>
      <c r="AB144" s="39" t="n"/>
      <c r="AC144" s="39" t="n"/>
      <c r="AD144" s="39" t="n"/>
      <c r="AE144" s="39" t="n"/>
      <c r="AF144" s="39" t="n"/>
      <c r="AG144" s="39" t="n"/>
      <c r="AH144" s="39" t="n"/>
      <c r="AI144" s="38">
        <f>IFERROR(IF(A144="","",IF(C144="","Missing rate plan name",IF(F144="","Missing booking channel",IF(G144="","Missing stay date",IF(J144&lt;=0,"Review base BAR",IF(M144&lt;=0,"Review selling rate",IF(I144&lt;H144,"Booking dates reversed",IF(AND(AH144="Active",I144&lt;TODAY()),"Expired date marked Active",IF(AND(AH144="Active",AC144=""),"Missing cancellation policy",IF(Z144&lt;Y144,"Stay limits reversed",IF(AND(D144="Advance Purchase",AA144&lt;'Dashboard'!$B$12),"Review advance purchase window","OK"))))))))))),"")</f>
        <v/>
      </c>
      <c r="AJ144" s="39" t="n"/>
    </row>
    <row r="145">
      <c r="A145" s="44" t="n"/>
      <c r="B145" s="44" t="n"/>
      <c r="C145" s="44" t="n"/>
      <c r="D145" s="44" t="n"/>
      <c r="E145" s="44" t="n"/>
      <c r="F145" s="44" t="n"/>
      <c r="G145" s="45" t="n"/>
      <c r="H145" s="45" t="n"/>
      <c r="I145" s="45" t="n"/>
      <c r="J145" s="46" t="n"/>
      <c r="K145" s="44" t="n"/>
      <c r="L145" s="44" t="n"/>
      <c r="M145" s="34">
        <f>IFERROR(IF(A145="","",IF(K145="Percent",J145*(1-L145),IF(K145="Fixed Amount",MAX(0,J145-L145),J145))),"")</f>
        <v/>
      </c>
      <c r="N145" s="47" t="n"/>
      <c r="O145" s="47" t="n"/>
      <c r="P145" s="34">
        <f>IFERROR(IF(A145="","",M145*(N145+O145)),"")</f>
        <v/>
      </c>
      <c r="Q145" s="34">
        <f>IFERROR(IF(A145="","",M145+P145),"")</f>
        <v/>
      </c>
      <c r="R145" s="47" t="n"/>
      <c r="S145" s="46" t="n"/>
      <c r="T145" s="46" t="n"/>
      <c r="U145" s="34">
        <f>IFERROR(IF(A145="","",M145*R145+S145),"")</f>
        <v/>
      </c>
      <c r="V145" s="34">
        <f>IFERROR(IF(A145="","",M145-U145-T145),"")</f>
        <v/>
      </c>
      <c r="W145" s="36">
        <f>IFERROR(IF(A145="","",(J145-M145)/J145),"")</f>
        <v/>
      </c>
      <c r="X145" s="34">
        <f>IFERROR(IF(A145="","",V145-'Dashboard'!$B$8),"")</f>
        <v/>
      </c>
      <c r="Y145" s="48" t="n"/>
      <c r="Z145" s="48" t="n"/>
      <c r="AA145" s="48" t="n"/>
      <c r="AB145" s="44" t="n"/>
      <c r="AC145" s="44" t="n"/>
      <c r="AD145" s="44" t="n"/>
      <c r="AE145" s="44" t="n"/>
      <c r="AF145" s="44" t="n"/>
      <c r="AG145" s="44" t="n"/>
      <c r="AH145" s="44" t="n"/>
      <c r="AI145" s="38">
        <f>IFERROR(IF(A145="","",IF(C145="","Missing rate plan name",IF(F145="","Missing booking channel",IF(G145="","Missing stay date",IF(J145&lt;=0,"Review base BAR",IF(M145&lt;=0,"Review selling rate",IF(I145&lt;H145,"Booking dates reversed",IF(AND(AH145="Active",I145&lt;TODAY()),"Expired date marked Active",IF(AND(AH145="Active",AC145=""),"Missing cancellation policy",IF(Z145&lt;Y145,"Stay limits reversed",IF(AND(D145="Advance Purchase",AA145&lt;'Dashboard'!$B$12),"Review advance purchase window","OK"))))))))))),"")</f>
        <v/>
      </c>
      <c r="AJ145" s="44" t="n"/>
    </row>
    <row r="146">
      <c r="A146" s="39" t="n"/>
      <c r="B146" s="39" t="n"/>
      <c r="C146" s="39" t="n"/>
      <c r="D146" s="39" t="n"/>
      <c r="E146" s="39" t="n"/>
      <c r="F146" s="39" t="n"/>
      <c r="G146" s="40" t="n"/>
      <c r="H146" s="40" t="n"/>
      <c r="I146" s="40" t="n"/>
      <c r="J146" s="41" t="n"/>
      <c r="K146" s="39" t="n"/>
      <c r="L146" s="39" t="n"/>
      <c r="M146" s="34">
        <f>IFERROR(IF(A146="","",IF(K146="Percent",J146*(1-L146),IF(K146="Fixed Amount",MAX(0,J146-L146),J146))),"")</f>
        <v/>
      </c>
      <c r="N146" s="42" t="n"/>
      <c r="O146" s="42" t="n"/>
      <c r="P146" s="34">
        <f>IFERROR(IF(A146="","",M146*(N146+O146)),"")</f>
        <v/>
      </c>
      <c r="Q146" s="34">
        <f>IFERROR(IF(A146="","",M146+P146),"")</f>
        <v/>
      </c>
      <c r="R146" s="42" t="n"/>
      <c r="S146" s="41" t="n"/>
      <c r="T146" s="41" t="n"/>
      <c r="U146" s="34">
        <f>IFERROR(IF(A146="","",M146*R146+S146),"")</f>
        <v/>
      </c>
      <c r="V146" s="34">
        <f>IFERROR(IF(A146="","",M146-U146-T146),"")</f>
        <v/>
      </c>
      <c r="W146" s="36">
        <f>IFERROR(IF(A146="","",(J146-M146)/J146),"")</f>
        <v/>
      </c>
      <c r="X146" s="34">
        <f>IFERROR(IF(A146="","",V146-'Dashboard'!$B$8),"")</f>
        <v/>
      </c>
      <c r="Y146" s="43" t="n"/>
      <c r="Z146" s="43" t="n"/>
      <c r="AA146" s="43" t="n"/>
      <c r="AB146" s="39" t="n"/>
      <c r="AC146" s="39" t="n"/>
      <c r="AD146" s="39" t="n"/>
      <c r="AE146" s="39" t="n"/>
      <c r="AF146" s="39" t="n"/>
      <c r="AG146" s="39" t="n"/>
      <c r="AH146" s="39" t="n"/>
      <c r="AI146" s="38">
        <f>IFERROR(IF(A146="","",IF(C146="","Missing rate plan name",IF(F146="","Missing booking channel",IF(G146="","Missing stay date",IF(J146&lt;=0,"Review base BAR",IF(M146&lt;=0,"Review selling rate",IF(I146&lt;H146,"Booking dates reversed",IF(AND(AH146="Active",I146&lt;TODAY()),"Expired date marked Active",IF(AND(AH146="Active",AC146=""),"Missing cancellation policy",IF(Z146&lt;Y146,"Stay limits reversed",IF(AND(D146="Advance Purchase",AA146&lt;'Dashboard'!$B$12),"Review advance purchase window","OK"))))))))))),"")</f>
        <v/>
      </c>
      <c r="AJ146" s="39" t="n"/>
    </row>
    <row r="147">
      <c r="A147" s="44" t="n"/>
      <c r="B147" s="44" t="n"/>
      <c r="C147" s="44" t="n"/>
      <c r="D147" s="44" t="n"/>
      <c r="E147" s="44" t="n"/>
      <c r="F147" s="44" t="n"/>
      <c r="G147" s="45" t="n"/>
      <c r="H147" s="45" t="n"/>
      <c r="I147" s="45" t="n"/>
      <c r="J147" s="46" t="n"/>
      <c r="K147" s="44" t="n"/>
      <c r="L147" s="44" t="n"/>
      <c r="M147" s="34">
        <f>IFERROR(IF(A147="","",IF(K147="Percent",J147*(1-L147),IF(K147="Fixed Amount",MAX(0,J147-L147),J147))),"")</f>
        <v/>
      </c>
      <c r="N147" s="47" t="n"/>
      <c r="O147" s="47" t="n"/>
      <c r="P147" s="34">
        <f>IFERROR(IF(A147="","",M147*(N147+O147)),"")</f>
        <v/>
      </c>
      <c r="Q147" s="34">
        <f>IFERROR(IF(A147="","",M147+P147),"")</f>
        <v/>
      </c>
      <c r="R147" s="47" t="n"/>
      <c r="S147" s="46" t="n"/>
      <c r="T147" s="46" t="n"/>
      <c r="U147" s="34">
        <f>IFERROR(IF(A147="","",M147*R147+S147),"")</f>
        <v/>
      </c>
      <c r="V147" s="34">
        <f>IFERROR(IF(A147="","",M147-U147-T147),"")</f>
        <v/>
      </c>
      <c r="W147" s="36">
        <f>IFERROR(IF(A147="","",(J147-M147)/J147),"")</f>
        <v/>
      </c>
      <c r="X147" s="34">
        <f>IFERROR(IF(A147="","",V147-'Dashboard'!$B$8),"")</f>
        <v/>
      </c>
      <c r="Y147" s="48" t="n"/>
      <c r="Z147" s="48" t="n"/>
      <c r="AA147" s="48" t="n"/>
      <c r="AB147" s="44" t="n"/>
      <c r="AC147" s="44" t="n"/>
      <c r="AD147" s="44" t="n"/>
      <c r="AE147" s="44" t="n"/>
      <c r="AF147" s="44" t="n"/>
      <c r="AG147" s="44" t="n"/>
      <c r="AH147" s="44" t="n"/>
      <c r="AI147" s="38">
        <f>IFERROR(IF(A147="","",IF(C147="","Missing rate plan name",IF(F147="","Missing booking channel",IF(G147="","Missing stay date",IF(J147&lt;=0,"Review base BAR",IF(M147&lt;=0,"Review selling rate",IF(I147&lt;H147,"Booking dates reversed",IF(AND(AH147="Active",I147&lt;TODAY()),"Expired date marked Active",IF(AND(AH147="Active",AC147=""),"Missing cancellation policy",IF(Z147&lt;Y147,"Stay limits reversed",IF(AND(D147="Advance Purchase",AA147&lt;'Dashboard'!$B$12),"Review advance purchase window","OK"))))))))))),"")</f>
        <v/>
      </c>
      <c r="AJ147" s="44" t="n"/>
    </row>
    <row r="148">
      <c r="A148" s="39" t="n"/>
      <c r="B148" s="39" t="n"/>
      <c r="C148" s="39" t="n"/>
      <c r="D148" s="39" t="n"/>
      <c r="E148" s="39" t="n"/>
      <c r="F148" s="39" t="n"/>
      <c r="G148" s="40" t="n"/>
      <c r="H148" s="40" t="n"/>
      <c r="I148" s="40" t="n"/>
      <c r="J148" s="41" t="n"/>
      <c r="K148" s="39" t="n"/>
      <c r="L148" s="39" t="n"/>
      <c r="M148" s="34">
        <f>IFERROR(IF(A148="","",IF(K148="Percent",J148*(1-L148),IF(K148="Fixed Amount",MAX(0,J148-L148),J148))),"")</f>
        <v/>
      </c>
      <c r="N148" s="42" t="n"/>
      <c r="O148" s="42" t="n"/>
      <c r="P148" s="34">
        <f>IFERROR(IF(A148="","",M148*(N148+O148)),"")</f>
        <v/>
      </c>
      <c r="Q148" s="34">
        <f>IFERROR(IF(A148="","",M148+P148),"")</f>
        <v/>
      </c>
      <c r="R148" s="42" t="n"/>
      <c r="S148" s="41" t="n"/>
      <c r="T148" s="41" t="n"/>
      <c r="U148" s="34">
        <f>IFERROR(IF(A148="","",M148*R148+S148),"")</f>
        <v/>
      </c>
      <c r="V148" s="34">
        <f>IFERROR(IF(A148="","",M148-U148-T148),"")</f>
        <v/>
      </c>
      <c r="W148" s="36">
        <f>IFERROR(IF(A148="","",(J148-M148)/J148),"")</f>
        <v/>
      </c>
      <c r="X148" s="34">
        <f>IFERROR(IF(A148="","",V148-'Dashboard'!$B$8),"")</f>
        <v/>
      </c>
      <c r="Y148" s="43" t="n"/>
      <c r="Z148" s="43" t="n"/>
      <c r="AA148" s="43" t="n"/>
      <c r="AB148" s="39" t="n"/>
      <c r="AC148" s="39" t="n"/>
      <c r="AD148" s="39" t="n"/>
      <c r="AE148" s="39" t="n"/>
      <c r="AF148" s="39" t="n"/>
      <c r="AG148" s="39" t="n"/>
      <c r="AH148" s="39" t="n"/>
      <c r="AI148" s="38">
        <f>IFERROR(IF(A148="","",IF(C148="","Missing rate plan name",IF(F148="","Missing booking channel",IF(G148="","Missing stay date",IF(J148&lt;=0,"Review base BAR",IF(M148&lt;=0,"Review selling rate",IF(I148&lt;H148,"Booking dates reversed",IF(AND(AH148="Active",I148&lt;TODAY()),"Expired date marked Active",IF(AND(AH148="Active",AC148=""),"Missing cancellation policy",IF(Z148&lt;Y148,"Stay limits reversed",IF(AND(D148="Advance Purchase",AA148&lt;'Dashboard'!$B$12),"Review advance purchase window","OK"))))))))))),"")</f>
        <v/>
      </c>
      <c r="AJ148" s="39" t="n"/>
    </row>
    <row r="149">
      <c r="A149" s="44" t="n"/>
      <c r="B149" s="44" t="n"/>
      <c r="C149" s="44" t="n"/>
      <c r="D149" s="44" t="n"/>
      <c r="E149" s="44" t="n"/>
      <c r="F149" s="44" t="n"/>
      <c r="G149" s="45" t="n"/>
      <c r="H149" s="45" t="n"/>
      <c r="I149" s="45" t="n"/>
      <c r="J149" s="46" t="n"/>
      <c r="K149" s="44" t="n"/>
      <c r="L149" s="44" t="n"/>
      <c r="M149" s="34">
        <f>IFERROR(IF(A149="","",IF(K149="Percent",J149*(1-L149),IF(K149="Fixed Amount",MAX(0,J149-L149),J149))),"")</f>
        <v/>
      </c>
      <c r="N149" s="47" t="n"/>
      <c r="O149" s="47" t="n"/>
      <c r="P149" s="34">
        <f>IFERROR(IF(A149="","",M149*(N149+O149)),"")</f>
        <v/>
      </c>
      <c r="Q149" s="34">
        <f>IFERROR(IF(A149="","",M149+P149),"")</f>
        <v/>
      </c>
      <c r="R149" s="47" t="n"/>
      <c r="S149" s="46" t="n"/>
      <c r="T149" s="46" t="n"/>
      <c r="U149" s="34">
        <f>IFERROR(IF(A149="","",M149*R149+S149),"")</f>
        <v/>
      </c>
      <c r="V149" s="34">
        <f>IFERROR(IF(A149="","",M149-U149-T149),"")</f>
        <v/>
      </c>
      <c r="W149" s="36">
        <f>IFERROR(IF(A149="","",(J149-M149)/J149),"")</f>
        <v/>
      </c>
      <c r="X149" s="34">
        <f>IFERROR(IF(A149="","",V149-'Dashboard'!$B$8),"")</f>
        <v/>
      </c>
      <c r="Y149" s="48" t="n"/>
      <c r="Z149" s="48" t="n"/>
      <c r="AA149" s="48" t="n"/>
      <c r="AB149" s="44" t="n"/>
      <c r="AC149" s="44" t="n"/>
      <c r="AD149" s="44" t="n"/>
      <c r="AE149" s="44" t="n"/>
      <c r="AF149" s="44" t="n"/>
      <c r="AG149" s="44" t="n"/>
      <c r="AH149" s="44" t="n"/>
      <c r="AI149" s="38">
        <f>IFERROR(IF(A149="","",IF(C149="","Missing rate plan name",IF(F149="","Missing booking channel",IF(G149="","Missing stay date",IF(J149&lt;=0,"Review base BAR",IF(M149&lt;=0,"Review selling rate",IF(I149&lt;H149,"Booking dates reversed",IF(AND(AH149="Active",I149&lt;TODAY()),"Expired date marked Active",IF(AND(AH149="Active",AC149=""),"Missing cancellation policy",IF(Z149&lt;Y149,"Stay limits reversed",IF(AND(D149="Advance Purchase",AA149&lt;'Dashboard'!$B$12),"Review advance purchase window","OK"))))))))))),"")</f>
        <v/>
      </c>
      <c r="AJ149" s="44" t="n"/>
    </row>
    <row r="150">
      <c r="A150" s="39" t="n"/>
      <c r="B150" s="39" t="n"/>
      <c r="C150" s="39" t="n"/>
      <c r="D150" s="39" t="n"/>
      <c r="E150" s="39" t="n"/>
      <c r="F150" s="39" t="n"/>
      <c r="G150" s="40" t="n"/>
      <c r="H150" s="40" t="n"/>
      <c r="I150" s="40" t="n"/>
      <c r="J150" s="41" t="n"/>
      <c r="K150" s="39" t="n"/>
      <c r="L150" s="39" t="n"/>
      <c r="M150" s="34">
        <f>IFERROR(IF(A150="","",IF(K150="Percent",J150*(1-L150),IF(K150="Fixed Amount",MAX(0,J150-L150),J150))),"")</f>
        <v/>
      </c>
      <c r="N150" s="42" t="n"/>
      <c r="O150" s="42" t="n"/>
      <c r="P150" s="34">
        <f>IFERROR(IF(A150="","",M150*(N150+O150)),"")</f>
        <v/>
      </c>
      <c r="Q150" s="34">
        <f>IFERROR(IF(A150="","",M150+P150),"")</f>
        <v/>
      </c>
      <c r="R150" s="42" t="n"/>
      <c r="S150" s="41" t="n"/>
      <c r="T150" s="41" t="n"/>
      <c r="U150" s="34">
        <f>IFERROR(IF(A150="","",M150*R150+S150),"")</f>
        <v/>
      </c>
      <c r="V150" s="34">
        <f>IFERROR(IF(A150="","",M150-U150-T150),"")</f>
        <v/>
      </c>
      <c r="W150" s="36">
        <f>IFERROR(IF(A150="","",(J150-M150)/J150),"")</f>
        <v/>
      </c>
      <c r="X150" s="34">
        <f>IFERROR(IF(A150="","",V150-'Dashboard'!$B$8),"")</f>
        <v/>
      </c>
      <c r="Y150" s="43" t="n"/>
      <c r="Z150" s="43" t="n"/>
      <c r="AA150" s="43" t="n"/>
      <c r="AB150" s="39" t="n"/>
      <c r="AC150" s="39" t="n"/>
      <c r="AD150" s="39" t="n"/>
      <c r="AE150" s="39" t="n"/>
      <c r="AF150" s="39" t="n"/>
      <c r="AG150" s="39" t="n"/>
      <c r="AH150" s="39" t="n"/>
      <c r="AI150" s="38">
        <f>IFERROR(IF(A150="","",IF(C150="","Missing rate plan name",IF(F150="","Missing booking channel",IF(G150="","Missing stay date",IF(J150&lt;=0,"Review base BAR",IF(M150&lt;=0,"Review selling rate",IF(I150&lt;H150,"Booking dates reversed",IF(AND(AH150="Active",I150&lt;TODAY()),"Expired date marked Active",IF(AND(AH150="Active",AC150=""),"Missing cancellation policy",IF(Z150&lt;Y150,"Stay limits reversed",IF(AND(D150="Advance Purchase",AA150&lt;'Dashboard'!$B$12),"Review advance purchase window","OK"))))))))))),"")</f>
        <v/>
      </c>
      <c r="AJ150" s="39" t="n"/>
    </row>
    <row r="151">
      <c r="A151" s="44" t="n"/>
      <c r="B151" s="44" t="n"/>
      <c r="C151" s="44" t="n"/>
      <c r="D151" s="44" t="n"/>
      <c r="E151" s="44" t="n"/>
      <c r="F151" s="44" t="n"/>
      <c r="G151" s="45" t="n"/>
      <c r="H151" s="45" t="n"/>
      <c r="I151" s="45" t="n"/>
      <c r="J151" s="46" t="n"/>
      <c r="K151" s="44" t="n"/>
      <c r="L151" s="44" t="n"/>
      <c r="M151" s="34">
        <f>IFERROR(IF(A151="","",IF(K151="Percent",J151*(1-L151),IF(K151="Fixed Amount",MAX(0,J151-L151),J151))),"")</f>
        <v/>
      </c>
      <c r="N151" s="47" t="n"/>
      <c r="O151" s="47" t="n"/>
      <c r="P151" s="34">
        <f>IFERROR(IF(A151="","",M151*(N151+O151)),"")</f>
        <v/>
      </c>
      <c r="Q151" s="34">
        <f>IFERROR(IF(A151="","",M151+P151),"")</f>
        <v/>
      </c>
      <c r="R151" s="47" t="n"/>
      <c r="S151" s="46" t="n"/>
      <c r="T151" s="46" t="n"/>
      <c r="U151" s="34">
        <f>IFERROR(IF(A151="","",M151*R151+S151),"")</f>
        <v/>
      </c>
      <c r="V151" s="34">
        <f>IFERROR(IF(A151="","",M151-U151-T151),"")</f>
        <v/>
      </c>
      <c r="W151" s="36">
        <f>IFERROR(IF(A151="","",(J151-M151)/J151),"")</f>
        <v/>
      </c>
      <c r="X151" s="34">
        <f>IFERROR(IF(A151="","",V151-'Dashboard'!$B$8),"")</f>
        <v/>
      </c>
      <c r="Y151" s="48" t="n"/>
      <c r="Z151" s="48" t="n"/>
      <c r="AA151" s="48" t="n"/>
      <c r="AB151" s="44" t="n"/>
      <c r="AC151" s="44" t="n"/>
      <c r="AD151" s="44" t="n"/>
      <c r="AE151" s="44" t="n"/>
      <c r="AF151" s="44" t="n"/>
      <c r="AG151" s="44" t="n"/>
      <c r="AH151" s="44" t="n"/>
      <c r="AI151" s="38">
        <f>IFERROR(IF(A151="","",IF(C151="","Missing rate plan name",IF(F151="","Missing booking channel",IF(G151="","Missing stay date",IF(J151&lt;=0,"Review base BAR",IF(M151&lt;=0,"Review selling rate",IF(I151&lt;H151,"Booking dates reversed",IF(AND(AH151="Active",I151&lt;TODAY()),"Expired date marked Active",IF(AND(AH151="Active",AC151=""),"Missing cancellation policy",IF(Z151&lt;Y151,"Stay limits reversed",IF(AND(D151="Advance Purchase",AA151&lt;'Dashboard'!$B$12),"Review advance purchase window","OK"))))))))))),"")</f>
        <v/>
      </c>
      <c r="AJ151" s="44" t="n"/>
    </row>
    <row r="152">
      <c r="A152" s="39" t="n"/>
      <c r="B152" s="39" t="n"/>
      <c r="C152" s="39" t="n"/>
      <c r="D152" s="39" t="n"/>
      <c r="E152" s="39" t="n"/>
      <c r="F152" s="39" t="n"/>
      <c r="G152" s="40" t="n"/>
      <c r="H152" s="40" t="n"/>
      <c r="I152" s="40" t="n"/>
      <c r="J152" s="41" t="n"/>
      <c r="K152" s="39" t="n"/>
      <c r="L152" s="39" t="n"/>
      <c r="M152" s="34">
        <f>IFERROR(IF(A152="","",IF(K152="Percent",J152*(1-L152),IF(K152="Fixed Amount",MAX(0,J152-L152),J152))),"")</f>
        <v/>
      </c>
      <c r="N152" s="42" t="n"/>
      <c r="O152" s="42" t="n"/>
      <c r="P152" s="34">
        <f>IFERROR(IF(A152="","",M152*(N152+O152)),"")</f>
        <v/>
      </c>
      <c r="Q152" s="34">
        <f>IFERROR(IF(A152="","",M152+P152),"")</f>
        <v/>
      </c>
      <c r="R152" s="42" t="n"/>
      <c r="S152" s="41" t="n"/>
      <c r="T152" s="41" t="n"/>
      <c r="U152" s="34">
        <f>IFERROR(IF(A152="","",M152*R152+S152),"")</f>
        <v/>
      </c>
      <c r="V152" s="34">
        <f>IFERROR(IF(A152="","",M152-U152-T152),"")</f>
        <v/>
      </c>
      <c r="W152" s="36">
        <f>IFERROR(IF(A152="","",(J152-M152)/J152),"")</f>
        <v/>
      </c>
      <c r="X152" s="34">
        <f>IFERROR(IF(A152="","",V152-'Dashboard'!$B$8),"")</f>
        <v/>
      </c>
      <c r="Y152" s="43" t="n"/>
      <c r="Z152" s="43" t="n"/>
      <c r="AA152" s="43" t="n"/>
      <c r="AB152" s="39" t="n"/>
      <c r="AC152" s="39" t="n"/>
      <c r="AD152" s="39" t="n"/>
      <c r="AE152" s="39" t="n"/>
      <c r="AF152" s="39" t="n"/>
      <c r="AG152" s="39" t="n"/>
      <c r="AH152" s="39" t="n"/>
      <c r="AI152" s="38">
        <f>IFERROR(IF(A152="","",IF(C152="","Missing rate plan name",IF(F152="","Missing booking channel",IF(G152="","Missing stay date",IF(J152&lt;=0,"Review base BAR",IF(M152&lt;=0,"Review selling rate",IF(I152&lt;H152,"Booking dates reversed",IF(AND(AH152="Active",I152&lt;TODAY()),"Expired date marked Active",IF(AND(AH152="Active",AC152=""),"Missing cancellation policy",IF(Z152&lt;Y152,"Stay limits reversed",IF(AND(D152="Advance Purchase",AA152&lt;'Dashboard'!$B$12),"Review advance purchase window","OK"))))))))))),"")</f>
        <v/>
      </c>
      <c r="AJ152" s="39" t="n"/>
    </row>
    <row r="153">
      <c r="A153" s="44" t="n"/>
      <c r="B153" s="44" t="n"/>
      <c r="C153" s="44" t="n"/>
      <c r="D153" s="44" t="n"/>
      <c r="E153" s="44" t="n"/>
      <c r="F153" s="44" t="n"/>
      <c r="G153" s="45" t="n"/>
      <c r="H153" s="45" t="n"/>
      <c r="I153" s="45" t="n"/>
      <c r="J153" s="46" t="n"/>
      <c r="K153" s="44" t="n"/>
      <c r="L153" s="44" t="n"/>
      <c r="M153" s="34">
        <f>IFERROR(IF(A153="","",IF(K153="Percent",J153*(1-L153),IF(K153="Fixed Amount",MAX(0,J153-L153),J153))),"")</f>
        <v/>
      </c>
      <c r="N153" s="47" t="n"/>
      <c r="O153" s="47" t="n"/>
      <c r="P153" s="34">
        <f>IFERROR(IF(A153="","",M153*(N153+O153)),"")</f>
        <v/>
      </c>
      <c r="Q153" s="34">
        <f>IFERROR(IF(A153="","",M153+P153),"")</f>
        <v/>
      </c>
      <c r="R153" s="47" t="n"/>
      <c r="S153" s="46" t="n"/>
      <c r="T153" s="46" t="n"/>
      <c r="U153" s="34">
        <f>IFERROR(IF(A153="","",M153*R153+S153),"")</f>
        <v/>
      </c>
      <c r="V153" s="34">
        <f>IFERROR(IF(A153="","",M153-U153-T153),"")</f>
        <v/>
      </c>
      <c r="W153" s="36">
        <f>IFERROR(IF(A153="","",(J153-M153)/J153),"")</f>
        <v/>
      </c>
      <c r="X153" s="34">
        <f>IFERROR(IF(A153="","",V153-'Dashboard'!$B$8),"")</f>
        <v/>
      </c>
      <c r="Y153" s="48" t="n"/>
      <c r="Z153" s="48" t="n"/>
      <c r="AA153" s="48" t="n"/>
      <c r="AB153" s="44" t="n"/>
      <c r="AC153" s="44" t="n"/>
      <c r="AD153" s="44" t="n"/>
      <c r="AE153" s="44" t="n"/>
      <c r="AF153" s="44" t="n"/>
      <c r="AG153" s="44" t="n"/>
      <c r="AH153" s="44" t="n"/>
      <c r="AI153" s="38">
        <f>IFERROR(IF(A153="","",IF(C153="","Missing rate plan name",IF(F153="","Missing booking channel",IF(G153="","Missing stay date",IF(J153&lt;=0,"Review base BAR",IF(M153&lt;=0,"Review selling rate",IF(I153&lt;H153,"Booking dates reversed",IF(AND(AH153="Active",I153&lt;TODAY()),"Expired date marked Active",IF(AND(AH153="Active",AC153=""),"Missing cancellation policy",IF(Z153&lt;Y153,"Stay limits reversed",IF(AND(D153="Advance Purchase",AA153&lt;'Dashboard'!$B$12),"Review advance purchase window","OK"))))))))))),"")</f>
        <v/>
      </c>
      <c r="AJ153" s="44" t="n"/>
    </row>
    <row r="154">
      <c r="A154" s="39" t="n"/>
      <c r="B154" s="39" t="n"/>
      <c r="C154" s="39" t="n"/>
      <c r="D154" s="39" t="n"/>
      <c r="E154" s="39" t="n"/>
      <c r="F154" s="39" t="n"/>
      <c r="G154" s="40" t="n"/>
      <c r="H154" s="40" t="n"/>
      <c r="I154" s="40" t="n"/>
      <c r="J154" s="41" t="n"/>
      <c r="K154" s="39" t="n"/>
      <c r="L154" s="39" t="n"/>
      <c r="M154" s="34">
        <f>IFERROR(IF(A154="","",IF(K154="Percent",J154*(1-L154),IF(K154="Fixed Amount",MAX(0,J154-L154),J154))),"")</f>
        <v/>
      </c>
      <c r="N154" s="42" t="n"/>
      <c r="O154" s="42" t="n"/>
      <c r="P154" s="34">
        <f>IFERROR(IF(A154="","",M154*(N154+O154)),"")</f>
        <v/>
      </c>
      <c r="Q154" s="34">
        <f>IFERROR(IF(A154="","",M154+P154),"")</f>
        <v/>
      </c>
      <c r="R154" s="42" t="n"/>
      <c r="S154" s="41" t="n"/>
      <c r="T154" s="41" t="n"/>
      <c r="U154" s="34">
        <f>IFERROR(IF(A154="","",M154*R154+S154),"")</f>
        <v/>
      </c>
      <c r="V154" s="34">
        <f>IFERROR(IF(A154="","",M154-U154-T154),"")</f>
        <v/>
      </c>
      <c r="W154" s="36">
        <f>IFERROR(IF(A154="","",(J154-M154)/J154),"")</f>
        <v/>
      </c>
      <c r="X154" s="34">
        <f>IFERROR(IF(A154="","",V154-'Dashboard'!$B$8),"")</f>
        <v/>
      </c>
      <c r="Y154" s="43" t="n"/>
      <c r="Z154" s="43" t="n"/>
      <c r="AA154" s="43" t="n"/>
      <c r="AB154" s="39" t="n"/>
      <c r="AC154" s="39" t="n"/>
      <c r="AD154" s="39" t="n"/>
      <c r="AE154" s="39" t="n"/>
      <c r="AF154" s="39" t="n"/>
      <c r="AG154" s="39" t="n"/>
      <c r="AH154" s="39" t="n"/>
      <c r="AI154" s="38">
        <f>IFERROR(IF(A154="","",IF(C154="","Missing rate plan name",IF(F154="","Missing booking channel",IF(G154="","Missing stay date",IF(J154&lt;=0,"Review base BAR",IF(M154&lt;=0,"Review selling rate",IF(I154&lt;H154,"Booking dates reversed",IF(AND(AH154="Active",I154&lt;TODAY()),"Expired date marked Active",IF(AND(AH154="Active",AC154=""),"Missing cancellation policy",IF(Z154&lt;Y154,"Stay limits reversed",IF(AND(D154="Advance Purchase",AA154&lt;'Dashboard'!$B$12),"Review advance purchase window","OK"))))))))))),"")</f>
        <v/>
      </c>
      <c r="AJ154" s="39" t="n"/>
    </row>
    <row r="155">
      <c r="A155" s="44" t="n"/>
      <c r="B155" s="44" t="n"/>
      <c r="C155" s="44" t="n"/>
      <c r="D155" s="44" t="n"/>
      <c r="E155" s="44" t="n"/>
      <c r="F155" s="44" t="n"/>
      <c r="G155" s="45" t="n"/>
      <c r="H155" s="45" t="n"/>
      <c r="I155" s="45" t="n"/>
      <c r="J155" s="46" t="n"/>
      <c r="K155" s="44" t="n"/>
      <c r="L155" s="44" t="n"/>
      <c r="M155" s="34">
        <f>IFERROR(IF(A155="","",IF(K155="Percent",J155*(1-L155),IF(K155="Fixed Amount",MAX(0,J155-L155),J155))),"")</f>
        <v/>
      </c>
      <c r="N155" s="47" t="n"/>
      <c r="O155" s="47" t="n"/>
      <c r="P155" s="34">
        <f>IFERROR(IF(A155="","",M155*(N155+O155)),"")</f>
        <v/>
      </c>
      <c r="Q155" s="34">
        <f>IFERROR(IF(A155="","",M155+P155),"")</f>
        <v/>
      </c>
      <c r="R155" s="47" t="n"/>
      <c r="S155" s="46" t="n"/>
      <c r="T155" s="46" t="n"/>
      <c r="U155" s="34">
        <f>IFERROR(IF(A155="","",M155*R155+S155),"")</f>
        <v/>
      </c>
      <c r="V155" s="34">
        <f>IFERROR(IF(A155="","",M155-U155-T155),"")</f>
        <v/>
      </c>
      <c r="W155" s="36">
        <f>IFERROR(IF(A155="","",(J155-M155)/J155),"")</f>
        <v/>
      </c>
      <c r="X155" s="34">
        <f>IFERROR(IF(A155="","",V155-'Dashboard'!$B$8),"")</f>
        <v/>
      </c>
      <c r="Y155" s="48" t="n"/>
      <c r="Z155" s="48" t="n"/>
      <c r="AA155" s="48" t="n"/>
      <c r="AB155" s="44" t="n"/>
      <c r="AC155" s="44" t="n"/>
      <c r="AD155" s="44" t="n"/>
      <c r="AE155" s="44" t="n"/>
      <c r="AF155" s="44" t="n"/>
      <c r="AG155" s="44" t="n"/>
      <c r="AH155" s="44" t="n"/>
      <c r="AI155" s="38">
        <f>IFERROR(IF(A155="","",IF(C155="","Missing rate plan name",IF(F155="","Missing booking channel",IF(G155="","Missing stay date",IF(J155&lt;=0,"Review base BAR",IF(M155&lt;=0,"Review selling rate",IF(I155&lt;H155,"Booking dates reversed",IF(AND(AH155="Active",I155&lt;TODAY()),"Expired date marked Active",IF(AND(AH155="Active",AC155=""),"Missing cancellation policy",IF(Z155&lt;Y155,"Stay limits reversed",IF(AND(D155="Advance Purchase",AA155&lt;'Dashboard'!$B$12),"Review advance purchase window","OK"))))))))))),"")</f>
        <v/>
      </c>
      <c r="AJ155" s="44" t="n"/>
    </row>
    <row r="156">
      <c r="A156" s="39" t="n"/>
      <c r="B156" s="39" t="n"/>
      <c r="C156" s="39" t="n"/>
      <c r="D156" s="39" t="n"/>
      <c r="E156" s="39" t="n"/>
      <c r="F156" s="39" t="n"/>
      <c r="G156" s="40" t="n"/>
      <c r="H156" s="40" t="n"/>
      <c r="I156" s="40" t="n"/>
      <c r="J156" s="41" t="n"/>
      <c r="K156" s="39" t="n"/>
      <c r="L156" s="39" t="n"/>
      <c r="M156" s="34">
        <f>IFERROR(IF(A156="","",IF(K156="Percent",J156*(1-L156),IF(K156="Fixed Amount",MAX(0,J156-L156),J156))),"")</f>
        <v/>
      </c>
      <c r="N156" s="42" t="n"/>
      <c r="O156" s="42" t="n"/>
      <c r="P156" s="34">
        <f>IFERROR(IF(A156="","",M156*(N156+O156)),"")</f>
        <v/>
      </c>
      <c r="Q156" s="34">
        <f>IFERROR(IF(A156="","",M156+P156),"")</f>
        <v/>
      </c>
      <c r="R156" s="42" t="n"/>
      <c r="S156" s="41" t="n"/>
      <c r="T156" s="41" t="n"/>
      <c r="U156" s="34">
        <f>IFERROR(IF(A156="","",M156*R156+S156),"")</f>
        <v/>
      </c>
      <c r="V156" s="34">
        <f>IFERROR(IF(A156="","",M156-U156-T156),"")</f>
        <v/>
      </c>
      <c r="W156" s="36">
        <f>IFERROR(IF(A156="","",(J156-M156)/J156),"")</f>
        <v/>
      </c>
      <c r="X156" s="34">
        <f>IFERROR(IF(A156="","",V156-'Dashboard'!$B$8),"")</f>
        <v/>
      </c>
      <c r="Y156" s="43" t="n"/>
      <c r="Z156" s="43" t="n"/>
      <c r="AA156" s="43" t="n"/>
      <c r="AB156" s="39" t="n"/>
      <c r="AC156" s="39" t="n"/>
      <c r="AD156" s="39" t="n"/>
      <c r="AE156" s="39" t="n"/>
      <c r="AF156" s="39" t="n"/>
      <c r="AG156" s="39" t="n"/>
      <c r="AH156" s="39" t="n"/>
      <c r="AI156" s="38">
        <f>IFERROR(IF(A156="","",IF(C156="","Missing rate plan name",IF(F156="","Missing booking channel",IF(G156="","Missing stay date",IF(J156&lt;=0,"Review base BAR",IF(M156&lt;=0,"Review selling rate",IF(I156&lt;H156,"Booking dates reversed",IF(AND(AH156="Active",I156&lt;TODAY()),"Expired date marked Active",IF(AND(AH156="Active",AC156=""),"Missing cancellation policy",IF(Z156&lt;Y156,"Stay limits reversed",IF(AND(D156="Advance Purchase",AA156&lt;'Dashboard'!$B$12),"Review advance purchase window","OK"))))))))))),"")</f>
        <v/>
      </c>
      <c r="AJ156" s="39" t="n"/>
    </row>
    <row r="157">
      <c r="A157" s="44" t="n"/>
      <c r="B157" s="44" t="n"/>
      <c r="C157" s="44" t="n"/>
      <c r="D157" s="44" t="n"/>
      <c r="E157" s="44" t="n"/>
      <c r="F157" s="44" t="n"/>
      <c r="G157" s="45" t="n"/>
      <c r="H157" s="45" t="n"/>
      <c r="I157" s="45" t="n"/>
      <c r="J157" s="46" t="n"/>
      <c r="K157" s="44" t="n"/>
      <c r="L157" s="44" t="n"/>
      <c r="M157" s="34">
        <f>IFERROR(IF(A157="","",IF(K157="Percent",J157*(1-L157),IF(K157="Fixed Amount",MAX(0,J157-L157),J157))),"")</f>
        <v/>
      </c>
      <c r="N157" s="47" t="n"/>
      <c r="O157" s="47" t="n"/>
      <c r="P157" s="34">
        <f>IFERROR(IF(A157="","",M157*(N157+O157)),"")</f>
        <v/>
      </c>
      <c r="Q157" s="34">
        <f>IFERROR(IF(A157="","",M157+P157),"")</f>
        <v/>
      </c>
      <c r="R157" s="47" t="n"/>
      <c r="S157" s="46" t="n"/>
      <c r="T157" s="46" t="n"/>
      <c r="U157" s="34">
        <f>IFERROR(IF(A157="","",M157*R157+S157),"")</f>
        <v/>
      </c>
      <c r="V157" s="34">
        <f>IFERROR(IF(A157="","",M157-U157-T157),"")</f>
        <v/>
      </c>
      <c r="W157" s="36">
        <f>IFERROR(IF(A157="","",(J157-M157)/J157),"")</f>
        <v/>
      </c>
      <c r="X157" s="34">
        <f>IFERROR(IF(A157="","",V157-'Dashboard'!$B$8),"")</f>
        <v/>
      </c>
      <c r="Y157" s="48" t="n"/>
      <c r="Z157" s="48" t="n"/>
      <c r="AA157" s="48" t="n"/>
      <c r="AB157" s="44" t="n"/>
      <c r="AC157" s="44" t="n"/>
      <c r="AD157" s="44" t="n"/>
      <c r="AE157" s="44" t="n"/>
      <c r="AF157" s="44" t="n"/>
      <c r="AG157" s="44" t="n"/>
      <c r="AH157" s="44" t="n"/>
      <c r="AI157" s="38">
        <f>IFERROR(IF(A157="","",IF(C157="","Missing rate plan name",IF(F157="","Missing booking channel",IF(G157="","Missing stay date",IF(J157&lt;=0,"Review base BAR",IF(M157&lt;=0,"Review selling rate",IF(I157&lt;H157,"Booking dates reversed",IF(AND(AH157="Active",I157&lt;TODAY()),"Expired date marked Active",IF(AND(AH157="Active",AC157=""),"Missing cancellation policy",IF(Z157&lt;Y157,"Stay limits reversed",IF(AND(D157="Advance Purchase",AA157&lt;'Dashboard'!$B$12),"Review advance purchase window","OK"))))))))))),"")</f>
        <v/>
      </c>
      <c r="AJ157" s="44" t="n"/>
    </row>
    <row r="158">
      <c r="A158" s="39" t="n"/>
      <c r="B158" s="39" t="n"/>
      <c r="C158" s="39" t="n"/>
      <c r="D158" s="39" t="n"/>
      <c r="E158" s="39" t="n"/>
      <c r="F158" s="39" t="n"/>
      <c r="G158" s="40" t="n"/>
      <c r="H158" s="40" t="n"/>
      <c r="I158" s="40" t="n"/>
      <c r="J158" s="41" t="n"/>
      <c r="K158" s="39" t="n"/>
      <c r="L158" s="39" t="n"/>
      <c r="M158" s="34">
        <f>IFERROR(IF(A158="","",IF(K158="Percent",J158*(1-L158),IF(K158="Fixed Amount",MAX(0,J158-L158),J158))),"")</f>
        <v/>
      </c>
      <c r="N158" s="42" t="n"/>
      <c r="O158" s="42" t="n"/>
      <c r="P158" s="34">
        <f>IFERROR(IF(A158="","",M158*(N158+O158)),"")</f>
        <v/>
      </c>
      <c r="Q158" s="34">
        <f>IFERROR(IF(A158="","",M158+P158),"")</f>
        <v/>
      </c>
      <c r="R158" s="42" t="n"/>
      <c r="S158" s="41" t="n"/>
      <c r="T158" s="41" t="n"/>
      <c r="U158" s="34">
        <f>IFERROR(IF(A158="","",M158*R158+S158),"")</f>
        <v/>
      </c>
      <c r="V158" s="34">
        <f>IFERROR(IF(A158="","",M158-U158-T158),"")</f>
        <v/>
      </c>
      <c r="W158" s="36">
        <f>IFERROR(IF(A158="","",(J158-M158)/J158),"")</f>
        <v/>
      </c>
      <c r="X158" s="34">
        <f>IFERROR(IF(A158="","",V158-'Dashboard'!$B$8),"")</f>
        <v/>
      </c>
      <c r="Y158" s="43" t="n"/>
      <c r="Z158" s="43" t="n"/>
      <c r="AA158" s="43" t="n"/>
      <c r="AB158" s="39" t="n"/>
      <c r="AC158" s="39" t="n"/>
      <c r="AD158" s="39" t="n"/>
      <c r="AE158" s="39" t="n"/>
      <c r="AF158" s="39" t="n"/>
      <c r="AG158" s="39" t="n"/>
      <c r="AH158" s="39" t="n"/>
      <c r="AI158" s="38">
        <f>IFERROR(IF(A158="","",IF(C158="","Missing rate plan name",IF(F158="","Missing booking channel",IF(G158="","Missing stay date",IF(J158&lt;=0,"Review base BAR",IF(M158&lt;=0,"Review selling rate",IF(I158&lt;H158,"Booking dates reversed",IF(AND(AH158="Active",I158&lt;TODAY()),"Expired date marked Active",IF(AND(AH158="Active",AC158=""),"Missing cancellation policy",IF(Z158&lt;Y158,"Stay limits reversed",IF(AND(D158="Advance Purchase",AA158&lt;'Dashboard'!$B$12),"Review advance purchase window","OK"))))))))))),"")</f>
        <v/>
      </c>
      <c r="AJ158" s="39" t="n"/>
    </row>
  </sheetData>
  <autoFilter ref="A8:AJ158"/>
  <mergeCells count="1">
    <mergeCell ref="A1:AJ1"/>
  </mergeCells>
  <conditionalFormatting sqref="AI9:AI158">
    <cfRule type="expression" priority="1" dxfId="1">
      <formula>AND($A9&lt;&gt;"",$AI9="OK")</formula>
    </cfRule>
    <cfRule type="expression" priority="2" dxfId="0">
      <formula>AND($A9&lt;&gt;"",$AI9&lt;&gt;"OK")</formula>
    </cfRule>
  </conditionalFormatting>
  <conditionalFormatting sqref="X9:X158">
    <cfRule type="cellIs" priority="3" operator="lessThan" dxfId="2">
      <formula>0</formula>
    </cfRule>
    <cfRule type="cellIs" priority="4" operator="greaterThanOrEqual" dxfId="3">
      <formula>0</formula>
    </cfRule>
  </conditionalFormatting>
  <conditionalFormatting sqref="A9:AJ158">
    <cfRule type="expression" priority="5" dxfId="4">
      <formula>$AH9="Expired"</formula>
    </cfRule>
    <cfRule type="expression" priority="8" dxfId="2">
      <formula>AND($A9&lt;&gt;"",$AH9="Active",$I9&lt;TODAY())</formula>
    </cfRule>
  </conditionalFormatting>
  <conditionalFormatting sqref="W9:W158">
    <cfRule type="cellIs" priority="6" operator="greaterThan" dxfId="5">
      <formula>0.25</formula>
    </cfRule>
  </conditionalFormatting>
  <conditionalFormatting sqref="R9:R158">
    <cfRule type="cellIs" priority="7" operator="greaterThan" dxfId="5">
      <formula>0.2</formula>
    </cfRule>
  </conditionalFormatting>
  <dataValidations count="15">
    <dataValidation sqref="D9:D158" showDropDown="0" showInputMessage="1" showErrorMessage="1" allowBlank="0" errorTitle="Invalid selection" error="Select a value from the list." promptTitle="Select a value" prompt="Select the rate category." type="list">
      <formula1>"Best Available Rate,Member,Advance Purchase,Package,Corporate,Government,Senior,AAA,OTA Promotion,Group,Other"</formula1>
    </dataValidation>
    <dataValidation sqref="E9:E158" showDropDown="0" showInputMessage="1" showErrorMessage="1" allowBlank="0" errorTitle="Invalid selection" error="Select a value from the list." promptTitle="Select a value" prompt="Select the room type." type="list">
      <formula1>"Standard King,Standard Two Queens,Deluxe King,Junior Suite,One-Bedroom Suite,Accessible King,Accessible Two Queens"</formula1>
    </dataValidation>
    <dataValidation sqref="F9:F158" showDropDown="0" showInputMessage="1" showErrorMessage="1" allowBlank="0" errorTitle="Invalid selection" error="Select a value from the list." promptTitle="Select a value" prompt="Select the booking channel." type="list">
      <formula1>"Direct Website,Voice / Call Center,Brand.com,GDS,OTA,Walk-In,Group Sales,Other"</formula1>
    </dataValidation>
    <dataValidation sqref="K9:K158" showDropDown="0" showInputMessage="1" showErrorMessage="1" allowBlank="0" errorTitle="Invalid selection" error="Select a value from the list." promptTitle="Select a value" prompt="For Percent, enter Discount Value as a percentage; for Fixed Amount, enter dollars." type="list">
      <formula1>"None,Percent,Fixed Amount"</formula1>
    </dataValidation>
    <dataValidation sqref="AB9:AB158" showDropDown="0" showInputMessage="1" showErrorMessage="1" allowBlank="0" errorTitle="Invalid selection" error="Select a value from the list." promptTitle="Select a value" prompt="Select the refundability terms." type="list">
      <formula1>"Flexible,Partially Refundable,Nonrefundable"</formula1>
    </dataValidation>
    <dataValidation sqref="AD9:AD158" showDropDown="0" showInputMessage="1" showErrorMessage="1" allowBlank="0" errorTitle="Invalid selection" error="Select a value from the list." promptTitle="Select a value" prompt="Select payment timing." type="list">
      <formula1>"Pay at Property,Deposit Required,Full Prepayment,Direct Bill,Virtual Card,Other"</formula1>
    </dataValidation>
    <dataValidation sqref="AE9:AF158" showDropDown="0" showInputMessage="1" showErrorMessage="1" allowBlank="0" errorTitle="Invalid selection" error="Select a value from the list." promptTitle="Select a value" prompt="Select Yes or No." type="list">
      <formula1>"Yes,No"</formula1>
    </dataValidation>
    <dataValidation sqref="AH9:AH158" showDropDown="0" showInputMessage="1" showErrorMessage="1" allowBlank="0" errorTitle="Invalid selection" error="Select a value from the list." promptTitle="Select a value" prompt="Select the setup status." type="list">
      <formula1>"Draft,Active,Closed,Expired"</formula1>
    </dataValidation>
    <dataValidation sqref="G9:G158" showDropDown="0" showInputMessage="0" showErrorMessage="1" allowBlank="0" error="Enter a date from 1/1/2026 through 12/31/2027." type="date" operator="between">
      <formula1>46023</formula1>
      <formula2>46752</formula2>
    </dataValidation>
    <dataValidation sqref="Y9:Y158" showDropDown="0" showInputMessage="0" showErrorMessage="1" allowBlank="0" error="Enter a whole number within the allowed range." type="whole" operator="between">
      <formula1>1</formula1>
      <formula2>30</formula2>
    </dataValidation>
    <dataValidation sqref="Z9:Z158" showDropDown="0" showInputMessage="0" showErrorMessage="1" allowBlank="0" error="Enter a whole number within the allowed range." type="whole" operator="between">
      <formula1>1</formula1>
      <formula2>365</formula2>
    </dataValidation>
    <dataValidation sqref="AA9:AA158" showDropDown="0" showInputMessage="0" showErrorMessage="1" allowBlank="0" error="Enter a whole number within the allowed range." type="whole" operator="between">
      <formula1>0</formula1>
      <formula2>365</formula2>
    </dataValidation>
    <dataValidation sqref="N9:O158" showDropDown="0" showInputMessage="0" showErrorMessage="1" allowBlank="0" error="Enter a valid percentage within the allowed range." type="decimal" operator="between">
      <formula1>0</formula1>
      <formula2>0.3</formula2>
    </dataValidation>
    <dataValidation sqref="R9:R158" showDropDown="0" showInputMessage="0" showErrorMessage="1" allowBlank="0" error="Enter a valid percentage within the allowed range." type="decimal" operator="between">
      <formula1>0</formula1>
      <formula2>0.5</formula2>
    </dataValidation>
    <dataValidation sqref="J9:J158 L9:L158 S9:T158" showDropDown="0" showInputMessage="1" showErrorMessage="1" allowBlank="0" error="Enter a value greater than or equal to zero." prompt="Enter a nonnegative amount. Discount Value may be a percentage or dollar amount depending on Discount Type." type="decimal" operator="greaterThanOrEqual">
      <formula1>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B157"/>
  <sheetViews>
    <sheetView showGridLines="0" zoomScale="70" zoomScaleNormal="7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3" customWidth="1" min="3" max="3"/>
    <col width="13" customWidth="1" min="4" max="4"/>
    <col width="12" customWidth="1" min="5" max="5"/>
    <col width="23" customWidth="1" min="6" max="6"/>
    <col width="29" customWidth="1" min="7" max="7"/>
    <col width="22" customWidth="1" min="8" max="8"/>
    <col width="17" customWidth="1" min="9" max="9"/>
    <col width="24" customWidth="1" min="10" max="10"/>
    <col width="23" customWidth="1" min="11" max="11"/>
    <col width="23" customWidth="1" min="12" max="12"/>
    <col width="19" customWidth="1" min="13" max="13"/>
    <col width="17" customWidth="1" min="14" max="14"/>
    <col width="18" customWidth="1" min="15" max="15"/>
    <col width="21" customWidth="1" min="16" max="16"/>
    <col width="23" customWidth="1" min="17" max="17"/>
    <col width="20" customWidth="1" min="18" max="18"/>
    <col width="23" customWidth="1" min="19" max="19"/>
    <col width="20" customWidth="1" min="20" max="20"/>
    <col width="18" customWidth="1" min="21" max="21"/>
    <col width="18" customWidth="1" min="22" max="22"/>
    <col width="15" customWidth="1" min="23" max="23"/>
    <col width="15" customWidth="1" min="24" max="24"/>
    <col width="28" customWidth="1" min="25" max="25"/>
    <col width="18" customWidth="1" min="26" max="26"/>
    <col width="30" customWidth="1" min="27" max="27"/>
    <col width="27" customWidth="1" min="28" max="28"/>
  </cols>
  <sheetData>
    <row r="1">
      <c r="A1" s="26" t="inlineStr">
        <is>
          <t>Market Shop</t>
        </is>
      </c>
    </row>
    <row r="2">
      <c r="A2" s="15" t="inlineStr">
        <is>
          <t>Enter rates observed on public booking channels or competitor websites. Compare equivalent room types, occupancy, inclusions, and cancellation terms whenever possible.</t>
        </is>
      </c>
    </row>
    <row r="7" ht="42" customHeight="1">
      <c r="A7" s="16" t="inlineStr">
        <is>
          <t>Shop Record ID</t>
        </is>
      </c>
      <c r="B7" s="16" t="inlineStr">
        <is>
          <t>Shop Date</t>
        </is>
      </c>
      <c r="C7" s="16" t="inlineStr">
        <is>
          <t>Stay Date</t>
        </is>
      </c>
      <c r="D7" s="16" t="inlineStr">
        <is>
          <t>Length of Stay</t>
        </is>
      </c>
      <c r="E7" s="16" t="inlineStr">
        <is>
          <t>Guest Count</t>
        </is>
      </c>
      <c r="F7" s="16" t="inlineStr">
        <is>
          <t>Hotel Room Type</t>
        </is>
      </c>
      <c r="G7" s="16" t="inlineStr">
        <is>
          <t>Hotel Rate Plan</t>
        </is>
      </c>
      <c r="H7" s="16" t="inlineStr">
        <is>
          <t>Hotel Booking Channel</t>
        </is>
      </c>
      <c r="I7" s="16" t="inlineStr">
        <is>
          <t>Hotel Pre-Tax Rate</t>
        </is>
      </c>
      <c r="J7" s="16" t="inlineStr">
        <is>
          <t>Competitor Hotel</t>
        </is>
      </c>
      <c r="K7" s="16" t="inlineStr">
        <is>
          <t>Competitor Room Type</t>
        </is>
      </c>
      <c r="L7" s="16" t="inlineStr">
        <is>
          <t>Competitor Booking Channel</t>
        </is>
      </c>
      <c r="M7" s="16" t="inlineStr">
        <is>
          <t>Competitor Pre-Tax Rate</t>
        </is>
      </c>
      <c r="N7" s="16" t="inlineStr">
        <is>
          <t>Rate Difference</t>
        </is>
      </c>
      <c r="O7" s="16" t="inlineStr">
        <is>
          <t>Rate Difference Percent</t>
        </is>
      </c>
      <c r="P7" s="16" t="inlineStr">
        <is>
          <t>Hotel Refundability</t>
        </is>
      </c>
      <c r="Q7" s="16" t="inlineStr">
        <is>
          <t>Competitor Refundability</t>
        </is>
      </c>
      <c r="R7" s="16" t="inlineStr">
        <is>
          <t>Hotel Breakfast Included</t>
        </is>
      </c>
      <c r="S7" s="16" t="inlineStr">
        <is>
          <t>Competitor Breakfast Included</t>
        </is>
      </c>
      <c r="T7" s="16" t="inlineStr">
        <is>
          <t>Comparison Quality</t>
        </is>
      </c>
      <c r="U7" s="16" t="inlineStr">
        <is>
          <t>Parity Status</t>
        </is>
      </c>
      <c r="V7" s="16" t="inlineStr">
        <is>
          <t>Market Position</t>
        </is>
      </c>
      <c r="W7" s="16" t="inlineStr">
        <is>
          <t>Days Since Shop</t>
        </is>
      </c>
      <c r="X7" s="16" t="inlineStr">
        <is>
          <t>Shop Status</t>
        </is>
      </c>
      <c r="Y7" s="16" t="inlineStr">
        <is>
          <t>Source URL or Reference</t>
        </is>
      </c>
      <c r="Z7" s="16" t="inlineStr">
        <is>
          <t>Reviewed By</t>
        </is>
      </c>
      <c r="AA7" s="16" t="inlineStr">
        <is>
          <t>Notes</t>
        </is>
      </c>
      <c r="AB7" s="16" t="inlineStr">
        <is>
          <t>Operational Check</t>
        </is>
      </c>
    </row>
    <row r="8">
      <c r="A8" s="31" t="inlineStr">
        <is>
          <t>SHOP-2026-001</t>
        </is>
      </c>
      <c r="B8" s="32" t="n">
        <v>46270</v>
      </c>
      <c r="C8" s="32" t="n">
        <v>46300</v>
      </c>
      <c r="D8" s="37" t="n">
        <v>1</v>
      </c>
      <c r="E8" s="37" t="n">
        <v>2</v>
      </c>
      <c r="F8" s="31" t="inlineStr">
        <is>
          <t>Standard King</t>
        </is>
      </c>
      <c r="G8" s="31" t="inlineStr">
        <is>
          <t>Flexible Best Available Rate</t>
        </is>
      </c>
      <c r="H8" s="31" t="inlineStr">
        <is>
          <t>Direct Website</t>
        </is>
      </c>
      <c r="I8" s="33" t="n">
        <v>249</v>
      </c>
      <c r="J8" s="31" t="inlineStr">
        <is>
          <t>Harbor Point Hotel</t>
        </is>
      </c>
      <c r="K8" s="31" t="inlineStr">
        <is>
          <t>Standard King</t>
        </is>
      </c>
      <c r="L8" s="31" t="inlineStr">
        <is>
          <t>Direct Website</t>
        </is>
      </c>
      <c r="M8" s="33" t="n">
        <v>239</v>
      </c>
      <c r="N8" s="34">
        <f>IFERROR(IF(A8="","",I8-M8),"")</f>
        <v/>
      </c>
      <c r="O8" s="36">
        <f>IFERROR(IF(A8="","",(I8-M8)/M8),"")</f>
        <v/>
      </c>
      <c r="P8" s="31" t="inlineStr">
        <is>
          <t>Flexible</t>
        </is>
      </c>
      <c r="Q8" s="31" t="inlineStr">
        <is>
          <t>Flexible</t>
        </is>
      </c>
      <c r="R8" s="31" t="inlineStr">
        <is>
          <t>No</t>
        </is>
      </c>
      <c r="S8" s="31" t="inlineStr">
        <is>
          <t>No</t>
        </is>
      </c>
      <c r="T8" s="38">
        <f>IFERROR(IF(A8="","",IF(OR(P8&lt;&gt;Q8,R8&lt;&gt;S8),"Not Like-for-Like","Comparable")),"")</f>
        <v/>
      </c>
      <c r="U8" s="38">
        <f>IFERROR(IF(A8="","",IF(T8&lt;&gt;"Comparable","Terms Differ",IF(MAX(N8,-N8)&lt;='Dashboard'!$B$9,"Within Tolerance","Review"))),"")</f>
        <v/>
      </c>
      <c r="V8" s="38">
        <f>IFERROR(IF(A8="","",IF(T8&lt;&gt;"Comparable","Terms Differ",IF(N8&lt;-'Dashboard'!$B$10,"Below Market",IF(N8&gt;'Dashboard'!$B$10,"Above Market","Near Market")))),"")</f>
        <v/>
      </c>
      <c r="W8" s="49">
        <f>IFERROR(IF(A8="","",TODAY()-B8),"")</f>
        <v/>
      </c>
      <c r="X8" s="38">
        <f>IFERROR(IF(A8="","",IF(B8&gt;TODAY(),"Future-Dated",IF(W8&lt;=7,"Current",IF(W8&lt;=14,"Aging","Stale")))),"")</f>
        <v/>
      </c>
      <c r="Y8" s="31" t="inlineStr">
        <is>
          <t>Manual website observation</t>
        </is>
      </c>
      <c r="Z8" s="31" t="inlineStr">
        <is>
          <t>Revenue Team</t>
        </is>
      </c>
      <c r="AA8" s="31" t="inlineStr">
        <is>
          <t>Comparable direct rate.</t>
        </is>
      </c>
      <c r="AB8" s="38">
        <f>IFERROR(IF(A8="","",IF(J8="","Missing competitor hotel",IF(B8="","Missing shop date",IF(C8="","Missing stay date",IF(I8&lt;=0,"Review hotel rate",IF(M8&lt;=0,"Review competitor rate",IF(B8&gt;C8,"Shop date after stay date",IF(X8="Stale","Refresh rate shop","OK")))))))),"")</f>
        <v/>
      </c>
    </row>
    <row r="9">
      <c r="A9" s="31" t="inlineStr">
        <is>
          <t>SHOP-2026-002</t>
        </is>
      </c>
      <c r="B9" s="32" t="n">
        <v>46269</v>
      </c>
      <c r="C9" s="32" t="n">
        <v>46300</v>
      </c>
      <c r="D9" s="37" t="n">
        <v>1</v>
      </c>
      <c r="E9" s="37" t="n">
        <v>2</v>
      </c>
      <c r="F9" s="31" t="inlineStr">
        <is>
          <t>Standard Two Queens</t>
        </is>
      </c>
      <c r="G9" s="31" t="inlineStr">
        <is>
          <t>AAA Member Rate</t>
        </is>
      </c>
      <c r="H9" s="31" t="inlineStr">
        <is>
          <t>Voice / Call Center</t>
        </is>
      </c>
      <c r="I9" s="33" t="n">
        <v>242</v>
      </c>
      <c r="J9" s="31" t="inlineStr">
        <is>
          <t>Riverside Lodge</t>
        </is>
      </c>
      <c r="K9" s="31" t="inlineStr">
        <is>
          <t>Two Queen Room</t>
        </is>
      </c>
      <c r="L9" s="31" t="inlineStr">
        <is>
          <t>Direct Website</t>
        </is>
      </c>
      <c r="M9" s="33" t="n">
        <v>228</v>
      </c>
      <c r="N9" s="34">
        <f>IFERROR(IF(A9="","",I9-M9),"")</f>
        <v/>
      </c>
      <c r="O9" s="36">
        <f>IFERROR(IF(A9="","",(I9-M9)/M9),"")</f>
        <v/>
      </c>
      <c r="P9" s="31" t="inlineStr">
        <is>
          <t>Flexible</t>
        </is>
      </c>
      <c r="Q9" s="31" t="inlineStr">
        <is>
          <t>Flexible</t>
        </is>
      </c>
      <c r="R9" s="31" t="inlineStr">
        <is>
          <t>No</t>
        </is>
      </c>
      <c r="S9" s="31" t="inlineStr">
        <is>
          <t>No</t>
        </is>
      </c>
      <c r="T9" s="38">
        <f>IFERROR(IF(A9="","",IF(OR(P9&lt;&gt;Q9,R9&lt;&gt;S9),"Not Like-for-Like","Comparable")),"")</f>
        <v/>
      </c>
      <c r="U9" s="38">
        <f>IFERROR(IF(A9="","",IF(T9&lt;&gt;"Comparable","Terms Differ",IF(MAX(N9,-N9)&lt;='Dashboard'!$B$9,"Within Tolerance","Review"))),"")</f>
        <v/>
      </c>
      <c r="V9" s="38">
        <f>IFERROR(IF(A9="","",IF(T9&lt;&gt;"Comparable","Terms Differ",IF(N9&lt;-'Dashboard'!$B$10,"Below Market",IF(N9&gt;'Dashboard'!$B$10,"Above Market","Near Market")))),"")</f>
        <v/>
      </c>
      <c r="W9" s="49">
        <f>IFERROR(IF(A9="","",TODAY()-B9),"")</f>
        <v/>
      </c>
      <c r="X9" s="38">
        <f>IFERROR(IF(A9="","",IF(B9&gt;TODAY(),"Future-Dated",IF(W9&lt;=7,"Current",IF(W9&lt;=14,"Aging","Stale")))),"")</f>
        <v/>
      </c>
      <c r="Y9" s="31" t="inlineStr">
        <is>
          <t>Manual phone and web check</t>
        </is>
      </c>
      <c r="Z9" s="31" t="inlineStr">
        <is>
          <t>Reservations</t>
        </is>
      </c>
      <c r="AA9" s="31" t="inlineStr">
        <is>
          <t>Comparable cancellation terms.</t>
        </is>
      </c>
      <c r="AB9" s="38">
        <f>IFERROR(IF(A9="","",IF(J9="","Missing competitor hotel",IF(B9="","Missing shop date",IF(C9="","Missing stay date",IF(I9&lt;=0,"Review hotel rate",IF(M9&lt;=0,"Review competitor rate",IF(B9&gt;C9,"Shop date after stay date",IF(X9="Stale","Refresh rate shop","OK")))))))),"")</f>
        <v/>
      </c>
    </row>
    <row r="10">
      <c r="A10" s="31" t="inlineStr">
        <is>
          <t>SHOP-2026-003</t>
        </is>
      </c>
      <c r="B10" s="32" t="n">
        <v>46268</v>
      </c>
      <c r="C10" s="32" t="n">
        <v>46315</v>
      </c>
      <c r="D10" s="37" t="n">
        <v>2</v>
      </c>
      <c r="E10" s="37" t="n">
        <v>2</v>
      </c>
      <c r="F10" s="31" t="inlineStr">
        <is>
          <t>Deluxe King</t>
        </is>
      </c>
      <c r="G10" s="31" t="inlineStr">
        <is>
          <t>Breakfast and Parking Package</t>
        </is>
      </c>
      <c r="H10" s="31" t="inlineStr">
        <is>
          <t>Direct Website</t>
        </is>
      </c>
      <c r="I10" s="33" t="n">
        <v>319</v>
      </c>
      <c r="J10" s="31" t="inlineStr">
        <is>
          <t>City Center Suites</t>
        </is>
      </c>
      <c r="K10" s="31" t="inlineStr">
        <is>
          <t>Deluxe King</t>
        </is>
      </c>
      <c r="L10" s="31" t="inlineStr">
        <is>
          <t>Direct Website</t>
        </is>
      </c>
      <c r="M10" s="33" t="n">
        <v>299</v>
      </c>
      <c r="N10" s="34">
        <f>IFERROR(IF(A10="","",I10-M10),"")</f>
        <v/>
      </c>
      <c r="O10" s="36">
        <f>IFERROR(IF(A10="","",(I10-M10)/M10),"")</f>
        <v/>
      </c>
      <c r="P10" s="31" t="inlineStr">
        <is>
          <t>Flexible</t>
        </is>
      </c>
      <c r="Q10" s="31" t="inlineStr">
        <is>
          <t>Flexible</t>
        </is>
      </c>
      <c r="R10" s="31" t="inlineStr">
        <is>
          <t>Yes</t>
        </is>
      </c>
      <c r="S10" s="31" t="inlineStr">
        <is>
          <t>Yes</t>
        </is>
      </c>
      <c r="T10" s="38">
        <f>IFERROR(IF(A10="","",IF(OR(P10&lt;&gt;Q10,R10&lt;&gt;S10),"Not Like-for-Like","Comparable")),"")</f>
        <v/>
      </c>
      <c r="U10" s="38">
        <f>IFERROR(IF(A10="","",IF(T10&lt;&gt;"Comparable","Terms Differ",IF(MAX(N10,-N10)&lt;='Dashboard'!$B$9,"Within Tolerance","Review"))),"")</f>
        <v/>
      </c>
      <c r="V10" s="38">
        <f>IFERROR(IF(A10="","",IF(T10&lt;&gt;"Comparable","Terms Differ",IF(N10&lt;-'Dashboard'!$B$10,"Below Market",IF(N10&gt;'Dashboard'!$B$10,"Above Market","Near Market")))),"")</f>
        <v/>
      </c>
      <c r="W10" s="49">
        <f>IFERROR(IF(A10="","",TODAY()-B10),"")</f>
        <v/>
      </c>
      <c r="X10" s="38">
        <f>IFERROR(IF(A10="","",IF(B10&gt;TODAY(),"Future-Dated",IF(W10&lt;=7,"Current",IF(W10&lt;=14,"Aging","Stale")))),"")</f>
        <v/>
      </c>
      <c r="Y10" s="31" t="inlineStr">
        <is>
          <t>Manual competitor website check</t>
        </is>
      </c>
      <c r="Z10" s="31" t="inlineStr">
        <is>
          <t>Revenue Team</t>
        </is>
      </c>
      <c r="AA10" s="31" t="inlineStr">
        <is>
          <t>Package inclusions reviewed.</t>
        </is>
      </c>
      <c r="AB10" s="38">
        <f>IFERROR(IF(A10="","",IF(J10="","Missing competitor hotel",IF(B10="","Missing shop date",IF(C10="","Missing stay date",IF(I10&lt;=0,"Review hotel rate",IF(M10&lt;=0,"Review competitor rate",IF(B10&gt;C10,"Shop date after stay date",IF(X10="Stale","Refresh rate shop","OK")))))))),"")</f>
        <v/>
      </c>
    </row>
    <row r="11">
      <c r="A11" s="31" t="inlineStr">
        <is>
          <t>SHOP-2026-004</t>
        </is>
      </c>
      <c r="B11" s="32" t="n">
        <v>46267</v>
      </c>
      <c r="C11" s="32" t="n">
        <v>46315</v>
      </c>
      <c r="D11" s="37" t="n">
        <v>1</v>
      </c>
      <c r="E11" s="37" t="n">
        <v>2</v>
      </c>
      <c r="F11" s="31" t="inlineStr">
        <is>
          <t>Standard King</t>
        </is>
      </c>
      <c r="G11" s="31" t="inlineStr">
        <is>
          <t>Member Flexible Rate</t>
        </is>
      </c>
      <c r="H11" s="31" t="inlineStr">
        <is>
          <t>Brand.com</t>
        </is>
      </c>
      <c r="I11" s="33" t="n">
        <v>224</v>
      </c>
      <c r="J11" s="31" t="inlineStr">
        <is>
          <t>Magnolia Park Hotel</t>
        </is>
      </c>
      <c r="K11" s="31" t="inlineStr">
        <is>
          <t>Standard King</t>
        </is>
      </c>
      <c r="L11" s="31" t="inlineStr">
        <is>
          <t>OTA</t>
        </is>
      </c>
      <c r="M11" s="33" t="n">
        <v>226</v>
      </c>
      <c r="N11" s="34">
        <f>IFERROR(IF(A11="","",I11-M11),"")</f>
        <v/>
      </c>
      <c r="O11" s="36">
        <f>IFERROR(IF(A11="","",(I11-M11)/M11),"")</f>
        <v/>
      </c>
      <c r="P11" s="31" t="inlineStr">
        <is>
          <t>Flexible</t>
        </is>
      </c>
      <c r="Q11" s="31" t="inlineStr">
        <is>
          <t>Flexible</t>
        </is>
      </c>
      <c r="R11" s="31" t="inlineStr">
        <is>
          <t>No</t>
        </is>
      </c>
      <c r="S11" s="31" t="inlineStr">
        <is>
          <t>No</t>
        </is>
      </c>
      <c r="T11" s="38">
        <f>IFERROR(IF(A11="","",IF(OR(P11&lt;&gt;Q11,R11&lt;&gt;S11),"Not Like-for-Like","Comparable")),"")</f>
        <v/>
      </c>
      <c r="U11" s="38">
        <f>IFERROR(IF(A11="","",IF(T11&lt;&gt;"Comparable","Terms Differ",IF(MAX(N11,-N11)&lt;='Dashboard'!$B$9,"Within Tolerance","Review"))),"")</f>
        <v/>
      </c>
      <c r="V11" s="38">
        <f>IFERROR(IF(A11="","",IF(T11&lt;&gt;"Comparable","Terms Differ",IF(N11&lt;-'Dashboard'!$B$10,"Below Market",IF(N11&gt;'Dashboard'!$B$10,"Above Market","Near Market")))),"")</f>
        <v/>
      </c>
      <c r="W11" s="49">
        <f>IFERROR(IF(A11="","",TODAY()-B11),"")</f>
        <v/>
      </c>
      <c r="X11" s="38">
        <f>IFERROR(IF(A11="","",IF(B11&gt;TODAY(),"Future-Dated",IF(W11&lt;=7,"Current",IF(W11&lt;=14,"Aging","Stale")))),"")</f>
        <v/>
      </c>
      <c r="Y11" s="31" t="inlineStr">
        <is>
          <t>Manual OTA observation</t>
        </is>
      </c>
      <c r="Z11" s="31" t="inlineStr">
        <is>
          <t>Sales Team</t>
        </is>
      </c>
      <c r="AA11" s="31" t="inlineStr">
        <is>
          <t>Within tolerance example.</t>
        </is>
      </c>
      <c r="AB11" s="38">
        <f>IFERROR(IF(A11="","",IF(J11="","Missing competitor hotel",IF(B11="","Missing shop date",IF(C11="","Missing stay date",IF(I11&lt;=0,"Review hotel rate",IF(M11&lt;=0,"Review competitor rate",IF(B11&gt;C11,"Shop date after stay date",IF(X11="Stale","Refresh rate shop","OK")))))))),"")</f>
        <v/>
      </c>
    </row>
    <row r="12">
      <c r="A12" s="31" t="inlineStr">
        <is>
          <t>SHOP-2026-005</t>
        </is>
      </c>
      <c r="B12" s="32" t="n">
        <v>46266</v>
      </c>
      <c r="C12" s="32" t="n">
        <v>46330</v>
      </c>
      <c r="D12" s="37" t="n">
        <v>2</v>
      </c>
      <c r="E12" s="37" t="n">
        <v>2</v>
      </c>
      <c r="F12" s="31" t="inlineStr">
        <is>
          <t>One-Bedroom Suite</t>
        </is>
      </c>
      <c r="G12" s="31" t="inlineStr">
        <is>
          <t>Suite Weekend Package</t>
        </is>
      </c>
      <c r="H12" s="31" t="inlineStr">
        <is>
          <t>Direct Website</t>
        </is>
      </c>
      <c r="I12" s="33" t="n">
        <v>370</v>
      </c>
      <c r="J12" s="31" t="inlineStr">
        <is>
          <t>Northgate Inn</t>
        </is>
      </c>
      <c r="K12" s="31" t="inlineStr">
        <is>
          <t>One-Bedroom Suite</t>
        </is>
      </c>
      <c r="L12" s="31" t="inlineStr">
        <is>
          <t>Direct Website</t>
        </is>
      </c>
      <c r="M12" s="33" t="n">
        <v>395</v>
      </c>
      <c r="N12" s="34">
        <f>IFERROR(IF(A12="","",I12-M12),"")</f>
        <v/>
      </c>
      <c r="O12" s="36">
        <f>IFERROR(IF(A12="","",(I12-M12)/M12),"")</f>
        <v/>
      </c>
      <c r="P12" s="31" t="inlineStr">
        <is>
          <t>Flexible</t>
        </is>
      </c>
      <c r="Q12" s="31" t="inlineStr">
        <is>
          <t>Flexible</t>
        </is>
      </c>
      <c r="R12" s="31" t="inlineStr">
        <is>
          <t>Yes</t>
        </is>
      </c>
      <c r="S12" s="31" t="inlineStr">
        <is>
          <t>Yes</t>
        </is>
      </c>
      <c r="T12" s="38">
        <f>IFERROR(IF(A12="","",IF(OR(P12&lt;&gt;Q12,R12&lt;&gt;S12),"Not Like-for-Like","Comparable")),"")</f>
        <v/>
      </c>
      <c r="U12" s="38">
        <f>IFERROR(IF(A12="","",IF(T12&lt;&gt;"Comparable","Terms Differ",IF(MAX(N12,-N12)&lt;='Dashboard'!$B$9,"Within Tolerance","Review"))),"")</f>
        <v/>
      </c>
      <c r="V12" s="38">
        <f>IFERROR(IF(A12="","",IF(T12&lt;&gt;"Comparable","Terms Differ",IF(N12&lt;-'Dashboard'!$B$10,"Below Market",IF(N12&gt;'Dashboard'!$B$10,"Above Market","Near Market")))),"")</f>
        <v/>
      </c>
      <c r="W12" s="49">
        <f>IFERROR(IF(A12="","",TODAY()-B12),"")</f>
        <v/>
      </c>
      <c r="X12" s="38">
        <f>IFERROR(IF(A12="","",IF(B12&gt;TODAY(),"Future-Dated",IF(W12&lt;=7,"Current",IF(W12&lt;=14,"Aging","Stale")))),"")</f>
        <v/>
      </c>
      <c r="Y12" s="31" t="inlineStr">
        <is>
          <t>Manual competitor website check</t>
        </is>
      </c>
      <c r="Z12" s="31" t="inlineStr">
        <is>
          <t>Revenue Team</t>
        </is>
      </c>
      <c r="AA12" s="31" t="inlineStr">
        <is>
          <t>Hotel positioned below market.</t>
        </is>
      </c>
      <c r="AB12" s="38">
        <f>IFERROR(IF(A12="","",IF(J12="","Missing competitor hotel",IF(B12="","Missing shop date",IF(C12="","Missing stay date",IF(I12&lt;=0,"Review hotel rate",IF(M12&lt;=0,"Review competitor rate",IF(B12&gt;C12,"Shop date after stay date",IF(X12="Stale","Refresh rate shop","OK")))))))),"")</f>
        <v/>
      </c>
    </row>
    <row r="13">
      <c r="A13" s="31" t="inlineStr">
        <is>
          <t>SHOP-2026-006</t>
        </is>
      </c>
      <c r="B13" s="32" t="n">
        <v>46262</v>
      </c>
      <c r="C13" s="32" t="n">
        <v>46330</v>
      </c>
      <c r="D13" s="37" t="n">
        <v>1</v>
      </c>
      <c r="E13" s="37" t="n">
        <v>2</v>
      </c>
      <c r="F13" s="31" t="inlineStr">
        <is>
          <t>Standard King</t>
        </is>
      </c>
      <c r="G13" s="31" t="inlineStr">
        <is>
          <t>OTA Mobile Promotion</t>
        </is>
      </c>
      <c r="H13" s="31" t="inlineStr">
        <is>
          <t>OTA</t>
        </is>
      </c>
      <c r="I13" s="33" t="n">
        <v>223</v>
      </c>
      <c r="J13" s="31" t="inlineStr">
        <is>
          <t>Grand Avenue Hotel</t>
        </is>
      </c>
      <c r="K13" s="31" t="inlineStr">
        <is>
          <t>Standard King</t>
        </is>
      </c>
      <c r="L13" s="31" t="inlineStr">
        <is>
          <t>OTA</t>
        </is>
      </c>
      <c r="M13" s="33" t="n">
        <v>215</v>
      </c>
      <c r="N13" s="34">
        <f>IFERROR(IF(A13="","",I13-M13),"")</f>
        <v/>
      </c>
      <c r="O13" s="36">
        <f>IFERROR(IF(A13="","",(I13-M13)/M13),"")</f>
        <v/>
      </c>
      <c r="P13" s="31" t="inlineStr">
        <is>
          <t>Partially Refundable</t>
        </is>
      </c>
      <c r="Q13" s="31" t="inlineStr">
        <is>
          <t>Nonrefundable</t>
        </is>
      </c>
      <c r="R13" s="31" t="inlineStr">
        <is>
          <t>No</t>
        </is>
      </c>
      <c r="S13" s="31" t="inlineStr">
        <is>
          <t>No</t>
        </is>
      </c>
      <c r="T13" s="38">
        <f>IFERROR(IF(A13="","",IF(OR(P13&lt;&gt;Q13,R13&lt;&gt;S13),"Not Like-for-Like","Comparable")),"")</f>
        <v/>
      </c>
      <c r="U13" s="38">
        <f>IFERROR(IF(A13="","",IF(T13&lt;&gt;"Comparable","Terms Differ",IF(MAX(N13,-N13)&lt;='Dashboard'!$B$9,"Within Tolerance","Review"))),"")</f>
        <v/>
      </c>
      <c r="V13" s="38">
        <f>IFERROR(IF(A13="","",IF(T13&lt;&gt;"Comparable","Terms Differ",IF(N13&lt;-'Dashboard'!$B$10,"Below Market",IF(N13&gt;'Dashboard'!$B$10,"Above Market","Near Market")))),"")</f>
        <v/>
      </c>
      <c r="W13" s="49">
        <f>IFERROR(IF(A13="","",TODAY()-B13),"")</f>
        <v/>
      </c>
      <c r="X13" s="38">
        <f>IFERROR(IF(A13="","",IF(B13&gt;TODAY(),"Future-Dated",IF(W13&lt;=7,"Current",IF(W13&lt;=14,"Aging","Stale")))),"")</f>
        <v/>
      </c>
      <c r="Y13" s="31" t="inlineStr">
        <is>
          <t>Manual OTA observation</t>
        </is>
      </c>
      <c r="Z13" s="31" t="inlineStr">
        <is>
          <t>Reservations</t>
        </is>
      </c>
      <c r="AA13" s="31" t="inlineStr">
        <is>
          <t>Refundability differs.</t>
        </is>
      </c>
      <c r="AB13" s="38">
        <f>IFERROR(IF(A13="","",IF(J13="","Missing competitor hotel",IF(B13="","Missing shop date",IF(C13="","Missing stay date",IF(I13&lt;=0,"Review hotel rate",IF(M13&lt;=0,"Review competitor rate",IF(B13&gt;C13,"Shop date after stay date",IF(X13="Stale","Refresh rate shop","OK")))))))),"")</f>
        <v/>
      </c>
    </row>
    <row r="14">
      <c r="A14" s="31" t="inlineStr">
        <is>
          <t>SHOP-2026-007</t>
        </is>
      </c>
      <c r="B14" s="32" t="n">
        <v>46260</v>
      </c>
      <c r="C14" s="32" t="n">
        <v>46345</v>
      </c>
      <c r="D14" s="37" t="n">
        <v>1</v>
      </c>
      <c r="E14" s="37" t="n">
        <v>2</v>
      </c>
      <c r="F14" s="31" t="inlineStr">
        <is>
          <t>Deluxe King</t>
        </is>
      </c>
      <c r="G14" s="31" t="inlineStr">
        <is>
          <t>Flexible Best Available Rate</t>
        </is>
      </c>
      <c r="H14" s="31" t="inlineStr">
        <is>
          <t>Direct Website</t>
        </is>
      </c>
      <c r="I14" s="33" t="n">
        <v>309</v>
      </c>
      <c r="J14" s="31" t="inlineStr">
        <is>
          <t>Harbor Point Hotel</t>
        </is>
      </c>
      <c r="K14" s="31" t="inlineStr">
        <is>
          <t>Deluxe King</t>
        </is>
      </c>
      <c r="L14" s="31" t="inlineStr">
        <is>
          <t>Direct Website</t>
        </is>
      </c>
      <c r="M14" s="33" t="n">
        <v>304</v>
      </c>
      <c r="N14" s="34">
        <f>IFERROR(IF(A14="","",I14-M14),"")</f>
        <v/>
      </c>
      <c r="O14" s="36">
        <f>IFERROR(IF(A14="","",(I14-M14)/M14),"")</f>
        <v/>
      </c>
      <c r="P14" s="31" t="inlineStr">
        <is>
          <t>Flexible</t>
        </is>
      </c>
      <c r="Q14" s="31" t="inlineStr">
        <is>
          <t>Flexible</t>
        </is>
      </c>
      <c r="R14" s="31" t="inlineStr">
        <is>
          <t>No</t>
        </is>
      </c>
      <c r="S14" s="31" t="inlineStr">
        <is>
          <t>Yes</t>
        </is>
      </c>
      <c r="T14" s="38">
        <f>IFERROR(IF(A14="","",IF(OR(P14&lt;&gt;Q14,R14&lt;&gt;S14),"Not Like-for-Like","Comparable")),"")</f>
        <v/>
      </c>
      <c r="U14" s="38">
        <f>IFERROR(IF(A14="","",IF(T14&lt;&gt;"Comparable","Terms Differ",IF(MAX(N14,-N14)&lt;='Dashboard'!$B$9,"Within Tolerance","Review"))),"")</f>
        <v/>
      </c>
      <c r="V14" s="38">
        <f>IFERROR(IF(A14="","",IF(T14&lt;&gt;"Comparable","Terms Differ",IF(N14&lt;-'Dashboard'!$B$10,"Below Market",IF(N14&gt;'Dashboard'!$B$10,"Above Market","Near Market")))),"")</f>
        <v/>
      </c>
      <c r="W14" s="49">
        <f>IFERROR(IF(A14="","",TODAY()-B14),"")</f>
        <v/>
      </c>
      <c r="X14" s="38">
        <f>IFERROR(IF(A14="","",IF(B14&gt;TODAY(),"Future-Dated",IF(W14&lt;=7,"Current",IF(W14&lt;=14,"Aging","Stale")))),"")</f>
        <v/>
      </c>
      <c r="Y14" s="31" t="inlineStr">
        <is>
          <t>Manual website observation</t>
        </is>
      </c>
      <c r="Z14" s="31" t="inlineStr">
        <is>
          <t>Revenue Team</t>
        </is>
      </c>
      <c r="AA14" s="31" t="inlineStr">
        <is>
          <t>Breakfast inclusion differs.</t>
        </is>
      </c>
      <c r="AB14" s="38">
        <f>IFERROR(IF(A14="","",IF(J14="","Missing competitor hotel",IF(B14="","Missing shop date",IF(C14="","Missing stay date",IF(I14&lt;=0,"Review hotel rate",IF(M14&lt;=0,"Review competitor rate",IF(B14&gt;C14,"Shop date after stay date",IF(X14="Stale","Refresh rate shop","OK")))))))),"")</f>
        <v/>
      </c>
    </row>
    <row r="15">
      <c r="A15" s="31" t="inlineStr">
        <is>
          <t>SHOP-2026-008</t>
        </is>
      </c>
      <c r="B15" s="32" t="n">
        <v>46252</v>
      </c>
      <c r="C15" s="32" t="n">
        <v>46345</v>
      </c>
      <c r="D15" s="37" t="n">
        <v>1</v>
      </c>
      <c r="E15" s="37" t="n">
        <v>1</v>
      </c>
      <c r="F15" s="31" t="inlineStr">
        <is>
          <t>Standard King</t>
        </is>
      </c>
      <c r="G15" s="31" t="inlineStr">
        <is>
          <t>Government Per Diem</t>
        </is>
      </c>
      <c r="H15" s="31" t="inlineStr">
        <is>
          <t>GDS</t>
        </is>
      </c>
      <c r="I15" s="33" t="n">
        <v>184</v>
      </c>
      <c r="J15" s="31" t="inlineStr">
        <is>
          <t>Riverside Lodge</t>
        </is>
      </c>
      <c r="K15" s="31" t="inlineStr">
        <is>
          <t>Standard King</t>
        </is>
      </c>
      <c r="L15" s="31" t="inlineStr">
        <is>
          <t>GDS</t>
        </is>
      </c>
      <c r="M15" s="33" t="n">
        <v>179</v>
      </c>
      <c r="N15" s="34">
        <f>IFERROR(IF(A15="","",I15-M15),"")</f>
        <v/>
      </c>
      <c r="O15" s="36">
        <f>IFERROR(IF(A15="","",(I15-M15)/M15),"")</f>
        <v/>
      </c>
      <c r="P15" s="31" t="inlineStr">
        <is>
          <t>Flexible</t>
        </is>
      </c>
      <c r="Q15" s="31" t="inlineStr">
        <is>
          <t>Flexible</t>
        </is>
      </c>
      <c r="R15" s="31" t="inlineStr">
        <is>
          <t>No</t>
        </is>
      </c>
      <c r="S15" s="31" t="inlineStr">
        <is>
          <t>No</t>
        </is>
      </c>
      <c r="T15" s="38">
        <f>IFERROR(IF(A15="","",IF(OR(P15&lt;&gt;Q15,R15&lt;&gt;S15),"Not Like-for-Like","Comparable")),"")</f>
        <v/>
      </c>
      <c r="U15" s="38">
        <f>IFERROR(IF(A15="","",IF(T15&lt;&gt;"Comparable","Terms Differ",IF(MAX(N15,-N15)&lt;='Dashboard'!$B$9,"Within Tolerance","Review"))),"")</f>
        <v/>
      </c>
      <c r="V15" s="38">
        <f>IFERROR(IF(A15="","",IF(T15&lt;&gt;"Comparable","Terms Differ",IF(N15&lt;-'Dashboard'!$B$10,"Below Market",IF(N15&gt;'Dashboard'!$B$10,"Above Market","Near Market")))),"")</f>
        <v/>
      </c>
      <c r="W15" s="49">
        <f>IFERROR(IF(A15="","",TODAY()-B15),"")</f>
        <v/>
      </c>
      <c r="X15" s="38">
        <f>IFERROR(IF(A15="","",IF(B15&gt;TODAY(),"Future-Dated",IF(W15&lt;=7,"Current",IF(W15&lt;=14,"Aging","Stale")))),"")</f>
        <v/>
      </c>
      <c r="Y15" s="31" t="inlineStr">
        <is>
          <t>Manual GDS observation</t>
        </is>
      </c>
      <c r="Z15" s="31" t="inlineStr">
        <is>
          <t>Sales Team</t>
        </is>
      </c>
      <c r="AA15" s="31" t="inlineStr">
        <is>
          <t>Stale record demonstrates refresh alert.</t>
        </is>
      </c>
      <c r="AB15" s="38">
        <f>IFERROR(IF(A15="","",IF(J15="","Missing competitor hotel",IF(B15="","Missing shop date",IF(C15="","Missing stay date",IF(I15&lt;=0,"Review hotel rate",IF(M15&lt;=0,"Review competitor rate",IF(B15&gt;C15,"Shop date after stay date",IF(X15="Stale","Refresh rate shop","OK")))))))),"")</f>
        <v/>
      </c>
    </row>
    <row r="16">
      <c r="A16" s="31" t="inlineStr">
        <is>
          <t>SHOP-2026-009</t>
        </is>
      </c>
      <c r="B16" s="32" t="n">
        <v>46265</v>
      </c>
      <c r="C16" s="32" t="n">
        <v>46345</v>
      </c>
      <c r="D16" s="37" t="n">
        <v>2</v>
      </c>
      <c r="E16" s="37" t="n">
        <v>4</v>
      </c>
      <c r="F16" s="31" t="inlineStr">
        <is>
          <t>Standard Two Queens</t>
        </is>
      </c>
      <c r="G16" s="31" t="inlineStr">
        <is>
          <t>Local Corporate Preferred</t>
        </is>
      </c>
      <c r="H16" s="31" t="inlineStr">
        <is>
          <t>GDS</t>
        </is>
      </c>
      <c r="I16" s="33" t="n">
        <v>209</v>
      </c>
      <c r="J16" s="31" t="inlineStr">
        <is>
          <t>City Center Suites</t>
        </is>
      </c>
      <c r="K16" s="31" t="inlineStr">
        <is>
          <t>Two Queen Room</t>
        </is>
      </c>
      <c r="L16" s="31" t="inlineStr">
        <is>
          <t>OTA</t>
        </is>
      </c>
      <c r="M16" s="33" t="n">
        <v>195</v>
      </c>
      <c r="N16" s="34">
        <f>IFERROR(IF(A16="","",I16-M16),"")</f>
        <v/>
      </c>
      <c r="O16" s="36">
        <f>IFERROR(IF(A16="","",(I16-M16)/M16),"")</f>
        <v/>
      </c>
      <c r="P16" s="31" t="inlineStr">
        <is>
          <t>Flexible</t>
        </is>
      </c>
      <c r="Q16" s="31" t="inlineStr">
        <is>
          <t>Flexible</t>
        </is>
      </c>
      <c r="R16" s="31" t="inlineStr">
        <is>
          <t>No</t>
        </is>
      </c>
      <c r="S16" s="31" t="inlineStr">
        <is>
          <t>No</t>
        </is>
      </c>
      <c r="T16" s="38">
        <f>IFERROR(IF(A16="","",IF(OR(P16&lt;&gt;Q16,R16&lt;&gt;S16),"Not Like-for-Like","Comparable")),"")</f>
        <v/>
      </c>
      <c r="U16" s="38">
        <f>IFERROR(IF(A16="","",IF(T16&lt;&gt;"Comparable","Terms Differ",IF(MAX(N16,-N16)&lt;='Dashboard'!$B$9,"Within Tolerance","Review"))),"")</f>
        <v/>
      </c>
      <c r="V16" s="38">
        <f>IFERROR(IF(A16="","",IF(T16&lt;&gt;"Comparable","Terms Differ",IF(N16&lt;-'Dashboard'!$B$10,"Below Market",IF(N16&gt;'Dashboard'!$B$10,"Above Market","Near Market")))),"")</f>
        <v/>
      </c>
      <c r="W16" s="49">
        <f>IFERROR(IF(A16="","",TODAY()-B16),"")</f>
        <v/>
      </c>
      <c r="X16" s="38">
        <f>IFERROR(IF(A16="","",IF(B16&gt;TODAY(),"Future-Dated",IF(W16&lt;=7,"Current",IF(W16&lt;=14,"Aging","Stale")))),"")</f>
        <v/>
      </c>
      <c r="Y16" s="31" t="inlineStr">
        <is>
          <t>Manual channel observation</t>
        </is>
      </c>
      <c r="Z16" s="31" t="inlineStr">
        <is>
          <t>Revenue Team</t>
        </is>
      </c>
      <c r="AA16" s="31" t="inlineStr">
        <is>
          <t>Parity review example.</t>
        </is>
      </c>
      <c r="AB16" s="38">
        <f>IFERROR(IF(A16="","",IF(J16="","Missing competitor hotel",IF(B16="","Missing shop date",IF(C16="","Missing stay date",IF(I16&lt;=0,"Review hotel rate",IF(M16&lt;=0,"Review competitor rate",IF(B16&gt;C16,"Shop date after stay date",IF(X16="Stale","Refresh rate shop","OK")))))))),"")</f>
        <v/>
      </c>
    </row>
    <row r="17">
      <c r="A17" s="44" t="n"/>
      <c r="B17" s="45" t="n"/>
      <c r="C17" s="45" t="n"/>
      <c r="D17" s="48" t="n"/>
      <c r="E17" s="48" t="n"/>
      <c r="F17" s="44" t="n"/>
      <c r="G17" s="44" t="n"/>
      <c r="H17" s="44" t="n"/>
      <c r="I17" s="46" t="n"/>
      <c r="J17" s="44" t="n"/>
      <c r="K17" s="44" t="n"/>
      <c r="L17" s="44" t="n"/>
      <c r="M17" s="46" t="n"/>
      <c r="N17" s="34">
        <f>IFERROR(IF(A17="","",I17-M17),"")</f>
        <v/>
      </c>
      <c r="O17" s="36">
        <f>IFERROR(IF(A17="","",(I17-M17)/M17),"")</f>
        <v/>
      </c>
      <c r="P17" s="44" t="n"/>
      <c r="Q17" s="44" t="n"/>
      <c r="R17" s="44" t="n"/>
      <c r="S17" s="44" t="n"/>
      <c r="T17" s="38">
        <f>IFERROR(IF(A17="","",IF(OR(P17&lt;&gt;Q17,R17&lt;&gt;S17),"Not Like-for-Like","Comparable")),"")</f>
        <v/>
      </c>
      <c r="U17" s="38">
        <f>IFERROR(IF(A17="","",IF(T17&lt;&gt;"Comparable","Terms Differ",IF(MAX(N17,-N17)&lt;='Dashboard'!$B$9,"Within Tolerance","Review"))),"")</f>
        <v/>
      </c>
      <c r="V17" s="38">
        <f>IFERROR(IF(A17="","",IF(T17&lt;&gt;"Comparable","Terms Differ",IF(N17&lt;-'Dashboard'!$B$10,"Below Market",IF(N17&gt;'Dashboard'!$B$10,"Above Market","Near Market")))),"")</f>
        <v/>
      </c>
      <c r="W17" s="49">
        <f>IFERROR(IF(A17="","",TODAY()-B17),"")</f>
        <v/>
      </c>
      <c r="X17" s="38">
        <f>IFERROR(IF(A17="","",IF(B17&gt;TODAY(),"Future-Dated",IF(W17&lt;=7,"Current",IF(W17&lt;=14,"Aging","Stale")))),"")</f>
        <v/>
      </c>
      <c r="Y17" s="44" t="n"/>
      <c r="Z17" s="44" t="n"/>
      <c r="AA17" s="44" t="n"/>
      <c r="AB17" s="38">
        <f>IFERROR(IF(A17="","",IF(J17="","Missing competitor hotel",IF(B17="","Missing shop date",IF(C17="","Missing stay date",IF(I17&lt;=0,"Review hotel rate",IF(M17&lt;=0,"Review competitor rate",IF(B17&gt;C17,"Shop date after stay date",IF(X17="Stale","Refresh rate shop","OK")))))))),"")</f>
        <v/>
      </c>
    </row>
    <row r="18">
      <c r="A18" s="39" t="n"/>
      <c r="B18" s="40" t="n"/>
      <c r="C18" s="40" t="n"/>
      <c r="D18" s="43" t="n"/>
      <c r="E18" s="43" t="n"/>
      <c r="F18" s="39" t="n"/>
      <c r="G18" s="39" t="n"/>
      <c r="H18" s="39" t="n"/>
      <c r="I18" s="41" t="n"/>
      <c r="J18" s="39" t="n"/>
      <c r="K18" s="39" t="n"/>
      <c r="L18" s="39" t="n"/>
      <c r="M18" s="41" t="n"/>
      <c r="N18" s="34">
        <f>IFERROR(IF(A18="","",I18-M18),"")</f>
        <v/>
      </c>
      <c r="O18" s="36">
        <f>IFERROR(IF(A18="","",(I18-M18)/M18),"")</f>
        <v/>
      </c>
      <c r="P18" s="39" t="n"/>
      <c r="Q18" s="39" t="n"/>
      <c r="R18" s="39" t="n"/>
      <c r="S18" s="39" t="n"/>
      <c r="T18" s="38">
        <f>IFERROR(IF(A18="","",IF(OR(P18&lt;&gt;Q18,R18&lt;&gt;S18),"Not Like-for-Like","Comparable")),"")</f>
        <v/>
      </c>
      <c r="U18" s="38">
        <f>IFERROR(IF(A18="","",IF(T18&lt;&gt;"Comparable","Terms Differ",IF(MAX(N18,-N18)&lt;='Dashboard'!$B$9,"Within Tolerance","Review"))),"")</f>
        <v/>
      </c>
      <c r="V18" s="38">
        <f>IFERROR(IF(A18="","",IF(T18&lt;&gt;"Comparable","Terms Differ",IF(N18&lt;-'Dashboard'!$B$10,"Below Market",IF(N18&gt;'Dashboard'!$B$10,"Above Market","Near Market")))),"")</f>
        <v/>
      </c>
      <c r="W18" s="49">
        <f>IFERROR(IF(A18="","",TODAY()-B18),"")</f>
        <v/>
      </c>
      <c r="X18" s="38">
        <f>IFERROR(IF(A18="","",IF(B18&gt;TODAY(),"Future-Dated",IF(W18&lt;=7,"Current",IF(W18&lt;=14,"Aging","Stale")))),"")</f>
        <v/>
      </c>
      <c r="Y18" s="39" t="n"/>
      <c r="Z18" s="39" t="n"/>
      <c r="AA18" s="39" t="n"/>
      <c r="AB18" s="38">
        <f>IFERROR(IF(A18="","",IF(J18="","Missing competitor hotel",IF(B18="","Missing shop date",IF(C18="","Missing stay date",IF(I18&lt;=0,"Review hotel rate",IF(M18&lt;=0,"Review competitor rate",IF(B18&gt;C18,"Shop date after stay date",IF(X18="Stale","Refresh rate shop","OK")))))))),"")</f>
        <v/>
      </c>
    </row>
    <row r="19">
      <c r="A19" s="44" t="n"/>
      <c r="B19" s="45" t="n"/>
      <c r="C19" s="45" t="n"/>
      <c r="D19" s="48" t="n"/>
      <c r="E19" s="48" t="n"/>
      <c r="F19" s="44" t="n"/>
      <c r="G19" s="44" t="n"/>
      <c r="H19" s="44" t="n"/>
      <c r="I19" s="46" t="n"/>
      <c r="J19" s="44" t="n"/>
      <c r="K19" s="44" t="n"/>
      <c r="L19" s="44" t="n"/>
      <c r="M19" s="46" t="n"/>
      <c r="N19" s="34">
        <f>IFERROR(IF(A19="","",I19-M19),"")</f>
        <v/>
      </c>
      <c r="O19" s="36">
        <f>IFERROR(IF(A19="","",(I19-M19)/M19),"")</f>
        <v/>
      </c>
      <c r="P19" s="44" t="n"/>
      <c r="Q19" s="44" t="n"/>
      <c r="R19" s="44" t="n"/>
      <c r="S19" s="44" t="n"/>
      <c r="T19" s="38">
        <f>IFERROR(IF(A19="","",IF(OR(P19&lt;&gt;Q19,R19&lt;&gt;S19),"Not Like-for-Like","Comparable")),"")</f>
        <v/>
      </c>
      <c r="U19" s="38">
        <f>IFERROR(IF(A19="","",IF(T19&lt;&gt;"Comparable","Terms Differ",IF(MAX(N19,-N19)&lt;='Dashboard'!$B$9,"Within Tolerance","Review"))),"")</f>
        <v/>
      </c>
      <c r="V19" s="38">
        <f>IFERROR(IF(A19="","",IF(T19&lt;&gt;"Comparable","Terms Differ",IF(N19&lt;-'Dashboard'!$B$10,"Below Market",IF(N19&gt;'Dashboard'!$B$10,"Above Market","Near Market")))),"")</f>
        <v/>
      </c>
      <c r="W19" s="49">
        <f>IFERROR(IF(A19="","",TODAY()-B19),"")</f>
        <v/>
      </c>
      <c r="X19" s="38">
        <f>IFERROR(IF(A19="","",IF(B19&gt;TODAY(),"Future-Dated",IF(W19&lt;=7,"Current",IF(W19&lt;=14,"Aging","Stale")))),"")</f>
        <v/>
      </c>
      <c r="Y19" s="44" t="n"/>
      <c r="Z19" s="44" t="n"/>
      <c r="AA19" s="44" t="n"/>
      <c r="AB19" s="38">
        <f>IFERROR(IF(A19="","",IF(J19="","Missing competitor hotel",IF(B19="","Missing shop date",IF(C19="","Missing stay date",IF(I19&lt;=0,"Review hotel rate",IF(M19&lt;=0,"Review competitor rate",IF(B19&gt;C19,"Shop date after stay date",IF(X19="Stale","Refresh rate shop","OK")))))))),"")</f>
        <v/>
      </c>
    </row>
    <row r="20">
      <c r="A20" s="39" t="n"/>
      <c r="B20" s="40" t="n"/>
      <c r="C20" s="40" t="n"/>
      <c r="D20" s="43" t="n"/>
      <c r="E20" s="43" t="n"/>
      <c r="F20" s="39" t="n"/>
      <c r="G20" s="39" t="n"/>
      <c r="H20" s="39" t="n"/>
      <c r="I20" s="41" t="n"/>
      <c r="J20" s="39" t="n"/>
      <c r="K20" s="39" t="n"/>
      <c r="L20" s="39" t="n"/>
      <c r="M20" s="41" t="n"/>
      <c r="N20" s="34">
        <f>IFERROR(IF(A20="","",I20-M20),"")</f>
        <v/>
      </c>
      <c r="O20" s="36">
        <f>IFERROR(IF(A20="","",(I20-M20)/M20),"")</f>
        <v/>
      </c>
      <c r="P20" s="39" t="n"/>
      <c r="Q20" s="39" t="n"/>
      <c r="R20" s="39" t="n"/>
      <c r="S20" s="39" t="n"/>
      <c r="T20" s="38">
        <f>IFERROR(IF(A20="","",IF(OR(P20&lt;&gt;Q20,R20&lt;&gt;S20),"Not Like-for-Like","Comparable")),"")</f>
        <v/>
      </c>
      <c r="U20" s="38">
        <f>IFERROR(IF(A20="","",IF(T20&lt;&gt;"Comparable","Terms Differ",IF(MAX(N20,-N20)&lt;='Dashboard'!$B$9,"Within Tolerance","Review"))),"")</f>
        <v/>
      </c>
      <c r="V20" s="38">
        <f>IFERROR(IF(A20="","",IF(T20&lt;&gt;"Comparable","Terms Differ",IF(N20&lt;-'Dashboard'!$B$10,"Below Market",IF(N20&gt;'Dashboard'!$B$10,"Above Market","Near Market")))),"")</f>
        <v/>
      </c>
      <c r="W20" s="49">
        <f>IFERROR(IF(A20="","",TODAY()-B20),"")</f>
        <v/>
      </c>
      <c r="X20" s="38">
        <f>IFERROR(IF(A20="","",IF(B20&gt;TODAY(),"Future-Dated",IF(W20&lt;=7,"Current",IF(W20&lt;=14,"Aging","Stale")))),"")</f>
        <v/>
      </c>
      <c r="Y20" s="39" t="n"/>
      <c r="Z20" s="39" t="n"/>
      <c r="AA20" s="39" t="n"/>
      <c r="AB20" s="38">
        <f>IFERROR(IF(A20="","",IF(J20="","Missing competitor hotel",IF(B20="","Missing shop date",IF(C20="","Missing stay date",IF(I20&lt;=0,"Review hotel rate",IF(M20&lt;=0,"Review competitor rate",IF(B20&gt;C20,"Shop date after stay date",IF(X20="Stale","Refresh rate shop","OK")))))))),"")</f>
        <v/>
      </c>
    </row>
    <row r="21">
      <c r="A21" s="44" t="n"/>
      <c r="B21" s="45" t="n"/>
      <c r="C21" s="45" t="n"/>
      <c r="D21" s="48" t="n"/>
      <c r="E21" s="48" t="n"/>
      <c r="F21" s="44" t="n"/>
      <c r="G21" s="44" t="n"/>
      <c r="H21" s="44" t="n"/>
      <c r="I21" s="46" t="n"/>
      <c r="J21" s="44" t="n"/>
      <c r="K21" s="44" t="n"/>
      <c r="L21" s="44" t="n"/>
      <c r="M21" s="46" t="n"/>
      <c r="N21" s="34">
        <f>IFERROR(IF(A21="","",I21-M21),"")</f>
        <v/>
      </c>
      <c r="O21" s="36">
        <f>IFERROR(IF(A21="","",(I21-M21)/M21),"")</f>
        <v/>
      </c>
      <c r="P21" s="44" t="n"/>
      <c r="Q21" s="44" t="n"/>
      <c r="R21" s="44" t="n"/>
      <c r="S21" s="44" t="n"/>
      <c r="T21" s="38">
        <f>IFERROR(IF(A21="","",IF(OR(P21&lt;&gt;Q21,R21&lt;&gt;S21),"Not Like-for-Like","Comparable")),"")</f>
        <v/>
      </c>
      <c r="U21" s="38">
        <f>IFERROR(IF(A21="","",IF(T21&lt;&gt;"Comparable","Terms Differ",IF(MAX(N21,-N21)&lt;='Dashboard'!$B$9,"Within Tolerance","Review"))),"")</f>
        <v/>
      </c>
      <c r="V21" s="38">
        <f>IFERROR(IF(A21="","",IF(T21&lt;&gt;"Comparable","Terms Differ",IF(N21&lt;-'Dashboard'!$B$10,"Below Market",IF(N21&gt;'Dashboard'!$B$10,"Above Market","Near Market")))),"")</f>
        <v/>
      </c>
      <c r="W21" s="49">
        <f>IFERROR(IF(A21="","",TODAY()-B21),"")</f>
        <v/>
      </c>
      <c r="X21" s="38">
        <f>IFERROR(IF(A21="","",IF(B21&gt;TODAY(),"Future-Dated",IF(W21&lt;=7,"Current",IF(W21&lt;=14,"Aging","Stale")))),"")</f>
        <v/>
      </c>
      <c r="Y21" s="44" t="n"/>
      <c r="Z21" s="44" t="n"/>
      <c r="AA21" s="44" t="n"/>
      <c r="AB21" s="38">
        <f>IFERROR(IF(A21="","",IF(J21="","Missing competitor hotel",IF(B21="","Missing shop date",IF(C21="","Missing stay date",IF(I21&lt;=0,"Review hotel rate",IF(M21&lt;=0,"Review competitor rate",IF(B21&gt;C21,"Shop date after stay date",IF(X21="Stale","Refresh rate shop","OK")))))))),"")</f>
        <v/>
      </c>
    </row>
    <row r="22">
      <c r="A22" s="39" t="n"/>
      <c r="B22" s="40" t="n"/>
      <c r="C22" s="40" t="n"/>
      <c r="D22" s="43" t="n"/>
      <c r="E22" s="43" t="n"/>
      <c r="F22" s="39" t="n"/>
      <c r="G22" s="39" t="n"/>
      <c r="H22" s="39" t="n"/>
      <c r="I22" s="41" t="n"/>
      <c r="J22" s="39" t="n"/>
      <c r="K22" s="39" t="n"/>
      <c r="L22" s="39" t="n"/>
      <c r="M22" s="41" t="n"/>
      <c r="N22" s="34">
        <f>IFERROR(IF(A22="","",I22-M22),"")</f>
        <v/>
      </c>
      <c r="O22" s="36">
        <f>IFERROR(IF(A22="","",(I22-M22)/M22),"")</f>
        <v/>
      </c>
      <c r="P22" s="39" t="n"/>
      <c r="Q22" s="39" t="n"/>
      <c r="R22" s="39" t="n"/>
      <c r="S22" s="39" t="n"/>
      <c r="T22" s="38">
        <f>IFERROR(IF(A22="","",IF(OR(P22&lt;&gt;Q22,R22&lt;&gt;S22),"Not Like-for-Like","Comparable")),"")</f>
        <v/>
      </c>
      <c r="U22" s="38">
        <f>IFERROR(IF(A22="","",IF(T22&lt;&gt;"Comparable","Terms Differ",IF(MAX(N22,-N22)&lt;='Dashboard'!$B$9,"Within Tolerance","Review"))),"")</f>
        <v/>
      </c>
      <c r="V22" s="38">
        <f>IFERROR(IF(A22="","",IF(T22&lt;&gt;"Comparable","Terms Differ",IF(N22&lt;-'Dashboard'!$B$10,"Below Market",IF(N22&gt;'Dashboard'!$B$10,"Above Market","Near Market")))),"")</f>
        <v/>
      </c>
      <c r="W22" s="49">
        <f>IFERROR(IF(A22="","",TODAY()-B22),"")</f>
        <v/>
      </c>
      <c r="X22" s="38">
        <f>IFERROR(IF(A22="","",IF(B22&gt;TODAY(),"Future-Dated",IF(W22&lt;=7,"Current",IF(W22&lt;=14,"Aging","Stale")))),"")</f>
        <v/>
      </c>
      <c r="Y22" s="39" t="n"/>
      <c r="Z22" s="39" t="n"/>
      <c r="AA22" s="39" t="n"/>
      <c r="AB22" s="38">
        <f>IFERROR(IF(A22="","",IF(J22="","Missing competitor hotel",IF(B22="","Missing shop date",IF(C22="","Missing stay date",IF(I22&lt;=0,"Review hotel rate",IF(M22&lt;=0,"Review competitor rate",IF(B22&gt;C22,"Shop date after stay date",IF(X22="Stale","Refresh rate shop","OK")))))))),"")</f>
        <v/>
      </c>
    </row>
    <row r="23">
      <c r="A23" s="44" t="n"/>
      <c r="B23" s="45" t="n"/>
      <c r="C23" s="45" t="n"/>
      <c r="D23" s="48" t="n"/>
      <c r="E23" s="48" t="n"/>
      <c r="F23" s="44" t="n"/>
      <c r="G23" s="44" t="n"/>
      <c r="H23" s="44" t="n"/>
      <c r="I23" s="46" t="n"/>
      <c r="J23" s="44" t="n"/>
      <c r="K23" s="44" t="n"/>
      <c r="L23" s="44" t="n"/>
      <c r="M23" s="46" t="n"/>
      <c r="N23" s="34">
        <f>IFERROR(IF(A23="","",I23-M23),"")</f>
        <v/>
      </c>
      <c r="O23" s="36">
        <f>IFERROR(IF(A23="","",(I23-M23)/M23),"")</f>
        <v/>
      </c>
      <c r="P23" s="44" t="n"/>
      <c r="Q23" s="44" t="n"/>
      <c r="R23" s="44" t="n"/>
      <c r="S23" s="44" t="n"/>
      <c r="T23" s="38">
        <f>IFERROR(IF(A23="","",IF(OR(P23&lt;&gt;Q23,R23&lt;&gt;S23),"Not Like-for-Like","Comparable")),"")</f>
        <v/>
      </c>
      <c r="U23" s="38">
        <f>IFERROR(IF(A23="","",IF(T23&lt;&gt;"Comparable","Terms Differ",IF(MAX(N23,-N23)&lt;='Dashboard'!$B$9,"Within Tolerance","Review"))),"")</f>
        <v/>
      </c>
      <c r="V23" s="38">
        <f>IFERROR(IF(A23="","",IF(T23&lt;&gt;"Comparable","Terms Differ",IF(N23&lt;-'Dashboard'!$B$10,"Below Market",IF(N23&gt;'Dashboard'!$B$10,"Above Market","Near Market")))),"")</f>
        <v/>
      </c>
      <c r="W23" s="49">
        <f>IFERROR(IF(A23="","",TODAY()-B23),"")</f>
        <v/>
      </c>
      <c r="X23" s="38">
        <f>IFERROR(IF(A23="","",IF(B23&gt;TODAY(),"Future-Dated",IF(W23&lt;=7,"Current",IF(W23&lt;=14,"Aging","Stale")))),"")</f>
        <v/>
      </c>
      <c r="Y23" s="44" t="n"/>
      <c r="Z23" s="44" t="n"/>
      <c r="AA23" s="44" t="n"/>
      <c r="AB23" s="38">
        <f>IFERROR(IF(A23="","",IF(J23="","Missing competitor hotel",IF(B23="","Missing shop date",IF(C23="","Missing stay date",IF(I23&lt;=0,"Review hotel rate",IF(M23&lt;=0,"Review competitor rate",IF(B23&gt;C23,"Shop date after stay date",IF(X23="Stale","Refresh rate shop","OK")))))))),"")</f>
        <v/>
      </c>
    </row>
    <row r="24">
      <c r="A24" s="39" t="n"/>
      <c r="B24" s="40" t="n"/>
      <c r="C24" s="40" t="n"/>
      <c r="D24" s="43" t="n"/>
      <c r="E24" s="43" t="n"/>
      <c r="F24" s="39" t="n"/>
      <c r="G24" s="39" t="n"/>
      <c r="H24" s="39" t="n"/>
      <c r="I24" s="41" t="n"/>
      <c r="J24" s="39" t="n"/>
      <c r="K24" s="39" t="n"/>
      <c r="L24" s="39" t="n"/>
      <c r="M24" s="41" t="n"/>
      <c r="N24" s="34">
        <f>IFERROR(IF(A24="","",I24-M24),"")</f>
        <v/>
      </c>
      <c r="O24" s="36">
        <f>IFERROR(IF(A24="","",(I24-M24)/M24),"")</f>
        <v/>
      </c>
      <c r="P24" s="39" t="n"/>
      <c r="Q24" s="39" t="n"/>
      <c r="R24" s="39" t="n"/>
      <c r="S24" s="39" t="n"/>
      <c r="T24" s="38">
        <f>IFERROR(IF(A24="","",IF(OR(P24&lt;&gt;Q24,R24&lt;&gt;S24),"Not Like-for-Like","Comparable")),"")</f>
        <v/>
      </c>
      <c r="U24" s="38">
        <f>IFERROR(IF(A24="","",IF(T24&lt;&gt;"Comparable","Terms Differ",IF(MAX(N24,-N24)&lt;='Dashboard'!$B$9,"Within Tolerance","Review"))),"")</f>
        <v/>
      </c>
      <c r="V24" s="38">
        <f>IFERROR(IF(A24="","",IF(T24&lt;&gt;"Comparable","Terms Differ",IF(N24&lt;-'Dashboard'!$B$10,"Below Market",IF(N24&gt;'Dashboard'!$B$10,"Above Market","Near Market")))),"")</f>
        <v/>
      </c>
      <c r="W24" s="49">
        <f>IFERROR(IF(A24="","",TODAY()-B24),"")</f>
        <v/>
      </c>
      <c r="X24" s="38">
        <f>IFERROR(IF(A24="","",IF(B24&gt;TODAY(),"Future-Dated",IF(W24&lt;=7,"Current",IF(W24&lt;=14,"Aging","Stale")))),"")</f>
        <v/>
      </c>
      <c r="Y24" s="39" t="n"/>
      <c r="Z24" s="39" t="n"/>
      <c r="AA24" s="39" t="n"/>
      <c r="AB24" s="38">
        <f>IFERROR(IF(A24="","",IF(J24="","Missing competitor hotel",IF(B24="","Missing shop date",IF(C24="","Missing stay date",IF(I24&lt;=0,"Review hotel rate",IF(M24&lt;=0,"Review competitor rate",IF(B24&gt;C24,"Shop date after stay date",IF(X24="Stale","Refresh rate shop","OK")))))))),"")</f>
        <v/>
      </c>
    </row>
    <row r="25">
      <c r="A25" s="44" t="n"/>
      <c r="B25" s="45" t="n"/>
      <c r="C25" s="45" t="n"/>
      <c r="D25" s="48" t="n"/>
      <c r="E25" s="48" t="n"/>
      <c r="F25" s="44" t="n"/>
      <c r="G25" s="44" t="n"/>
      <c r="H25" s="44" t="n"/>
      <c r="I25" s="46" t="n"/>
      <c r="J25" s="44" t="n"/>
      <c r="K25" s="44" t="n"/>
      <c r="L25" s="44" t="n"/>
      <c r="M25" s="46" t="n"/>
      <c r="N25" s="34">
        <f>IFERROR(IF(A25="","",I25-M25),"")</f>
        <v/>
      </c>
      <c r="O25" s="36">
        <f>IFERROR(IF(A25="","",(I25-M25)/M25),"")</f>
        <v/>
      </c>
      <c r="P25" s="44" t="n"/>
      <c r="Q25" s="44" t="n"/>
      <c r="R25" s="44" t="n"/>
      <c r="S25" s="44" t="n"/>
      <c r="T25" s="38">
        <f>IFERROR(IF(A25="","",IF(OR(P25&lt;&gt;Q25,R25&lt;&gt;S25),"Not Like-for-Like","Comparable")),"")</f>
        <v/>
      </c>
      <c r="U25" s="38">
        <f>IFERROR(IF(A25="","",IF(T25&lt;&gt;"Comparable","Terms Differ",IF(MAX(N25,-N25)&lt;='Dashboard'!$B$9,"Within Tolerance","Review"))),"")</f>
        <v/>
      </c>
      <c r="V25" s="38">
        <f>IFERROR(IF(A25="","",IF(T25&lt;&gt;"Comparable","Terms Differ",IF(N25&lt;-'Dashboard'!$B$10,"Below Market",IF(N25&gt;'Dashboard'!$B$10,"Above Market","Near Market")))),"")</f>
        <v/>
      </c>
      <c r="W25" s="49">
        <f>IFERROR(IF(A25="","",TODAY()-B25),"")</f>
        <v/>
      </c>
      <c r="X25" s="38">
        <f>IFERROR(IF(A25="","",IF(B25&gt;TODAY(),"Future-Dated",IF(W25&lt;=7,"Current",IF(W25&lt;=14,"Aging","Stale")))),"")</f>
        <v/>
      </c>
      <c r="Y25" s="44" t="n"/>
      <c r="Z25" s="44" t="n"/>
      <c r="AA25" s="44" t="n"/>
      <c r="AB25" s="38">
        <f>IFERROR(IF(A25="","",IF(J25="","Missing competitor hotel",IF(B25="","Missing shop date",IF(C25="","Missing stay date",IF(I25&lt;=0,"Review hotel rate",IF(M25&lt;=0,"Review competitor rate",IF(B25&gt;C25,"Shop date after stay date",IF(X25="Stale","Refresh rate shop","OK")))))))),"")</f>
        <v/>
      </c>
    </row>
    <row r="26">
      <c r="A26" s="39" t="n"/>
      <c r="B26" s="40" t="n"/>
      <c r="C26" s="40" t="n"/>
      <c r="D26" s="43" t="n"/>
      <c r="E26" s="43" t="n"/>
      <c r="F26" s="39" t="n"/>
      <c r="G26" s="39" t="n"/>
      <c r="H26" s="39" t="n"/>
      <c r="I26" s="41" t="n"/>
      <c r="J26" s="39" t="n"/>
      <c r="K26" s="39" t="n"/>
      <c r="L26" s="39" t="n"/>
      <c r="M26" s="41" t="n"/>
      <c r="N26" s="34">
        <f>IFERROR(IF(A26="","",I26-M26),"")</f>
        <v/>
      </c>
      <c r="O26" s="36">
        <f>IFERROR(IF(A26="","",(I26-M26)/M26),"")</f>
        <v/>
      </c>
      <c r="P26" s="39" t="n"/>
      <c r="Q26" s="39" t="n"/>
      <c r="R26" s="39" t="n"/>
      <c r="S26" s="39" t="n"/>
      <c r="T26" s="38">
        <f>IFERROR(IF(A26="","",IF(OR(P26&lt;&gt;Q26,R26&lt;&gt;S26),"Not Like-for-Like","Comparable")),"")</f>
        <v/>
      </c>
      <c r="U26" s="38">
        <f>IFERROR(IF(A26="","",IF(T26&lt;&gt;"Comparable","Terms Differ",IF(MAX(N26,-N26)&lt;='Dashboard'!$B$9,"Within Tolerance","Review"))),"")</f>
        <v/>
      </c>
      <c r="V26" s="38">
        <f>IFERROR(IF(A26="","",IF(T26&lt;&gt;"Comparable","Terms Differ",IF(N26&lt;-'Dashboard'!$B$10,"Below Market",IF(N26&gt;'Dashboard'!$B$10,"Above Market","Near Market")))),"")</f>
        <v/>
      </c>
      <c r="W26" s="49">
        <f>IFERROR(IF(A26="","",TODAY()-B26),"")</f>
        <v/>
      </c>
      <c r="X26" s="38">
        <f>IFERROR(IF(A26="","",IF(B26&gt;TODAY(),"Future-Dated",IF(W26&lt;=7,"Current",IF(W26&lt;=14,"Aging","Stale")))),"")</f>
        <v/>
      </c>
      <c r="Y26" s="39" t="n"/>
      <c r="Z26" s="39" t="n"/>
      <c r="AA26" s="39" t="n"/>
      <c r="AB26" s="38">
        <f>IFERROR(IF(A26="","",IF(J26="","Missing competitor hotel",IF(B26="","Missing shop date",IF(C26="","Missing stay date",IF(I26&lt;=0,"Review hotel rate",IF(M26&lt;=0,"Review competitor rate",IF(B26&gt;C26,"Shop date after stay date",IF(X26="Stale","Refresh rate shop","OK")))))))),"")</f>
        <v/>
      </c>
    </row>
    <row r="27">
      <c r="A27" s="44" t="n"/>
      <c r="B27" s="45" t="n"/>
      <c r="C27" s="45" t="n"/>
      <c r="D27" s="48" t="n"/>
      <c r="E27" s="48" t="n"/>
      <c r="F27" s="44" t="n"/>
      <c r="G27" s="44" t="n"/>
      <c r="H27" s="44" t="n"/>
      <c r="I27" s="46" t="n"/>
      <c r="J27" s="44" t="n"/>
      <c r="K27" s="44" t="n"/>
      <c r="L27" s="44" t="n"/>
      <c r="M27" s="46" t="n"/>
      <c r="N27" s="34">
        <f>IFERROR(IF(A27="","",I27-M27),"")</f>
        <v/>
      </c>
      <c r="O27" s="36">
        <f>IFERROR(IF(A27="","",(I27-M27)/M27),"")</f>
        <v/>
      </c>
      <c r="P27" s="44" t="n"/>
      <c r="Q27" s="44" t="n"/>
      <c r="R27" s="44" t="n"/>
      <c r="S27" s="44" t="n"/>
      <c r="T27" s="38">
        <f>IFERROR(IF(A27="","",IF(OR(P27&lt;&gt;Q27,R27&lt;&gt;S27),"Not Like-for-Like","Comparable")),"")</f>
        <v/>
      </c>
      <c r="U27" s="38">
        <f>IFERROR(IF(A27="","",IF(T27&lt;&gt;"Comparable","Terms Differ",IF(MAX(N27,-N27)&lt;='Dashboard'!$B$9,"Within Tolerance","Review"))),"")</f>
        <v/>
      </c>
      <c r="V27" s="38">
        <f>IFERROR(IF(A27="","",IF(T27&lt;&gt;"Comparable","Terms Differ",IF(N27&lt;-'Dashboard'!$B$10,"Below Market",IF(N27&gt;'Dashboard'!$B$10,"Above Market","Near Market")))),"")</f>
        <v/>
      </c>
      <c r="W27" s="49">
        <f>IFERROR(IF(A27="","",TODAY()-B27),"")</f>
        <v/>
      </c>
      <c r="X27" s="38">
        <f>IFERROR(IF(A27="","",IF(B27&gt;TODAY(),"Future-Dated",IF(W27&lt;=7,"Current",IF(W27&lt;=14,"Aging","Stale")))),"")</f>
        <v/>
      </c>
      <c r="Y27" s="44" t="n"/>
      <c r="Z27" s="44" t="n"/>
      <c r="AA27" s="44" t="n"/>
      <c r="AB27" s="38">
        <f>IFERROR(IF(A27="","",IF(J27="","Missing competitor hotel",IF(B27="","Missing shop date",IF(C27="","Missing stay date",IF(I27&lt;=0,"Review hotel rate",IF(M27&lt;=0,"Review competitor rate",IF(B27&gt;C27,"Shop date after stay date",IF(X27="Stale","Refresh rate shop","OK")))))))),"")</f>
        <v/>
      </c>
    </row>
    <row r="28">
      <c r="A28" s="39" t="n"/>
      <c r="B28" s="40" t="n"/>
      <c r="C28" s="40" t="n"/>
      <c r="D28" s="43" t="n"/>
      <c r="E28" s="43" t="n"/>
      <c r="F28" s="39" t="n"/>
      <c r="G28" s="39" t="n"/>
      <c r="H28" s="39" t="n"/>
      <c r="I28" s="41" t="n"/>
      <c r="J28" s="39" t="n"/>
      <c r="K28" s="39" t="n"/>
      <c r="L28" s="39" t="n"/>
      <c r="M28" s="41" t="n"/>
      <c r="N28" s="34">
        <f>IFERROR(IF(A28="","",I28-M28),"")</f>
        <v/>
      </c>
      <c r="O28" s="36">
        <f>IFERROR(IF(A28="","",(I28-M28)/M28),"")</f>
        <v/>
      </c>
      <c r="P28" s="39" t="n"/>
      <c r="Q28" s="39" t="n"/>
      <c r="R28" s="39" t="n"/>
      <c r="S28" s="39" t="n"/>
      <c r="T28" s="38">
        <f>IFERROR(IF(A28="","",IF(OR(P28&lt;&gt;Q28,R28&lt;&gt;S28),"Not Like-for-Like","Comparable")),"")</f>
        <v/>
      </c>
      <c r="U28" s="38">
        <f>IFERROR(IF(A28="","",IF(T28&lt;&gt;"Comparable","Terms Differ",IF(MAX(N28,-N28)&lt;='Dashboard'!$B$9,"Within Tolerance","Review"))),"")</f>
        <v/>
      </c>
      <c r="V28" s="38">
        <f>IFERROR(IF(A28="","",IF(T28&lt;&gt;"Comparable","Terms Differ",IF(N28&lt;-'Dashboard'!$B$10,"Below Market",IF(N28&gt;'Dashboard'!$B$10,"Above Market","Near Market")))),"")</f>
        <v/>
      </c>
      <c r="W28" s="49">
        <f>IFERROR(IF(A28="","",TODAY()-B28),"")</f>
        <v/>
      </c>
      <c r="X28" s="38">
        <f>IFERROR(IF(A28="","",IF(B28&gt;TODAY(),"Future-Dated",IF(W28&lt;=7,"Current",IF(W28&lt;=14,"Aging","Stale")))),"")</f>
        <v/>
      </c>
      <c r="Y28" s="39" t="n"/>
      <c r="Z28" s="39" t="n"/>
      <c r="AA28" s="39" t="n"/>
      <c r="AB28" s="38">
        <f>IFERROR(IF(A28="","",IF(J28="","Missing competitor hotel",IF(B28="","Missing shop date",IF(C28="","Missing stay date",IF(I28&lt;=0,"Review hotel rate",IF(M28&lt;=0,"Review competitor rate",IF(B28&gt;C28,"Shop date after stay date",IF(X28="Stale","Refresh rate shop","OK")))))))),"")</f>
        <v/>
      </c>
    </row>
    <row r="29">
      <c r="A29" s="44" t="n"/>
      <c r="B29" s="45" t="n"/>
      <c r="C29" s="45" t="n"/>
      <c r="D29" s="48" t="n"/>
      <c r="E29" s="48" t="n"/>
      <c r="F29" s="44" t="n"/>
      <c r="G29" s="44" t="n"/>
      <c r="H29" s="44" t="n"/>
      <c r="I29" s="46" t="n"/>
      <c r="J29" s="44" t="n"/>
      <c r="K29" s="44" t="n"/>
      <c r="L29" s="44" t="n"/>
      <c r="M29" s="46" t="n"/>
      <c r="N29" s="34">
        <f>IFERROR(IF(A29="","",I29-M29),"")</f>
        <v/>
      </c>
      <c r="O29" s="36">
        <f>IFERROR(IF(A29="","",(I29-M29)/M29),"")</f>
        <v/>
      </c>
      <c r="P29" s="44" t="n"/>
      <c r="Q29" s="44" t="n"/>
      <c r="R29" s="44" t="n"/>
      <c r="S29" s="44" t="n"/>
      <c r="T29" s="38">
        <f>IFERROR(IF(A29="","",IF(OR(P29&lt;&gt;Q29,R29&lt;&gt;S29),"Not Like-for-Like","Comparable")),"")</f>
        <v/>
      </c>
      <c r="U29" s="38">
        <f>IFERROR(IF(A29="","",IF(T29&lt;&gt;"Comparable","Terms Differ",IF(MAX(N29,-N29)&lt;='Dashboard'!$B$9,"Within Tolerance","Review"))),"")</f>
        <v/>
      </c>
      <c r="V29" s="38">
        <f>IFERROR(IF(A29="","",IF(T29&lt;&gt;"Comparable","Terms Differ",IF(N29&lt;-'Dashboard'!$B$10,"Below Market",IF(N29&gt;'Dashboard'!$B$10,"Above Market","Near Market")))),"")</f>
        <v/>
      </c>
      <c r="W29" s="49">
        <f>IFERROR(IF(A29="","",TODAY()-B29),"")</f>
        <v/>
      </c>
      <c r="X29" s="38">
        <f>IFERROR(IF(A29="","",IF(B29&gt;TODAY(),"Future-Dated",IF(W29&lt;=7,"Current",IF(W29&lt;=14,"Aging","Stale")))),"")</f>
        <v/>
      </c>
      <c r="Y29" s="44" t="n"/>
      <c r="Z29" s="44" t="n"/>
      <c r="AA29" s="44" t="n"/>
      <c r="AB29" s="38">
        <f>IFERROR(IF(A29="","",IF(J29="","Missing competitor hotel",IF(B29="","Missing shop date",IF(C29="","Missing stay date",IF(I29&lt;=0,"Review hotel rate",IF(M29&lt;=0,"Review competitor rate",IF(B29&gt;C29,"Shop date after stay date",IF(X29="Stale","Refresh rate shop","OK")))))))),"")</f>
        <v/>
      </c>
    </row>
    <row r="30">
      <c r="A30" s="39" t="n"/>
      <c r="B30" s="40" t="n"/>
      <c r="C30" s="40" t="n"/>
      <c r="D30" s="43" t="n"/>
      <c r="E30" s="43" t="n"/>
      <c r="F30" s="39" t="n"/>
      <c r="G30" s="39" t="n"/>
      <c r="H30" s="39" t="n"/>
      <c r="I30" s="41" t="n"/>
      <c r="J30" s="39" t="n"/>
      <c r="K30" s="39" t="n"/>
      <c r="L30" s="39" t="n"/>
      <c r="M30" s="41" t="n"/>
      <c r="N30" s="34">
        <f>IFERROR(IF(A30="","",I30-M30),"")</f>
        <v/>
      </c>
      <c r="O30" s="36">
        <f>IFERROR(IF(A30="","",(I30-M30)/M30),"")</f>
        <v/>
      </c>
      <c r="P30" s="39" t="n"/>
      <c r="Q30" s="39" t="n"/>
      <c r="R30" s="39" t="n"/>
      <c r="S30" s="39" t="n"/>
      <c r="T30" s="38">
        <f>IFERROR(IF(A30="","",IF(OR(P30&lt;&gt;Q30,R30&lt;&gt;S30),"Not Like-for-Like","Comparable")),"")</f>
        <v/>
      </c>
      <c r="U30" s="38">
        <f>IFERROR(IF(A30="","",IF(T30&lt;&gt;"Comparable","Terms Differ",IF(MAX(N30,-N30)&lt;='Dashboard'!$B$9,"Within Tolerance","Review"))),"")</f>
        <v/>
      </c>
      <c r="V30" s="38">
        <f>IFERROR(IF(A30="","",IF(T30&lt;&gt;"Comparable","Terms Differ",IF(N30&lt;-'Dashboard'!$B$10,"Below Market",IF(N30&gt;'Dashboard'!$B$10,"Above Market","Near Market")))),"")</f>
        <v/>
      </c>
      <c r="W30" s="49">
        <f>IFERROR(IF(A30="","",TODAY()-B30),"")</f>
        <v/>
      </c>
      <c r="X30" s="38">
        <f>IFERROR(IF(A30="","",IF(B30&gt;TODAY(),"Future-Dated",IF(W30&lt;=7,"Current",IF(W30&lt;=14,"Aging","Stale")))),"")</f>
        <v/>
      </c>
      <c r="Y30" s="39" t="n"/>
      <c r="Z30" s="39" t="n"/>
      <c r="AA30" s="39" t="n"/>
      <c r="AB30" s="38">
        <f>IFERROR(IF(A30="","",IF(J30="","Missing competitor hotel",IF(B30="","Missing shop date",IF(C30="","Missing stay date",IF(I30&lt;=0,"Review hotel rate",IF(M30&lt;=0,"Review competitor rate",IF(B30&gt;C30,"Shop date after stay date",IF(X30="Stale","Refresh rate shop","OK")))))))),"")</f>
        <v/>
      </c>
    </row>
    <row r="31">
      <c r="A31" s="44" t="n"/>
      <c r="B31" s="45" t="n"/>
      <c r="C31" s="45" t="n"/>
      <c r="D31" s="48" t="n"/>
      <c r="E31" s="48" t="n"/>
      <c r="F31" s="44" t="n"/>
      <c r="G31" s="44" t="n"/>
      <c r="H31" s="44" t="n"/>
      <c r="I31" s="46" t="n"/>
      <c r="J31" s="44" t="n"/>
      <c r="K31" s="44" t="n"/>
      <c r="L31" s="44" t="n"/>
      <c r="M31" s="46" t="n"/>
      <c r="N31" s="34">
        <f>IFERROR(IF(A31="","",I31-M31),"")</f>
        <v/>
      </c>
      <c r="O31" s="36">
        <f>IFERROR(IF(A31="","",(I31-M31)/M31),"")</f>
        <v/>
      </c>
      <c r="P31" s="44" t="n"/>
      <c r="Q31" s="44" t="n"/>
      <c r="R31" s="44" t="n"/>
      <c r="S31" s="44" t="n"/>
      <c r="T31" s="38">
        <f>IFERROR(IF(A31="","",IF(OR(P31&lt;&gt;Q31,R31&lt;&gt;S31),"Not Like-for-Like","Comparable")),"")</f>
        <v/>
      </c>
      <c r="U31" s="38">
        <f>IFERROR(IF(A31="","",IF(T31&lt;&gt;"Comparable","Terms Differ",IF(MAX(N31,-N31)&lt;='Dashboard'!$B$9,"Within Tolerance","Review"))),"")</f>
        <v/>
      </c>
      <c r="V31" s="38">
        <f>IFERROR(IF(A31="","",IF(T31&lt;&gt;"Comparable","Terms Differ",IF(N31&lt;-'Dashboard'!$B$10,"Below Market",IF(N31&gt;'Dashboard'!$B$10,"Above Market","Near Market")))),"")</f>
        <v/>
      </c>
      <c r="W31" s="49">
        <f>IFERROR(IF(A31="","",TODAY()-B31),"")</f>
        <v/>
      </c>
      <c r="X31" s="38">
        <f>IFERROR(IF(A31="","",IF(B31&gt;TODAY(),"Future-Dated",IF(W31&lt;=7,"Current",IF(W31&lt;=14,"Aging","Stale")))),"")</f>
        <v/>
      </c>
      <c r="Y31" s="44" t="n"/>
      <c r="Z31" s="44" t="n"/>
      <c r="AA31" s="44" t="n"/>
      <c r="AB31" s="38">
        <f>IFERROR(IF(A31="","",IF(J31="","Missing competitor hotel",IF(B31="","Missing shop date",IF(C31="","Missing stay date",IF(I31&lt;=0,"Review hotel rate",IF(M31&lt;=0,"Review competitor rate",IF(B31&gt;C31,"Shop date after stay date",IF(X31="Stale","Refresh rate shop","OK")))))))),"")</f>
        <v/>
      </c>
    </row>
    <row r="32">
      <c r="A32" s="39" t="n"/>
      <c r="B32" s="40" t="n"/>
      <c r="C32" s="40" t="n"/>
      <c r="D32" s="43" t="n"/>
      <c r="E32" s="43" t="n"/>
      <c r="F32" s="39" t="n"/>
      <c r="G32" s="39" t="n"/>
      <c r="H32" s="39" t="n"/>
      <c r="I32" s="41" t="n"/>
      <c r="J32" s="39" t="n"/>
      <c r="K32" s="39" t="n"/>
      <c r="L32" s="39" t="n"/>
      <c r="M32" s="41" t="n"/>
      <c r="N32" s="34">
        <f>IFERROR(IF(A32="","",I32-M32),"")</f>
        <v/>
      </c>
      <c r="O32" s="36">
        <f>IFERROR(IF(A32="","",(I32-M32)/M32),"")</f>
        <v/>
      </c>
      <c r="P32" s="39" t="n"/>
      <c r="Q32" s="39" t="n"/>
      <c r="R32" s="39" t="n"/>
      <c r="S32" s="39" t="n"/>
      <c r="T32" s="38">
        <f>IFERROR(IF(A32="","",IF(OR(P32&lt;&gt;Q32,R32&lt;&gt;S32),"Not Like-for-Like","Comparable")),"")</f>
        <v/>
      </c>
      <c r="U32" s="38">
        <f>IFERROR(IF(A32="","",IF(T32&lt;&gt;"Comparable","Terms Differ",IF(MAX(N32,-N32)&lt;='Dashboard'!$B$9,"Within Tolerance","Review"))),"")</f>
        <v/>
      </c>
      <c r="V32" s="38">
        <f>IFERROR(IF(A32="","",IF(T32&lt;&gt;"Comparable","Terms Differ",IF(N32&lt;-'Dashboard'!$B$10,"Below Market",IF(N32&gt;'Dashboard'!$B$10,"Above Market","Near Market")))),"")</f>
        <v/>
      </c>
      <c r="W32" s="49">
        <f>IFERROR(IF(A32="","",TODAY()-B32),"")</f>
        <v/>
      </c>
      <c r="X32" s="38">
        <f>IFERROR(IF(A32="","",IF(B32&gt;TODAY(),"Future-Dated",IF(W32&lt;=7,"Current",IF(W32&lt;=14,"Aging","Stale")))),"")</f>
        <v/>
      </c>
      <c r="Y32" s="39" t="n"/>
      <c r="Z32" s="39" t="n"/>
      <c r="AA32" s="39" t="n"/>
      <c r="AB32" s="38">
        <f>IFERROR(IF(A32="","",IF(J32="","Missing competitor hotel",IF(B32="","Missing shop date",IF(C32="","Missing stay date",IF(I32&lt;=0,"Review hotel rate",IF(M32&lt;=0,"Review competitor rate",IF(B32&gt;C32,"Shop date after stay date",IF(X32="Stale","Refresh rate shop","OK")))))))),"")</f>
        <v/>
      </c>
    </row>
    <row r="33">
      <c r="A33" s="44" t="n"/>
      <c r="B33" s="45" t="n"/>
      <c r="C33" s="45" t="n"/>
      <c r="D33" s="48" t="n"/>
      <c r="E33" s="48" t="n"/>
      <c r="F33" s="44" t="n"/>
      <c r="G33" s="44" t="n"/>
      <c r="H33" s="44" t="n"/>
      <c r="I33" s="46" t="n"/>
      <c r="J33" s="44" t="n"/>
      <c r="K33" s="44" t="n"/>
      <c r="L33" s="44" t="n"/>
      <c r="M33" s="46" t="n"/>
      <c r="N33" s="34">
        <f>IFERROR(IF(A33="","",I33-M33),"")</f>
        <v/>
      </c>
      <c r="O33" s="36">
        <f>IFERROR(IF(A33="","",(I33-M33)/M33),"")</f>
        <v/>
      </c>
      <c r="P33" s="44" t="n"/>
      <c r="Q33" s="44" t="n"/>
      <c r="R33" s="44" t="n"/>
      <c r="S33" s="44" t="n"/>
      <c r="T33" s="38">
        <f>IFERROR(IF(A33="","",IF(OR(P33&lt;&gt;Q33,R33&lt;&gt;S33),"Not Like-for-Like","Comparable")),"")</f>
        <v/>
      </c>
      <c r="U33" s="38">
        <f>IFERROR(IF(A33="","",IF(T33&lt;&gt;"Comparable","Terms Differ",IF(MAX(N33,-N33)&lt;='Dashboard'!$B$9,"Within Tolerance","Review"))),"")</f>
        <v/>
      </c>
      <c r="V33" s="38">
        <f>IFERROR(IF(A33="","",IF(T33&lt;&gt;"Comparable","Terms Differ",IF(N33&lt;-'Dashboard'!$B$10,"Below Market",IF(N33&gt;'Dashboard'!$B$10,"Above Market","Near Market")))),"")</f>
        <v/>
      </c>
      <c r="W33" s="49">
        <f>IFERROR(IF(A33="","",TODAY()-B33),"")</f>
        <v/>
      </c>
      <c r="X33" s="38">
        <f>IFERROR(IF(A33="","",IF(B33&gt;TODAY(),"Future-Dated",IF(W33&lt;=7,"Current",IF(W33&lt;=14,"Aging","Stale")))),"")</f>
        <v/>
      </c>
      <c r="Y33" s="44" t="n"/>
      <c r="Z33" s="44" t="n"/>
      <c r="AA33" s="44" t="n"/>
      <c r="AB33" s="38">
        <f>IFERROR(IF(A33="","",IF(J33="","Missing competitor hotel",IF(B33="","Missing shop date",IF(C33="","Missing stay date",IF(I33&lt;=0,"Review hotel rate",IF(M33&lt;=0,"Review competitor rate",IF(B33&gt;C33,"Shop date after stay date",IF(X33="Stale","Refresh rate shop","OK")))))))),"")</f>
        <v/>
      </c>
    </row>
    <row r="34">
      <c r="A34" s="39" t="n"/>
      <c r="B34" s="40" t="n"/>
      <c r="C34" s="40" t="n"/>
      <c r="D34" s="43" t="n"/>
      <c r="E34" s="43" t="n"/>
      <c r="F34" s="39" t="n"/>
      <c r="G34" s="39" t="n"/>
      <c r="H34" s="39" t="n"/>
      <c r="I34" s="41" t="n"/>
      <c r="J34" s="39" t="n"/>
      <c r="K34" s="39" t="n"/>
      <c r="L34" s="39" t="n"/>
      <c r="M34" s="41" t="n"/>
      <c r="N34" s="34">
        <f>IFERROR(IF(A34="","",I34-M34),"")</f>
        <v/>
      </c>
      <c r="O34" s="36">
        <f>IFERROR(IF(A34="","",(I34-M34)/M34),"")</f>
        <v/>
      </c>
      <c r="P34" s="39" t="n"/>
      <c r="Q34" s="39" t="n"/>
      <c r="R34" s="39" t="n"/>
      <c r="S34" s="39" t="n"/>
      <c r="T34" s="38">
        <f>IFERROR(IF(A34="","",IF(OR(P34&lt;&gt;Q34,R34&lt;&gt;S34),"Not Like-for-Like","Comparable")),"")</f>
        <v/>
      </c>
      <c r="U34" s="38">
        <f>IFERROR(IF(A34="","",IF(T34&lt;&gt;"Comparable","Terms Differ",IF(MAX(N34,-N34)&lt;='Dashboard'!$B$9,"Within Tolerance","Review"))),"")</f>
        <v/>
      </c>
      <c r="V34" s="38">
        <f>IFERROR(IF(A34="","",IF(T34&lt;&gt;"Comparable","Terms Differ",IF(N34&lt;-'Dashboard'!$B$10,"Below Market",IF(N34&gt;'Dashboard'!$B$10,"Above Market","Near Market")))),"")</f>
        <v/>
      </c>
      <c r="W34" s="49">
        <f>IFERROR(IF(A34="","",TODAY()-B34),"")</f>
        <v/>
      </c>
      <c r="X34" s="38">
        <f>IFERROR(IF(A34="","",IF(B34&gt;TODAY(),"Future-Dated",IF(W34&lt;=7,"Current",IF(W34&lt;=14,"Aging","Stale")))),"")</f>
        <v/>
      </c>
      <c r="Y34" s="39" t="n"/>
      <c r="Z34" s="39" t="n"/>
      <c r="AA34" s="39" t="n"/>
      <c r="AB34" s="38">
        <f>IFERROR(IF(A34="","",IF(J34="","Missing competitor hotel",IF(B34="","Missing shop date",IF(C34="","Missing stay date",IF(I34&lt;=0,"Review hotel rate",IF(M34&lt;=0,"Review competitor rate",IF(B34&gt;C34,"Shop date after stay date",IF(X34="Stale","Refresh rate shop","OK")))))))),"")</f>
        <v/>
      </c>
    </row>
    <row r="35">
      <c r="A35" s="44" t="n"/>
      <c r="B35" s="45" t="n"/>
      <c r="C35" s="45" t="n"/>
      <c r="D35" s="48" t="n"/>
      <c r="E35" s="48" t="n"/>
      <c r="F35" s="44" t="n"/>
      <c r="G35" s="44" t="n"/>
      <c r="H35" s="44" t="n"/>
      <c r="I35" s="46" t="n"/>
      <c r="J35" s="44" t="n"/>
      <c r="K35" s="44" t="n"/>
      <c r="L35" s="44" t="n"/>
      <c r="M35" s="46" t="n"/>
      <c r="N35" s="34">
        <f>IFERROR(IF(A35="","",I35-M35),"")</f>
        <v/>
      </c>
      <c r="O35" s="36">
        <f>IFERROR(IF(A35="","",(I35-M35)/M35),"")</f>
        <v/>
      </c>
      <c r="P35" s="44" t="n"/>
      <c r="Q35" s="44" t="n"/>
      <c r="R35" s="44" t="n"/>
      <c r="S35" s="44" t="n"/>
      <c r="T35" s="38">
        <f>IFERROR(IF(A35="","",IF(OR(P35&lt;&gt;Q35,R35&lt;&gt;S35),"Not Like-for-Like","Comparable")),"")</f>
        <v/>
      </c>
      <c r="U35" s="38">
        <f>IFERROR(IF(A35="","",IF(T35&lt;&gt;"Comparable","Terms Differ",IF(MAX(N35,-N35)&lt;='Dashboard'!$B$9,"Within Tolerance","Review"))),"")</f>
        <v/>
      </c>
      <c r="V35" s="38">
        <f>IFERROR(IF(A35="","",IF(T35&lt;&gt;"Comparable","Terms Differ",IF(N35&lt;-'Dashboard'!$B$10,"Below Market",IF(N35&gt;'Dashboard'!$B$10,"Above Market","Near Market")))),"")</f>
        <v/>
      </c>
      <c r="W35" s="49">
        <f>IFERROR(IF(A35="","",TODAY()-B35),"")</f>
        <v/>
      </c>
      <c r="X35" s="38">
        <f>IFERROR(IF(A35="","",IF(B35&gt;TODAY(),"Future-Dated",IF(W35&lt;=7,"Current",IF(W35&lt;=14,"Aging","Stale")))),"")</f>
        <v/>
      </c>
      <c r="Y35" s="44" t="n"/>
      <c r="Z35" s="44" t="n"/>
      <c r="AA35" s="44" t="n"/>
      <c r="AB35" s="38">
        <f>IFERROR(IF(A35="","",IF(J35="","Missing competitor hotel",IF(B35="","Missing shop date",IF(C35="","Missing stay date",IF(I35&lt;=0,"Review hotel rate",IF(M35&lt;=0,"Review competitor rate",IF(B35&gt;C35,"Shop date after stay date",IF(X35="Stale","Refresh rate shop","OK")))))))),"")</f>
        <v/>
      </c>
    </row>
    <row r="36">
      <c r="A36" s="39" t="n"/>
      <c r="B36" s="40" t="n"/>
      <c r="C36" s="40" t="n"/>
      <c r="D36" s="43" t="n"/>
      <c r="E36" s="43" t="n"/>
      <c r="F36" s="39" t="n"/>
      <c r="G36" s="39" t="n"/>
      <c r="H36" s="39" t="n"/>
      <c r="I36" s="41" t="n"/>
      <c r="J36" s="39" t="n"/>
      <c r="K36" s="39" t="n"/>
      <c r="L36" s="39" t="n"/>
      <c r="M36" s="41" t="n"/>
      <c r="N36" s="34">
        <f>IFERROR(IF(A36="","",I36-M36),"")</f>
        <v/>
      </c>
      <c r="O36" s="36">
        <f>IFERROR(IF(A36="","",(I36-M36)/M36),"")</f>
        <v/>
      </c>
      <c r="P36" s="39" t="n"/>
      <c r="Q36" s="39" t="n"/>
      <c r="R36" s="39" t="n"/>
      <c r="S36" s="39" t="n"/>
      <c r="T36" s="38">
        <f>IFERROR(IF(A36="","",IF(OR(P36&lt;&gt;Q36,R36&lt;&gt;S36),"Not Like-for-Like","Comparable")),"")</f>
        <v/>
      </c>
      <c r="U36" s="38">
        <f>IFERROR(IF(A36="","",IF(T36&lt;&gt;"Comparable","Terms Differ",IF(MAX(N36,-N36)&lt;='Dashboard'!$B$9,"Within Tolerance","Review"))),"")</f>
        <v/>
      </c>
      <c r="V36" s="38">
        <f>IFERROR(IF(A36="","",IF(T36&lt;&gt;"Comparable","Terms Differ",IF(N36&lt;-'Dashboard'!$B$10,"Below Market",IF(N36&gt;'Dashboard'!$B$10,"Above Market","Near Market")))),"")</f>
        <v/>
      </c>
      <c r="W36" s="49">
        <f>IFERROR(IF(A36="","",TODAY()-B36),"")</f>
        <v/>
      </c>
      <c r="X36" s="38">
        <f>IFERROR(IF(A36="","",IF(B36&gt;TODAY(),"Future-Dated",IF(W36&lt;=7,"Current",IF(W36&lt;=14,"Aging","Stale")))),"")</f>
        <v/>
      </c>
      <c r="Y36" s="39" t="n"/>
      <c r="Z36" s="39" t="n"/>
      <c r="AA36" s="39" t="n"/>
      <c r="AB36" s="38">
        <f>IFERROR(IF(A36="","",IF(J36="","Missing competitor hotel",IF(B36="","Missing shop date",IF(C36="","Missing stay date",IF(I36&lt;=0,"Review hotel rate",IF(M36&lt;=0,"Review competitor rate",IF(B36&gt;C36,"Shop date after stay date",IF(X36="Stale","Refresh rate shop","OK")))))))),"")</f>
        <v/>
      </c>
    </row>
    <row r="37">
      <c r="A37" s="44" t="n"/>
      <c r="B37" s="45" t="n"/>
      <c r="C37" s="45" t="n"/>
      <c r="D37" s="48" t="n"/>
      <c r="E37" s="48" t="n"/>
      <c r="F37" s="44" t="n"/>
      <c r="G37" s="44" t="n"/>
      <c r="H37" s="44" t="n"/>
      <c r="I37" s="46" t="n"/>
      <c r="J37" s="44" t="n"/>
      <c r="K37" s="44" t="n"/>
      <c r="L37" s="44" t="n"/>
      <c r="M37" s="46" t="n"/>
      <c r="N37" s="34">
        <f>IFERROR(IF(A37="","",I37-M37),"")</f>
        <v/>
      </c>
      <c r="O37" s="36">
        <f>IFERROR(IF(A37="","",(I37-M37)/M37),"")</f>
        <v/>
      </c>
      <c r="P37" s="44" t="n"/>
      <c r="Q37" s="44" t="n"/>
      <c r="R37" s="44" t="n"/>
      <c r="S37" s="44" t="n"/>
      <c r="T37" s="38">
        <f>IFERROR(IF(A37="","",IF(OR(P37&lt;&gt;Q37,R37&lt;&gt;S37),"Not Like-for-Like","Comparable")),"")</f>
        <v/>
      </c>
      <c r="U37" s="38">
        <f>IFERROR(IF(A37="","",IF(T37&lt;&gt;"Comparable","Terms Differ",IF(MAX(N37,-N37)&lt;='Dashboard'!$B$9,"Within Tolerance","Review"))),"")</f>
        <v/>
      </c>
      <c r="V37" s="38">
        <f>IFERROR(IF(A37="","",IF(T37&lt;&gt;"Comparable","Terms Differ",IF(N37&lt;-'Dashboard'!$B$10,"Below Market",IF(N37&gt;'Dashboard'!$B$10,"Above Market","Near Market")))),"")</f>
        <v/>
      </c>
      <c r="W37" s="49">
        <f>IFERROR(IF(A37="","",TODAY()-B37),"")</f>
        <v/>
      </c>
      <c r="X37" s="38">
        <f>IFERROR(IF(A37="","",IF(B37&gt;TODAY(),"Future-Dated",IF(W37&lt;=7,"Current",IF(W37&lt;=14,"Aging","Stale")))),"")</f>
        <v/>
      </c>
      <c r="Y37" s="44" t="n"/>
      <c r="Z37" s="44" t="n"/>
      <c r="AA37" s="44" t="n"/>
      <c r="AB37" s="38">
        <f>IFERROR(IF(A37="","",IF(J37="","Missing competitor hotel",IF(B37="","Missing shop date",IF(C37="","Missing stay date",IF(I37&lt;=0,"Review hotel rate",IF(M37&lt;=0,"Review competitor rate",IF(B37&gt;C37,"Shop date after stay date",IF(X37="Stale","Refresh rate shop","OK")))))))),"")</f>
        <v/>
      </c>
    </row>
    <row r="38">
      <c r="A38" s="39" t="n"/>
      <c r="B38" s="40" t="n"/>
      <c r="C38" s="40" t="n"/>
      <c r="D38" s="43" t="n"/>
      <c r="E38" s="43" t="n"/>
      <c r="F38" s="39" t="n"/>
      <c r="G38" s="39" t="n"/>
      <c r="H38" s="39" t="n"/>
      <c r="I38" s="41" t="n"/>
      <c r="J38" s="39" t="n"/>
      <c r="K38" s="39" t="n"/>
      <c r="L38" s="39" t="n"/>
      <c r="M38" s="41" t="n"/>
      <c r="N38" s="34">
        <f>IFERROR(IF(A38="","",I38-M38),"")</f>
        <v/>
      </c>
      <c r="O38" s="36">
        <f>IFERROR(IF(A38="","",(I38-M38)/M38),"")</f>
        <v/>
      </c>
      <c r="P38" s="39" t="n"/>
      <c r="Q38" s="39" t="n"/>
      <c r="R38" s="39" t="n"/>
      <c r="S38" s="39" t="n"/>
      <c r="T38" s="38">
        <f>IFERROR(IF(A38="","",IF(OR(P38&lt;&gt;Q38,R38&lt;&gt;S38),"Not Like-for-Like","Comparable")),"")</f>
        <v/>
      </c>
      <c r="U38" s="38">
        <f>IFERROR(IF(A38="","",IF(T38&lt;&gt;"Comparable","Terms Differ",IF(MAX(N38,-N38)&lt;='Dashboard'!$B$9,"Within Tolerance","Review"))),"")</f>
        <v/>
      </c>
      <c r="V38" s="38">
        <f>IFERROR(IF(A38="","",IF(T38&lt;&gt;"Comparable","Terms Differ",IF(N38&lt;-'Dashboard'!$B$10,"Below Market",IF(N38&gt;'Dashboard'!$B$10,"Above Market","Near Market")))),"")</f>
        <v/>
      </c>
      <c r="W38" s="49">
        <f>IFERROR(IF(A38="","",TODAY()-B38),"")</f>
        <v/>
      </c>
      <c r="X38" s="38">
        <f>IFERROR(IF(A38="","",IF(B38&gt;TODAY(),"Future-Dated",IF(W38&lt;=7,"Current",IF(W38&lt;=14,"Aging","Stale")))),"")</f>
        <v/>
      </c>
      <c r="Y38" s="39" t="n"/>
      <c r="Z38" s="39" t="n"/>
      <c r="AA38" s="39" t="n"/>
      <c r="AB38" s="38">
        <f>IFERROR(IF(A38="","",IF(J38="","Missing competitor hotel",IF(B38="","Missing shop date",IF(C38="","Missing stay date",IF(I38&lt;=0,"Review hotel rate",IF(M38&lt;=0,"Review competitor rate",IF(B38&gt;C38,"Shop date after stay date",IF(X38="Stale","Refresh rate shop","OK")))))))),"")</f>
        <v/>
      </c>
    </row>
    <row r="39">
      <c r="A39" s="44" t="n"/>
      <c r="B39" s="45" t="n"/>
      <c r="C39" s="45" t="n"/>
      <c r="D39" s="48" t="n"/>
      <c r="E39" s="48" t="n"/>
      <c r="F39" s="44" t="n"/>
      <c r="G39" s="44" t="n"/>
      <c r="H39" s="44" t="n"/>
      <c r="I39" s="46" t="n"/>
      <c r="J39" s="44" t="n"/>
      <c r="K39" s="44" t="n"/>
      <c r="L39" s="44" t="n"/>
      <c r="M39" s="46" t="n"/>
      <c r="N39" s="34">
        <f>IFERROR(IF(A39="","",I39-M39),"")</f>
        <v/>
      </c>
      <c r="O39" s="36">
        <f>IFERROR(IF(A39="","",(I39-M39)/M39),"")</f>
        <v/>
      </c>
      <c r="P39" s="44" t="n"/>
      <c r="Q39" s="44" t="n"/>
      <c r="R39" s="44" t="n"/>
      <c r="S39" s="44" t="n"/>
      <c r="T39" s="38">
        <f>IFERROR(IF(A39="","",IF(OR(P39&lt;&gt;Q39,R39&lt;&gt;S39),"Not Like-for-Like","Comparable")),"")</f>
        <v/>
      </c>
      <c r="U39" s="38">
        <f>IFERROR(IF(A39="","",IF(T39&lt;&gt;"Comparable","Terms Differ",IF(MAX(N39,-N39)&lt;='Dashboard'!$B$9,"Within Tolerance","Review"))),"")</f>
        <v/>
      </c>
      <c r="V39" s="38">
        <f>IFERROR(IF(A39="","",IF(T39&lt;&gt;"Comparable","Terms Differ",IF(N39&lt;-'Dashboard'!$B$10,"Below Market",IF(N39&gt;'Dashboard'!$B$10,"Above Market","Near Market")))),"")</f>
        <v/>
      </c>
      <c r="W39" s="49">
        <f>IFERROR(IF(A39="","",TODAY()-B39),"")</f>
        <v/>
      </c>
      <c r="X39" s="38">
        <f>IFERROR(IF(A39="","",IF(B39&gt;TODAY(),"Future-Dated",IF(W39&lt;=7,"Current",IF(W39&lt;=14,"Aging","Stale")))),"")</f>
        <v/>
      </c>
      <c r="Y39" s="44" t="n"/>
      <c r="Z39" s="44" t="n"/>
      <c r="AA39" s="44" t="n"/>
      <c r="AB39" s="38">
        <f>IFERROR(IF(A39="","",IF(J39="","Missing competitor hotel",IF(B39="","Missing shop date",IF(C39="","Missing stay date",IF(I39&lt;=0,"Review hotel rate",IF(M39&lt;=0,"Review competitor rate",IF(B39&gt;C39,"Shop date after stay date",IF(X39="Stale","Refresh rate shop","OK")))))))),"")</f>
        <v/>
      </c>
    </row>
    <row r="40">
      <c r="A40" s="39" t="n"/>
      <c r="B40" s="40" t="n"/>
      <c r="C40" s="40" t="n"/>
      <c r="D40" s="43" t="n"/>
      <c r="E40" s="43" t="n"/>
      <c r="F40" s="39" t="n"/>
      <c r="G40" s="39" t="n"/>
      <c r="H40" s="39" t="n"/>
      <c r="I40" s="41" t="n"/>
      <c r="J40" s="39" t="n"/>
      <c r="K40" s="39" t="n"/>
      <c r="L40" s="39" t="n"/>
      <c r="M40" s="41" t="n"/>
      <c r="N40" s="34">
        <f>IFERROR(IF(A40="","",I40-M40),"")</f>
        <v/>
      </c>
      <c r="O40" s="36">
        <f>IFERROR(IF(A40="","",(I40-M40)/M40),"")</f>
        <v/>
      </c>
      <c r="P40" s="39" t="n"/>
      <c r="Q40" s="39" t="n"/>
      <c r="R40" s="39" t="n"/>
      <c r="S40" s="39" t="n"/>
      <c r="T40" s="38">
        <f>IFERROR(IF(A40="","",IF(OR(P40&lt;&gt;Q40,R40&lt;&gt;S40),"Not Like-for-Like","Comparable")),"")</f>
        <v/>
      </c>
      <c r="U40" s="38">
        <f>IFERROR(IF(A40="","",IF(T40&lt;&gt;"Comparable","Terms Differ",IF(MAX(N40,-N40)&lt;='Dashboard'!$B$9,"Within Tolerance","Review"))),"")</f>
        <v/>
      </c>
      <c r="V40" s="38">
        <f>IFERROR(IF(A40="","",IF(T40&lt;&gt;"Comparable","Terms Differ",IF(N40&lt;-'Dashboard'!$B$10,"Below Market",IF(N40&gt;'Dashboard'!$B$10,"Above Market","Near Market")))),"")</f>
        <v/>
      </c>
      <c r="W40" s="49">
        <f>IFERROR(IF(A40="","",TODAY()-B40),"")</f>
        <v/>
      </c>
      <c r="X40" s="38">
        <f>IFERROR(IF(A40="","",IF(B40&gt;TODAY(),"Future-Dated",IF(W40&lt;=7,"Current",IF(W40&lt;=14,"Aging","Stale")))),"")</f>
        <v/>
      </c>
      <c r="Y40" s="39" t="n"/>
      <c r="Z40" s="39" t="n"/>
      <c r="AA40" s="39" t="n"/>
      <c r="AB40" s="38">
        <f>IFERROR(IF(A40="","",IF(J40="","Missing competitor hotel",IF(B40="","Missing shop date",IF(C40="","Missing stay date",IF(I40&lt;=0,"Review hotel rate",IF(M40&lt;=0,"Review competitor rate",IF(B40&gt;C40,"Shop date after stay date",IF(X40="Stale","Refresh rate shop","OK")))))))),"")</f>
        <v/>
      </c>
    </row>
    <row r="41">
      <c r="A41" s="44" t="n"/>
      <c r="B41" s="45" t="n"/>
      <c r="C41" s="45" t="n"/>
      <c r="D41" s="48" t="n"/>
      <c r="E41" s="48" t="n"/>
      <c r="F41" s="44" t="n"/>
      <c r="G41" s="44" t="n"/>
      <c r="H41" s="44" t="n"/>
      <c r="I41" s="46" t="n"/>
      <c r="J41" s="44" t="n"/>
      <c r="K41" s="44" t="n"/>
      <c r="L41" s="44" t="n"/>
      <c r="M41" s="46" t="n"/>
      <c r="N41" s="34">
        <f>IFERROR(IF(A41="","",I41-M41),"")</f>
        <v/>
      </c>
      <c r="O41" s="36">
        <f>IFERROR(IF(A41="","",(I41-M41)/M41),"")</f>
        <v/>
      </c>
      <c r="P41" s="44" t="n"/>
      <c r="Q41" s="44" t="n"/>
      <c r="R41" s="44" t="n"/>
      <c r="S41" s="44" t="n"/>
      <c r="T41" s="38">
        <f>IFERROR(IF(A41="","",IF(OR(P41&lt;&gt;Q41,R41&lt;&gt;S41),"Not Like-for-Like","Comparable")),"")</f>
        <v/>
      </c>
      <c r="U41" s="38">
        <f>IFERROR(IF(A41="","",IF(T41&lt;&gt;"Comparable","Terms Differ",IF(MAX(N41,-N41)&lt;='Dashboard'!$B$9,"Within Tolerance","Review"))),"")</f>
        <v/>
      </c>
      <c r="V41" s="38">
        <f>IFERROR(IF(A41="","",IF(T41&lt;&gt;"Comparable","Terms Differ",IF(N41&lt;-'Dashboard'!$B$10,"Below Market",IF(N41&gt;'Dashboard'!$B$10,"Above Market","Near Market")))),"")</f>
        <v/>
      </c>
      <c r="W41" s="49">
        <f>IFERROR(IF(A41="","",TODAY()-B41),"")</f>
        <v/>
      </c>
      <c r="X41" s="38">
        <f>IFERROR(IF(A41="","",IF(B41&gt;TODAY(),"Future-Dated",IF(W41&lt;=7,"Current",IF(W41&lt;=14,"Aging","Stale")))),"")</f>
        <v/>
      </c>
      <c r="Y41" s="44" t="n"/>
      <c r="Z41" s="44" t="n"/>
      <c r="AA41" s="44" t="n"/>
      <c r="AB41" s="38">
        <f>IFERROR(IF(A41="","",IF(J41="","Missing competitor hotel",IF(B41="","Missing shop date",IF(C41="","Missing stay date",IF(I41&lt;=0,"Review hotel rate",IF(M41&lt;=0,"Review competitor rate",IF(B41&gt;C41,"Shop date after stay date",IF(X41="Stale","Refresh rate shop","OK")))))))),"")</f>
        <v/>
      </c>
    </row>
    <row r="42">
      <c r="A42" s="39" t="n"/>
      <c r="B42" s="40" t="n"/>
      <c r="C42" s="40" t="n"/>
      <c r="D42" s="43" t="n"/>
      <c r="E42" s="43" t="n"/>
      <c r="F42" s="39" t="n"/>
      <c r="G42" s="39" t="n"/>
      <c r="H42" s="39" t="n"/>
      <c r="I42" s="41" t="n"/>
      <c r="J42" s="39" t="n"/>
      <c r="K42" s="39" t="n"/>
      <c r="L42" s="39" t="n"/>
      <c r="M42" s="41" t="n"/>
      <c r="N42" s="34">
        <f>IFERROR(IF(A42="","",I42-M42),"")</f>
        <v/>
      </c>
      <c r="O42" s="36">
        <f>IFERROR(IF(A42="","",(I42-M42)/M42),"")</f>
        <v/>
      </c>
      <c r="P42" s="39" t="n"/>
      <c r="Q42" s="39" t="n"/>
      <c r="R42" s="39" t="n"/>
      <c r="S42" s="39" t="n"/>
      <c r="T42" s="38">
        <f>IFERROR(IF(A42="","",IF(OR(P42&lt;&gt;Q42,R42&lt;&gt;S42),"Not Like-for-Like","Comparable")),"")</f>
        <v/>
      </c>
      <c r="U42" s="38">
        <f>IFERROR(IF(A42="","",IF(T42&lt;&gt;"Comparable","Terms Differ",IF(MAX(N42,-N42)&lt;='Dashboard'!$B$9,"Within Tolerance","Review"))),"")</f>
        <v/>
      </c>
      <c r="V42" s="38">
        <f>IFERROR(IF(A42="","",IF(T42&lt;&gt;"Comparable","Terms Differ",IF(N42&lt;-'Dashboard'!$B$10,"Below Market",IF(N42&gt;'Dashboard'!$B$10,"Above Market","Near Market")))),"")</f>
        <v/>
      </c>
      <c r="W42" s="49">
        <f>IFERROR(IF(A42="","",TODAY()-B42),"")</f>
        <v/>
      </c>
      <c r="X42" s="38">
        <f>IFERROR(IF(A42="","",IF(B42&gt;TODAY(),"Future-Dated",IF(W42&lt;=7,"Current",IF(W42&lt;=14,"Aging","Stale")))),"")</f>
        <v/>
      </c>
      <c r="Y42" s="39" t="n"/>
      <c r="Z42" s="39" t="n"/>
      <c r="AA42" s="39" t="n"/>
      <c r="AB42" s="38">
        <f>IFERROR(IF(A42="","",IF(J42="","Missing competitor hotel",IF(B42="","Missing shop date",IF(C42="","Missing stay date",IF(I42&lt;=0,"Review hotel rate",IF(M42&lt;=0,"Review competitor rate",IF(B42&gt;C42,"Shop date after stay date",IF(X42="Stale","Refresh rate shop","OK")))))))),"")</f>
        <v/>
      </c>
    </row>
    <row r="43">
      <c r="A43" s="44" t="n"/>
      <c r="B43" s="45" t="n"/>
      <c r="C43" s="45" t="n"/>
      <c r="D43" s="48" t="n"/>
      <c r="E43" s="48" t="n"/>
      <c r="F43" s="44" t="n"/>
      <c r="G43" s="44" t="n"/>
      <c r="H43" s="44" t="n"/>
      <c r="I43" s="46" t="n"/>
      <c r="J43" s="44" t="n"/>
      <c r="K43" s="44" t="n"/>
      <c r="L43" s="44" t="n"/>
      <c r="M43" s="46" t="n"/>
      <c r="N43" s="34">
        <f>IFERROR(IF(A43="","",I43-M43),"")</f>
        <v/>
      </c>
      <c r="O43" s="36">
        <f>IFERROR(IF(A43="","",(I43-M43)/M43),"")</f>
        <v/>
      </c>
      <c r="P43" s="44" t="n"/>
      <c r="Q43" s="44" t="n"/>
      <c r="R43" s="44" t="n"/>
      <c r="S43" s="44" t="n"/>
      <c r="T43" s="38">
        <f>IFERROR(IF(A43="","",IF(OR(P43&lt;&gt;Q43,R43&lt;&gt;S43),"Not Like-for-Like","Comparable")),"")</f>
        <v/>
      </c>
      <c r="U43" s="38">
        <f>IFERROR(IF(A43="","",IF(T43&lt;&gt;"Comparable","Terms Differ",IF(MAX(N43,-N43)&lt;='Dashboard'!$B$9,"Within Tolerance","Review"))),"")</f>
        <v/>
      </c>
      <c r="V43" s="38">
        <f>IFERROR(IF(A43="","",IF(T43&lt;&gt;"Comparable","Terms Differ",IF(N43&lt;-'Dashboard'!$B$10,"Below Market",IF(N43&gt;'Dashboard'!$B$10,"Above Market","Near Market")))),"")</f>
        <v/>
      </c>
      <c r="W43" s="49">
        <f>IFERROR(IF(A43="","",TODAY()-B43),"")</f>
        <v/>
      </c>
      <c r="X43" s="38">
        <f>IFERROR(IF(A43="","",IF(B43&gt;TODAY(),"Future-Dated",IF(W43&lt;=7,"Current",IF(W43&lt;=14,"Aging","Stale")))),"")</f>
        <v/>
      </c>
      <c r="Y43" s="44" t="n"/>
      <c r="Z43" s="44" t="n"/>
      <c r="AA43" s="44" t="n"/>
      <c r="AB43" s="38">
        <f>IFERROR(IF(A43="","",IF(J43="","Missing competitor hotel",IF(B43="","Missing shop date",IF(C43="","Missing stay date",IF(I43&lt;=0,"Review hotel rate",IF(M43&lt;=0,"Review competitor rate",IF(B43&gt;C43,"Shop date after stay date",IF(X43="Stale","Refresh rate shop","OK")))))))),"")</f>
        <v/>
      </c>
    </row>
    <row r="44">
      <c r="A44" s="39" t="n"/>
      <c r="B44" s="40" t="n"/>
      <c r="C44" s="40" t="n"/>
      <c r="D44" s="43" t="n"/>
      <c r="E44" s="43" t="n"/>
      <c r="F44" s="39" t="n"/>
      <c r="G44" s="39" t="n"/>
      <c r="H44" s="39" t="n"/>
      <c r="I44" s="41" t="n"/>
      <c r="J44" s="39" t="n"/>
      <c r="K44" s="39" t="n"/>
      <c r="L44" s="39" t="n"/>
      <c r="M44" s="41" t="n"/>
      <c r="N44" s="34">
        <f>IFERROR(IF(A44="","",I44-M44),"")</f>
        <v/>
      </c>
      <c r="O44" s="36">
        <f>IFERROR(IF(A44="","",(I44-M44)/M44),"")</f>
        <v/>
      </c>
      <c r="P44" s="39" t="n"/>
      <c r="Q44" s="39" t="n"/>
      <c r="R44" s="39" t="n"/>
      <c r="S44" s="39" t="n"/>
      <c r="T44" s="38">
        <f>IFERROR(IF(A44="","",IF(OR(P44&lt;&gt;Q44,R44&lt;&gt;S44),"Not Like-for-Like","Comparable")),"")</f>
        <v/>
      </c>
      <c r="U44" s="38">
        <f>IFERROR(IF(A44="","",IF(T44&lt;&gt;"Comparable","Terms Differ",IF(MAX(N44,-N44)&lt;='Dashboard'!$B$9,"Within Tolerance","Review"))),"")</f>
        <v/>
      </c>
      <c r="V44" s="38">
        <f>IFERROR(IF(A44="","",IF(T44&lt;&gt;"Comparable","Terms Differ",IF(N44&lt;-'Dashboard'!$B$10,"Below Market",IF(N44&gt;'Dashboard'!$B$10,"Above Market","Near Market")))),"")</f>
        <v/>
      </c>
      <c r="W44" s="49">
        <f>IFERROR(IF(A44="","",TODAY()-B44),"")</f>
        <v/>
      </c>
      <c r="X44" s="38">
        <f>IFERROR(IF(A44="","",IF(B44&gt;TODAY(),"Future-Dated",IF(W44&lt;=7,"Current",IF(W44&lt;=14,"Aging","Stale")))),"")</f>
        <v/>
      </c>
      <c r="Y44" s="39" t="n"/>
      <c r="Z44" s="39" t="n"/>
      <c r="AA44" s="39" t="n"/>
      <c r="AB44" s="38">
        <f>IFERROR(IF(A44="","",IF(J44="","Missing competitor hotel",IF(B44="","Missing shop date",IF(C44="","Missing stay date",IF(I44&lt;=0,"Review hotel rate",IF(M44&lt;=0,"Review competitor rate",IF(B44&gt;C44,"Shop date after stay date",IF(X44="Stale","Refresh rate shop","OK")))))))),"")</f>
        <v/>
      </c>
    </row>
    <row r="45">
      <c r="A45" s="44" t="n"/>
      <c r="B45" s="45" t="n"/>
      <c r="C45" s="45" t="n"/>
      <c r="D45" s="48" t="n"/>
      <c r="E45" s="48" t="n"/>
      <c r="F45" s="44" t="n"/>
      <c r="G45" s="44" t="n"/>
      <c r="H45" s="44" t="n"/>
      <c r="I45" s="46" t="n"/>
      <c r="J45" s="44" t="n"/>
      <c r="K45" s="44" t="n"/>
      <c r="L45" s="44" t="n"/>
      <c r="M45" s="46" t="n"/>
      <c r="N45" s="34">
        <f>IFERROR(IF(A45="","",I45-M45),"")</f>
        <v/>
      </c>
      <c r="O45" s="36">
        <f>IFERROR(IF(A45="","",(I45-M45)/M45),"")</f>
        <v/>
      </c>
      <c r="P45" s="44" t="n"/>
      <c r="Q45" s="44" t="n"/>
      <c r="R45" s="44" t="n"/>
      <c r="S45" s="44" t="n"/>
      <c r="T45" s="38">
        <f>IFERROR(IF(A45="","",IF(OR(P45&lt;&gt;Q45,R45&lt;&gt;S45),"Not Like-for-Like","Comparable")),"")</f>
        <v/>
      </c>
      <c r="U45" s="38">
        <f>IFERROR(IF(A45="","",IF(T45&lt;&gt;"Comparable","Terms Differ",IF(MAX(N45,-N45)&lt;='Dashboard'!$B$9,"Within Tolerance","Review"))),"")</f>
        <v/>
      </c>
      <c r="V45" s="38">
        <f>IFERROR(IF(A45="","",IF(T45&lt;&gt;"Comparable","Terms Differ",IF(N45&lt;-'Dashboard'!$B$10,"Below Market",IF(N45&gt;'Dashboard'!$B$10,"Above Market","Near Market")))),"")</f>
        <v/>
      </c>
      <c r="W45" s="49">
        <f>IFERROR(IF(A45="","",TODAY()-B45),"")</f>
        <v/>
      </c>
      <c r="X45" s="38">
        <f>IFERROR(IF(A45="","",IF(B45&gt;TODAY(),"Future-Dated",IF(W45&lt;=7,"Current",IF(W45&lt;=14,"Aging","Stale")))),"")</f>
        <v/>
      </c>
      <c r="Y45" s="44" t="n"/>
      <c r="Z45" s="44" t="n"/>
      <c r="AA45" s="44" t="n"/>
      <c r="AB45" s="38">
        <f>IFERROR(IF(A45="","",IF(J45="","Missing competitor hotel",IF(B45="","Missing shop date",IF(C45="","Missing stay date",IF(I45&lt;=0,"Review hotel rate",IF(M45&lt;=0,"Review competitor rate",IF(B45&gt;C45,"Shop date after stay date",IF(X45="Stale","Refresh rate shop","OK")))))))),"")</f>
        <v/>
      </c>
    </row>
    <row r="46">
      <c r="A46" s="39" t="n"/>
      <c r="B46" s="40" t="n"/>
      <c r="C46" s="40" t="n"/>
      <c r="D46" s="43" t="n"/>
      <c r="E46" s="43" t="n"/>
      <c r="F46" s="39" t="n"/>
      <c r="G46" s="39" t="n"/>
      <c r="H46" s="39" t="n"/>
      <c r="I46" s="41" t="n"/>
      <c r="J46" s="39" t="n"/>
      <c r="K46" s="39" t="n"/>
      <c r="L46" s="39" t="n"/>
      <c r="M46" s="41" t="n"/>
      <c r="N46" s="34">
        <f>IFERROR(IF(A46="","",I46-M46),"")</f>
        <v/>
      </c>
      <c r="O46" s="36">
        <f>IFERROR(IF(A46="","",(I46-M46)/M46),"")</f>
        <v/>
      </c>
      <c r="P46" s="39" t="n"/>
      <c r="Q46" s="39" t="n"/>
      <c r="R46" s="39" t="n"/>
      <c r="S46" s="39" t="n"/>
      <c r="T46" s="38">
        <f>IFERROR(IF(A46="","",IF(OR(P46&lt;&gt;Q46,R46&lt;&gt;S46),"Not Like-for-Like","Comparable")),"")</f>
        <v/>
      </c>
      <c r="U46" s="38">
        <f>IFERROR(IF(A46="","",IF(T46&lt;&gt;"Comparable","Terms Differ",IF(MAX(N46,-N46)&lt;='Dashboard'!$B$9,"Within Tolerance","Review"))),"")</f>
        <v/>
      </c>
      <c r="V46" s="38">
        <f>IFERROR(IF(A46="","",IF(T46&lt;&gt;"Comparable","Terms Differ",IF(N46&lt;-'Dashboard'!$B$10,"Below Market",IF(N46&gt;'Dashboard'!$B$10,"Above Market","Near Market")))),"")</f>
        <v/>
      </c>
      <c r="W46" s="49">
        <f>IFERROR(IF(A46="","",TODAY()-B46),"")</f>
        <v/>
      </c>
      <c r="X46" s="38">
        <f>IFERROR(IF(A46="","",IF(B46&gt;TODAY(),"Future-Dated",IF(W46&lt;=7,"Current",IF(W46&lt;=14,"Aging","Stale")))),"")</f>
        <v/>
      </c>
      <c r="Y46" s="39" t="n"/>
      <c r="Z46" s="39" t="n"/>
      <c r="AA46" s="39" t="n"/>
      <c r="AB46" s="38">
        <f>IFERROR(IF(A46="","",IF(J46="","Missing competitor hotel",IF(B46="","Missing shop date",IF(C46="","Missing stay date",IF(I46&lt;=0,"Review hotel rate",IF(M46&lt;=0,"Review competitor rate",IF(B46&gt;C46,"Shop date after stay date",IF(X46="Stale","Refresh rate shop","OK")))))))),"")</f>
        <v/>
      </c>
    </row>
    <row r="47">
      <c r="A47" s="44" t="n"/>
      <c r="B47" s="45" t="n"/>
      <c r="C47" s="45" t="n"/>
      <c r="D47" s="48" t="n"/>
      <c r="E47" s="48" t="n"/>
      <c r="F47" s="44" t="n"/>
      <c r="G47" s="44" t="n"/>
      <c r="H47" s="44" t="n"/>
      <c r="I47" s="46" t="n"/>
      <c r="J47" s="44" t="n"/>
      <c r="K47" s="44" t="n"/>
      <c r="L47" s="44" t="n"/>
      <c r="M47" s="46" t="n"/>
      <c r="N47" s="34">
        <f>IFERROR(IF(A47="","",I47-M47),"")</f>
        <v/>
      </c>
      <c r="O47" s="36">
        <f>IFERROR(IF(A47="","",(I47-M47)/M47),"")</f>
        <v/>
      </c>
      <c r="P47" s="44" t="n"/>
      <c r="Q47" s="44" t="n"/>
      <c r="R47" s="44" t="n"/>
      <c r="S47" s="44" t="n"/>
      <c r="T47" s="38">
        <f>IFERROR(IF(A47="","",IF(OR(P47&lt;&gt;Q47,R47&lt;&gt;S47),"Not Like-for-Like","Comparable")),"")</f>
        <v/>
      </c>
      <c r="U47" s="38">
        <f>IFERROR(IF(A47="","",IF(T47&lt;&gt;"Comparable","Terms Differ",IF(MAX(N47,-N47)&lt;='Dashboard'!$B$9,"Within Tolerance","Review"))),"")</f>
        <v/>
      </c>
      <c r="V47" s="38">
        <f>IFERROR(IF(A47="","",IF(T47&lt;&gt;"Comparable","Terms Differ",IF(N47&lt;-'Dashboard'!$B$10,"Below Market",IF(N47&gt;'Dashboard'!$B$10,"Above Market","Near Market")))),"")</f>
        <v/>
      </c>
      <c r="W47" s="49">
        <f>IFERROR(IF(A47="","",TODAY()-B47),"")</f>
        <v/>
      </c>
      <c r="X47" s="38">
        <f>IFERROR(IF(A47="","",IF(B47&gt;TODAY(),"Future-Dated",IF(W47&lt;=7,"Current",IF(W47&lt;=14,"Aging","Stale")))),"")</f>
        <v/>
      </c>
      <c r="Y47" s="44" t="n"/>
      <c r="Z47" s="44" t="n"/>
      <c r="AA47" s="44" t="n"/>
      <c r="AB47" s="38">
        <f>IFERROR(IF(A47="","",IF(J47="","Missing competitor hotel",IF(B47="","Missing shop date",IF(C47="","Missing stay date",IF(I47&lt;=0,"Review hotel rate",IF(M47&lt;=0,"Review competitor rate",IF(B47&gt;C47,"Shop date after stay date",IF(X47="Stale","Refresh rate shop","OK")))))))),"")</f>
        <v/>
      </c>
    </row>
    <row r="48">
      <c r="A48" s="39" t="n"/>
      <c r="B48" s="40" t="n"/>
      <c r="C48" s="40" t="n"/>
      <c r="D48" s="43" t="n"/>
      <c r="E48" s="43" t="n"/>
      <c r="F48" s="39" t="n"/>
      <c r="G48" s="39" t="n"/>
      <c r="H48" s="39" t="n"/>
      <c r="I48" s="41" t="n"/>
      <c r="J48" s="39" t="n"/>
      <c r="K48" s="39" t="n"/>
      <c r="L48" s="39" t="n"/>
      <c r="M48" s="41" t="n"/>
      <c r="N48" s="34">
        <f>IFERROR(IF(A48="","",I48-M48),"")</f>
        <v/>
      </c>
      <c r="O48" s="36">
        <f>IFERROR(IF(A48="","",(I48-M48)/M48),"")</f>
        <v/>
      </c>
      <c r="P48" s="39" t="n"/>
      <c r="Q48" s="39" t="n"/>
      <c r="R48" s="39" t="n"/>
      <c r="S48" s="39" t="n"/>
      <c r="T48" s="38">
        <f>IFERROR(IF(A48="","",IF(OR(P48&lt;&gt;Q48,R48&lt;&gt;S48),"Not Like-for-Like","Comparable")),"")</f>
        <v/>
      </c>
      <c r="U48" s="38">
        <f>IFERROR(IF(A48="","",IF(T48&lt;&gt;"Comparable","Terms Differ",IF(MAX(N48,-N48)&lt;='Dashboard'!$B$9,"Within Tolerance","Review"))),"")</f>
        <v/>
      </c>
      <c r="V48" s="38">
        <f>IFERROR(IF(A48="","",IF(T48&lt;&gt;"Comparable","Terms Differ",IF(N48&lt;-'Dashboard'!$B$10,"Below Market",IF(N48&gt;'Dashboard'!$B$10,"Above Market","Near Market")))),"")</f>
        <v/>
      </c>
      <c r="W48" s="49">
        <f>IFERROR(IF(A48="","",TODAY()-B48),"")</f>
        <v/>
      </c>
      <c r="X48" s="38">
        <f>IFERROR(IF(A48="","",IF(B48&gt;TODAY(),"Future-Dated",IF(W48&lt;=7,"Current",IF(W48&lt;=14,"Aging","Stale")))),"")</f>
        <v/>
      </c>
      <c r="Y48" s="39" t="n"/>
      <c r="Z48" s="39" t="n"/>
      <c r="AA48" s="39" t="n"/>
      <c r="AB48" s="38">
        <f>IFERROR(IF(A48="","",IF(J48="","Missing competitor hotel",IF(B48="","Missing shop date",IF(C48="","Missing stay date",IF(I48&lt;=0,"Review hotel rate",IF(M48&lt;=0,"Review competitor rate",IF(B48&gt;C48,"Shop date after stay date",IF(X48="Stale","Refresh rate shop","OK")))))))),"")</f>
        <v/>
      </c>
    </row>
    <row r="49">
      <c r="A49" s="44" t="n"/>
      <c r="B49" s="45" t="n"/>
      <c r="C49" s="45" t="n"/>
      <c r="D49" s="48" t="n"/>
      <c r="E49" s="48" t="n"/>
      <c r="F49" s="44" t="n"/>
      <c r="G49" s="44" t="n"/>
      <c r="H49" s="44" t="n"/>
      <c r="I49" s="46" t="n"/>
      <c r="J49" s="44" t="n"/>
      <c r="K49" s="44" t="n"/>
      <c r="L49" s="44" t="n"/>
      <c r="M49" s="46" t="n"/>
      <c r="N49" s="34">
        <f>IFERROR(IF(A49="","",I49-M49),"")</f>
        <v/>
      </c>
      <c r="O49" s="36">
        <f>IFERROR(IF(A49="","",(I49-M49)/M49),"")</f>
        <v/>
      </c>
      <c r="P49" s="44" t="n"/>
      <c r="Q49" s="44" t="n"/>
      <c r="R49" s="44" t="n"/>
      <c r="S49" s="44" t="n"/>
      <c r="T49" s="38">
        <f>IFERROR(IF(A49="","",IF(OR(P49&lt;&gt;Q49,R49&lt;&gt;S49),"Not Like-for-Like","Comparable")),"")</f>
        <v/>
      </c>
      <c r="U49" s="38">
        <f>IFERROR(IF(A49="","",IF(T49&lt;&gt;"Comparable","Terms Differ",IF(MAX(N49,-N49)&lt;='Dashboard'!$B$9,"Within Tolerance","Review"))),"")</f>
        <v/>
      </c>
      <c r="V49" s="38">
        <f>IFERROR(IF(A49="","",IF(T49&lt;&gt;"Comparable","Terms Differ",IF(N49&lt;-'Dashboard'!$B$10,"Below Market",IF(N49&gt;'Dashboard'!$B$10,"Above Market","Near Market")))),"")</f>
        <v/>
      </c>
      <c r="W49" s="49">
        <f>IFERROR(IF(A49="","",TODAY()-B49),"")</f>
        <v/>
      </c>
      <c r="X49" s="38">
        <f>IFERROR(IF(A49="","",IF(B49&gt;TODAY(),"Future-Dated",IF(W49&lt;=7,"Current",IF(W49&lt;=14,"Aging","Stale")))),"")</f>
        <v/>
      </c>
      <c r="Y49" s="44" t="n"/>
      <c r="Z49" s="44" t="n"/>
      <c r="AA49" s="44" t="n"/>
      <c r="AB49" s="38">
        <f>IFERROR(IF(A49="","",IF(J49="","Missing competitor hotel",IF(B49="","Missing shop date",IF(C49="","Missing stay date",IF(I49&lt;=0,"Review hotel rate",IF(M49&lt;=0,"Review competitor rate",IF(B49&gt;C49,"Shop date after stay date",IF(X49="Stale","Refresh rate shop","OK")))))))),"")</f>
        <v/>
      </c>
    </row>
    <row r="50">
      <c r="A50" s="39" t="n"/>
      <c r="B50" s="40" t="n"/>
      <c r="C50" s="40" t="n"/>
      <c r="D50" s="43" t="n"/>
      <c r="E50" s="43" t="n"/>
      <c r="F50" s="39" t="n"/>
      <c r="G50" s="39" t="n"/>
      <c r="H50" s="39" t="n"/>
      <c r="I50" s="41" t="n"/>
      <c r="J50" s="39" t="n"/>
      <c r="K50" s="39" t="n"/>
      <c r="L50" s="39" t="n"/>
      <c r="M50" s="41" t="n"/>
      <c r="N50" s="34">
        <f>IFERROR(IF(A50="","",I50-M50),"")</f>
        <v/>
      </c>
      <c r="O50" s="36">
        <f>IFERROR(IF(A50="","",(I50-M50)/M50),"")</f>
        <v/>
      </c>
      <c r="P50" s="39" t="n"/>
      <c r="Q50" s="39" t="n"/>
      <c r="R50" s="39" t="n"/>
      <c r="S50" s="39" t="n"/>
      <c r="T50" s="38">
        <f>IFERROR(IF(A50="","",IF(OR(P50&lt;&gt;Q50,R50&lt;&gt;S50),"Not Like-for-Like","Comparable")),"")</f>
        <v/>
      </c>
      <c r="U50" s="38">
        <f>IFERROR(IF(A50="","",IF(T50&lt;&gt;"Comparable","Terms Differ",IF(MAX(N50,-N50)&lt;='Dashboard'!$B$9,"Within Tolerance","Review"))),"")</f>
        <v/>
      </c>
      <c r="V50" s="38">
        <f>IFERROR(IF(A50="","",IF(T50&lt;&gt;"Comparable","Terms Differ",IF(N50&lt;-'Dashboard'!$B$10,"Below Market",IF(N50&gt;'Dashboard'!$B$10,"Above Market","Near Market")))),"")</f>
        <v/>
      </c>
      <c r="W50" s="49">
        <f>IFERROR(IF(A50="","",TODAY()-B50),"")</f>
        <v/>
      </c>
      <c r="X50" s="38">
        <f>IFERROR(IF(A50="","",IF(B50&gt;TODAY(),"Future-Dated",IF(W50&lt;=7,"Current",IF(W50&lt;=14,"Aging","Stale")))),"")</f>
        <v/>
      </c>
      <c r="Y50" s="39" t="n"/>
      <c r="Z50" s="39" t="n"/>
      <c r="AA50" s="39" t="n"/>
      <c r="AB50" s="38">
        <f>IFERROR(IF(A50="","",IF(J50="","Missing competitor hotel",IF(B50="","Missing shop date",IF(C50="","Missing stay date",IF(I50&lt;=0,"Review hotel rate",IF(M50&lt;=0,"Review competitor rate",IF(B50&gt;C50,"Shop date after stay date",IF(X50="Stale","Refresh rate shop","OK")))))))),"")</f>
        <v/>
      </c>
    </row>
    <row r="51">
      <c r="A51" s="44" t="n"/>
      <c r="B51" s="45" t="n"/>
      <c r="C51" s="45" t="n"/>
      <c r="D51" s="48" t="n"/>
      <c r="E51" s="48" t="n"/>
      <c r="F51" s="44" t="n"/>
      <c r="G51" s="44" t="n"/>
      <c r="H51" s="44" t="n"/>
      <c r="I51" s="46" t="n"/>
      <c r="J51" s="44" t="n"/>
      <c r="K51" s="44" t="n"/>
      <c r="L51" s="44" t="n"/>
      <c r="M51" s="46" t="n"/>
      <c r="N51" s="34">
        <f>IFERROR(IF(A51="","",I51-M51),"")</f>
        <v/>
      </c>
      <c r="O51" s="36">
        <f>IFERROR(IF(A51="","",(I51-M51)/M51),"")</f>
        <v/>
      </c>
      <c r="P51" s="44" t="n"/>
      <c r="Q51" s="44" t="n"/>
      <c r="R51" s="44" t="n"/>
      <c r="S51" s="44" t="n"/>
      <c r="T51" s="38">
        <f>IFERROR(IF(A51="","",IF(OR(P51&lt;&gt;Q51,R51&lt;&gt;S51),"Not Like-for-Like","Comparable")),"")</f>
        <v/>
      </c>
      <c r="U51" s="38">
        <f>IFERROR(IF(A51="","",IF(T51&lt;&gt;"Comparable","Terms Differ",IF(MAX(N51,-N51)&lt;='Dashboard'!$B$9,"Within Tolerance","Review"))),"")</f>
        <v/>
      </c>
      <c r="V51" s="38">
        <f>IFERROR(IF(A51="","",IF(T51&lt;&gt;"Comparable","Terms Differ",IF(N51&lt;-'Dashboard'!$B$10,"Below Market",IF(N51&gt;'Dashboard'!$B$10,"Above Market","Near Market")))),"")</f>
        <v/>
      </c>
      <c r="W51" s="49">
        <f>IFERROR(IF(A51="","",TODAY()-B51),"")</f>
        <v/>
      </c>
      <c r="X51" s="38">
        <f>IFERROR(IF(A51="","",IF(B51&gt;TODAY(),"Future-Dated",IF(W51&lt;=7,"Current",IF(W51&lt;=14,"Aging","Stale")))),"")</f>
        <v/>
      </c>
      <c r="Y51" s="44" t="n"/>
      <c r="Z51" s="44" t="n"/>
      <c r="AA51" s="44" t="n"/>
      <c r="AB51" s="38">
        <f>IFERROR(IF(A51="","",IF(J51="","Missing competitor hotel",IF(B51="","Missing shop date",IF(C51="","Missing stay date",IF(I51&lt;=0,"Review hotel rate",IF(M51&lt;=0,"Review competitor rate",IF(B51&gt;C51,"Shop date after stay date",IF(X51="Stale","Refresh rate shop","OK")))))))),"")</f>
        <v/>
      </c>
    </row>
    <row r="52">
      <c r="A52" s="39" t="n"/>
      <c r="B52" s="40" t="n"/>
      <c r="C52" s="40" t="n"/>
      <c r="D52" s="43" t="n"/>
      <c r="E52" s="43" t="n"/>
      <c r="F52" s="39" t="n"/>
      <c r="G52" s="39" t="n"/>
      <c r="H52" s="39" t="n"/>
      <c r="I52" s="41" t="n"/>
      <c r="J52" s="39" t="n"/>
      <c r="K52" s="39" t="n"/>
      <c r="L52" s="39" t="n"/>
      <c r="M52" s="41" t="n"/>
      <c r="N52" s="34">
        <f>IFERROR(IF(A52="","",I52-M52),"")</f>
        <v/>
      </c>
      <c r="O52" s="36">
        <f>IFERROR(IF(A52="","",(I52-M52)/M52),"")</f>
        <v/>
      </c>
      <c r="P52" s="39" t="n"/>
      <c r="Q52" s="39" t="n"/>
      <c r="R52" s="39" t="n"/>
      <c r="S52" s="39" t="n"/>
      <c r="T52" s="38">
        <f>IFERROR(IF(A52="","",IF(OR(P52&lt;&gt;Q52,R52&lt;&gt;S52),"Not Like-for-Like","Comparable")),"")</f>
        <v/>
      </c>
      <c r="U52" s="38">
        <f>IFERROR(IF(A52="","",IF(T52&lt;&gt;"Comparable","Terms Differ",IF(MAX(N52,-N52)&lt;='Dashboard'!$B$9,"Within Tolerance","Review"))),"")</f>
        <v/>
      </c>
      <c r="V52" s="38">
        <f>IFERROR(IF(A52="","",IF(T52&lt;&gt;"Comparable","Terms Differ",IF(N52&lt;-'Dashboard'!$B$10,"Below Market",IF(N52&gt;'Dashboard'!$B$10,"Above Market","Near Market")))),"")</f>
        <v/>
      </c>
      <c r="W52" s="49">
        <f>IFERROR(IF(A52="","",TODAY()-B52),"")</f>
        <v/>
      </c>
      <c r="X52" s="38">
        <f>IFERROR(IF(A52="","",IF(B52&gt;TODAY(),"Future-Dated",IF(W52&lt;=7,"Current",IF(W52&lt;=14,"Aging","Stale")))),"")</f>
        <v/>
      </c>
      <c r="Y52" s="39" t="n"/>
      <c r="Z52" s="39" t="n"/>
      <c r="AA52" s="39" t="n"/>
      <c r="AB52" s="38">
        <f>IFERROR(IF(A52="","",IF(J52="","Missing competitor hotel",IF(B52="","Missing shop date",IF(C52="","Missing stay date",IF(I52&lt;=0,"Review hotel rate",IF(M52&lt;=0,"Review competitor rate",IF(B52&gt;C52,"Shop date after stay date",IF(X52="Stale","Refresh rate shop","OK")))))))),"")</f>
        <v/>
      </c>
    </row>
    <row r="53">
      <c r="A53" s="44" t="n"/>
      <c r="B53" s="45" t="n"/>
      <c r="C53" s="45" t="n"/>
      <c r="D53" s="48" t="n"/>
      <c r="E53" s="48" t="n"/>
      <c r="F53" s="44" t="n"/>
      <c r="G53" s="44" t="n"/>
      <c r="H53" s="44" t="n"/>
      <c r="I53" s="46" t="n"/>
      <c r="J53" s="44" t="n"/>
      <c r="K53" s="44" t="n"/>
      <c r="L53" s="44" t="n"/>
      <c r="M53" s="46" t="n"/>
      <c r="N53" s="34">
        <f>IFERROR(IF(A53="","",I53-M53),"")</f>
        <v/>
      </c>
      <c r="O53" s="36">
        <f>IFERROR(IF(A53="","",(I53-M53)/M53),"")</f>
        <v/>
      </c>
      <c r="P53" s="44" t="n"/>
      <c r="Q53" s="44" t="n"/>
      <c r="R53" s="44" t="n"/>
      <c r="S53" s="44" t="n"/>
      <c r="T53" s="38">
        <f>IFERROR(IF(A53="","",IF(OR(P53&lt;&gt;Q53,R53&lt;&gt;S53),"Not Like-for-Like","Comparable")),"")</f>
        <v/>
      </c>
      <c r="U53" s="38">
        <f>IFERROR(IF(A53="","",IF(T53&lt;&gt;"Comparable","Terms Differ",IF(MAX(N53,-N53)&lt;='Dashboard'!$B$9,"Within Tolerance","Review"))),"")</f>
        <v/>
      </c>
      <c r="V53" s="38">
        <f>IFERROR(IF(A53="","",IF(T53&lt;&gt;"Comparable","Terms Differ",IF(N53&lt;-'Dashboard'!$B$10,"Below Market",IF(N53&gt;'Dashboard'!$B$10,"Above Market","Near Market")))),"")</f>
        <v/>
      </c>
      <c r="W53" s="49">
        <f>IFERROR(IF(A53="","",TODAY()-B53),"")</f>
        <v/>
      </c>
      <c r="X53" s="38">
        <f>IFERROR(IF(A53="","",IF(B53&gt;TODAY(),"Future-Dated",IF(W53&lt;=7,"Current",IF(W53&lt;=14,"Aging","Stale")))),"")</f>
        <v/>
      </c>
      <c r="Y53" s="44" t="n"/>
      <c r="Z53" s="44" t="n"/>
      <c r="AA53" s="44" t="n"/>
      <c r="AB53" s="38">
        <f>IFERROR(IF(A53="","",IF(J53="","Missing competitor hotel",IF(B53="","Missing shop date",IF(C53="","Missing stay date",IF(I53&lt;=0,"Review hotel rate",IF(M53&lt;=0,"Review competitor rate",IF(B53&gt;C53,"Shop date after stay date",IF(X53="Stale","Refresh rate shop","OK")))))))),"")</f>
        <v/>
      </c>
    </row>
    <row r="54">
      <c r="A54" s="39" t="n"/>
      <c r="B54" s="40" t="n"/>
      <c r="C54" s="40" t="n"/>
      <c r="D54" s="43" t="n"/>
      <c r="E54" s="43" t="n"/>
      <c r="F54" s="39" t="n"/>
      <c r="G54" s="39" t="n"/>
      <c r="H54" s="39" t="n"/>
      <c r="I54" s="41" t="n"/>
      <c r="J54" s="39" t="n"/>
      <c r="K54" s="39" t="n"/>
      <c r="L54" s="39" t="n"/>
      <c r="M54" s="41" t="n"/>
      <c r="N54" s="34">
        <f>IFERROR(IF(A54="","",I54-M54),"")</f>
        <v/>
      </c>
      <c r="O54" s="36">
        <f>IFERROR(IF(A54="","",(I54-M54)/M54),"")</f>
        <v/>
      </c>
      <c r="P54" s="39" t="n"/>
      <c r="Q54" s="39" t="n"/>
      <c r="R54" s="39" t="n"/>
      <c r="S54" s="39" t="n"/>
      <c r="T54" s="38">
        <f>IFERROR(IF(A54="","",IF(OR(P54&lt;&gt;Q54,R54&lt;&gt;S54),"Not Like-for-Like","Comparable")),"")</f>
        <v/>
      </c>
      <c r="U54" s="38">
        <f>IFERROR(IF(A54="","",IF(T54&lt;&gt;"Comparable","Terms Differ",IF(MAX(N54,-N54)&lt;='Dashboard'!$B$9,"Within Tolerance","Review"))),"")</f>
        <v/>
      </c>
      <c r="V54" s="38">
        <f>IFERROR(IF(A54="","",IF(T54&lt;&gt;"Comparable","Terms Differ",IF(N54&lt;-'Dashboard'!$B$10,"Below Market",IF(N54&gt;'Dashboard'!$B$10,"Above Market","Near Market")))),"")</f>
        <v/>
      </c>
      <c r="W54" s="49">
        <f>IFERROR(IF(A54="","",TODAY()-B54),"")</f>
        <v/>
      </c>
      <c r="X54" s="38">
        <f>IFERROR(IF(A54="","",IF(B54&gt;TODAY(),"Future-Dated",IF(W54&lt;=7,"Current",IF(W54&lt;=14,"Aging","Stale")))),"")</f>
        <v/>
      </c>
      <c r="Y54" s="39" t="n"/>
      <c r="Z54" s="39" t="n"/>
      <c r="AA54" s="39" t="n"/>
      <c r="AB54" s="38">
        <f>IFERROR(IF(A54="","",IF(J54="","Missing competitor hotel",IF(B54="","Missing shop date",IF(C54="","Missing stay date",IF(I54&lt;=0,"Review hotel rate",IF(M54&lt;=0,"Review competitor rate",IF(B54&gt;C54,"Shop date after stay date",IF(X54="Stale","Refresh rate shop","OK")))))))),"")</f>
        <v/>
      </c>
    </row>
    <row r="55">
      <c r="A55" s="44" t="n"/>
      <c r="B55" s="45" t="n"/>
      <c r="C55" s="45" t="n"/>
      <c r="D55" s="48" t="n"/>
      <c r="E55" s="48" t="n"/>
      <c r="F55" s="44" t="n"/>
      <c r="G55" s="44" t="n"/>
      <c r="H55" s="44" t="n"/>
      <c r="I55" s="46" t="n"/>
      <c r="J55" s="44" t="n"/>
      <c r="K55" s="44" t="n"/>
      <c r="L55" s="44" t="n"/>
      <c r="M55" s="46" t="n"/>
      <c r="N55" s="34">
        <f>IFERROR(IF(A55="","",I55-M55),"")</f>
        <v/>
      </c>
      <c r="O55" s="36">
        <f>IFERROR(IF(A55="","",(I55-M55)/M55),"")</f>
        <v/>
      </c>
      <c r="P55" s="44" t="n"/>
      <c r="Q55" s="44" t="n"/>
      <c r="R55" s="44" t="n"/>
      <c r="S55" s="44" t="n"/>
      <c r="T55" s="38">
        <f>IFERROR(IF(A55="","",IF(OR(P55&lt;&gt;Q55,R55&lt;&gt;S55),"Not Like-for-Like","Comparable")),"")</f>
        <v/>
      </c>
      <c r="U55" s="38">
        <f>IFERROR(IF(A55="","",IF(T55&lt;&gt;"Comparable","Terms Differ",IF(MAX(N55,-N55)&lt;='Dashboard'!$B$9,"Within Tolerance","Review"))),"")</f>
        <v/>
      </c>
      <c r="V55" s="38">
        <f>IFERROR(IF(A55="","",IF(T55&lt;&gt;"Comparable","Terms Differ",IF(N55&lt;-'Dashboard'!$B$10,"Below Market",IF(N55&gt;'Dashboard'!$B$10,"Above Market","Near Market")))),"")</f>
        <v/>
      </c>
      <c r="W55" s="49">
        <f>IFERROR(IF(A55="","",TODAY()-B55),"")</f>
        <v/>
      </c>
      <c r="X55" s="38">
        <f>IFERROR(IF(A55="","",IF(B55&gt;TODAY(),"Future-Dated",IF(W55&lt;=7,"Current",IF(W55&lt;=14,"Aging","Stale")))),"")</f>
        <v/>
      </c>
      <c r="Y55" s="44" t="n"/>
      <c r="Z55" s="44" t="n"/>
      <c r="AA55" s="44" t="n"/>
      <c r="AB55" s="38">
        <f>IFERROR(IF(A55="","",IF(J55="","Missing competitor hotel",IF(B55="","Missing shop date",IF(C55="","Missing stay date",IF(I55&lt;=0,"Review hotel rate",IF(M55&lt;=0,"Review competitor rate",IF(B55&gt;C55,"Shop date after stay date",IF(X55="Stale","Refresh rate shop","OK")))))))),"")</f>
        <v/>
      </c>
    </row>
    <row r="56">
      <c r="A56" s="39" t="n"/>
      <c r="B56" s="40" t="n"/>
      <c r="C56" s="40" t="n"/>
      <c r="D56" s="43" t="n"/>
      <c r="E56" s="43" t="n"/>
      <c r="F56" s="39" t="n"/>
      <c r="G56" s="39" t="n"/>
      <c r="H56" s="39" t="n"/>
      <c r="I56" s="41" t="n"/>
      <c r="J56" s="39" t="n"/>
      <c r="K56" s="39" t="n"/>
      <c r="L56" s="39" t="n"/>
      <c r="M56" s="41" t="n"/>
      <c r="N56" s="34">
        <f>IFERROR(IF(A56="","",I56-M56),"")</f>
        <v/>
      </c>
      <c r="O56" s="36">
        <f>IFERROR(IF(A56="","",(I56-M56)/M56),"")</f>
        <v/>
      </c>
      <c r="P56" s="39" t="n"/>
      <c r="Q56" s="39" t="n"/>
      <c r="R56" s="39" t="n"/>
      <c r="S56" s="39" t="n"/>
      <c r="T56" s="38">
        <f>IFERROR(IF(A56="","",IF(OR(P56&lt;&gt;Q56,R56&lt;&gt;S56),"Not Like-for-Like","Comparable")),"")</f>
        <v/>
      </c>
      <c r="U56" s="38">
        <f>IFERROR(IF(A56="","",IF(T56&lt;&gt;"Comparable","Terms Differ",IF(MAX(N56,-N56)&lt;='Dashboard'!$B$9,"Within Tolerance","Review"))),"")</f>
        <v/>
      </c>
      <c r="V56" s="38">
        <f>IFERROR(IF(A56="","",IF(T56&lt;&gt;"Comparable","Terms Differ",IF(N56&lt;-'Dashboard'!$B$10,"Below Market",IF(N56&gt;'Dashboard'!$B$10,"Above Market","Near Market")))),"")</f>
        <v/>
      </c>
      <c r="W56" s="49">
        <f>IFERROR(IF(A56="","",TODAY()-B56),"")</f>
        <v/>
      </c>
      <c r="X56" s="38">
        <f>IFERROR(IF(A56="","",IF(B56&gt;TODAY(),"Future-Dated",IF(W56&lt;=7,"Current",IF(W56&lt;=14,"Aging","Stale")))),"")</f>
        <v/>
      </c>
      <c r="Y56" s="39" t="n"/>
      <c r="Z56" s="39" t="n"/>
      <c r="AA56" s="39" t="n"/>
      <c r="AB56" s="38">
        <f>IFERROR(IF(A56="","",IF(J56="","Missing competitor hotel",IF(B56="","Missing shop date",IF(C56="","Missing stay date",IF(I56&lt;=0,"Review hotel rate",IF(M56&lt;=0,"Review competitor rate",IF(B56&gt;C56,"Shop date after stay date",IF(X56="Stale","Refresh rate shop","OK")))))))),"")</f>
        <v/>
      </c>
    </row>
    <row r="57">
      <c r="A57" s="44" t="n"/>
      <c r="B57" s="45" t="n"/>
      <c r="C57" s="45" t="n"/>
      <c r="D57" s="48" t="n"/>
      <c r="E57" s="48" t="n"/>
      <c r="F57" s="44" t="n"/>
      <c r="G57" s="44" t="n"/>
      <c r="H57" s="44" t="n"/>
      <c r="I57" s="46" t="n"/>
      <c r="J57" s="44" t="n"/>
      <c r="K57" s="44" t="n"/>
      <c r="L57" s="44" t="n"/>
      <c r="M57" s="46" t="n"/>
      <c r="N57" s="34">
        <f>IFERROR(IF(A57="","",I57-M57),"")</f>
        <v/>
      </c>
      <c r="O57" s="36">
        <f>IFERROR(IF(A57="","",(I57-M57)/M57),"")</f>
        <v/>
      </c>
      <c r="P57" s="44" t="n"/>
      <c r="Q57" s="44" t="n"/>
      <c r="R57" s="44" t="n"/>
      <c r="S57" s="44" t="n"/>
      <c r="T57" s="38">
        <f>IFERROR(IF(A57="","",IF(OR(P57&lt;&gt;Q57,R57&lt;&gt;S57),"Not Like-for-Like","Comparable")),"")</f>
        <v/>
      </c>
      <c r="U57" s="38">
        <f>IFERROR(IF(A57="","",IF(T57&lt;&gt;"Comparable","Terms Differ",IF(MAX(N57,-N57)&lt;='Dashboard'!$B$9,"Within Tolerance","Review"))),"")</f>
        <v/>
      </c>
      <c r="V57" s="38">
        <f>IFERROR(IF(A57="","",IF(T57&lt;&gt;"Comparable","Terms Differ",IF(N57&lt;-'Dashboard'!$B$10,"Below Market",IF(N57&gt;'Dashboard'!$B$10,"Above Market","Near Market")))),"")</f>
        <v/>
      </c>
      <c r="W57" s="49">
        <f>IFERROR(IF(A57="","",TODAY()-B57),"")</f>
        <v/>
      </c>
      <c r="X57" s="38">
        <f>IFERROR(IF(A57="","",IF(B57&gt;TODAY(),"Future-Dated",IF(W57&lt;=7,"Current",IF(W57&lt;=14,"Aging","Stale")))),"")</f>
        <v/>
      </c>
      <c r="Y57" s="44" t="n"/>
      <c r="Z57" s="44" t="n"/>
      <c r="AA57" s="44" t="n"/>
      <c r="AB57" s="38">
        <f>IFERROR(IF(A57="","",IF(J57="","Missing competitor hotel",IF(B57="","Missing shop date",IF(C57="","Missing stay date",IF(I57&lt;=0,"Review hotel rate",IF(M57&lt;=0,"Review competitor rate",IF(B57&gt;C57,"Shop date after stay date",IF(X57="Stale","Refresh rate shop","OK")))))))),"")</f>
        <v/>
      </c>
    </row>
    <row r="58">
      <c r="A58" s="39" t="n"/>
      <c r="B58" s="40" t="n"/>
      <c r="C58" s="40" t="n"/>
      <c r="D58" s="43" t="n"/>
      <c r="E58" s="43" t="n"/>
      <c r="F58" s="39" t="n"/>
      <c r="G58" s="39" t="n"/>
      <c r="H58" s="39" t="n"/>
      <c r="I58" s="41" t="n"/>
      <c r="J58" s="39" t="n"/>
      <c r="K58" s="39" t="n"/>
      <c r="L58" s="39" t="n"/>
      <c r="M58" s="41" t="n"/>
      <c r="N58" s="34">
        <f>IFERROR(IF(A58="","",I58-M58),"")</f>
        <v/>
      </c>
      <c r="O58" s="36">
        <f>IFERROR(IF(A58="","",(I58-M58)/M58),"")</f>
        <v/>
      </c>
      <c r="P58" s="39" t="n"/>
      <c r="Q58" s="39" t="n"/>
      <c r="R58" s="39" t="n"/>
      <c r="S58" s="39" t="n"/>
      <c r="T58" s="38">
        <f>IFERROR(IF(A58="","",IF(OR(P58&lt;&gt;Q58,R58&lt;&gt;S58),"Not Like-for-Like","Comparable")),"")</f>
        <v/>
      </c>
      <c r="U58" s="38">
        <f>IFERROR(IF(A58="","",IF(T58&lt;&gt;"Comparable","Terms Differ",IF(MAX(N58,-N58)&lt;='Dashboard'!$B$9,"Within Tolerance","Review"))),"")</f>
        <v/>
      </c>
      <c r="V58" s="38">
        <f>IFERROR(IF(A58="","",IF(T58&lt;&gt;"Comparable","Terms Differ",IF(N58&lt;-'Dashboard'!$B$10,"Below Market",IF(N58&gt;'Dashboard'!$B$10,"Above Market","Near Market")))),"")</f>
        <v/>
      </c>
      <c r="W58" s="49">
        <f>IFERROR(IF(A58="","",TODAY()-B58),"")</f>
        <v/>
      </c>
      <c r="X58" s="38">
        <f>IFERROR(IF(A58="","",IF(B58&gt;TODAY(),"Future-Dated",IF(W58&lt;=7,"Current",IF(W58&lt;=14,"Aging","Stale")))),"")</f>
        <v/>
      </c>
      <c r="Y58" s="39" t="n"/>
      <c r="Z58" s="39" t="n"/>
      <c r="AA58" s="39" t="n"/>
      <c r="AB58" s="38">
        <f>IFERROR(IF(A58="","",IF(J58="","Missing competitor hotel",IF(B58="","Missing shop date",IF(C58="","Missing stay date",IF(I58&lt;=0,"Review hotel rate",IF(M58&lt;=0,"Review competitor rate",IF(B58&gt;C58,"Shop date after stay date",IF(X58="Stale","Refresh rate shop","OK")))))))),"")</f>
        <v/>
      </c>
    </row>
    <row r="59">
      <c r="A59" s="44" t="n"/>
      <c r="B59" s="45" t="n"/>
      <c r="C59" s="45" t="n"/>
      <c r="D59" s="48" t="n"/>
      <c r="E59" s="48" t="n"/>
      <c r="F59" s="44" t="n"/>
      <c r="G59" s="44" t="n"/>
      <c r="H59" s="44" t="n"/>
      <c r="I59" s="46" t="n"/>
      <c r="J59" s="44" t="n"/>
      <c r="K59" s="44" t="n"/>
      <c r="L59" s="44" t="n"/>
      <c r="M59" s="46" t="n"/>
      <c r="N59" s="34">
        <f>IFERROR(IF(A59="","",I59-M59),"")</f>
        <v/>
      </c>
      <c r="O59" s="36">
        <f>IFERROR(IF(A59="","",(I59-M59)/M59),"")</f>
        <v/>
      </c>
      <c r="P59" s="44" t="n"/>
      <c r="Q59" s="44" t="n"/>
      <c r="R59" s="44" t="n"/>
      <c r="S59" s="44" t="n"/>
      <c r="T59" s="38">
        <f>IFERROR(IF(A59="","",IF(OR(P59&lt;&gt;Q59,R59&lt;&gt;S59),"Not Like-for-Like","Comparable")),"")</f>
        <v/>
      </c>
      <c r="U59" s="38">
        <f>IFERROR(IF(A59="","",IF(T59&lt;&gt;"Comparable","Terms Differ",IF(MAX(N59,-N59)&lt;='Dashboard'!$B$9,"Within Tolerance","Review"))),"")</f>
        <v/>
      </c>
      <c r="V59" s="38">
        <f>IFERROR(IF(A59="","",IF(T59&lt;&gt;"Comparable","Terms Differ",IF(N59&lt;-'Dashboard'!$B$10,"Below Market",IF(N59&gt;'Dashboard'!$B$10,"Above Market","Near Market")))),"")</f>
        <v/>
      </c>
      <c r="W59" s="49">
        <f>IFERROR(IF(A59="","",TODAY()-B59),"")</f>
        <v/>
      </c>
      <c r="X59" s="38">
        <f>IFERROR(IF(A59="","",IF(B59&gt;TODAY(),"Future-Dated",IF(W59&lt;=7,"Current",IF(W59&lt;=14,"Aging","Stale")))),"")</f>
        <v/>
      </c>
      <c r="Y59" s="44" t="n"/>
      <c r="Z59" s="44" t="n"/>
      <c r="AA59" s="44" t="n"/>
      <c r="AB59" s="38">
        <f>IFERROR(IF(A59="","",IF(J59="","Missing competitor hotel",IF(B59="","Missing shop date",IF(C59="","Missing stay date",IF(I59&lt;=0,"Review hotel rate",IF(M59&lt;=0,"Review competitor rate",IF(B59&gt;C59,"Shop date after stay date",IF(X59="Stale","Refresh rate shop","OK")))))))),"")</f>
        <v/>
      </c>
    </row>
    <row r="60">
      <c r="A60" s="39" t="n"/>
      <c r="B60" s="40" t="n"/>
      <c r="C60" s="40" t="n"/>
      <c r="D60" s="43" t="n"/>
      <c r="E60" s="43" t="n"/>
      <c r="F60" s="39" t="n"/>
      <c r="G60" s="39" t="n"/>
      <c r="H60" s="39" t="n"/>
      <c r="I60" s="41" t="n"/>
      <c r="J60" s="39" t="n"/>
      <c r="K60" s="39" t="n"/>
      <c r="L60" s="39" t="n"/>
      <c r="M60" s="41" t="n"/>
      <c r="N60" s="34">
        <f>IFERROR(IF(A60="","",I60-M60),"")</f>
        <v/>
      </c>
      <c r="O60" s="36">
        <f>IFERROR(IF(A60="","",(I60-M60)/M60),"")</f>
        <v/>
      </c>
      <c r="P60" s="39" t="n"/>
      <c r="Q60" s="39" t="n"/>
      <c r="R60" s="39" t="n"/>
      <c r="S60" s="39" t="n"/>
      <c r="T60" s="38">
        <f>IFERROR(IF(A60="","",IF(OR(P60&lt;&gt;Q60,R60&lt;&gt;S60),"Not Like-for-Like","Comparable")),"")</f>
        <v/>
      </c>
      <c r="U60" s="38">
        <f>IFERROR(IF(A60="","",IF(T60&lt;&gt;"Comparable","Terms Differ",IF(MAX(N60,-N60)&lt;='Dashboard'!$B$9,"Within Tolerance","Review"))),"")</f>
        <v/>
      </c>
      <c r="V60" s="38">
        <f>IFERROR(IF(A60="","",IF(T60&lt;&gt;"Comparable","Terms Differ",IF(N60&lt;-'Dashboard'!$B$10,"Below Market",IF(N60&gt;'Dashboard'!$B$10,"Above Market","Near Market")))),"")</f>
        <v/>
      </c>
      <c r="W60" s="49">
        <f>IFERROR(IF(A60="","",TODAY()-B60),"")</f>
        <v/>
      </c>
      <c r="X60" s="38">
        <f>IFERROR(IF(A60="","",IF(B60&gt;TODAY(),"Future-Dated",IF(W60&lt;=7,"Current",IF(W60&lt;=14,"Aging","Stale")))),"")</f>
        <v/>
      </c>
      <c r="Y60" s="39" t="n"/>
      <c r="Z60" s="39" t="n"/>
      <c r="AA60" s="39" t="n"/>
      <c r="AB60" s="38">
        <f>IFERROR(IF(A60="","",IF(J60="","Missing competitor hotel",IF(B60="","Missing shop date",IF(C60="","Missing stay date",IF(I60&lt;=0,"Review hotel rate",IF(M60&lt;=0,"Review competitor rate",IF(B60&gt;C60,"Shop date after stay date",IF(X60="Stale","Refresh rate shop","OK")))))))),"")</f>
        <v/>
      </c>
    </row>
    <row r="61">
      <c r="A61" s="44" t="n"/>
      <c r="B61" s="45" t="n"/>
      <c r="C61" s="45" t="n"/>
      <c r="D61" s="48" t="n"/>
      <c r="E61" s="48" t="n"/>
      <c r="F61" s="44" t="n"/>
      <c r="G61" s="44" t="n"/>
      <c r="H61" s="44" t="n"/>
      <c r="I61" s="46" t="n"/>
      <c r="J61" s="44" t="n"/>
      <c r="K61" s="44" t="n"/>
      <c r="L61" s="44" t="n"/>
      <c r="M61" s="46" t="n"/>
      <c r="N61" s="34">
        <f>IFERROR(IF(A61="","",I61-M61),"")</f>
        <v/>
      </c>
      <c r="O61" s="36">
        <f>IFERROR(IF(A61="","",(I61-M61)/M61),"")</f>
        <v/>
      </c>
      <c r="P61" s="44" t="n"/>
      <c r="Q61" s="44" t="n"/>
      <c r="R61" s="44" t="n"/>
      <c r="S61" s="44" t="n"/>
      <c r="T61" s="38">
        <f>IFERROR(IF(A61="","",IF(OR(P61&lt;&gt;Q61,R61&lt;&gt;S61),"Not Like-for-Like","Comparable")),"")</f>
        <v/>
      </c>
      <c r="U61" s="38">
        <f>IFERROR(IF(A61="","",IF(T61&lt;&gt;"Comparable","Terms Differ",IF(MAX(N61,-N61)&lt;='Dashboard'!$B$9,"Within Tolerance","Review"))),"")</f>
        <v/>
      </c>
      <c r="V61" s="38">
        <f>IFERROR(IF(A61="","",IF(T61&lt;&gt;"Comparable","Terms Differ",IF(N61&lt;-'Dashboard'!$B$10,"Below Market",IF(N61&gt;'Dashboard'!$B$10,"Above Market","Near Market")))),"")</f>
        <v/>
      </c>
      <c r="W61" s="49">
        <f>IFERROR(IF(A61="","",TODAY()-B61),"")</f>
        <v/>
      </c>
      <c r="X61" s="38">
        <f>IFERROR(IF(A61="","",IF(B61&gt;TODAY(),"Future-Dated",IF(W61&lt;=7,"Current",IF(W61&lt;=14,"Aging","Stale")))),"")</f>
        <v/>
      </c>
      <c r="Y61" s="44" t="n"/>
      <c r="Z61" s="44" t="n"/>
      <c r="AA61" s="44" t="n"/>
      <c r="AB61" s="38">
        <f>IFERROR(IF(A61="","",IF(J61="","Missing competitor hotel",IF(B61="","Missing shop date",IF(C61="","Missing stay date",IF(I61&lt;=0,"Review hotel rate",IF(M61&lt;=0,"Review competitor rate",IF(B61&gt;C61,"Shop date after stay date",IF(X61="Stale","Refresh rate shop","OK")))))))),"")</f>
        <v/>
      </c>
    </row>
    <row r="62">
      <c r="A62" s="39" t="n"/>
      <c r="B62" s="40" t="n"/>
      <c r="C62" s="40" t="n"/>
      <c r="D62" s="43" t="n"/>
      <c r="E62" s="43" t="n"/>
      <c r="F62" s="39" t="n"/>
      <c r="G62" s="39" t="n"/>
      <c r="H62" s="39" t="n"/>
      <c r="I62" s="41" t="n"/>
      <c r="J62" s="39" t="n"/>
      <c r="K62" s="39" t="n"/>
      <c r="L62" s="39" t="n"/>
      <c r="M62" s="41" t="n"/>
      <c r="N62" s="34">
        <f>IFERROR(IF(A62="","",I62-M62),"")</f>
        <v/>
      </c>
      <c r="O62" s="36">
        <f>IFERROR(IF(A62="","",(I62-M62)/M62),"")</f>
        <v/>
      </c>
      <c r="P62" s="39" t="n"/>
      <c r="Q62" s="39" t="n"/>
      <c r="R62" s="39" t="n"/>
      <c r="S62" s="39" t="n"/>
      <c r="T62" s="38">
        <f>IFERROR(IF(A62="","",IF(OR(P62&lt;&gt;Q62,R62&lt;&gt;S62),"Not Like-for-Like","Comparable")),"")</f>
        <v/>
      </c>
      <c r="U62" s="38">
        <f>IFERROR(IF(A62="","",IF(T62&lt;&gt;"Comparable","Terms Differ",IF(MAX(N62,-N62)&lt;='Dashboard'!$B$9,"Within Tolerance","Review"))),"")</f>
        <v/>
      </c>
      <c r="V62" s="38">
        <f>IFERROR(IF(A62="","",IF(T62&lt;&gt;"Comparable","Terms Differ",IF(N62&lt;-'Dashboard'!$B$10,"Below Market",IF(N62&gt;'Dashboard'!$B$10,"Above Market","Near Market")))),"")</f>
        <v/>
      </c>
      <c r="W62" s="49">
        <f>IFERROR(IF(A62="","",TODAY()-B62),"")</f>
        <v/>
      </c>
      <c r="X62" s="38">
        <f>IFERROR(IF(A62="","",IF(B62&gt;TODAY(),"Future-Dated",IF(W62&lt;=7,"Current",IF(W62&lt;=14,"Aging","Stale")))),"")</f>
        <v/>
      </c>
      <c r="Y62" s="39" t="n"/>
      <c r="Z62" s="39" t="n"/>
      <c r="AA62" s="39" t="n"/>
      <c r="AB62" s="38">
        <f>IFERROR(IF(A62="","",IF(J62="","Missing competitor hotel",IF(B62="","Missing shop date",IF(C62="","Missing stay date",IF(I62&lt;=0,"Review hotel rate",IF(M62&lt;=0,"Review competitor rate",IF(B62&gt;C62,"Shop date after stay date",IF(X62="Stale","Refresh rate shop","OK")))))))),"")</f>
        <v/>
      </c>
    </row>
    <row r="63">
      <c r="A63" s="44" t="n"/>
      <c r="B63" s="45" t="n"/>
      <c r="C63" s="45" t="n"/>
      <c r="D63" s="48" t="n"/>
      <c r="E63" s="48" t="n"/>
      <c r="F63" s="44" t="n"/>
      <c r="G63" s="44" t="n"/>
      <c r="H63" s="44" t="n"/>
      <c r="I63" s="46" t="n"/>
      <c r="J63" s="44" t="n"/>
      <c r="K63" s="44" t="n"/>
      <c r="L63" s="44" t="n"/>
      <c r="M63" s="46" t="n"/>
      <c r="N63" s="34">
        <f>IFERROR(IF(A63="","",I63-M63),"")</f>
        <v/>
      </c>
      <c r="O63" s="36">
        <f>IFERROR(IF(A63="","",(I63-M63)/M63),"")</f>
        <v/>
      </c>
      <c r="P63" s="44" t="n"/>
      <c r="Q63" s="44" t="n"/>
      <c r="R63" s="44" t="n"/>
      <c r="S63" s="44" t="n"/>
      <c r="T63" s="38">
        <f>IFERROR(IF(A63="","",IF(OR(P63&lt;&gt;Q63,R63&lt;&gt;S63),"Not Like-for-Like","Comparable")),"")</f>
        <v/>
      </c>
      <c r="U63" s="38">
        <f>IFERROR(IF(A63="","",IF(T63&lt;&gt;"Comparable","Terms Differ",IF(MAX(N63,-N63)&lt;='Dashboard'!$B$9,"Within Tolerance","Review"))),"")</f>
        <v/>
      </c>
      <c r="V63" s="38">
        <f>IFERROR(IF(A63="","",IF(T63&lt;&gt;"Comparable","Terms Differ",IF(N63&lt;-'Dashboard'!$B$10,"Below Market",IF(N63&gt;'Dashboard'!$B$10,"Above Market","Near Market")))),"")</f>
        <v/>
      </c>
      <c r="W63" s="49">
        <f>IFERROR(IF(A63="","",TODAY()-B63),"")</f>
        <v/>
      </c>
      <c r="X63" s="38">
        <f>IFERROR(IF(A63="","",IF(B63&gt;TODAY(),"Future-Dated",IF(W63&lt;=7,"Current",IF(W63&lt;=14,"Aging","Stale")))),"")</f>
        <v/>
      </c>
      <c r="Y63" s="44" t="n"/>
      <c r="Z63" s="44" t="n"/>
      <c r="AA63" s="44" t="n"/>
      <c r="AB63" s="38">
        <f>IFERROR(IF(A63="","",IF(J63="","Missing competitor hotel",IF(B63="","Missing shop date",IF(C63="","Missing stay date",IF(I63&lt;=0,"Review hotel rate",IF(M63&lt;=0,"Review competitor rate",IF(B63&gt;C63,"Shop date after stay date",IF(X63="Stale","Refresh rate shop","OK")))))))),"")</f>
        <v/>
      </c>
    </row>
    <row r="64">
      <c r="A64" s="39" t="n"/>
      <c r="B64" s="40" t="n"/>
      <c r="C64" s="40" t="n"/>
      <c r="D64" s="43" t="n"/>
      <c r="E64" s="43" t="n"/>
      <c r="F64" s="39" t="n"/>
      <c r="G64" s="39" t="n"/>
      <c r="H64" s="39" t="n"/>
      <c r="I64" s="41" t="n"/>
      <c r="J64" s="39" t="n"/>
      <c r="K64" s="39" t="n"/>
      <c r="L64" s="39" t="n"/>
      <c r="M64" s="41" t="n"/>
      <c r="N64" s="34">
        <f>IFERROR(IF(A64="","",I64-M64),"")</f>
        <v/>
      </c>
      <c r="O64" s="36">
        <f>IFERROR(IF(A64="","",(I64-M64)/M64),"")</f>
        <v/>
      </c>
      <c r="P64" s="39" t="n"/>
      <c r="Q64" s="39" t="n"/>
      <c r="R64" s="39" t="n"/>
      <c r="S64" s="39" t="n"/>
      <c r="T64" s="38">
        <f>IFERROR(IF(A64="","",IF(OR(P64&lt;&gt;Q64,R64&lt;&gt;S64),"Not Like-for-Like","Comparable")),"")</f>
        <v/>
      </c>
      <c r="U64" s="38">
        <f>IFERROR(IF(A64="","",IF(T64&lt;&gt;"Comparable","Terms Differ",IF(MAX(N64,-N64)&lt;='Dashboard'!$B$9,"Within Tolerance","Review"))),"")</f>
        <v/>
      </c>
      <c r="V64" s="38">
        <f>IFERROR(IF(A64="","",IF(T64&lt;&gt;"Comparable","Terms Differ",IF(N64&lt;-'Dashboard'!$B$10,"Below Market",IF(N64&gt;'Dashboard'!$B$10,"Above Market","Near Market")))),"")</f>
        <v/>
      </c>
      <c r="W64" s="49">
        <f>IFERROR(IF(A64="","",TODAY()-B64),"")</f>
        <v/>
      </c>
      <c r="X64" s="38">
        <f>IFERROR(IF(A64="","",IF(B64&gt;TODAY(),"Future-Dated",IF(W64&lt;=7,"Current",IF(W64&lt;=14,"Aging","Stale")))),"")</f>
        <v/>
      </c>
      <c r="Y64" s="39" t="n"/>
      <c r="Z64" s="39" t="n"/>
      <c r="AA64" s="39" t="n"/>
      <c r="AB64" s="38">
        <f>IFERROR(IF(A64="","",IF(J64="","Missing competitor hotel",IF(B64="","Missing shop date",IF(C64="","Missing stay date",IF(I64&lt;=0,"Review hotel rate",IF(M64&lt;=0,"Review competitor rate",IF(B64&gt;C64,"Shop date after stay date",IF(X64="Stale","Refresh rate shop","OK")))))))),"")</f>
        <v/>
      </c>
    </row>
    <row r="65">
      <c r="A65" s="44" t="n"/>
      <c r="B65" s="45" t="n"/>
      <c r="C65" s="45" t="n"/>
      <c r="D65" s="48" t="n"/>
      <c r="E65" s="48" t="n"/>
      <c r="F65" s="44" t="n"/>
      <c r="G65" s="44" t="n"/>
      <c r="H65" s="44" t="n"/>
      <c r="I65" s="46" t="n"/>
      <c r="J65" s="44" t="n"/>
      <c r="K65" s="44" t="n"/>
      <c r="L65" s="44" t="n"/>
      <c r="M65" s="46" t="n"/>
      <c r="N65" s="34">
        <f>IFERROR(IF(A65="","",I65-M65),"")</f>
        <v/>
      </c>
      <c r="O65" s="36">
        <f>IFERROR(IF(A65="","",(I65-M65)/M65),"")</f>
        <v/>
      </c>
      <c r="P65" s="44" t="n"/>
      <c r="Q65" s="44" t="n"/>
      <c r="R65" s="44" t="n"/>
      <c r="S65" s="44" t="n"/>
      <c r="T65" s="38">
        <f>IFERROR(IF(A65="","",IF(OR(P65&lt;&gt;Q65,R65&lt;&gt;S65),"Not Like-for-Like","Comparable")),"")</f>
        <v/>
      </c>
      <c r="U65" s="38">
        <f>IFERROR(IF(A65="","",IF(T65&lt;&gt;"Comparable","Terms Differ",IF(MAX(N65,-N65)&lt;='Dashboard'!$B$9,"Within Tolerance","Review"))),"")</f>
        <v/>
      </c>
      <c r="V65" s="38">
        <f>IFERROR(IF(A65="","",IF(T65&lt;&gt;"Comparable","Terms Differ",IF(N65&lt;-'Dashboard'!$B$10,"Below Market",IF(N65&gt;'Dashboard'!$B$10,"Above Market","Near Market")))),"")</f>
        <v/>
      </c>
      <c r="W65" s="49">
        <f>IFERROR(IF(A65="","",TODAY()-B65),"")</f>
        <v/>
      </c>
      <c r="X65" s="38">
        <f>IFERROR(IF(A65="","",IF(B65&gt;TODAY(),"Future-Dated",IF(W65&lt;=7,"Current",IF(W65&lt;=14,"Aging","Stale")))),"")</f>
        <v/>
      </c>
      <c r="Y65" s="44" t="n"/>
      <c r="Z65" s="44" t="n"/>
      <c r="AA65" s="44" t="n"/>
      <c r="AB65" s="38">
        <f>IFERROR(IF(A65="","",IF(J65="","Missing competitor hotel",IF(B65="","Missing shop date",IF(C65="","Missing stay date",IF(I65&lt;=0,"Review hotel rate",IF(M65&lt;=0,"Review competitor rate",IF(B65&gt;C65,"Shop date after stay date",IF(X65="Stale","Refresh rate shop","OK")))))))),"")</f>
        <v/>
      </c>
    </row>
    <row r="66">
      <c r="A66" s="39" t="n"/>
      <c r="B66" s="40" t="n"/>
      <c r="C66" s="40" t="n"/>
      <c r="D66" s="43" t="n"/>
      <c r="E66" s="43" t="n"/>
      <c r="F66" s="39" t="n"/>
      <c r="G66" s="39" t="n"/>
      <c r="H66" s="39" t="n"/>
      <c r="I66" s="41" t="n"/>
      <c r="J66" s="39" t="n"/>
      <c r="K66" s="39" t="n"/>
      <c r="L66" s="39" t="n"/>
      <c r="M66" s="41" t="n"/>
      <c r="N66" s="34">
        <f>IFERROR(IF(A66="","",I66-M66),"")</f>
        <v/>
      </c>
      <c r="O66" s="36">
        <f>IFERROR(IF(A66="","",(I66-M66)/M66),"")</f>
        <v/>
      </c>
      <c r="P66" s="39" t="n"/>
      <c r="Q66" s="39" t="n"/>
      <c r="R66" s="39" t="n"/>
      <c r="S66" s="39" t="n"/>
      <c r="T66" s="38">
        <f>IFERROR(IF(A66="","",IF(OR(P66&lt;&gt;Q66,R66&lt;&gt;S66),"Not Like-for-Like","Comparable")),"")</f>
        <v/>
      </c>
      <c r="U66" s="38">
        <f>IFERROR(IF(A66="","",IF(T66&lt;&gt;"Comparable","Terms Differ",IF(MAX(N66,-N66)&lt;='Dashboard'!$B$9,"Within Tolerance","Review"))),"")</f>
        <v/>
      </c>
      <c r="V66" s="38">
        <f>IFERROR(IF(A66="","",IF(T66&lt;&gt;"Comparable","Terms Differ",IF(N66&lt;-'Dashboard'!$B$10,"Below Market",IF(N66&gt;'Dashboard'!$B$10,"Above Market","Near Market")))),"")</f>
        <v/>
      </c>
      <c r="W66" s="49">
        <f>IFERROR(IF(A66="","",TODAY()-B66),"")</f>
        <v/>
      </c>
      <c r="X66" s="38">
        <f>IFERROR(IF(A66="","",IF(B66&gt;TODAY(),"Future-Dated",IF(W66&lt;=7,"Current",IF(W66&lt;=14,"Aging","Stale")))),"")</f>
        <v/>
      </c>
      <c r="Y66" s="39" t="n"/>
      <c r="Z66" s="39" t="n"/>
      <c r="AA66" s="39" t="n"/>
      <c r="AB66" s="38">
        <f>IFERROR(IF(A66="","",IF(J66="","Missing competitor hotel",IF(B66="","Missing shop date",IF(C66="","Missing stay date",IF(I66&lt;=0,"Review hotel rate",IF(M66&lt;=0,"Review competitor rate",IF(B66&gt;C66,"Shop date after stay date",IF(X66="Stale","Refresh rate shop","OK")))))))),"")</f>
        <v/>
      </c>
    </row>
    <row r="67">
      <c r="A67" s="44" t="n"/>
      <c r="B67" s="45" t="n"/>
      <c r="C67" s="45" t="n"/>
      <c r="D67" s="48" t="n"/>
      <c r="E67" s="48" t="n"/>
      <c r="F67" s="44" t="n"/>
      <c r="G67" s="44" t="n"/>
      <c r="H67" s="44" t="n"/>
      <c r="I67" s="46" t="n"/>
      <c r="J67" s="44" t="n"/>
      <c r="K67" s="44" t="n"/>
      <c r="L67" s="44" t="n"/>
      <c r="M67" s="46" t="n"/>
      <c r="N67" s="34">
        <f>IFERROR(IF(A67="","",I67-M67),"")</f>
        <v/>
      </c>
      <c r="O67" s="36">
        <f>IFERROR(IF(A67="","",(I67-M67)/M67),"")</f>
        <v/>
      </c>
      <c r="P67" s="44" t="n"/>
      <c r="Q67" s="44" t="n"/>
      <c r="R67" s="44" t="n"/>
      <c r="S67" s="44" t="n"/>
      <c r="T67" s="38">
        <f>IFERROR(IF(A67="","",IF(OR(P67&lt;&gt;Q67,R67&lt;&gt;S67),"Not Like-for-Like","Comparable")),"")</f>
        <v/>
      </c>
      <c r="U67" s="38">
        <f>IFERROR(IF(A67="","",IF(T67&lt;&gt;"Comparable","Terms Differ",IF(MAX(N67,-N67)&lt;='Dashboard'!$B$9,"Within Tolerance","Review"))),"")</f>
        <v/>
      </c>
      <c r="V67" s="38">
        <f>IFERROR(IF(A67="","",IF(T67&lt;&gt;"Comparable","Terms Differ",IF(N67&lt;-'Dashboard'!$B$10,"Below Market",IF(N67&gt;'Dashboard'!$B$10,"Above Market","Near Market")))),"")</f>
        <v/>
      </c>
      <c r="W67" s="49">
        <f>IFERROR(IF(A67="","",TODAY()-B67),"")</f>
        <v/>
      </c>
      <c r="X67" s="38">
        <f>IFERROR(IF(A67="","",IF(B67&gt;TODAY(),"Future-Dated",IF(W67&lt;=7,"Current",IF(W67&lt;=14,"Aging","Stale")))),"")</f>
        <v/>
      </c>
      <c r="Y67" s="44" t="n"/>
      <c r="Z67" s="44" t="n"/>
      <c r="AA67" s="44" t="n"/>
      <c r="AB67" s="38">
        <f>IFERROR(IF(A67="","",IF(J67="","Missing competitor hotel",IF(B67="","Missing shop date",IF(C67="","Missing stay date",IF(I67&lt;=0,"Review hotel rate",IF(M67&lt;=0,"Review competitor rate",IF(B67&gt;C67,"Shop date after stay date",IF(X67="Stale","Refresh rate shop","OK")))))))),"")</f>
        <v/>
      </c>
    </row>
    <row r="68">
      <c r="A68" s="39" t="n"/>
      <c r="B68" s="40" t="n"/>
      <c r="C68" s="40" t="n"/>
      <c r="D68" s="43" t="n"/>
      <c r="E68" s="43" t="n"/>
      <c r="F68" s="39" t="n"/>
      <c r="G68" s="39" t="n"/>
      <c r="H68" s="39" t="n"/>
      <c r="I68" s="41" t="n"/>
      <c r="J68" s="39" t="n"/>
      <c r="K68" s="39" t="n"/>
      <c r="L68" s="39" t="n"/>
      <c r="M68" s="41" t="n"/>
      <c r="N68" s="34">
        <f>IFERROR(IF(A68="","",I68-M68),"")</f>
        <v/>
      </c>
      <c r="O68" s="36">
        <f>IFERROR(IF(A68="","",(I68-M68)/M68),"")</f>
        <v/>
      </c>
      <c r="P68" s="39" t="n"/>
      <c r="Q68" s="39" t="n"/>
      <c r="R68" s="39" t="n"/>
      <c r="S68" s="39" t="n"/>
      <c r="T68" s="38">
        <f>IFERROR(IF(A68="","",IF(OR(P68&lt;&gt;Q68,R68&lt;&gt;S68),"Not Like-for-Like","Comparable")),"")</f>
        <v/>
      </c>
      <c r="U68" s="38">
        <f>IFERROR(IF(A68="","",IF(T68&lt;&gt;"Comparable","Terms Differ",IF(MAX(N68,-N68)&lt;='Dashboard'!$B$9,"Within Tolerance","Review"))),"")</f>
        <v/>
      </c>
      <c r="V68" s="38">
        <f>IFERROR(IF(A68="","",IF(T68&lt;&gt;"Comparable","Terms Differ",IF(N68&lt;-'Dashboard'!$B$10,"Below Market",IF(N68&gt;'Dashboard'!$B$10,"Above Market","Near Market")))),"")</f>
        <v/>
      </c>
      <c r="W68" s="49">
        <f>IFERROR(IF(A68="","",TODAY()-B68),"")</f>
        <v/>
      </c>
      <c r="X68" s="38">
        <f>IFERROR(IF(A68="","",IF(B68&gt;TODAY(),"Future-Dated",IF(W68&lt;=7,"Current",IF(W68&lt;=14,"Aging","Stale")))),"")</f>
        <v/>
      </c>
      <c r="Y68" s="39" t="n"/>
      <c r="Z68" s="39" t="n"/>
      <c r="AA68" s="39" t="n"/>
      <c r="AB68" s="38">
        <f>IFERROR(IF(A68="","",IF(J68="","Missing competitor hotel",IF(B68="","Missing shop date",IF(C68="","Missing stay date",IF(I68&lt;=0,"Review hotel rate",IF(M68&lt;=0,"Review competitor rate",IF(B68&gt;C68,"Shop date after stay date",IF(X68="Stale","Refresh rate shop","OK")))))))),"")</f>
        <v/>
      </c>
    </row>
    <row r="69">
      <c r="A69" s="44" t="n"/>
      <c r="B69" s="45" t="n"/>
      <c r="C69" s="45" t="n"/>
      <c r="D69" s="48" t="n"/>
      <c r="E69" s="48" t="n"/>
      <c r="F69" s="44" t="n"/>
      <c r="G69" s="44" t="n"/>
      <c r="H69" s="44" t="n"/>
      <c r="I69" s="46" t="n"/>
      <c r="J69" s="44" t="n"/>
      <c r="K69" s="44" t="n"/>
      <c r="L69" s="44" t="n"/>
      <c r="M69" s="46" t="n"/>
      <c r="N69" s="34">
        <f>IFERROR(IF(A69="","",I69-M69),"")</f>
        <v/>
      </c>
      <c r="O69" s="36">
        <f>IFERROR(IF(A69="","",(I69-M69)/M69),"")</f>
        <v/>
      </c>
      <c r="P69" s="44" t="n"/>
      <c r="Q69" s="44" t="n"/>
      <c r="R69" s="44" t="n"/>
      <c r="S69" s="44" t="n"/>
      <c r="T69" s="38">
        <f>IFERROR(IF(A69="","",IF(OR(P69&lt;&gt;Q69,R69&lt;&gt;S69),"Not Like-for-Like","Comparable")),"")</f>
        <v/>
      </c>
      <c r="U69" s="38">
        <f>IFERROR(IF(A69="","",IF(T69&lt;&gt;"Comparable","Terms Differ",IF(MAX(N69,-N69)&lt;='Dashboard'!$B$9,"Within Tolerance","Review"))),"")</f>
        <v/>
      </c>
      <c r="V69" s="38">
        <f>IFERROR(IF(A69="","",IF(T69&lt;&gt;"Comparable","Terms Differ",IF(N69&lt;-'Dashboard'!$B$10,"Below Market",IF(N69&gt;'Dashboard'!$B$10,"Above Market","Near Market")))),"")</f>
        <v/>
      </c>
      <c r="W69" s="49">
        <f>IFERROR(IF(A69="","",TODAY()-B69),"")</f>
        <v/>
      </c>
      <c r="X69" s="38">
        <f>IFERROR(IF(A69="","",IF(B69&gt;TODAY(),"Future-Dated",IF(W69&lt;=7,"Current",IF(W69&lt;=14,"Aging","Stale")))),"")</f>
        <v/>
      </c>
      <c r="Y69" s="44" t="n"/>
      <c r="Z69" s="44" t="n"/>
      <c r="AA69" s="44" t="n"/>
      <c r="AB69" s="38">
        <f>IFERROR(IF(A69="","",IF(J69="","Missing competitor hotel",IF(B69="","Missing shop date",IF(C69="","Missing stay date",IF(I69&lt;=0,"Review hotel rate",IF(M69&lt;=0,"Review competitor rate",IF(B69&gt;C69,"Shop date after stay date",IF(X69="Stale","Refresh rate shop","OK")))))))),"")</f>
        <v/>
      </c>
    </row>
    <row r="70">
      <c r="A70" s="39" t="n"/>
      <c r="B70" s="40" t="n"/>
      <c r="C70" s="40" t="n"/>
      <c r="D70" s="43" t="n"/>
      <c r="E70" s="43" t="n"/>
      <c r="F70" s="39" t="n"/>
      <c r="G70" s="39" t="n"/>
      <c r="H70" s="39" t="n"/>
      <c r="I70" s="41" t="n"/>
      <c r="J70" s="39" t="n"/>
      <c r="K70" s="39" t="n"/>
      <c r="L70" s="39" t="n"/>
      <c r="M70" s="41" t="n"/>
      <c r="N70" s="34">
        <f>IFERROR(IF(A70="","",I70-M70),"")</f>
        <v/>
      </c>
      <c r="O70" s="36">
        <f>IFERROR(IF(A70="","",(I70-M70)/M70),"")</f>
        <v/>
      </c>
      <c r="P70" s="39" t="n"/>
      <c r="Q70" s="39" t="n"/>
      <c r="R70" s="39" t="n"/>
      <c r="S70" s="39" t="n"/>
      <c r="T70" s="38">
        <f>IFERROR(IF(A70="","",IF(OR(P70&lt;&gt;Q70,R70&lt;&gt;S70),"Not Like-for-Like","Comparable")),"")</f>
        <v/>
      </c>
      <c r="U70" s="38">
        <f>IFERROR(IF(A70="","",IF(T70&lt;&gt;"Comparable","Terms Differ",IF(MAX(N70,-N70)&lt;='Dashboard'!$B$9,"Within Tolerance","Review"))),"")</f>
        <v/>
      </c>
      <c r="V70" s="38">
        <f>IFERROR(IF(A70="","",IF(T70&lt;&gt;"Comparable","Terms Differ",IF(N70&lt;-'Dashboard'!$B$10,"Below Market",IF(N70&gt;'Dashboard'!$B$10,"Above Market","Near Market")))),"")</f>
        <v/>
      </c>
      <c r="W70" s="49">
        <f>IFERROR(IF(A70="","",TODAY()-B70),"")</f>
        <v/>
      </c>
      <c r="X70" s="38">
        <f>IFERROR(IF(A70="","",IF(B70&gt;TODAY(),"Future-Dated",IF(W70&lt;=7,"Current",IF(W70&lt;=14,"Aging","Stale")))),"")</f>
        <v/>
      </c>
      <c r="Y70" s="39" t="n"/>
      <c r="Z70" s="39" t="n"/>
      <c r="AA70" s="39" t="n"/>
      <c r="AB70" s="38">
        <f>IFERROR(IF(A70="","",IF(J70="","Missing competitor hotel",IF(B70="","Missing shop date",IF(C70="","Missing stay date",IF(I70&lt;=0,"Review hotel rate",IF(M70&lt;=0,"Review competitor rate",IF(B70&gt;C70,"Shop date after stay date",IF(X70="Stale","Refresh rate shop","OK")))))))),"")</f>
        <v/>
      </c>
    </row>
    <row r="71">
      <c r="A71" s="44" t="n"/>
      <c r="B71" s="45" t="n"/>
      <c r="C71" s="45" t="n"/>
      <c r="D71" s="48" t="n"/>
      <c r="E71" s="48" t="n"/>
      <c r="F71" s="44" t="n"/>
      <c r="G71" s="44" t="n"/>
      <c r="H71" s="44" t="n"/>
      <c r="I71" s="46" t="n"/>
      <c r="J71" s="44" t="n"/>
      <c r="K71" s="44" t="n"/>
      <c r="L71" s="44" t="n"/>
      <c r="M71" s="46" t="n"/>
      <c r="N71" s="34">
        <f>IFERROR(IF(A71="","",I71-M71),"")</f>
        <v/>
      </c>
      <c r="O71" s="36">
        <f>IFERROR(IF(A71="","",(I71-M71)/M71),"")</f>
        <v/>
      </c>
      <c r="P71" s="44" t="n"/>
      <c r="Q71" s="44" t="n"/>
      <c r="R71" s="44" t="n"/>
      <c r="S71" s="44" t="n"/>
      <c r="T71" s="38">
        <f>IFERROR(IF(A71="","",IF(OR(P71&lt;&gt;Q71,R71&lt;&gt;S71),"Not Like-for-Like","Comparable")),"")</f>
        <v/>
      </c>
      <c r="U71" s="38">
        <f>IFERROR(IF(A71="","",IF(T71&lt;&gt;"Comparable","Terms Differ",IF(MAX(N71,-N71)&lt;='Dashboard'!$B$9,"Within Tolerance","Review"))),"")</f>
        <v/>
      </c>
      <c r="V71" s="38">
        <f>IFERROR(IF(A71="","",IF(T71&lt;&gt;"Comparable","Terms Differ",IF(N71&lt;-'Dashboard'!$B$10,"Below Market",IF(N71&gt;'Dashboard'!$B$10,"Above Market","Near Market")))),"")</f>
        <v/>
      </c>
      <c r="W71" s="49">
        <f>IFERROR(IF(A71="","",TODAY()-B71),"")</f>
        <v/>
      </c>
      <c r="X71" s="38">
        <f>IFERROR(IF(A71="","",IF(B71&gt;TODAY(),"Future-Dated",IF(W71&lt;=7,"Current",IF(W71&lt;=14,"Aging","Stale")))),"")</f>
        <v/>
      </c>
      <c r="Y71" s="44" t="n"/>
      <c r="Z71" s="44" t="n"/>
      <c r="AA71" s="44" t="n"/>
      <c r="AB71" s="38">
        <f>IFERROR(IF(A71="","",IF(J71="","Missing competitor hotel",IF(B71="","Missing shop date",IF(C71="","Missing stay date",IF(I71&lt;=0,"Review hotel rate",IF(M71&lt;=0,"Review competitor rate",IF(B71&gt;C71,"Shop date after stay date",IF(X71="Stale","Refresh rate shop","OK")))))))),"")</f>
        <v/>
      </c>
    </row>
    <row r="72">
      <c r="A72" s="39" t="n"/>
      <c r="B72" s="40" t="n"/>
      <c r="C72" s="40" t="n"/>
      <c r="D72" s="43" t="n"/>
      <c r="E72" s="43" t="n"/>
      <c r="F72" s="39" t="n"/>
      <c r="G72" s="39" t="n"/>
      <c r="H72" s="39" t="n"/>
      <c r="I72" s="41" t="n"/>
      <c r="J72" s="39" t="n"/>
      <c r="K72" s="39" t="n"/>
      <c r="L72" s="39" t="n"/>
      <c r="M72" s="41" t="n"/>
      <c r="N72" s="34">
        <f>IFERROR(IF(A72="","",I72-M72),"")</f>
        <v/>
      </c>
      <c r="O72" s="36">
        <f>IFERROR(IF(A72="","",(I72-M72)/M72),"")</f>
        <v/>
      </c>
      <c r="P72" s="39" t="n"/>
      <c r="Q72" s="39" t="n"/>
      <c r="R72" s="39" t="n"/>
      <c r="S72" s="39" t="n"/>
      <c r="T72" s="38">
        <f>IFERROR(IF(A72="","",IF(OR(P72&lt;&gt;Q72,R72&lt;&gt;S72),"Not Like-for-Like","Comparable")),"")</f>
        <v/>
      </c>
      <c r="U72" s="38">
        <f>IFERROR(IF(A72="","",IF(T72&lt;&gt;"Comparable","Terms Differ",IF(MAX(N72,-N72)&lt;='Dashboard'!$B$9,"Within Tolerance","Review"))),"")</f>
        <v/>
      </c>
      <c r="V72" s="38">
        <f>IFERROR(IF(A72="","",IF(T72&lt;&gt;"Comparable","Terms Differ",IF(N72&lt;-'Dashboard'!$B$10,"Below Market",IF(N72&gt;'Dashboard'!$B$10,"Above Market","Near Market")))),"")</f>
        <v/>
      </c>
      <c r="W72" s="49">
        <f>IFERROR(IF(A72="","",TODAY()-B72),"")</f>
        <v/>
      </c>
      <c r="X72" s="38">
        <f>IFERROR(IF(A72="","",IF(B72&gt;TODAY(),"Future-Dated",IF(W72&lt;=7,"Current",IF(W72&lt;=14,"Aging","Stale")))),"")</f>
        <v/>
      </c>
      <c r="Y72" s="39" t="n"/>
      <c r="Z72" s="39" t="n"/>
      <c r="AA72" s="39" t="n"/>
      <c r="AB72" s="38">
        <f>IFERROR(IF(A72="","",IF(J72="","Missing competitor hotel",IF(B72="","Missing shop date",IF(C72="","Missing stay date",IF(I72&lt;=0,"Review hotel rate",IF(M72&lt;=0,"Review competitor rate",IF(B72&gt;C72,"Shop date after stay date",IF(X72="Stale","Refresh rate shop","OK")))))))),"")</f>
        <v/>
      </c>
    </row>
    <row r="73">
      <c r="A73" s="44" t="n"/>
      <c r="B73" s="45" t="n"/>
      <c r="C73" s="45" t="n"/>
      <c r="D73" s="48" t="n"/>
      <c r="E73" s="48" t="n"/>
      <c r="F73" s="44" t="n"/>
      <c r="G73" s="44" t="n"/>
      <c r="H73" s="44" t="n"/>
      <c r="I73" s="46" t="n"/>
      <c r="J73" s="44" t="n"/>
      <c r="K73" s="44" t="n"/>
      <c r="L73" s="44" t="n"/>
      <c r="M73" s="46" t="n"/>
      <c r="N73" s="34">
        <f>IFERROR(IF(A73="","",I73-M73),"")</f>
        <v/>
      </c>
      <c r="O73" s="36">
        <f>IFERROR(IF(A73="","",(I73-M73)/M73),"")</f>
        <v/>
      </c>
      <c r="P73" s="44" t="n"/>
      <c r="Q73" s="44" t="n"/>
      <c r="R73" s="44" t="n"/>
      <c r="S73" s="44" t="n"/>
      <c r="T73" s="38">
        <f>IFERROR(IF(A73="","",IF(OR(P73&lt;&gt;Q73,R73&lt;&gt;S73),"Not Like-for-Like","Comparable")),"")</f>
        <v/>
      </c>
      <c r="U73" s="38">
        <f>IFERROR(IF(A73="","",IF(T73&lt;&gt;"Comparable","Terms Differ",IF(MAX(N73,-N73)&lt;='Dashboard'!$B$9,"Within Tolerance","Review"))),"")</f>
        <v/>
      </c>
      <c r="V73" s="38">
        <f>IFERROR(IF(A73="","",IF(T73&lt;&gt;"Comparable","Terms Differ",IF(N73&lt;-'Dashboard'!$B$10,"Below Market",IF(N73&gt;'Dashboard'!$B$10,"Above Market","Near Market")))),"")</f>
        <v/>
      </c>
      <c r="W73" s="49">
        <f>IFERROR(IF(A73="","",TODAY()-B73),"")</f>
        <v/>
      </c>
      <c r="X73" s="38">
        <f>IFERROR(IF(A73="","",IF(B73&gt;TODAY(),"Future-Dated",IF(W73&lt;=7,"Current",IF(W73&lt;=14,"Aging","Stale")))),"")</f>
        <v/>
      </c>
      <c r="Y73" s="44" t="n"/>
      <c r="Z73" s="44" t="n"/>
      <c r="AA73" s="44" t="n"/>
      <c r="AB73" s="38">
        <f>IFERROR(IF(A73="","",IF(J73="","Missing competitor hotel",IF(B73="","Missing shop date",IF(C73="","Missing stay date",IF(I73&lt;=0,"Review hotel rate",IF(M73&lt;=0,"Review competitor rate",IF(B73&gt;C73,"Shop date after stay date",IF(X73="Stale","Refresh rate shop","OK")))))))),"")</f>
        <v/>
      </c>
    </row>
    <row r="74">
      <c r="A74" s="39" t="n"/>
      <c r="B74" s="40" t="n"/>
      <c r="C74" s="40" t="n"/>
      <c r="D74" s="43" t="n"/>
      <c r="E74" s="43" t="n"/>
      <c r="F74" s="39" t="n"/>
      <c r="G74" s="39" t="n"/>
      <c r="H74" s="39" t="n"/>
      <c r="I74" s="41" t="n"/>
      <c r="J74" s="39" t="n"/>
      <c r="K74" s="39" t="n"/>
      <c r="L74" s="39" t="n"/>
      <c r="M74" s="41" t="n"/>
      <c r="N74" s="34">
        <f>IFERROR(IF(A74="","",I74-M74),"")</f>
        <v/>
      </c>
      <c r="O74" s="36">
        <f>IFERROR(IF(A74="","",(I74-M74)/M74),"")</f>
        <v/>
      </c>
      <c r="P74" s="39" t="n"/>
      <c r="Q74" s="39" t="n"/>
      <c r="R74" s="39" t="n"/>
      <c r="S74" s="39" t="n"/>
      <c r="T74" s="38">
        <f>IFERROR(IF(A74="","",IF(OR(P74&lt;&gt;Q74,R74&lt;&gt;S74),"Not Like-for-Like","Comparable")),"")</f>
        <v/>
      </c>
      <c r="U74" s="38">
        <f>IFERROR(IF(A74="","",IF(T74&lt;&gt;"Comparable","Terms Differ",IF(MAX(N74,-N74)&lt;='Dashboard'!$B$9,"Within Tolerance","Review"))),"")</f>
        <v/>
      </c>
      <c r="V74" s="38">
        <f>IFERROR(IF(A74="","",IF(T74&lt;&gt;"Comparable","Terms Differ",IF(N74&lt;-'Dashboard'!$B$10,"Below Market",IF(N74&gt;'Dashboard'!$B$10,"Above Market","Near Market")))),"")</f>
        <v/>
      </c>
      <c r="W74" s="49">
        <f>IFERROR(IF(A74="","",TODAY()-B74),"")</f>
        <v/>
      </c>
      <c r="X74" s="38">
        <f>IFERROR(IF(A74="","",IF(B74&gt;TODAY(),"Future-Dated",IF(W74&lt;=7,"Current",IF(W74&lt;=14,"Aging","Stale")))),"")</f>
        <v/>
      </c>
      <c r="Y74" s="39" t="n"/>
      <c r="Z74" s="39" t="n"/>
      <c r="AA74" s="39" t="n"/>
      <c r="AB74" s="38">
        <f>IFERROR(IF(A74="","",IF(J74="","Missing competitor hotel",IF(B74="","Missing shop date",IF(C74="","Missing stay date",IF(I74&lt;=0,"Review hotel rate",IF(M74&lt;=0,"Review competitor rate",IF(B74&gt;C74,"Shop date after stay date",IF(X74="Stale","Refresh rate shop","OK")))))))),"")</f>
        <v/>
      </c>
    </row>
    <row r="75">
      <c r="A75" s="44" t="n"/>
      <c r="B75" s="45" t="n"/>
      <c r="C75" s="45" t="n"/>
      <c r="D75" s="48" t="n"/>
      <c r="E75" s="48" t="n"/>
      <c r="F75" s="44" t="n"/>
      <c r="G75" s="44" t="n"/>
      <c r="H75" s="44" t="n"/>
      <c r="I75" s="46" t="n"/>
      <c r="J75" s="44" t="n"/>
      <c r="K75" s="44" t="n"/>
      <c r="L75" s="44" t="n"/>
      <c r="M75" s="46" t="n"/>
      <c r="N75" s="34">
        <f>IFERROR(IF(A75="","",I75-M75),"")</f>
        <v/>
      </c>
      <c r="O75" s="36">
        <f>IFERROR(IF(A75="","",(I75-M75)/M75),"")</f>
        <v/>
      </c>
      <c r="P75" s="44" t="n"/>
      <c r="Q75" s="44" t="n"/>
      <c r="R75" s="44" t="n"/>
      <c r="S75" s="44" t="n"/>
      <c r="T75" s="38">
        <f>IFERROR(IF(A75="","",IF(OR(P75&lt;&gt;Q75,R75&lt;&gt;S75),"Not Like-for-Like","Comparable")),"")</f>
        <v/>
      </c>
      <c r="U75" s="38">
        <f>IFERROR(IF(A75="","",IF(T75&lt;&gt;"Comparable","Terms Differ",IF(MAX(N75,-N75)&lt;='Dashboard'!$B$9,"Within Tolerance","Review"))),"")</f>
        <v/>
      </c>
      <c r="V75" s="38">
        <f>IFERROR(IF(A75="","",IF(T75&lt;&gt;"Comparable","Terms Differ",IF(N75&lt;-'Dashboard'!$B$10,"Below Market",IF(N75&gt;'Dashboard'!$B$10,"Above Market","Near Market")))),"")</f>
        <v/>
      </c>
      <c r="W75" s="49">
        <f>IFERROR(IF(A75="","",TODAY()-B75),"")</f>
        <v/>
      </c>
      <c r="X75" s="38">
        <f>IFERROR(IF(A75="","",IF(B75&gt;TODAY(),"Future-Dated",IF(W75&lt;=7,"Current",IF(W75&lt;=14,"Aging","Stale")))),"")</f>
        <v/>
      </c>
      <c r="Y75" s="44" t="n"/>
      <c r="Z75" s="44" t="n"/>
      <c r="AA75" s="44" t="n"/>
      <c r="AB75" s="38">
        <f>IFERROR(IF(A75="","",IF(J75="","Missing competitor hotel",IF(B75="","Missing shop date",IF(C75="","Missing stay date",IF(I75&lt;=0,"Review hotel rate",IF(M75&lt;=0,"Review competitor rate",IF(B75&gt;C75,"Shop date after stay date",IF(X75="Stale","Refresh rate shop","OK")))))))),"")</f>
        <v/>
      </c>
    </row>
    <row r="76">
      <c r="A76" s="39" t="n"/>
      <c r="B76" s="40" t="n"/>
      <c r="C76" s="40" t="n"/>
      <c r="D76" s="43" t="n"/>
      <c r="E76" s="43" t="n"/>
      <c r="F76" s="39" t="n"/>
      <c r="G76" s="39" t="n"/>
      <c r="H76" s="39" t="n"/>
      <c r="I76" s="41" t="n"/>
      <c r="J76" s="39" t="n"/>
      <c r="K76" s="39" t="n"/>
      <c r="L76" s="39" t="n"/>
      <c r="M76" s="41" t="n"/>
      <c r="N76" s="34">
        <f>IFERROR(IF(A76="","",I76-M76),"")</f>
        <v/>
      </c>
      <c r="O76" s="36">
        <f>IFERROR(IF(A76="","",(I76-M76)/M76),"")</f>
        <v/>
      </c>
      <c r="P76" s="39" t="n"/>
      <c r="Q76" s="39" t="n"/>
      <c r="R76" s="39" t="n"/>
      <c r="S76" s="39" t="n"/>
      <c r="T76" s="38">
        <f>IFERROR(IF(A76="","",IF(OR(P76&lt;&gt;Q76,R76&lt;&gt;S76),"Not Like-for-Like","Comparable")),"")</f>
        <v/>
      </c>
      <c r="U76" s="38">
        <f>IFERROR(IF(A76="","",IF(T76&lt;&gt;"Comparable","Terms Differ",IF(MAX(N76,-N76)&lt;='Dashboard'!$B$9,"Within Tolerance","Review"))),"")</f>
        <v/>
      </c>
      <c r="V76" s="38">
        <f>IFERROR(IF(A76="","",IF(T76&lt;&gt;"Comparable","Terms Differ",IF(N76&lt;-'Dashboard'!$B$10,"Below Market",IF(N76&gt;'Dashboard'!$B$10,"Above Market","Near Market")))),"")</f>
        <v/>
      </c>
      <c r="W76" s="49">
        <f>IFERROR(IF(A76="","",TODAY()-B76),"")</f>
        <v/>
      </c>
      <c r="X76" s="38">
        <f>IFERROR(IF(A76="","",IF(B76&gt;TODAY(),"Future-Dated",IF(W76&lt;=7,"Current",IF(W76&lt;=14,"Aging","Stale")))),"")</f>
        <v/>
      </c>
      <c r="Y76" s="39" t="n"/>
      <c r="Z76" s="39" t="n"/>
      <c r="AA76" s="39" t="n"/>
      <c r="AB76" s="38">
        <f>IFERROR(IF(A76="","",IF(J76="","Missing competitor hotel",IF(B76="","Missing shop date",IF(C76="","Missing stay date",IF(I76&lt;=0,"Review hotel rate",IF(M76&lt;=0,"Review competitor rate",IF(B76&gt;C76,"Shop date after stay date",IF(X76="Stale","Refresh rate shop","OK")))))))),"")</f>
        <v/>
      </c>
    </row>
    <row r="77">
      <c r="A77" s="44" t="n"/>
      <c r="B77" s="45" t="n"/>
      <c r="C77" s="45" t="n"/>
      <c r="D77" s="48" t="n"/>
      <c r="E77" s="48" t="n"/>
      <c r="F77" s="44" t="n"/>
      <c r="G77" s="44" t="n"/>
      <c r="H77" s="44" t="n"/>
      <c r="I77" s="46" t="n"/>
      <c r="J77" s="44" t="n"/>
      <c r="K77" s="44" t="n"/>
      <c r="L77" s="44" t="n"/>
      <c r="M77" s="46" t="n"/>
      <c r="N77" s="34">
        <f>IFERROR(IF(A77="","",I77-M77),"")</f>
        <v/>
      </c>
      <c r="O77" s="36">
        <f>IFERROR(IF(A77="","",(I77-M77)/M77),"")</f>
        <v/>
      </c>
      <c r="P77" s="44" t="n"/>
      <c r="Q77" s="44" t="n"/>
      <c r="R77" s="44" t="n"/>
      <c r="S77" s="44" t="n"/>
      <c r="T77" s="38">
        <f>IFERROR(IF(A77="","",IF(OR(P77&lt;&gt;Q77,R77&lt;&gt;S77),"Not Like-for-Like","Comparable")),"")</f>
        <v/>
      </c>
      <c r="U77" s="38">
        <f>IFERROR(IF(A77="","",IF(T77&lt;&gt;"Comparable","Terms Differ",IF(MAX(N77,-N77)&lt;='Dashboard'!$B$9,"Within Tolerance","Review"))),"")</f>
        <v/>
      </c>
      <c r="V77" s="38">
        <f>IFERROR(IF(A77="","",IF(T77&lt;&gt;"Comparable","Terms Differ",IF(N77&lt;-'Dashboard'!$B$10,"Below Market",IF(N77&gt;'Dashboard'!$B$10,"Above Market","Near Market")))),"")</f>
        <v/>
      </c>
      <c r="W77" s="49">
        <f>IFERROR(IF(A77="","",TODAY()-B77),"")</f>
        <v/>
      </c>
      <c r="X77" s="38">
        <f>IFERROR(IF(A77="","",IF(B77&gt;TODAY(),"Future-Dated",IF(W77&lt;=7,"Current",IF(W77&lt;=14,"Aging","Stale")))),"")</f>
        <v/>
      </c>
      <c r="Y77" s="44" t="n"/>
      <c r="Z77" s="44" t="n"/>
      <c r="AA77" s="44" t="n"/>
      <c r="AB77" s="38">
        <f>IFERROR(IF(A77="","",IF(J77="","Missing competitor hotel",IF(B77="","Missing shop date",IF(C77="","Missing stay date",IF(I77&lt;=0,"Review hotel rate",IF(M77&lt;=0,"Review competitor rate",IF(B77&gt;C77,"Shop date after stay date",IF(X77="Stale","Refresh rate shop","OK")))))))),"")</f>
        <v/>
      </c>
    </row>
    <row r="78">
      <c r="A78" s="39" t="n"/>
      <c r="B78" s="40" t="n"/>
      <c r="C78" s="40" t="n"/>
      <c r="D78" s="43" t="n"/>
      <c r="E78" s="43" t="n"/>
      <c r="F78" s="39" t="n"/>
      <c r="G78" s="39" t="n"/>
      <c r="H78" s="39" t="n"/>
      <c r="I78" s="41" t="n"/>
      <c r="J78" s="39" t="n"/>
      <c r="K78" s="39" t="n"/>
      <c r="L78" s="39" t="n"/>
      <c r="M78" s="41" t="n"/>
      <c r="N78" s="34">
        <f>IFERROR(IF(A78="","",I78-M78),"")</f>
        <v/>
      </c>
      <c r="O78" s="36">
        <f>IFERROR(IF(A78="","",(I78-M78)/M78),"")</f>
        <v/>
      </c>
      <c r="P78" s="39" t="n"/>
      <c r="Q78" s="39" t="n"/>
      <c r="R78" s="39" t="n"/>
      <c r="S78" s="39" t="n"/>
      <c r="T78" s="38">
        <f>IFERROR(IF(A78="","",IF(OR(P78&lt;&gt;Q78,R78&lt;&gt;S78),"Not Like-for-Like","Comparable")),"")</f>
        <v/>
      </c>
      <c r="U78" s="38">
        <f>IFERROR(IF(A78="","",IF(T78&lt;&gt;"Comparable","Terms Differ",IF(MAX(N78,-N78)&lt;='Dashboard'!$B$9,"Within Tolerance","Review"))),"")</f>
        <v/>
      </c>
      <c r="V78" s="38">
        <f>IFERROR(IF(A78="","",IF(T78&lt;&gt;"Comparable","Terms Differ",IF(N78&lt;-'Dashboard'!$B$10,"Below Market",IF(N78&gt;'Dashboard'!$B$10,"Above Market","Near Market")))),"")</f>
        <v/>
      </c>
      <c r="W78" s="49">
        <f>IFERROR(IF(A78="","",TODAY()-B78),"")</f>
        <v/>
      </c>
      <c r="X78" s="38">
        <f>IFERROR(IF(A78="","",IF(B78&gt;TODAY(),"Future-Dated",IF(W78&lt;=7,"Current",IF(W78&lt;=14,"Aging","Stale")))),"")</f>
        <v/>
      </c>
      <c r="Y78" s="39" t="n"/>
      <c r="Z78" s="39" t="n"/>
      <c r="AA78" s="39" t="n"/>
      <c r="AB78" s="38">
        <f>IFERROR(IF(A78="","",IF(J78="","Missing competitor hotel",IF(B78="","Missing shop date",IF(C78="","Missing stay date",IF(I78&lt;=0,"Review hotel rate",IF(M78&lt;=0,"Review competitor rate",IF(B78&gt;C78,"Shop date after stay date",IF(X78="Stale","Refresh rate shop","OK")))))))),"")</f>
        <v/>
      </c>
    </row>
    <row r="79">
      <c r="A79" s="44" t="n"/>
      <c r="B79" s="45" t="n"/>
      <c r="C79" s="45" t="n"/>
      <c r="D79" s="48" t="n"/>
      <c r="E79" s="48" t="n"/>
      <c r="F79" s="44" t="n"/>
      <c r="G79" s="44" t="n"/>
      <c r="H79" s="44" t="n"/>
      <c r="I79" s="46" t="n"/>
      <c r="J79" s="44" t="n"/>
      <c r="K79" s="44" t="n"/>
      <c r="L79" s="44" t="n"/>
      <c r="M79" s="46" t="n"/>
      <c r="N79" s="34">
        <f>IFERROR(IF(A79="","",I79-M79),"")</f>
        <v/>
      </c>
      <c r="O79" s="36">
        <f>IFERROR(IF(A79="","",(I79-M79)/M79),"")</f>
        <v/>
      </c>
      <c r="P79" s="44" t="n"/>
      <c r="Q79" s="44" t="n"/>
      <c r="R79" s="44" t="n"/>
      <c r="S79" s="44" t="n"/>
      <c r="T79" s="38">
        <f>IFERROR(IF(A79="","",IF(OR(P79&lt;&gt;Q79,R79&lt;&gt;S79),"Not Like-for-Like","Comparable")),"")</f>
        <v/>
      </c>
      <c r="U79" s="38">
        <f>IFERROR(IF(A79="","",IF(T79&lt;&gt;"Comparable","Terms Differ",IF(MAX(N79,-N79)&lt;='Dashboard'!$B$9,"Within Tolerance","Review"))),"")</f>
        <v/>
      </c>
      <c r="V79" s="38">
        <f>IFERROR(IF(A79="","",IF(T79&lt;&gt;"Comparable","Terms Differ",IF(N79&lt;-'Dashboard'!$B$10,"Below Market",IF(N79&gt;'Dashboard'!$B$10,"Above Market","Near Market")))),"")</f>
        <v/>
      </c>
      <c r="W79" s="49">
        <f>IFERROR(IF(A79="","",TODAY()-B79),"")</f>
        <v/>
      </c>
      <c r="X79" s="38">
        <f>IFERROR(IF(A79="","",IF(B79&gt;TODAY(),"Future-Dated",IF(W79&lt;=7,"Current",IF(W79&lt;=14,"Aging","Stale")))),"")</f>
        <v/>
      </c>
      <c r="Y79" s="44" t="n"/>
      <c r="Z79" s="44" t="n"/>
      <c r="AA79" s="44" t="n"/>
      <c r="AB79" s="38">
        <f>IFERROR(IF(A79="","",IF(J79="","Missing competitor hotel",IF(B79="","Missing shop date",IF(C79="","Missing stay date",IF(I79&lt;=0,"Review hotel rate",IF(M79&lt;=0,"Review competitor rate",IF(B79&gt;C79,"Shop date after stay date",IF(X79="Stale","Refresh rate shop","OK")))))))),"")</f>
        <v/>
      </c>
    </row>
    <row r="80">
      <c r="A80" s="39" t="n"/>
      <c r="B80" s="40" t="n"/>
      <c r="C80" s="40" t="n"/>
      <c r="D80" s="43" t="n"/>
      <c r="E80" s="43" t="n"/>
      <c r="F80" s="39" t="n"/>
      <c r="G80" s="39" t="n"/>
      <c r="H80" s="39" t="n"/>
      <c r="I80" s="41" t="n"/>
      <c r="J80" s="39" t="n"/>
      <c r="K80" s="39" t="n"/>
      <c r="L80" s="39" t="n"/>
      <c r="M80" s="41" t="n"/>
      <c r="N80" s="34">
        <f>IFERROR(IF(A80="","",I80-M80),"")</f>
        <v/>
      </c>
      <c r="O80" s="36">
        <f>IFERROR(IF(A80="","",(I80-M80)/M80),"")</f>
        <v/>
      </c>
      <c r="P80" s="39" t="n"/>
      <c r="Q80" s="39" t="n"/>
      <c r="R80" s="39" t="n"/>
      <c r="S80" s="39" t="n"/>
      <c r="T80" s="38">
        <f>IFERROR(IF(A80="","",IF(OR(P80&lt;&gt;Q80,R80&lt;&gt;S80),"Not Like-for-Like","Comparable")),"")</f>
        <v/>
      </c>
      <c r="U80" s="38">
        <f>IFERROR(IF(A80="","",IF(T80&lt;&gt;"Comparable","Terms Differ",IF(MAX(N80,-N80)&lt;='Dashboard'!$B$9,"Within Tolerance","Review"))),"")</f>
        <v/>
      </c>
      <c r="V80" s="38">
        <f>IFERROR(IF(A80="","",IF(T80&lt;&gt;"Comparable","Terms Differ",IF(N80&lt;-'Dashboard'!$B$10,"Below Market",IF(N80&gt;'Dashboard'!$B$10,"Above Market","Near Market")))),"")</f>
        <v/>
      </c>
      <c r="W80" s="49">
        <f>IFERROR(IF(A80="","",TODAY()-B80),"")</f>
        <v/>
      </c>
      <c r="X80" s="38">
        <f>IFERROR(IF(A80="","",IF(B80&gt;TODAY(),"Future-Dated",IF(W80&lt;=7,"Current",IF(W80&lt;=14,"Aging","Stale")))),"")</f>
        <v/>
      </c>
      <c r="Y80" s="39" t="n"/>
      <c r="Z80" s="39" t="n"/>
      <c r="AA80" s="39" t="n"/>
      <c r="AB80" s="38">
        <f>IFERROR(IF(A80="","",IF(J80="","Missing competitor hotel",IF(B80="","Missing shop date",IF(C80="","Missing stay date",IF(I80&lt;=0,"Review hotel rate",IF(M80&lt;=0,"Review competitor rate",IF(B80&gt;C80,"Shop date after stay date",IF(X80="Stale","Refresh rate shop","OK")))))))),"")</f>
        <v/>
      </c>
    </row>
    <row r="81">
      <c r="A81" s="44" t="n"/>
      <c r="B81" s="45" t="n"/>
      <c r="C81" s="45" t="n"/>
      <c r="D81" s="48" t="n"/>
      <c r="E81" s="48" t="n"/>
      <c r="F81" s="44" t="n"/>
      <c r="G81" s="44" t="n"/>
      <c r="H81" s="44" t="n"/>
      <c r="I81" s="46" t="n"/>
      <c r="J81" s="44" t="n"/>
      <c r="K81" s="44" t="n"/>
      <c r="L81" s="44" t="n"/>
      <c r="M81" s="46" t="n"/>
      <c r="N81" s="34">
        <f>IFERROR(IF(A81="","",I81-M81),"")</f>
        <v/>
      </c>
      <c r="O81" s="36">
        <f>IFERROR(IF(A81="","",(I81-M81)/M81),"")</f>
        <v/>
      </c>
      <c r="P81" s="44" t="n"/>
      <c r="Q81" s="44" t="n"/>
      <c r="R81" s="44" t="n"/>
      <c r="S81" s="44" t="n"/>
      <c r="T81" s="38">
        <f>IFERROR(IF(A81="","",IF(OR(P81&lt;&gt;Q81,R81&lt;&gt;S81),"Not Like-for-Like","Comparable")),"")</f>
        <v/>
      </c>
      <c r="U81" s="38">
        <f>IFERROR(IF(A81="","",IF(T81&lt;&gt;"Comparable","Terms Differ",IF(MAX(N81,-N81)&lt;='Dashboard'!$B$9,"Within Tolerance","Review"))),"")</f>
        <v/>
      </c>
      <c r="V81" s="38">
        <f>IFERROR(IF(A81="","",IF(T81&lt;&gt;"Comparable","Terms Differ",IF(N81&lt;-'Dashboard'!$B$10,"Below Market",IF(N81&gt;'Dashboard'!$B$10,"Above Market","Near Market")))),"")</f>
        <v/>
      </c>
      <c r="W81" s="49">
        <f>IFERROR(IF(A81="","",TODAY()-B81),"")</f>
        <v/>
      </c>
      <c r="X81" s="38">
        <f>IFERROR(IF(A81="","",IF(B81&gt;TODAY(),"Future-Dated",IF(W81&lt;=7,"Current",IF(W81&lt;=14,"Aging","Stale")))),"")</f>
        <v/>
      </c>
      <c r="Y81" s="44" t="n"/>
      <c r="Z81" s="44" t="n"/>
      <c r="AA81" s="44" t="n"/>
      <c r="AB81" s="38">
        <f>IFERROR(IF(A81="","",IF(J81="","Missing competitor hotel",IF(B81="","Missing shop date",IF(C81="","Missing stay date",IF(I81&lt;=0,"Review hotel rate",IF(M81&lt;=0,"Review competitor rate",IF(B81&gt;C81,"Shop date after stay date",IF(X81="Stale","Refresh rate shop","OK")))))))),"")</f>
        <v/>
      </c>
    </row>
    <row r="82">
      <c r="A82" s="39" t="n"/>
      <c r="B82" s="40" t="n"/>
      <c r="C82" s="40" t="n"/>
      <c r="D82" s="43" t="n"/>
      <c r="E82" s="43" t="n"/>
      <c r="F82" s="39" t="n"/>
      <c r="G82" s="39" t="n"/>
      <c r="H82" s="39" t="n"/>
      <c r="I82" s="41" t="n"/>
      <c r="J82" s="39" t="n"/>
      <c r="K82" s="39" t="n"/>
      <c r="L82" s="39" t="n"/>
      <c r="M82" s="41" t="n"/>
      <c r="N82" s="34">
        <f>IFERROR(IF(A82="","",I82-M82),"")</f>
        <v/>
      </c>
      <c r="O82" s="36">
        <f>IFERROR(IF(A82="","",(I82-M82)/M82),"")</f>
        <v/>
      </c>
      <c r="P82" s="39" t="n"/>
      <c r="Q82" s="39" t="n"/>
      <c r="R82" s="39" t="n"/>
      <c r="S82" s="39" t="n"/>
      <c r="T82" s="38">
        <f>IFERROR(IF(A82="","",IF(OR(P82&lt;&gt;Q82,R82&lt;&gt;S82),"Not Like-for-Like","Comparable")),"")</f>
        <v/>
      </c>
      <c r="U82" s="38">
        <f>IFERROR(IF(A82="","",IF(T82&lt;&gt;"Comparable","Terms Differ",IF(MAX(N82,-N82)&lt;='Dashboard'!$B$9,"Within Tolerance","Review"))),"")</f>
        <v/>
      </c>
      <c r="V82" s="38">
        <f>IFERROR(IF(A82="","",IF(T82&lt;&gt;"Comparable","Terms Differ",IF(N82&lt;-'Dashboard'!$B$10,"Below Market",IF(N82&gt;'Dashboard'!$B$10,"Above Market","Near Market")))),"")</f>
        <v/>
      </c>
      <c r="W82" s="49">
        <f>IFERROR(IF(A82="","",TODAY()-B82),"")</f>
        <v/>
      </c>
      <c r="X82" s="38">
        <f>IFERROR(IF(A82="","",IF(B82&gt;TODAY(),"Future-Dated",IF(W82&lt;=7,"Current",IF(W82&lt;=14,"Aging","Stale")))),"")</f>
        <v/>
      </c>
      <c r="Y82" s="39" t="n"/>
      <c r="Z82" s="39" t="n"/>
      <c r="AA82" s="39" t="n"/>
      <c r="AB82" s="38">
        <f>IFERROR(IF(A82="","",IF(J82="","Missing competitor hotel",IF(B82="","Missing shop date",IF(C82="","Missing stay date",IF(I82&lt;=0,"Review hotel rate",IF(M82&lt;=0,"Review competitor rate",IF(B82&gt;C82,"Shop date after stay date",IF(X82="Stale","Refresh rate shop","OK")))))))),"")</f>
        <v/>
      </c>
    </row>
    <row r="83">
      <c r="A83" s="44" t="n"/>
      <c r="B83" s="45" t="n"/>
      <c r="C83" s="45" t="n"/>
      <c r="D83" s="48" t="n"/>
      <c r="E83" s="48" t="n"/>
      <c r="F83" s="44" t="n"/>
      <c r="G83" s="44" t="n"/>
      <c r="H83" s="44" t="n"/>
      <c r="I83" s="46" t="n"/>
      <c r="J83" s="44" t="n"/>
      <c r="K83" s="44" t="n"/>
      <c r="L83" s="44" t="n"/>
      <c r="M83" s="46" t="n"/>
      <c r="N83" s="34">
        <f>IFERROR(IF(A83="","",I83-M83),"")</f>
        <v/>
      </c>
      <c r="O83" s="36">
        <f>IFERROR(IF(A83="","",(I83-M83)/M83),"")</f>
        <v/>
      </c>
      <c r="P83" s="44" t="n"/>
      <c r="Q83" s="44" t="n"/>
      <c r="R83" s="44" t="n"/>
      <c r="S83" s="44" t="n"/>
      <c r="T83" s="38">
        <f>IFERROR(IF(A83="","",IF(OR(P83&lt;&gt;Q83,R83&lt;&gt;S83),"Not Like-for-Like","Comparable")),"")</f>
        <v/>
      </c>
      <c r="U83" s="38">
        <f>IFERROR(IF(A83="","",IF(T83&lt;&gt;"Comparable","Terms Differ",IF(MAX(N83,-N83)&lt;='Dashboard'!$B$9,"Within Tolerance","Review"))),"")</f>
        <v/>
      </c>
      <c r="V83" s="38">
        <f>IFERROR(IF(A83="","",IF(T83&lt;&gt;"Comparable","Terms Differ",IF(N83&lt;-'Dashboard'!$B$10,"Below Market",IF(N83&gt;'Dashboard'!$B$10,"Above Market","Near Market")))),"")</f>
        <v/>
      </c>
      <c r="W83" s="49">
        <f>IFERROR(IF(A83="","",TODAY()-B83),"")</f>
        <v/>
      </c>
      <c r="X83" s="38">
        <f>IFERROR(IF(A83="","",IF(B83&gt;TODAY(),"Future-Dated",IF(W83&lt;=7,"Current",IF(W83&lt;=14,"Aging","Stale")))),"")</f>
        <v/>
      </c>
      <c r="Y83" s="44" t="n"/>
      <c r="Z83" s="44" t="n"/>
      <c r="AA83" s="44" t="n"/>
      <c r="AB83" s="38">
        <f>IFERROR(IF(A83="","",IF(J83="","Missing competitor hotel",IF(B83="","Missing shop date",IF(C83="","Missing stay date",IF(I83&lt;=0,"Review hotel rate",IF(M83&lt;=0,"Review competitor rate",IF(B83&gt;C83,"Shop date after stay date",IF(X83="Stale","Refresh rate shop","OK")))))))),"")</f>
        <v/>
      </c>
    </row>
    <row r="84">
      <c r="A84" s="39" t="n"/>
      <c r="B84" s="40" t="n"/>
      <c r="C84" s="40" t="n"/>
      <c r="D84" s="43" t="n"/>
      <c r="E84" s="43" t="n"/>
      <c r="F84" s="39" t="n"/>
      <c r="G84" s="39" t="n"/>
      <c r="H84" s="39" t="n"/>
      <c r="I84" s="41" t="n"/>
      <c r="J84" s="39" t="n"/>
      <c r="K84" s="39" t="n"/>
      <c r="L84" s="39" t="n"/>
      <c r="M84" s="41" t="n"/>
      <c r="N84" s="34">
        <f>IFERROR(IF(A84="","",I84-M84),"")</f>
        <v/>
      </c>
      <c r="O84" s="36">
        <f>IFERROR(IF(A84="","",(I84-M84)/M84),"")</f>
        <v/>
      </c>
      <c r="P84" s="39" t="n"/>
      <c r="Q84" s="39" t="n"/>
      <c r="R84" s="39" t="n"/>
      <c r="S84" s="39" t="n"/>
      <c r="T84" s="38">
        <f>IFERROR(IF(A84="","",IF(OR(P84&lt;&gt;Q84,R84&lt;&gt;S84),"Not Like-for-Like","Comparable")),"")</f>
        <v/>
      </c>
      <c r="U84" s="38">
        <f>IFERROR(IF(A84="","",IF(T84&lt;&gt;"Comparable","Terms Differ",IF(MAX(N84,-N84)&lt;='Dashboard'!$B$9,"Within Tolerance","Review"))),"")</f>
        <v/>
      </c>
      <c r="V84" s="38">
        <f>IFERROR(IF(A84="","",IF(T84&lt;&gt;"Comparable","Terms Differ",IF(N84&lt;-'Dashboard'!$B$10,"Below Market",IF(N84&gt;'Dashboard'!$B$10,"Above Market","Near Market")))),"")</f>
        <v/>
      </c>
      <c r="W84" s="49">
        <f>IFERROR(IF(A84="","",TODAY()-B84),"")</f>
        <v/>
      </c>
      <c r="X84" s="38">
        <f>IFERROR(IF(A84="","",IF(B84&gt;TODAY(),"Future-Dated",IF(W84&lt;=7,"Current",IF(W84&lt;=14,"Aging","Stale")))),"")</f>
        <v/>
      </c>
      <c r="Y84" s="39" t="n"/>
      <c r="Z84" s="39" t="n"/>
      <c r="AA84" s="39" t="n"/>
      <c r="AB84" s="38">
        <f>IFERROR(IF(A84="","",IF(J84="","Missing competitor hotel",IF(B84="","Missing shop date",IF(C84="","Missing stay date",IF(I84&lt;=0,"Review hotel rate",IF(M84&lt;=0,"Review competitor rate",IF(B84&gt;C84,"Shop date after stay date",IF(X84="Stale","Refresh rate shop","OK")))))))),"")</f>
        <v/>
      </c>
    </row>
    <row r="85">
      <c r="A85" s="44" t="n"/>
      <c r="B85" s="45" t="n"/>
      <c r="C85" s="45" t="n"/>
      <c r="D85" s="48" t="n"/>
      <c r="E85" s="48" t="n"/>
      <c r="F85" s="44" t="n"/>
      <c r="G85" s="44" t="n"/>
      <c r="H85" s="44" t="n"/>
      <c r="I85" s="46" t="n"/>
      <c r="J85" s="44" t="n"/>
      <c r="K85" s="44" t="n"/>
      <c r="L85" s="44" t="n"/>
      <c r="M85" s="46" t="n"/>
      <c r="N85" s="34">
        <f>IFERROR(IF(A85="","",I85-M85),"")</f>
        <v/>
      </c>
      <c r="O85" s="36">
        <f>IFERROR(IF(A85="","",(I85-M85)/M85),"")</f>
        <v/>
      </c>
      <c r="P85" s="44" t="n"/>
      <c r="Q85" s="44" t="n"/>
      <c r="R85" s="44" t="n"/>
      <c r="S85" s="44" t="n"/>
      <c r="T85" s="38">
        <f>IFERROR(IF(A85="","",IF(OR(P85&lt;&gt;Q85,R85&lt;&gt;S85),"Not Like-for-Like","Comparable")),"")</f>
        <v/>
      </c>
      <c r="U85" s="38">
        <f>IFERROR(IF(A85="","",IF(T85&lt;&gt;"Comparable","Terms Differ",IF(MAX(N85,-N85)&lt;='Dashboard'!$B$9,"Within Tolerance","Review"))),"")</f>
        <v/>
      </c>
      <c r="V85" s="38">
        <f>IFERROR(IF(A85="","",IF(T85&lt;&gt;"Comparable","Terms Differ",IF(N85&lt;-'Dashboard'!$B$10,"Below Market",IF(N85&gt;'Dashboard'!$B$10,"Above Market","Near Market")))),"")</f>
        <v/>
      </c>
      <c r="W85" s="49">
        <f>IFERROR(IF(A85="","",TODAY()-B85),"")</f>
        <v/>
      </c>
      <c r="X85" s="38">
        <f>IFERROR(IF(A85="","",IF(B85&gt;TODAY(),"Future-Dated",IF(W85&lt;=7,"Current",IF(W85&lt;=14,"Aging","Stale")))),"")</f>
        <v/>
      </c>
      <c r="Y85" s="44" t="n"/>
      <c r="Z85" s="44" t="n"/>
      <c r="AA85" s="44" t="n"/>
      <c r="AB85" s="38">
        <f>IFERROR(IF(A85="","",IF(J85="","Missing competitor hotel",IF(B85="","Missing shop date",IF(C85="","Missing stay date",IF(I85&lt;=0,"Review hotel rate",IF(M85&lt;=0,"Review competitor rate",IF(B85&gt;C85,"Shop date after stay date",IF(X85="Stale","Refresh rate shop","OK")))))))),"")</f>
        <v/>
      </c>
    </row>
    <row r="86">
      <c r="A86" s="39" t="n"/>
      <c r="B86" s="40" t="n"/>
      <c r="C86" s="40" t="n"/>
      <c r="D86" s="43" t="n"/>
      <c r="E86" s="43" t="n"/>
      <c r="F86" s="39" t="n"/>
      <c r="G86" s="39" t="n"/>
      <c r="H86" s="39" t="n"/>
      <c r="I86" s="41" t="n"/>
      <c r="J86" s="39" t="n"/>
      <c r="K86" s="39" t="n"/>
      <c r="L86" s="39" t="n"/>
      <c r="M86" s="41" t="n"/>
      <c r="N86" s="34">
        <f>IFERROR(IF(A86="","",I86-M86),"")</f>
        <v/>
      </c>
      <c r="O86" s="36">
        <f>IFERROR(IF(A86="","",(I86-M86)/M86),"")</f>
        <v/>
      </c>
      <c r="P86" s="39" t="n"/>
      <c r="Q86" s="39" t="n"/>
      <c r="R86" s="39" t="n"/>
      <c r="S86" s="39" t="n"/>
      <c r="T86" s="38">
        <f>IFERROR(IF(A86="","",IF(OR(P86&lt;&gt;Q86,R86&lt;&gt;S86),"Not Like-for-Like","Comparable")),"")</f>
        <v/>
      </c>
      <c r="U86" s="38">
        <f>IFERROR(IF(A86="","",IF(T86&lt;&gt;"Comparable","Terms Differ",IF(MAX(N86,-N86)&lt;='Dashboard'!$B$9,"Within Tolerance","Review"))),"")</f>
        <v/>
      </c>
      <c r="V86" s="38">
        <f>IFERROR(IF(A86="","",IF(T86&lt;&gt;"Comparable","Terms Differ",IF(N86&lt;-'Dashboard'!$B$10,"Below Market",IF(N86&gt;'Dashboard'!$B$10,"Above Market","Near Market")))),"")</f>
        <v/>
      </c>
      <c r="W86" s="49">
        <f>IFERROR(IF(A86="","",TODAY()-B86),"")</f>
        <v/>
      </c>
      <c r="X86" s="38">
        <f>IFERROR(IF(A86="","",IF(B86&gt;TODAY(),"Future-Dated",IF(W86&lt;=7,"Current",IF(W86&lt;=14,"Aging","Stale")))),"")</f>
        <v/>
      </c>
      <c r="Y86" s="39" t="n"/>
      <c r="Z86" s="39" t="n"/>
      <c r="AA86" s="39" t="n"/>
      <c r="AB86" s="38">
        <f>IFERROR(IF(A86="","",IF(J86="","Missing competitor hotel",IF(B86="","Missing shop date",IF(C86="","Missing stay date",IF(I86&lt;=0,"Review hotel rate",IF(M86&lt;=0,"Review competitor rate",IF(B86&gt;C86,"Shop date after stay date",IF(X86="Stale","Refresh rate shop","OK")))))))),"")</f>
        <v/>
      </c>
    </row>
    <row r="87">
      <c r="A87" s="44" t="n"/>
      <c r="B87" s="45" t="n"/>
      <c r="C87" s="45" t="n"/>
      <c r="D87" s="48" t="n"/>
      <c r="E87" s="48" t="n"/>
      <c r="F87" s="44" t="n"/>
      <c r="G87" s="44" t="n"/>
      <c r="H87" s="44" t="n"/>
      <c r="I87" s="46" t="n"/>
      <c r="J87" s="44" t="n"/>
      <c r="K87" s="44" t="n"/>
      <c r="L87" s="44" t="n"/>
      <c r="M87" s="46" t="n"/>
      <c r="N87" s="34">
        <f>IFERROR(IF(A87="","",I87-M87),"")</f>
        <v/>
      </c>
      <c r="O87" s="36">
        <f>IFERROR(IF(A87="","",(I87-M87)/M87),"")</f>
        <v/>
      </c>
      <c r="P87" s="44" t="n"/>
      <c r="Q87" s="44" t="n"/>
      <c r="R87" s="44" t="n"/>
      <c r="S87" s="44" t="n"/>
      <c r="T87" s="38">
        <f>IFERROR(IF(A87="","",IF(OR(P87&lt;&gt;Q87,R87&lt;&gt;S87),"Not Like-for-Like","Comparable")),"")</f>
        <v/>
      </c>
      <c r="U87" s="38">
        <f>IFERROR(IF(A87="","",IF(T87&lt;&gt;"Comparable","Terms Differ",IF(MAX(N87,-N87)&lt;='Dashboard'!$B$9,"Within Tolerance","Review"))),"")</f>
        <v/>
      </c>
      <c r="V87" s="38">
        <f>IFERROR(IF(A87="","",IF(T87&lt;&gt;"Comparable","Terms Differ",IF(N87&lt;-'Dashboard'!$B$10,"Below Market",IF(N87&gt;'Dashboard'!$B$10,"Above Market","Near Market")))),"")</f>
        <v/>
      </c>
      <c r="W87" s="49">
        <f>IFERROR(IF(A87="","",TODAY()-B87),"")</f>
        <v/>
      </c>
      <c r="X87" s="38">
        <f>IFERROR(IF(A87="","",IF(B87&gt;TODAY(),"Future-Dated",IF(W87&lt;=7,"Current",IF(W87&lt;=14,"Aging","Stale")))),"")</f>
        <v/>
      </c>
      <c r="Y87" s="44" t="n"/>
      <c r="Z87" s="44" t="n"/>
      <c r="AA87" s="44" t="n"/>
      <c r="AB87" s="38">
        <f>IFERROR(IF(A87="","",IF(J87="","Missing competitor hotel",IF(B87="","Missing shop date",IF(C87="","Missing stay date",IF(I87&lt;=0,"Review hotel rate",IF(M87&lt;=0,"Review competitor rate",IF(B87&gt;C87,"Shop date after stay date",IF(X87="Stale","Refresh rate shop","OK")))))))),"")</f>
        <v/>
      </c>
    </row>
    <row r="88">
      <c r="A88" s="39" t="n"/>
      <c r="B88" s="40" t="n"/>
      <c r="C88" s="40" t="n"/>
      <c r="D88" s="43" t="n"/>
      <c r="E88" s="43" t="n"/>
      <c r="F88" s="39" t="n"/>
      <c r="G88" s="39" t="n"/>
      <c r="H88" s="39" t="n"/>
      <c r="I88" s="41" t="n"/>
      <c r="J88" s="39" t="n"/>
      <c r="K88" s="39" t="n"/>
      <c r="L88" s="39" t="n"/>
      <c r="M88" s="41" t="n"/>
      <c r="N88" s="34">
        <f>IFERROR(IF(A88="","",I88-M88),"")</f>
        <v/>
      </c>
      <c r="O88" s="36">
        <f>IFERROR(IF(A88="","",(I88-M88)/M88),"")</f>
        <v/>
      </c>
      <c r="P88" s="39" t="n"/>
      <c r="Q88" s="39" t="n"/>
      <c r="R88" s="39" t="n"/>
      <c r="S88" s="39" t="n"/>
      <c r="T88" s="38">
        <f>IFERROR(IF(A88="","",IF(OR(P88&lt;&gt;Q88,R88&lt;&gt;S88),"Not Like-for-Like","Comparable")),"")</f>
        <v/>
      </c>
      <c r="U88" s="38">
        <f>IFERROR(IF(A88="","",IF(T88&lt;&gt;"Comparable","Terms Differ",IF(MAX(N88,-N88)&lt;='Dashboard'!$B$9,"Within Tolerance","Review"))),"")</f>
        <v/>
      </c>
      <c r="V88" s="38">
        <f>IFERROR(IF(A88="","",IF(T88&lt;&gt;"Comparable","Terms Differ",IF(N88&lt;-'Dashboard'!$B$10,"Below Market",IF(N88&gt;'Dashboard'!$B$10,"Above Market","Near Market")))),"")</f>
        <v/>
      </c>
      <c r="W88" s="49">
        <f>IFERROR(IF(A88="","",TODAY()-B88),"")</f>
        <v/>
      </c>
      <c r="X88" s="38">
        <f>IFERROR(IF(A88="","",IF(B88&gt;TODAY(),"Future-Dated",IF(W88&lt;=7,"Current",IF(W88&lt;=14,"Aging","Stale")))),"")</f>
        <v/>
      </c>
      <c r="Y88" s="39" t="n"/>
      <c r="Z88" s="39" t="n"/>
      <c r="AA88" s="39" t="n"/>
      <c r="AB88" s="38">
        <f>IFERROR(IF(A88="","",IF(J88="","Missing competitor hotel",IF(B88="","Missing shop date",IF(C88="","Missing stay date",IF(I88&lt;=0,"Review hotel rate",IF(M88&lt;=0,"Review competitor rate",IF(B88&gt;C88,"Shop date after stay date",IF(X88="Stale","Refresh rate shop","OK")))))))),"")</f>
        <v/>
      </c>
    </row>
    <row r="89">
      <c r="A89" s="44" t="n"/>
      <c r="B89" s="45" t="n"/>
      <c r="C89" s="45" t="n"/>
      <c r="D89" s="48" t="n"/>
      <c r="E89" s="48" t="n"/>
      <c r="F89" s="44" t="n"/>
      <c r="G89" s="44" t="n"/>
      <c r="H89" s="44" t="n"/>
      <c r="I89" s="46" t="n"/>
      <c r="J89" s="44" t="n"/>
      <c r="K89" s="44" t="n"/>
      <c r="L89" s="44" t="n"/>
      <c r="M89" s="46" t="n"/>
      <c r="N89" s="34">
        <f>IFERROR(IF(A89="","",I89-M89),"")</f>
        <v/>
      </c>
      <c r="O89" s="36">
        <f>IFERROR(IF(A89="","",(I89-M89)/M89),"")</f>
        <v/>
      </c>
      <c r="P89" s="44" t="n"/>
      <c r="Q89" s="44" t="n"/>
      <c r="R89" s="44" t="n"/>
      <c r="S89" s="44" t="n"/>
      <c r="T89" s="38">
        <f>IFERROR(IF(A89="","",IF(OR(P89&lt;&gt;Q89,R89&lt;&gt;S89),"Not Like-for-Like","Comparable")),"")</f>
        <v/>
      </c>
      <c r="U89" s="38">
        <f>IFERROR(IF(A89="","",IF(T89&lt;&gt;"Comparable","Terms Differ",IF(MAX(N89,-N89)&lt;='Dashboard'!$B$9,"Within Tolerance","Review"))),"")</f>
        <v/>
      </c>
      <c r="V89" s="38">
        <f>IFERROR(IF(A89="","",IF(T89&lt;&gt;"Comparable","Terms Differ",IF(N89&lt;-'Dashboard'!$B$10,"Below Market",IF(N89&gt;'Dashboard'!$B$10,"Above Market","Near Market")))),"")</f>
        <v/>
      </c>
      <c r="W89" s="49">
        <f>IFERROR(IF(A89="","",TODAY()-B89),"")</f>
        <v/>
      </c>
      <c r="X89" s="38">
        <f>IFERROR(IF(A89="","",IF(B89&gt;TODAY(),"Future-Dated",IF(W89&lt;=7,"Current",IF(W89&lt;=14,"Aging","Stale")))),"")</f>
        <v/>
      </c>
      <c r="Y89" s="44" t="n"/>
      <c r="Z89" s="44" t="n"/>
      <c r="AA89" s="44" t="n"/>
      <c r="AB89" s="38">
        <f>IFERROR(IF(A89="","",IF(J89="","Missing competitor hotel",IF(B89="","Missing shop date",IF(C89="","Missing stay date",IF(I89&lt;=0,"Review hotel rate",IF(M89&lt;=0,"Review competitor rate",IF(B89&gt;C89,"Shop date after stay date",IF(X89="Stale","Refresh rate shop","OK")))))))),"")</f>
        <v/>
      </c>
    </row>
    <row r="90">
      <c r="A90" s="39" t="n"/>
      <c r="B90" s="40" t="n"/>
      <c r="C90" s="40" t="n"/>
      <c r="D90" s="43" t="n"/>
      <c r="E90" s="43" t="n"/>
      <c r="F90" s="39" t="n"/>
      <c r="G90" s="39" t="n"/>
      <c r="H90" s="39" t="n"/>
      <c r="I90" s="41" t="n"/>
      <c r="J90" s="39" t="n"/>
      <c r="K90" s="39" t="n"/>
      <c r="L90" s="39" t="n"/>
      <c r="M90" s="41" t="n"/>
      <c r="N90" s="34">
        <f>IFERROR(IF(A90="","",I90-M90),"")</f>
        <v/>
      </c>
      <c r="O90" s="36">
        <f>IFERROR(IF(A90="","",(I90-M90)/M90),"")</f>
        <v/>
      </c>
      <c r="P90" s="39" t="n"/>
      <c r="Q90" s="39" t="n"/>
      <c r="R90" s="39" t="n"/>
      <c r="S90" s="39" t="n"/>
      <c r="T90" s="38">
        <f>IFERROR(IF(A90="","",IF(OR(P90&lt;&gt;Q90,R90&lt;&gt;S90),"Not Like-for-Like","Comparable")),"")</f>
        <v/>
      </c>
      <c r="U90" s="38">
        <f>IFERROR(IF(A90="","",IF(T90&lt;&gt;"Comparable","Terms Differ",IF(MAX(N90,-N90)&lt;='Dashboard'!$B$9,"Within Tolerance","Review"))),"")</f>
        <v/>
      </c>
      <c r="V90" s="38">
        <f>IFERROR(IF(A90="","",IF(T90&lt;&gt;"Comparable","Terms Differ",IF(N90&lt;-'Dashboard'!$B$10,"Below Market",IF(N90&gt;'Dashboard'!$B$10,"Above Market","Near Market")))),"")</f>
        <v/>
      </c>
      <c r="W90" s="49">
        <f>IFERROR(IF(A90="","",TODAY()-B90),"")</f>
        <v/>
      </c>
      <c r="X90" s="38">
        <f>IFERROR(IF(A90="","",IF(B90&gt;TODAY(),"Future-Dated",IF(W90&lt;=7,"Current",IF(W90&lt;=14,"Aging","Stale")))),"")</f>
        <v/>
      </c>
      <c r="Y90" s="39" t="n"/>
      <c r="Z90" s="39" t="n"/>
      <c r="AA90" s="39" t="n"/>
      <c r="AB90" s="38">
        <f>IFERROR(IF(A90="","",IF(J90="","Missing competitor hotel",IF(B90="","Missing shop date",IF(C90="","Missing stay date",IF(I90&lt;=0,"Review hotel rate",IF(M90&lt;=0,"Review competitor rate",IF(B90&gt;C90,"Shop date after stay date",IF(X90="Stale","Refresh rate shop","OK")))))))),"")</f>
        <v/>
      </c>
    </row>
    <row r="91">
      <c r="A91" s="44" t="n"/>
      <c r="B91" s="45" t="n"/>
      <c r="C91" s="45" t="n"/>
      <c r="D91" s="48" t="n"/>
      <c r="E91" s="48" t="n"/>
      <c r="F91" s="44" t="n"/>
      <c r="G91" s="44" t="n"/>
      <c r="H91" s="44" t="n"/>
      <c r="I91" s="46" t="n"/>
      <c r="J91" s="44" t="n"/>
      <c r="K91" s="44" t="n"/>
      <c r="L91" s="44" t="n"/>
      <c r="M91" s="46" t="n"/>
      <c r="N91" s="34">
        <f>IFERROR(IF(A91="","",I91-M91),"")</f>
        <v/>
      </c>
      <c r="O91" s="36">
        <f>IFERROR(IF(A91="","",(I91-M91)/M91),"")</f>
        <v/>
      </c>
      <c r="P91" s="44" t="n"/>
      <c r="Q91" s="44" t="n"/>
      <c r="R91" s="44" t="n"/>
      <c r="S91" s="44" t="n"/>
      <c r="T91" s="38">
        <f>IFERROR(IF(A91="","",IF(OR(P91&lt;&gt;Q91,R91&lt;&gt;S91),"Not Like-for-Like","Comparable")),"")</f>
        <v/>
      </c>
      <c r="U91" s="38">
        <f>IFERROR(IF(A91="","",IF(T91&lt;&gt;"Comparable","Terms Differ",IF(MAX(N91,-N91)&lt;='Dashboard'!$B$9,"Within Tolerance","Review"))),"")</f>
        <v/>
      </c>
      <c r="V91" s="38">
        <f>IFERROR(IF(A91="","",IF(T91&lt;&gt;"Comparable","Terms Differ",IF(N91&lt;-'Dashboard'!$B$10,"Below Market",IF(N91&gt;'Dashboard'!$B$10,"Above Market","Near Market")))),"")</f>
        <v/>
      </c>
      <c r="W91" s="49">
        <f>IFERROR(IF(A91="","",TODAY()-B91),"")</f>
        <v/>
      </c>
      <c r="X91" s="38">
        <f>IFERROR(IF(A91="","",IF(B91&gt;TODAY(),"Future-Dated",IF(W91&lt;=7,"Current",IF(W91&lt;=14,"Aging","Stale")))),"")</f>
        <v/>
      </c>
      <c r="Y91" s="44" t="n"/>
      <c r="Z91" s="44" t="n"/>
      <c r="AA91" s="44" t="n"/>
      <c r="AB91" s="38">
        <f>IFERROR(IF(A91="","",IF(J91="","Missing competitor hotel",IF(B91="","Missing shop date",IF(C91="","Missing stay date",IF(I91&lt;=0,"Review hotel rate",IF(M91&lt;=0,"Review competitor rate",IF(B91&gt;C91,"Shop date after stay date",IF(X91="Stale","Refresh rate shop","OK")))))))),"")</f>
        <v/>
      </c>
    </row>
    <row r="92">
      <c r="A92" s="39" t="n"/>
      <c r="B92" s="40" t="n"/>
      <c r="C92" s="40" t="n"/>
      <c r="D92" s="43" t="n"/>
      <c r="E92" s="43" t="n"/>
      <c r="F92" s="39" t="n"/>
      <c r="G92" s="39" t="n"/>
      <c r="H92" s="39" t="n"/>
      <c r="I92" s="41" t="n"/>
      <c r="J92" s="39" t="n"/>
      <c r="K92" s="39" t="n"/>
      <c r="L92" s="39" t="n"/>
      <c r="M92" s="41" t="n"/>
      <c r="N92" s="34">
        <f>IFERROR(IF(A92="","",I92-M92),"")</f>
        <v/>
      </c>
      <c r="O92" s="36">
        <f>IFERROR(IF(A92="","",(I92-M92)/M92),"")</f>
        <v/>
      </c>
      <c r="P92" s="39" t="n"/>
      <c r="Q92" s="39" t="n"/>
      <c r="R92" s="39" t="n"/>
      <c r="S92" s="39" t="n"/>
      <c r="T92" s="38">
        <f>IFERROR(IF(A92="","",IF(OR(P92&lt;&gt;Q92,R92&lt;&gt;S92),"Not Like-for-Like","Comparable")),"")</f>
        <v/>
      </c>
      <c r="U92" s="38">
        <f>IFERROR(IF(A92="","",IF(T92&lt;&gt;"Comparable","Terms Differ",IF(MAX(N92,-N92)&lt;='Dashboard'!$B$9,"Within Tolerance","Review"))),"")</f>
        <v/>
      </c>
      <c r="V92" s="38">
        <f>IFERROR(IF(A92="","",IF(T92&lt;&gt;"Comparable","Terms Differ",IF(N92&lt;-'Dashboard'!$B$10,"Below Market",IF(N92&gt;'Dashboard'!$B$10,"Above Market","Near Market")))),"")</f>
        <v/>
      </c>
      <c r="W92" s="49">
        <f>IFERROR(IF(A92="","",TODAY()-B92),"")</f>
        <v/>
      </c>
      <c r="X92" s="38">
        <f>IFERROR(IF(A92="","",IF(B92&gt;TODAY(),"Future-Dated",IF(W92&lt;=7,"Current",IF(W92&lt;=14,"Aging","Stale")))),"")</f>
        <v/>
      </c>
      <c r="Y92" s="39" t="n"/>
      <c r="Z92" s="39" t="n"/>
      <c r="AA92" s="39" t="n"/>
      <c r="AB92" s="38">
        <f>IFERROR(IF(A92="","",IF(J92="","Missing competitor hotel",IF(B92="","Missing shop date",IF(C92="","Missing stay date",IF(I92&lt;=0,"Review hotel rate",IF(M92&lt;=0,"Review competitor rate",IF(B92&gt;C92,"Shop date after stay date",IF(X92="Stale","Refresh rate shop","OK")))))))),"")</f>
        <v/>
      </c>
    </row>
    <row r="93">
      <c r="A93" s="44" t="n"/>
      <c r="B93" s="45" t="n"/>
      <c r="C93" s="45" t="n"/>
      <c r="D93" s="48" t="n"/>
      <c r="E93" s="48" t="n"/>
      <c r="F93" s="44" t="n"/>
      <c r="G93" s="44" t="n"/>
      <c r="H93" s="44" t="n"/>
      <c r="I93" s="46" t="n"/>
      <c r="J93" s="44" t="n"/>
      <c r="K93" s="44" t="n"/>
      <c r="L93" s="44" t="n"/>
      <c r="M93" s="46" t="n"/>
      <c r="N93" s="34">
        <f>IFERROR(IF(A93="","",I93-M93),"")</f>
        <v/>
      </c>
      <c r="O93" s="36">
        <f>IFERROR(IF(A93="","",(I93-M93)/M93),"")</f>
        <v/>
      </c>
      <c r="P93" s="44" t="n"/>
      <c r="Q93" s="44" t="n"/>
      <c r="R93" s="44" t="n"/>
      <c r="S93" s="44" t="n"/>
      <c r="T93" s="38">
        <f>IFERROR(IF(A93="","",IF(OR(P93&lt;&gt;Q93,R93&lt;&gt;S93),"Not Like-for-Like","Comparable")),"")</f>
        <v/>
      </c>
      <c r="U93" s="38">
        <f>IFERROR(IF(A93="","",IF(T93&lt;&gt;"Comparable","Terms Differ",IF(MAX(N93,-N93)&lt;='Dashboard'!$B$9,"Within Tolerance","Review"))),"")</f>
        <v/>
      </c>
      <c r="V93" s="38">
        <f>IFERROR(IF(A93="","",IF(T93&lt;&gt;"Comparable","Terms Differ",IF(N93&lt;-'Dashboard'!$B$10,"Below Market",IF(N93&gt;'Dashboard'!$B$10,"Above Market","Near Market")))),"")</f>
        <v/>
      </c>
      <c r="W93" s="49">
        <f>IFERROR(IF(A93="","",TODAY()-B93),"")</f>
        <v/>
      </c>
      <c r="X93" s="38">
        <f>IFERROR(IF(A93="","",IF(B93&gt;TODAY(),"Future-Dated",IF(W93&lt;=7,"Current",IF(W93&lt;=14,"Aging","Stale")))),"")</f>
        <v/>
      </c>
      <c r="Y93" s="44" t="n"/>
      <c r="Z93" s="44" t="n"/>
      <c r="AA93" s="44" t="n"/>
      <c r="AB93" s="38">
        <f>IFERROR(IF(A93="","",IF(J93="","Missing competitor hotel",IF(B93="","Missing shop date",IF(C93="","Missing stay date",IF(I93&lt;=0,"Review hotel rate",IF(M93&lt;=0,"Review competitor rate",IF(B93&gt;C93,"Shop date after stay date",IF(X93="Stale","Refresh rate shop","OK")))))))),"")</f>
        <v/>
      </c>
    </row>
    <row r="94">
      <c r="A94" s="39" t="n"/>
      <c r="B94" s="40" t="n"/>
      <c r="C94" s="40" t="n"/>
      <c r="D94" s="43" t="n"/>
      <c r="E94" s="43" t="n"/>
      <c r="F94" s="39" t="n"/>
      <c r="G94" s="39" t="n"/>
      <c r="H94" s="39" t="n"/>
      <c r="I94" s="41" t="n"/>
      <c r="J94" s="39" t="n"/>
      <c r="K94" s="39" t="n"/>
      <c r="L94" s="39" t="n"/>
      <c r="M94" s="41" t="n"/>
      <c r="N94" s="34">
        <f>IFERROR(IF(A94="","",I94-M94),"")</f>
        <v/>
      </c>
      <c r="O94" s="36">
        <f>IFERROR(IF(A94="","",(I94-M94)/M94),"")</f>
        <v/>
      </c>
      <c r="P94" s="39" t="n"/>
      <c r="Q94" s="39" t="n"/>
      <c r="R94" s="39" t="n"/>
      <c r="S94" s="39" t="n"/>
      <c r="T94" s="38">
        <f>IFERROR(IF(A94="","",IF(OR(P94&lt;&gt;Q94,R94&lt;&gt;S94),"Not Like-for-Like","Comparable")),"")</f>
        <v/>
      </c>
      <c r="U94" s="38">
        <f>IFERROR(IF(A94="","",IF(T94&lt;&gt;"Comparable","Terms Differ",IF(MAX(N94,-N94)&lt;='Dashboard'!$B$9,"Within Tolerance","Review"))),"")</f>
        <v/>
      </c>
      <c r="V94" s="38">
        <f>IFERROR(IF(A94="","",IF(T94&lt;&gt;"Comparable","Terms Differ",IF(N94&lt;-'Dashboard'!$B$10,"Below Market",IF(N94&gt;'Dashboard'!$B$10,"Above Market","Near Market")))),"")</f>
        <v/>
      </c>
      <c r="W94" s="49">
        <f>IFERROR(IF(A94="","",TODAY()-B94),"")</f>
        <v/>
      </c>
      <c r="X94" s="38">
        <f>IFERROR(IF(A94="","",IF(B94&gt;TODAY(),"Future-Dated",IF(W94&lt;=7,"Current",IF(W94&lt;=14,"Aging","Stale")))),"")</f>
        <v/>
      </c>
      <c r="Y94" s="39" t="n"/>
      <c r="Z94" s="39" t="n"/>
      <c r="AA94" s="39" t="n"/>
      <c r="AB94" s="38">
        <f>IFERROR(IF(A94="","",IF(J94="","Missing competitor hotel",IF(B94="","Missing shop date",IF(C94="","Missing stay date",IF(I94&lt;=0,"Review hotel rate",IF(M94&lt;=0,"Review competitor rate",IF(B94&gt;C94,"Shop date after stay date",IF(X94="Stale","Refresh rate shop","OK")))))))),"")</f>
        <v/>
      </c>
    </row>
    <row r="95">
      <c r="A95" s="44" t="n"/>
      <c r="B95" s="45" t="n"/>
      <c r="C95" s="45" t="n"/>
      <c r="D95" s="48" t="n"/>
      <c r="E95" s="48" t="n"/>
      <c r="F95" s="44" t="n"/>
      <c r="G95" s="44" t="n"/>
      <c r="H95" s="44" t="n"/>
      <c r="I95" s="46" t="n"/>
      <c r="J95" s="44" t="n"/>
      <c r="K95" s="44" t="n"/>
      <c r="L95" s="44" t="n"/>
      <c r="M95" s="46" t="n"/>
      <c r="N95" s="34">
        <f>IFERROR(IF(A95="","",I95-M95),"")</f>
        <v/>
      </c>
      <c r="O95" s="36">
        <f>IFERROR(IF(A95="","",(I95-M95)/M95),"")</f>
        <v/>
      </c>
      <c r="P95" s="44" t="n"/>
      <c r="Q95" s="44" t="n"/>
      <c r="R95" s="44" t="n"/>
      <c r="S95" s="44" t="n"/>
      <c r="T95" s="38">
        <f>IFERROR(IF(A95="","",IF(OR(P95&lt;&gt;Q95,R95&lt;&gt;S95),"Not Like-for-Like","Comparable")),"")</f>
        <v/>
      </c>
      <c r="U95" s="38">
        <f>IFERROR(IF(A95="","",IF(T95&lt;&gt;"Comparable","Terms Differ",IF(MAX(N95,-N95)&lt;='Dashboard'!$B$9,"Within Tolerance","Review"))),"")</f>
        <v/>
      </c>
      <c r="V95" s="38">
        <f>IFERROR(IF(A95="","",IF(T95&lt;&gt;"Comparable","Terms Differ",IF(N95&lt;-'Dashboard'!$B$10,"Below Market",IF(N95&gt;'Dashboard'!$B$10,"Above Market","Near Market")))),"")</f>
        <v/>
      </c>
      <c r="W95" s="49">
        <f>IFERROR(IF(A95="","",TODAY()-B95),"")</f>
        <v/>
      </c>
      <c r="X95" s="38">
        <f>IFERROR(IF(A95="","",IF(B95&gt;TODAY(),"Future-Dated",IF(W95&lt;=7,"Current",IF(W95&lt;=14,"Aging","Stale")))),"")</f>
        <v/>
      </c>
      <c r="Y95" s="44" t="n"/>
      <c r="Z95" s="44" t="n"/>
      <c r="AA95" s="44" t="n"/>
      <c r="AB95" s="38">
        <f>IFERROR(IF(A95="","",IF(J95="","Missing competitor hotel",IF(B95="","Missing shop date",IF(C95="","Missing stay date",IF(I95&lt;=0,"Review hotel rate",IF(M95&lt;=0,"Review competitor rate",IF(B95&gt;C95,"Shop date after stay date",IF(X95="Stale","Refresh rate shop","OK")))))))),"")</f>
        <v/>
      </c>
    </row>
    <row r="96">
      <c r="A96" s="39" t="n"/>
      <c r="B96" s="40" t="n"/>
      <c r="C96" s="40" t="n"/>
      <c r="D96" s="43" t="n"/>
      <c r="E96" s="43" t="n"/>
      <c r="F96" s="39" t="n"/>
      <c r="G96" s="39" t="n"/>
      <c r="H96" s="39" t="n"/>
      <c r="I96" s="41" t="n"/>
      <c r="J96" s="39" t="n"/>
      <c r="K96" s="39" t="n"/>
      <c r="L96" s="39" t="n"/>
      <c r="M96" s="41" t="n"/>
      <c r="N96" s="34">
        <f>IFERROR(IF(A96="","",I96-M96),"")</f>
        <v/>
      </c>
      <c r="O96" s="36">
        <f>IFERROR(IF(A96="","",(I96-M96)/M96),"")</f>
        <v/>
      </c>
      <c r="P96" s="39" t="n"/>
      <c r="Q96" s="39" t="n"/>
      <c r="R96" s="39" t="n"/>
      <c r="S96" s="39" t="n"/>
      <c r="T96" s="38">
        <f>IFERROR(IF(A96="","",IF(OR(P96&lt;&gt;Q96,R96&lt;&gt;S96),"Not Like-for-Like","Comparable")),"")</f>
        <v/>
      </c>
      <c r="U96" s="38">
        <f>IFERROR(IF(A96="","",IF(T96&lt;&gt;"Comparable","Terms Differ",IF(MAX(N96,-N96)&lt;='Dashboard'!$B$9,"Within Tolerance","Review"))),"")</f>
        <v/>
      </c>
      <c r="V96" s="38">
        <f>IFERROR(IF(A96="","",IF(T96&lt;&gt;"Comparable","Terms Differ",IF(N96&lt;-'Dashboard'!$B$10,"Below Market",IF(N96&gt;'Dashboard'!$B$10,"Above Market","Near Market")))),"")</f>
        <v/>
      </c>
      <c r="W96" s="49">
        <f>IFERROR(IF(A96="","",TODAY()-B96),"")</f>
        <v/>
      </c>
      <c r="X96" s="38">
        <f>IFERROR(IF(A96="","",IF(B96&gt;TODAY(),"Future-Dated",IF(W96&lt;=7,"Current",IF(W96&lt;=14,"Aging","Stale")))),"")</f>
        <v/>
      </c>
      <c r="Y96" s="39" t="n"/>
      <c r="Z96" s="39" t="n"/>
      <c r="AA96" s="39" t="n"/>
      <c r="AB96" s="38">
        <f>IFERROR(IF(A96="","",IF(J96="","Missing competitor hotel",IF(B96="","Missing shop date",IF(C96="","Missing stay date",IF(I96&lt;=0,"Review hotel rate",IF(M96&lt;=0,"Review competitor rate",IF(B96&gt;C96,"Shop date after stay date",IF(X96="Stale","Refresh rate shop","OK")))))))),"")</f>
        <v/>
      </c>
    </row>
    <row r="97">
      <c r="A97" s="44" t="n"/>
      <c r="B97" s="45" t="n"/>
      <c r="C97" s="45" t="n"/>
      <c r="D97" s="48" t="n"/>
      <c r="E97" s="48" t="n"/>
      <c r="F97" s="44" t="n"/>
      <c r="G97" s="44" t="n"/>
      <c r="H97" s="44" t="n"/>
      <c r="I97" s="46" t="n"/>
      <c r="J97" s="44" t="n"/>
      <c r="K97" s="44" t="n"/>
      <c r="L97" s="44" t="n"/>
      <c r="M97" s="46" t="n"/>
      <c r="N97" s="34">
        <f>IFERROR(IF(A97="","",I97-M97),"")</f>
        <v/>
      </c>
      <c r="O97" s="36">
        <f>IFERROR(IF(A97="","",(I97-M97)/M97),"")</f>
        <v/>
      </c>
      <c r="P97" s="44" t="n"/>
      <c r="Q97" s="44" t="n"/>
      <c r="R97" s="44" t="n"/>
      <c r="S97" s="44" t="n"/>
      <c r="T97" s="38">
        <f>IFERROR(IF(A97="","",IF(OR(P97&lt;&gt;Q97,R97&lt;&gt;S97),"Not Like-for-Like","Comparable")),"")</f>
        <v/>
      </c>
      <c r="U97" s="38">
        <f>IFERROR(IF(A97="","",IF(T97&lt;&gt;"Comparable","Terms Differ",IF(MAX(N97,-N97)&lt;='Dashboard'!$B$9,"Within Tolerance","Review"))),"")</f>
        <v/>
      </c>
      <c r="V97" s="38">
        <f>IFERROR(IF(A97="","",IF(T97&lt;&gt;"Comparable","Terms Differ",IF(N97&lt;-'Dashboard'!$B$10,"Below Market",IF(N97&gt;'Dashboard'!$B$10,"Above Market","Near Market")))),"")</f>
        <v/>
      </c>
      <c r="W97" s="49">
        <f>IFERROR(IF(A97="","",TODAY()-B97),"")</f>
        <v/>
      </c>
      <c r="X97" s="38">
        <f>IFERROR(IF(A97="","",IF(B97&gt;TODAY(),"Future-Dated",IF(W97&lt;=7,"Current",IF(W97&lt;=14,"Aging","Stale")))),"")</f>
        <v/>
      </c>
      <c r="Y97" s="44" t="n"/>
      <c r="Z97" s="44" t="n"/>
      <c r="AA97" s="44" t="n"/>
      <c r="AB97" s="38">
        <f>IFERROR(IF(A97="","",IF(J97="","Missing competitor hotel",IF(B97="","Missing shop date",IF(C97="","Missing stay date",IF(I97&lt;=0,"Review hotel rate",IF(M97&lt;=0,"Review competitor rate",IF(B97&gt;C97,"Shop date after stay date",IF(X97="Stale","Refresh rate shop","OK")))))))),"")</f>
        <v/>
      </c>
    </row>
    <row r="98">
      <c r="A98" s="39" t="n"/>
      <c r="B98" s="40" t="n"/>
      <c r="C98" s="40" t="n"/>
      <c r="D98" s="43" t="n"/>
      <c r="E98" s="43" t="n"/>
      <c r="F98" s="39" t="n"/>
      <c r="G98" s="39" t="n"/>
      <c r="H98" s="39" t="n"/>
      <c r="I98" s="41" t="n"/>
      <c r="J98" s="39" t="n"/>
      <c r="K98" s="39" t="n"/>
      <c r="L98" s="39" t="n"/>
      <c r="M98" s="41" t="n"/>
      <c r="N98" s="34">
        <f>IFERROR(IF(A98="","",I98-M98),"")</f>
        <v/>
      </c>
      <c r="O98" s="36">
        <f>IFERROR(IF(A98="","",(I98-M98)/M98),"")</f>
        <v/>
      </c>
      <c r="P98" s="39" t="n"/>
      <c r="Q98" s="39" t="n"/>
      <c r="R98" s="39" t="n"/>
      <c r="S98" s="39" t="n"/>
      <c r="T98" s="38">
        <f>IFERROR(IF(A98="","",IF(OR(P98&lt;&gt;Q98,R98&lt;&gt;S98),"Not Like-for-Like","Comparable")),"")</f>
        <v/>
      </c>
      <c r="U98" s="38">
        <f>IFERROR(IF(A98="","",IF(T98&lt;&gt;"Comparable","Terms Differ",IF(MAX(N98,-N98)&lt;='Dashboard'!$B$9,"Within Tolerance","Review"))),"")</f>
        <v/>
      </c>
      <c r="V98" s="38">
        <f>IFERROR(IF(A98="","",IF(T98&lt;&gt;"Comparable","Terms Differ",IF(N98&lt;-'Dashboard'!$B$10,"Below Market",IF(N98&gt;'Dashboard'!$B$10,"Above Market","Near Market")))),"")</f>
        <v/>
      </c>
      <c r="W98" s="49">
        <f>IFERROR(IF(A98="","",TODAY()-B98),"")</f>
        <v/>
      </c>
      <c r="X98" s="38">
        <f>IFERROR(IF(A98="","",IF(B98&gt;TODAY(),"Future-Dated",IF(W98&lt;=7,"Current",IF(W98&lt;=14,"Aging","Stale")))),"")</f>
        <v/>
      </c>
      <c r="Y98" s="39" t="n"/>
      <c r="Z98" s="39" t="n"/>
      <c r="AA98" s="39" t="n"/>
      <c r="AB98" s="38">
        <f>IFERROR(IF(A98="","",IF(J98="","Missing competitor hotel",IF(B98="","Missing shop date",IF(C98="","Missing stay date",IF(I98&lt;=0,"Review hotel rate",IF(M98&lt;=0,"Review competitor rate",IF(B98&gt;C98,"Shop date after stay date",IF(X98="Stale","Refresh rate shop","OK")))))))),"")</f>
        <v/>
      </c>
    </row>
    <row r="99">
      <c r="A99" s="44" t="n"/>
      <c r="B99" s="45" t="n"/>
      <c r="C99" s="45" t="n"/>
      <c r="D99" s="48" t="n"/>
      <c r="E99" s="48" t="n"/>
      <c r="F99" s="44" t="n"/>
      <c r="G99" s="44" t="n"/>
      <c r="H99" s="44" t="n"/>
      <c r="I99" s="46" t="n"/>
      <c r="J99" s="44" t="n"/>
      <c r="K99" s="44" t="n"/>
      <c r="L99" s="44" t="n"/>
      <c r="M99" s="46" t="n"/>
      <c r="N99" s="34">
        <f>IFERROR(IF(A99="","",I99-M99),"")</f>
        <v/>
      </c>
      <c r="O99" s="36">
        <f>IFERROR(IF(A99="","",(I99-M99)/M99),"")</f>
        <v/>
      </c>
      <c r="P99" s="44" t="n"/>
      <c r="Q99" s="44" t="n"/>
      <c r="R99" s="44" t="n"/>
      <c r="S99" s="44" t="n"/>
      <c r="T99" s="38">
        <f>IFERROR(IF(A99="","",IF(OR(P99&lt;&gt;Q99,R99&lt;&gt;S99),"Not Like-for-Like","Comparable")),"")</f>
        <v/>
      </c>
      <c r="U99" s="38">
        <f>IFERROR(IF(A99="","",IF(T99&lt;&gt;"Comparable","Terms Differ",IF(MAX(N99,-N99)&lt;='Dashboard'!$B$9,"Within Tolerance","Review"))),"")</f>
        <v/>
      </c>
      <c r="V99" s="38">
        <f>IFERROR(IF(A99="","",IF(T99&lt;&gt;"Comparable","Terms Differ",IF(N99&lt;-'Dashboard'!$B$10,"Below Market",IF(N99&gt;'Dashboard'!$B$10,"Above Market","Near Market")))),"")</f>
        <v/>
      </c>
      <c r="W99" s="49">
        <f>IFERROR(IF(A99="","",TODAY()-B99),"")</f>
        <v/>
      </c>
      <c r="X99" s="38">
        <f>IFERROR(IF(A99="","",IF(B99&gt;TODAY(),"Future-Dated",IF(W99&lt;=7,"Current",IF(W99&lt;=14,"Aging","Stale")))),"")</f>
        <v/>
      </c>
      <c r="Y99" s="44" t="n"/>
      <c r="Z99" s="44" t="n"/>
      <c r="AA99" s="44" t="n"/>
      <c r="AB99" s="38">
        <f>IFERROR(IF(A99="","",IF(J99="","Missing competitor hotel",IF(B99="","Missing shop date",IF(C99="","Missing stay date",IF(I99&lt;=0,"Review hotel rate",IF(M99&lt;=0,"Review competitor rate",IF(B99&gt;C99,"Shop date after stay date",IF(X99="Stale","Refresh rate shop","OK")))))))),"")</f>
        <v/>
      </c>
    </row>
    <row r="100">
      <c r="A100" s="39" t="n"/>
      <c r="B100" s="40" t="n"/>
      <c r="C100" s="40" t="n"/>
      <c r="D100" s="43" t="n"/>
      <c r="E100" s="43" t="n"/>
      <c r="F100" s="39" t="n"/>
      <c r="G100" s="39" t="n"/>
      <c r="H100" s="39" t="n"/>
      <c r="I100" s="41" t="n"/>
      <c r="J100" s="39" t="n"/>
      <c r="K100" s="39" t="n"/>
      <c r="L100" s="39" t="n"/>
      <c r="M100" s="41" t="n"/>
      <c r="N100" s="34">
        <f>IFERROR(IF(A100="","",I100-M100),"")</f>
        <v/>
      </c>
      <c r="O100" s="36">
        <f>IFERROR(IF(A100="","",(I100-M100)/M100),"")</f>
        <v/>
      </c>
      <c r="P100" s="39" t="n"/>
      <c r="Q100" s="39" t="n"/>
      <c r="R100" s="39" t="n"/>
      <c r="S100" s="39" t="n"/>
      <c r="T100" s="38">
        <f>IFERROR(IF(A100="","",IF(OR(P100&lt;&gt;Q100,R100&lt;&gt;S100),"Not Like-for-Like","Comparable")),"")</f>
        <v/>
      </c>
      <c r="U100" s="38">
        <f>IFERROR(IF(A100="","",IF(T100&lt;&gt;"Comparable","Terms Differ",IF(MAX(N100,-N100)&lt;='Dashboard'!$B$9,"Within Tolerance","Review"))),"")</f>
        <v/>
      </c>
      <c r="V100" s="38">
        <f>IFERROR(IF(A100="","",IF(T100&lt;&gt;"Comparable","Terms Differ",IF(N100&lt;-'Dashboard'!$B$10,"Below Market",IF(N100&gt;'Dashboard'!$B$10,"Above Market","Near Market")))),"")</f>
        <v/>
      </c>
      <c r="W100" s="49">
        <f>IFERROR(IF(A100="","",TODAY()-B100),"")</f>
        <v/>
      </c>
      <c r="X100" s="38">
        <f>IFERROR(IF(A100="","",IF(B100&gt;TODAY(),"Future-Dated",IF(W100&lt;=7,"Current",IF(W100&lt;=14,"Aging","Stale")))),"")</f>
        <v/>
      </c>
      <c r="Y100" s="39" t="n"/>
      <c r="Z100" s="39" t="n"/>
      <c r="AA100" s="39" t="n"/>
      <c r="AB100" s="38">
        <f>IFERROR(IF(A100="","",IF(J100="","Missing competitor hotel",IF(B100="","Missing shop date",IF(C100="","Missing stay date",IF(I100&lt;=0,"Review hotel rate",IF(M100&lt;=0,"Review competitor rate",IF(B100&gt;C100,"Shop date after stay date",IF(X100="Stale","Refresh rate shop","OK")))))))),"")</f>
        <v/>
      </c>
    </row>
    <row r="101">
      <c r="A101" s="44" t="n"/>
      <c r="B101" s="45" t="n"/>
      <c r="C101" s="45" t="n"/>
      <c r="D101" s="48" t="n"/>
      <c r="E101" s="48" t="n"/>
      <c r="F101" s="44" t="n"/>
      <c r="G101" s="44" t="n"/>
      <c r="H101" s="44" t="n"/>
      <c r="I101" s="46" t="n"/>
      <c r="J101" s="44" t="n"/>
      <c r="K101" s="44" t="n"/>
      <c r="L101" s="44" t="n"/>
      <c r="M101" s="46" t="n"/>
      <c r="N101" s="34">
        <f>IFERROR(IF(A101="","",I101-M101),"")</f>
        <v/>
      </c>
      <c r="O101" s="36">
        <f>IFERROR(IF(A101="","",(I101-M101)/M101),"")</f>
        <v/>
      </c>
      <c r="P101" s="44" t="n"/>
      <c r="Q101" s="44" t="n"/>
      <c r="R101" s="44" t="n"/>
      <c r="S101" s="44" t="n"/>
      <c r="T101" s="38">
        <f>IFERROR(IF(A101="","",IF(OR(P101&lt;&gt;Q101,R101&lt;&gt;S101),"Not Like-for-Like","Comparable")),"")</f>
        <v/>
      </c>
      <c r="U101" s="38">
        <f>IFERROR(IF(A101="","",IF(T101&lt;&gt;"Comparable","Terms Differ",IF(MAX(N101,-N101)&lt;='Dashboard'!$B$9,"Within Tolerance","Review"))),"")</f>
        <v/>
      </c>
      <c r="V101" s="38">
        <f>IFERROR(IF(A101="","",IF(T101&lt;&gt;"Comparable","Terms Differ",IF(N101&lt;-'Dashboard'!$B$10,"Below Market",IF(N101&gt;'Dashboard'!$B$10,"Above Market","Near Market")))),"")</f>
        <v/>
      </c>
      <c r="W101" s="49">
        <f>IFERROR(IF(A101="","",TODAY()-B101),"")</f>
        <v/>
      </c>
      <c r="X101" s="38">
        <f>IFERROR(IF(A101="","",IF(B101&gt;TODAY(),"Future-Dated",IF(W101&lt;=7,"Current",IF(W101&lt;=14,"Aging","Stale")))),"")</f>
        <v/>
      </c>
      <c r="Y101" s="44" t="n"/>
      <c r="Z101" s="44" t="n"/>
      <c r="AA101" s="44" t="n"/>
      <c r="AB101" s="38">
        <f>IFERROR(IF(A101="","",IF(J101="","Missing competitor hotel",IF(B101="","Missing shop date",IF(C101="","Missing stay date",IF(I101&lt;=0,"Review hotel rate",IF(M101&lt;=0,"Review competitor rate",IF(B101&gt;C101,"Shop date after stay date",IF(X101="Stale","Refresh rate shop","OK")))))))),"")</f>
        <v/>
      </c>
    </row>
    <row r="102">
      <c r="A102" s="39" t="n"/>
      <c r="B102" s="40" t="n"/>
      <c r="C102" s="40" t="n"/>
      <c r="D102" s="43" t="n"/>
      <c r="E102" s="43" t="n"/>
      <c r="F102" s="39" t="n"/>
      <c r="G102" s="39" t="n"/>
      <c r="H102" s="39" t="n"/>
      <c r="I102" s="41" t="n"/>
      <c r="J102" s="39" t="n"/>
      <c r="K102" s="39" t="n"/>
      <c r="L102" s="39" t="n"/>
      <c r="M102" s="41" t="n"/>
      <c r="N102" s="34">
        <f>IFERROR(IF(A102="","",I102-M102),"")</f>
        <v/>
      </c>
      <c r="O102" s="36">
        <f>IFERROR(IF(A102="","",(I102-M102)/M102),"")</f>
        <v/>
      </c>
      <c r="P102" s="39" t="n"/>
      <c r="Q102" s="39" t="n"/>
      <c r="R102" s="39" t="n"/>
      <c r="S102" s="39" t="n"/>
      <c r="T102" s="38">
        <f>IFERROR(IF(A102="","",IF(OR(P102&lt;&gt;Q102,R102&lt;&gt;S102),"Not Like-for-Like","Comparable")),"")</f>
        <v/>
      </c>
      <c r="U102" s="38">
        <f>IFERROR(IF(A102="","",IF(T102&lt;&gt;"Comparable","Terms Differ",IF(MAX(N102,-N102)&lt;='Dashboard'!$B$9,"Within Tolerance","Review"))),"")</f>
        <v/>
      </c>
      <c r="V102" s="38">
        <f>IFERROR(IF(A102="","",IF(T102&lt;&gt;"Comparable","Terms Differ",IF(N102&lt;-'Dashboard'!$B$10,"Below Market",IF(N102&gt;'Dashboard'!$B$10,"Above Market","Near Market")))),"")</f>
        <v/>
      </c>
      <c r="W102" s="49">
        <f>IFERROR(IF(A102="","",TODAY()-B102),"")</f>
        <v/>
      </c>
      <c r="X102" s="38">
        <f>IFERROR(IF(A102="","",IF(B102&gt;TODAY(),"Future-Dated",IF(W102&lt;=7,"Current",IF(W102&lt;=14,"Aging","Stale")))),"")</f>
        <v/>
      </c>
      <c r="Y102" s="39" t="n"/>
      <c r="Z102" s="39" t="n"/>
      <c r="AA102" s="39" t="n"/>
      <c r="AB102" s="38">
        <f>IFERROR(IF(A102="","",IF(J102="","Missing competitor hotel",IF(B102="","Missing shop date",IF(C102="","Missing stay date",IF(I102&lt;=0,"Review hotel rate",IF(M102&lt;=0,"Review competitor rate",IF(B102&gt;C102,"Shop date after stay date",IF(X102="Stale","Refresh rate shop","OK")))))))),"")</f>
        <v/>
      </c>
    </row>
    <row r="103">
      <c r="A103" s="44" t="n"/>
      <c r="B103" s="45" t="n"/>
      <c r="C103" s="45" t="n"/>
      <c r="D103" s="48" t="n"/>
      <c r="E103" s="48" t="n"/>
      <c r="F103" s="44" t="n"/>
      <c r="G103" s="44" t="n"/>
      <c r="H103" s="44" t="n"/>
      <c r="I103" s="46" t="n"/>
      <c r="J103" s="44" t="n"/>
      <c r="K103" s="44" t="n"/>
      <c r="L103" s="44" t="n"/>
      <c r="M103" s="46" t="n"/>
      <c r="N103" s="34">
        <f>IFERROR(IF(A103="","",I103-M103),"")</f>
        <v/>
      </c>
      <c r="O103" s="36">
        <f>IFERROR(IF(A103="","",(I103-M103)/M103),"")</f>
        <v/>
      </c>
      <c r="P103" s="44" t="n"/>
      <c r="Q103" s="44" t="n"/>
      <c r="R103" s="44" t="n"/>
      <c r="S103" s="44" t="n"/>
      <c r="T103" s="38">
        <f>IFERROR(IF(A103="","",IF(OR(P103&lt;&gt;Q103,R103&lt;&gt;S103),"Not Like-for-Like","Comparable")),"")</f>
        <v/>
      </c>
      <c r="U103" s="38">
        <f>IFERROR(IF(A103="","",IF(T103&lt;&gt;"Comparable","Terms Differ",IF(MAX(N103,-N103)&lt;='Dashboard'!$B$9,"Within Tolerance","Review"))),"")</f>
        <v/>
      </c>
      <c r="V103" s="38">
        <f>IFERROR(IF(A103="","",IF(T103&lt;&gt;"Comparable","Terms Differ",IF(N103&lt;-'Dashboard'!$B$10,"Below Market",IF(N103&gt;'Dashboard'!$B$10,"Above Market","Near Market")))),"")</f>
        <v/>
      </c>
      <c r="W103" s="49">
        <f>IFERROR(IF(A103="","",TODAY()-B103),"")</f>
        <v/>
      </c>
      <c r="X103" s="38">
        <f>IFERROR(IF(A103="","",IF(B103&gt;TODAY(),"Future-Dated",IF(W103&lt;=7,"Current",IF(W103&lt;=14,"Aging","Stale")))),"")</f>
        <v/>
      </c>
      <c r="Y103" s="44" t="n"/>
      <c r="Z103" s="44" t="n"/>
      <c r="AA103" s="44" t="n"/>
      <c r="AB103" s="38">
        <f>IFERROR(IF(A103="","",IF(J103="","Missing competitor hotel",IF(B103="","Missing shop date",IF(C103="","Missing stay date",IF(I103&lt;=0,"Review hotel rate",IF(M103&lt;=0,"Review competitor rate",IF(B103&gt;C103,"Shop date after stay date",IF(X103="Stale","Refresh rate shop","OK")))))))),"")</f>
        <v/>
      </c>
    </row>
    <row r="104">
      <c r="A104" s="39" t="n"/>
      <c r="B104" s="40" t="n"/>
      <c r="C104" s="40" t="n"/>
      <c r="D104" s="43" t="n"/>
      <c r="E104" s="43" t="n"/>
      <c r="F104" s="39" t="n"/>
      <c r="G104" s="39" t="n"/>
      <c r="H104" s="39" t="n"/>
      <c r="I104" s="41" t="n"/>
      <c r="J104" s="39" t="n"/>
      <c r="K104" s="39" t="n"/>
      <c r="L104" s="39" t="n"/>
      <c r="M104" s="41" t="n"/>
      <c r="N104" s="34">
        <f>IFERROR(IF(A104="","",I104-M104),"")</f>
        <v/>
      </c>
      <c r="O104" s="36">
        <f>IFERROR(IF(A104="","",(I104-M104)/M104),"")</f>
        <v/>
      </c>
      <c r="P104" s="39" t="n"/>
      <c r="Q104" s="39" t="n"/>
      <c r="R104" s="39" t="n"/>
      <c r="S104" s="39" t="n"/>
      <c r="T104" s="38">
        <f>IFERROR(IF(A104="","",IF(OR(P104&lt;&gt;Q104,R104&lt;&gt;S104),"Not Like-for-Like","Comparable")),"")</f>
        <v/>
      </c>
      <c r="U104" s="38">
        <f>IFERROR(IF(A104="","",IF(T104&lt;&gt;"Comparable","Terms Differ",IF(MAX(N104,-N104)&lt;='Dashboard'!$B$9,"Within Tolerance","Review"))),"")</f>
        <v/>
      </c>
      <c r="V104" s="38">
        <f>IFERROR(IF(A104="","",IF(T104&lt;&gt;"Comparable","Terms Differ",IF(N104&lt;-'Dashboard'!$B$10,"Below Market",IF(N104&gt;'Dashboard'!$B$10,"Above Market","Near Market")))),"")</f>
        <v/>
      </c>
      <c r="W104" s="49">
        <f>IFERROR(IF(A104="","",TODAY()-B104),"")</f>
        <v/>
      </c>
      <c r="X104" s="38">
        <f>IFERROR(IF(A104="","",IF(B104&gt;TODAY(),"Future-Dated",IF(W104&lt;=7,"Current",IF(W104&lt;=14,"Aging","Stale")))),"")</f>
        <v/>
      </c>
      <c r="Y104" s="39" t="n"/>
      <c r="Z104" s="39" t="n"/>
      <c r="AA104" s="39" t="n"/>
      <c r="AB104" s="38">
        <f>IFERROR(IF(A104="","",IF(J104="","Missing competitor hotel",IF(B104="","Missing shop date",IF(C104="","Missing stay date",IF(I104&lt;=0,"Review hotel rate",IF(M104&lt;=0,"Review competitor rate",IF(B104&gt;C104,"Shop date after stay date",IF(X104="Stale","Refresh rate shop","OK")))))))),"")</f>
        <v/>
      </c>
    </row>
    <row r="105">
      <c r="A105" s="44" t="n"/>
      <c r="B105" s="45" t="n"/>
      <c r="C105" s="45" t="n"/>
      <c r="D105" s="48" t="n"/>
      <c r="E105" s="48" t="n"/>
      <c r="F105" s="44" t="n"/>
      <c r="G105" s="44" t="n"/>
      <c r="H105" s="44" t="n"/>
      <c r="I105" s="46" t="n"/>
      <c r="J105" s="44" t="n"/>
      <c r="K105" s="44" t="n"/>
      <c r="L105" s="44" t="n"/>
      <c r="M105" s="46" t="n"/>
      <c r="N105" s="34">
        <f>IFERROR(IF(A105="","",I105-M105),"")</f>
        <v/>
      </c>
      <c r="O105" s="36">
        <f>IFERROR(IF(A105="","",(I105-M105)/M105),"")</f>
        <v/>
      </c>
      <c r="P105" s="44" t="n"/>
      <c r="Q105" s="44" t="n"/>
      <c r="R105" s="44" t="n"/>
      <c r="S105" s="44" t="n"/>
      <c r="T105" s="38">
        <f>IFERROR(IF(A105="","",IF(OR(P105&lt;&gt;Q105,R105&lt;&gt;S105),"Not Like-for-Like","Comparable")),"")</f>
        <v/>
      </c>
      <c r="U105" s="38">
        <f>IFERROR(IF(A105="","",IF(T105&lt;&gt;"Comparable","Terms Differ",IF(MAX(N105,-N105)&lt;='Dashboard'!$B$9,"Within Tolerance","Review"))),"")</f>
        <v/>
      </c>
      <c r="V105" s="38">
        <f>IFERROR(IF(A105="","",IF(T105&lt;&gt;"Comparable","Terms Differ",IF(N105&lt;-'Dashboard'!$B$10,"Below Market",IF(N105&gt;'Dashboard'!$B$10,"Above Market","Near Market")))),"")</f>
        <v/>
      </c>
      <c r="W105" s="49">
        <f>IFERROR(IF(A105="","",TODAY()-B105),"")</f>
        <v/>
      </c>
      <c r="X105" s="38">
        <f>IFERROR(IF(A105="","",IF(B105&gt;TODAY(),"Future-Dated",IF(W105&lt;=7,"Current",IF(W105&lt;=14,"Aging","Stale")))),"")</f>
        <v/>
      </c>
      <c r="Y105" s="44" t="n"/>
      <c r="Z105" s="44" t="n"/>
      <c r="AA105" s="44" t="n"/>
      <c r="AB105" s="38">
        <f>IFERROR(IF(A105="","",IF(J105="","Missing competitor hotel",IF(B105="","Missing shop date",IF(C105="","Missing stay date",IF(I105&lt;=0,"Review hotel rate",IF(M105&lt;=0,"Review competitor rate",IF(B105&gt;C105,"Shop date after stay date",IF(X105="Stale","Refresh rate shop","OK")))))))),"")</f>
        <v/>
      </c>
    </row>
    <row r="106">
      <c r="A106" s="39" t="n"/>
      <c r="B106" s="40" t="n"/>
      <c r="C106" s="40" t="n"/>
      <c r="D106" s="43" t="n"/>
      <c r="E106" s="43" t="n"/>
      <c r="F106" s="39" t="n"/>
      <c r="G106" s="39" t="n"/>
      <c r="H106" s="39" t="n"/>
      <c r="I106" s="41" t="n"/>
      <c r="J106" s="39" t="n"/>
      <c r="K106" s="39" t="n"/>
      <c r="L106" s="39" t="n"/>
      <c r="M106" s="41" t="n"/>
      <c r="N106" s="34">
        <f>IFERROR(IF(A106="","",I106-M106),"")</f>
        <v/>
      </c>
      <c r="O106" s="36">
        <f>IFERROR(IF(A106="","",(I106-M106)/M106),"")</f>
        <v/>
      </c>
      <c r="P106" s="39" t="n"/>
      <c r="Q106" s="39" t="n"/>
      <c r="R106" s="39" t="n"/>
      <c r="S106" s="39" t="n"/>
      <c r="T106" s="38">
        <f>IFERROR(IF(A106="","",IF(OR(P106&lt;&gt;Q106,R106&lt;&gt;S106),"Not Like-for-Like","Comparable")),"")</f>
        <v/>
      </c>
      <c r="U106" s="38">
        <f>IFERROR(IF(A106="","",IF(T106&lt;&gt;"Comparable","Terms Differ",IF(MAX(N106,-N106)&lt;='Dashboard'!$B$9,"Within Tolerance","Review"))),"")</f>
        <v/>
      </c>
      <c r="V106" s="38">
        <f>IFERROR(IF(A106="","",IF(T106&lt;&gt;"Comparable","Terms Differ",IF(N106&lt;-'Dashboard'!$B$10,"Below Market",IF(N106&gt;'Dashboard'!$B$10,"Above Market","Near Market")))),"")</f>
        <v/>
      </c>
      <c r="W106" s="49">
        <f>IFERROR(IF(A106="","",TODAY()-B106),"")</f>
        <v/>
      </c>
      <c r="X106" s="38">
        <f>IFERROR(IF(A106="","",IF(B106&gt;TODAY(),"Future-Dated",IF(W106&lt;=7,"Current",IF(W106&lt;=14,"Aging","Stale")))),"")</f>
        <v/>
      </c>
      <c r="Y106" s="39" t="n"/>
      <c r="Z106" s="39" t="n"/>
      <c r="AA106" s="39" t="n"/>
      <c r="AB106" s="38">
        <f>IFERROR(IF(A106="","",IF(J106="","Missing competitor hotel",IF(B106="","Missing shop date",IF(C106="","Missing stay date",IF(I106&lt;=0,"Review hotel rate",IF(M106&lt;=0,"Review competitor rate",IF(B106&gt;C106,"Shop date after stay date",IF(X106="Stale","Refresh rate shop","OK")))))))),"")</f>
        <v/>
      </c>
    </row>
    <row r="107">
      <c r="A107" s="44" t="n"/>
      <c r="B107" s="45" t="n"/>
      <c r="C107" s="45" t="n"/>
      <c r="D107" s="48" t="n"/>
      <c r="E107" s="48" t="n"/>
      <c r="F107" s="44" t="n"/>
      <c r="G107" s="44" t="n"/>
      <c r="H107" s="44" t="n"/>
      <c r="I107" s="46" t="n"/>
      <c r="J107" s="44" t="n"/>
      <c r="K107" s="44" t="n"/>
      <c r="L107" s="44" t="n"/>
      <c r="M107" s="46" t="n"/>
      <c r="N107" s="34">
        <f>IFERROR(IF(A107="","",I107-M107),"")</f>
        <v/>
      </c>
      <c r="O107" s="36">
        <f>IFERROR(IF(A107="","",(I107-M107)/M107),"")</f>
        <v/>
      </c>
      <c r="P107" s="44" t="n"/>
      <c r="Q107" s="44" t="n"/>
      <c r="R107" s="44" t="n"/>
      <c r="S107" s="44" t="n"/>
      <c r="T107" s="38">
        <f>IFERROR(IF(A107="","",IF(OR(P107&lt;&gt;Q107,R107&lt;&gt;S107),"Not Like-for-Like","Comparable")),"")</f>
        <v/>
      </c>
      <c r="U107" s="38">
        <f>IFERROR(IF(A107="","",IF(T107&lt;&gt;"Comparable","Terms Differ",IF(MAX(N107,-N107)&lt;='Dashboard'!$B$9,"Within Tolerance","Review"))),"")</f>
        <v/>
      </c>
      <c r="V107" s="38">
        <f>IFERROR(IF(A107="","",IF(T107&lt;&gt;"Comparable","Terms Differ",IF(N107&lt;-'Dashboard'!$B$10,"Below Market",IF(N107&gt;'Dashboard'!$B$10,"Above Market","Near Market")))),"")</f>
        <v/>
      </c>
      <c r="W107" s="49">
        <f>IFERROR(IF(A107="","",TODAY()-B107),"")</f>
        <v/>
      </c>
      <c r="X107" s="38">
        <f>IFERROR(IF(A107="","",IF(B107&gt;TODAY(),"Future-Dated",IF(W107&lt;=7,"Current",IF(W107&lt;=14,"Aging","Stale")))),"")</f>
        <v/>
      </c>
      <c r="Y107" s="44" t="n"/>
      <c r="Z107" s="44" t="n"/>
      <c r="AA107" s="44" t="n"/>
      <c r="AB107" s="38">
        <f>IFERROR(IF(A107="","",IF(J107="","Missing competitor hotel",IF(B107="","Missing shop date",IF(C107="","Missing stay date",IF(I107&lt;=0,"Review hotel rate",IF(M107&lt;=0,"Review competitor rate",IF(B107&gt;C107,"Shop date after stay date",IF(X107="Stale","Refresh rate shop","OK")))))))),"")</f>
        <v/>
      </c>
    </row>
    <row r="108">
      <c r="A108" s="39" t="n"/>
      <c r="B108" s="40" t="n"/>
      <c r="C108" s="40" t="n"/>
      <c r="D108" s="43" t="n"/>
      <c r="E108" s="43" t="n"/>
      <c r="F108" s="39" t="n"/>
      <c r="G108" s="39" t="n"/>
      <c r="H108" s="39" t="n"/>
      <c r="I108" s="41" t="n"/>
      <c r="J108" s="39" t="n"/>
      <c r="K108" s="39" t="n"/>
      <c r="L108" s="39" t="n"/>
      <c r="M108" s="41" t="n"/>
      <c r="N108" s="34">
        <f>IFERROR(IF(A108="","",I108-M108),"")</f>
        <v/>
      </c>
      <c r="O108" s="36">
        <f>IFERROR(IF(A108="","",(I108-M108)/M108),"")</f>
        <v/>
      </c>
      <c r="P108" s="39" t="n"/>
      <c r="Q108" s="39" t="n"/>
      <c r="R108" s="39" t="n"/>
      <c r="S108" s="39" t="n"/>
      <c r="T108" s="38">
        <f>IFERROR(IF(A108="","",IF(OR(P108&lt;&gt;Q108,R108&lt;&gt;S108),"Not Like-for-Like","Comparable")),"")</f>
        <v/>
      </c>
      <c r="U108" s="38">
        <f>IFERROR(IF(A108="","",IF(T108&lt;&gt;"Comparable","Terms Differ",IF(MAX(N108,-N108)&lt;='Dashboard'!$B$9,"Within Tolerance","Review"))),"")</f>
        <v/>
      </c>
      <c r="V108" s="38">
        <f>IFERROR(IF(A108="","",IF(T108&lt;&gt;"Comparable","Terms Differ",IF(N108&lt;-'Dashboard'!$B$10,"Below Market",IF(N108&gt;'Dashboard'!$B$10,"Above Market","Near Market")))),"")</f>
        <v/>
      </c>
      <c r="W108" s="49">
        <f>IFERROR(IF(A108="","",TODAY()-B108),"")</f>
        <v/>
      </c>
      <c r="X108" s="38">
        <f>IFERROR(IF(A108="","",IF(B108&gt;TODAY(),"Future-Dated",IF(W108&lt;=7,"Current",IF(W108&lt;=14,"Aging","Stale")))),"")</f>
        <v/>
      </c>
      <c r="Y108" s="39" t="n"/>
      <c r="Z108" s="39" t="n"/>
      <c r="AA108" s="39" t="n"/>
      <c r="AB108" s="38">
        <f>IFERROR(IF(A108="","",IF(J108="","Missing competitor hotel",IF(B108="","Missing shop date",IF(C108="","Missing stay date",IF(I108&lt;=0,"Review hotel rate",IF(M108&lt;=0,"Review competitor rate",IF(B108&gt;C108,"Shop date after stay date",IF(X108="Stale","Refresh rate shop","OK")))))))),"")</f>
        <v/>
      </c>
    </row>
    <row r="109">
      <c r="A109" s="44" t="n"/>
      <c r="B109" s="45" t="n"/>
      <c r="C109" s="45" t="n"/>
      <c r="D109" s="48" t="n"/>
      <c r="E109" s="48" t="n"/>
      <c r="F109" s="44" t="n"/>
      <c r="G109" s="44" t="n"/>
      <c r="H109" s="44" t="n"/>
      <c r="I109" s="46" t="n"/>
      <c r="J109" s="44" t="n"/>
      <c r="K109" s="44" t="n"/>
      <c r="L109" s="44" t="n"/>
      <c r="M109" s="46" t="n"/>
      <c r="N109" s="34">
        <f>IFERROR(IF(A109="","",I109-M109),"")</f>
        <v/>
      </c>
      <c r="O109" s="36">
        <f>IFERROR(IF(A109="","",(I109-M109)/M109),"")</f>
        <v/>
      </c>
      <c r="P109" s="44" t="n"/>
      <c r="Q109" s="44" t="n"/>
      <c r="R109" s="44" t="n"/>
      <c r="S109" s="44" t="n"/>
      <c r="T109" s="38">
        <f>IFERROR(IF(A109="","",IF(OR(P109&lt;&gt;Q109,R109&lt;&gt;S109),"Not Like-for-Like","Comparable")),"")</f>
        <v/>
      </c>
      <c r="U109" s="38">
        <f>IFERROR(IF(A109="","",IF(T109&lt;&gt;"Comparable","Terms Differ",IF(MAX(N109,-N109)&lt;='Dashboard'!$B$9,"Within Tolerance","Review"))),"")</f>
        <v/>
      </c>
      <c r="V109" s="38">
        <f>IFERROR(IF(A109="","",IF(T109&lt;&gt;"Comparable","Terms Differ",IF(N109&lt;-'Dashboard'!$B$10,"Below Market",IF(N109&gt;'Dashboard'!$B$10,"Above Market","Near Market")))),"")</f>
        <v/>
      </c>
      <c r="W109" s="49">
        <f>IFERROR(IF(A109="","",TODAY()-B109),"")</f>
        <v/>
      </c>
      <c r="X109" s="38">
        <f>IFERROR(IF(A109="","",IF(B109&gt;TODAY(),"Future-Dated",IF(W109&lt;=7,"Current",IF(W109&lt;=14,"Aging","Stale")))),"")</f>
        <v/>
      </c>
      <c r="Y109" s="44" t="n"/>
      <c r="Z109" s="44" t="n"/>
      <c r="AA109" s="44" t="n"/>
      <c r="AB109" s="38">
        <f>IFERROR(IF(A109="","",IF(J109="","Missing competitor hotel",IF(B109="","Missing shop date",IF(C109="","Missing stay date",IF(I109&lt;=0,"Review hotel rate",IF(M109&lt;=0,"Review competitor rate",IF(B109&gt;C109,"Shop date after stay date",IF(X109="Stale","Refresh rate shop","OK")))))))),"")</f>
        <v/>
      </c>
    </row>
    <row r="110">
      <c r="A110" s="39" t="n"/>
      <c r="B110" s="40" t="n"/>
      <c r="C110" s="40" t="n"/>
      <c r="D110" s="43" t="n"/>
      <c r="E110" s="43" t="n"/>
      <c r="F110" s="39" t="n"/>
      <c r="G110" s="39" t="n"/>
      <c r="H110" s="39" t="n"/>
      <c r="I110" s="41" t="n"/>
      <c r="J110" s="39" t="n"/>
      <c r="K110" s="39" t="n"/>
      <c r="L110" s="39" t="n"/>
      <c r="M110" s="41" t="n"/>
      <c r="N110" s="34">
        <f>IFERROR(IF(A110="","",I110-M110),"")</f>
        <v/>
      </c>
      <c r="O110" s="36">
        <f>IFERROR(IF(A110="","",(I110-M110)/M110),"")</f>
        <v/>
      </c>
      <c r="P110" s="39" t="n"/>
      <c r="Q110" s="39" t="n"/>
      <c r="R110" s="39" t="n"/>
      <c r="S110" s="39" t="n"/>
      <c r="T110" s="38">
        <f>IFERROR(IF(A110="","",IF(OR(P110&lt;&gt;Q110,R110&lt;&gt;S110),"Not Like-for-Like","Comparable")),"")</f>
        <v/>
      </c>
      <c r="U110" s="38">
        <f>IFERROR(IF(A110="","",IF(T110&lt;&gt;"Comparable","Terms Differ",IF(MAX(N110,-N110)&lt;='Dashboard'!$B$9,"Within Tolerance","Review"))),"")</f>
        <v/>
      </c>
      <c r="V110" s="38">
        <f>IFERROR(IF(A110="","",IF(T110&lt;&gt;"Comparable","Terms Differ",IF(N110&lt;-'Dashboard'!$B$10,"Below Market",IF(N110&gt;'Dashboard'!$B$10,"Above Market","Near Market")))),"")</f>
        <v/>
      </c>
      <c r="W110" s="49">
        <f>IFERROR(IF(A110="","",TODAY()-B110),"")</f>
        <v/>
      </c>
      <c r="X110" s="38">
        <f>IFERROR(IF(A110="","",IF(B110&gt;TODAY(),"Future-Dated",IF(W110&lt;=7,"Current",IF(W110&lt;=14,"Aging","Stale")))),"")</f>
        <v/>
      </c>
      <c r="Y110" s="39" t="n"/>
      <c r="Z110" s="39" t="n"/>
      <c r="AA110" s="39" t="n"/>
      <c r="AB110" s="38">
        <f>IFERROR(IF(A110="","",IF(J110="","Missing competitor hotel",IF(B110="","Missing shop date",IF(C110="","Missing stay date",IF(I110&lt;=0,"Review hotel rate",IF(M110&lt;=0,"Review competitor rate",IF(B110&gt;C110,"Shop date after stay date",IF(X110="Stale","Refresh rate shop","OK")))))))),"")</f>
        <v/>
      </c>
    </row>
    <row r="111">
      <c r="A111" s="44" t="n"/>
      <c r="B111" s="45" t="n"/>
      <c r="C111" s="45" t="n"/>
      <c r="D111" s="48" t="n"/>
      <c r="E111" s="48" t="n"/>
      <c r="F111" s="44" t="n"/>
      <c r="G111" s="44" t="n"/>
      <c r="H111" s="44" t="n"/>
      <c r="I111" s="46" t="n"/>
      <c r="J111" s="44" t="n"/>
      <c r="K111" s="44" t="n"/>
      <c r="L111" s="44" t="n"/>
      <c r="M111" s="46" t="n"/>
      <c r="N111" s="34">
        <f>IFERROR(IF(A111="","",I111-M111),"")</f>
        <v/>
      </c>
      <c r="O111" s="36">
        <f>IFERROR(IF(A111="","",(I111-M111)/M111),"")</f>
        <v/>
      </c>
      <c r="P111" s="44" t="n"/>
      <c r="Q111" s="44" t="n"/>
      <c r="R111" s="44" t="n"/>
      <c r="S111" s="44" t="n"/>
      <c r="T111" s="38">
        <f>IFERROR(IF(A111="","",IF(OR(P111&lt;&gt;Q111,R111&lt;&gt;S111),"Not Like-for-Like","Comparable")),"")</f>
        <v/>
      </c>
      <c r="U111" s="38">
        <f>IFERROR(IF(A111="","",IF(T111&lt;&gt;"Comparable","Terms Differ",IF(MAX(N111,-N111)&lt;='Dashboard'!$B$9,"Within Tolerance","Review"))),"")</f>
        <v/>
      </c>
      <c r="V111" s="38">
        <f>IFERROR(IF(A111="","",IF(T111&lt;&gt;"Comparable","Terms Differ",IF(N111&lt;-'Dashboard'!$B$10,"Below Market",IF(N111&gt;'Dashboard'!$B$10,"Above Market","Near Market")))),"")</f>
        <v/>
      </c>
      <c r="W111" s="49">
        <f>IFERROR(IF(A111="","",TODAY()-B111),"")</f>
        <v/>
      </c>
      <c r="X111" s="38">
        <f>IFERROR(IF(A111="","",IF(B111&gt;TODAY(),"Future-Dated",IF(W111&lt;=7,"Current",IF(W111&lt;=14,"Aging","Stale")))),"")</f>
        <v/>
      </c>
      <c r="Y111" s="44" t="n"/>
      <c r="Z111" s="44" t="n"/>
      <c r="AA111" s="44" t="n"/>
      <c r="AB111" s="38">
        <f>IFERROR(IF(A111="","",IF(J111="","Missing competitor hotel",IF(B111="","Missing shop date",IF(C111="","Missing stay date",IF(I111&lt;=0,"Review hotel rate",IF(M111&lt;=0,"Review competitor rate",IF(B111&gt;C111,"Shop date after stay date",IF(X111="Stale","Refresh rate shop","OK")))))))),"")</f>
        <v/>
      </c>
    </row>
    <row r="112">
      <c r="A112" s="39" t="n"/>
      <c r="B112" s="40" t="n"/>
      <c r="C112" s="40" t="n"/>
      <c r="D112" s="43" t="n"/>
      <c r="E112" s="43" t="n"/>
      <c r="F112" s="39" t="n"/>
      <c r="G112" s="39" t="n"/>
      <c r="H112" s="39" t="n"/>
      <c r="I112" s="41" t="n"/>
      <c r="J112" s="39" t="n"/>
      <c r="K112" s="39" t="n"/>
      <c r="L112" s="39" t="n"/>
      <c r="M112" s="41" t="n"/>
      <c r="N112" s="34">
        <f>IFERROR(IF(A112="","",I112-M112),"")</f>
        <v/>
      </c>
      <c r="O112" s="36">
        <f>IFERROR(IF(A112="","",(I112-M112)/M112),"")</f>
        <v/>
      </c>
      <c r="P112" s="39" t="n"/>
      <c r="Q112" s="39" t="n"/>
      <c r="R112" s="39" t="n"/>
      <c r="S112" s="39" t="n"/>
      <c r="T112" s="38">
        <f>IFERROR(IF(A112="","",IF(OR(P112&lt;&gt;Q112,R112&lt;&gt;S112),"Not Like-for-Like","Comparable")),"")</f>
        <v/>
      </c>
      <c r="U112" s="38">
        <f>IFERROR(IF(A112="","",IF(T112&lt;&gt;"Comparable","Terms Differ",IF(MAX(N112,-N112)&lt;='Dashboard'!$B$9,"Within Tolerance","Review"))),"")</f>
        <v/>
      </c>
      <c r="V112" s="38">
        <f>IFERROR(IF(A112="","",IF(T112&lt;&gt;"Comparable","Terms Differ",IF(N112&lt;-'Dashboard'!$B$10,"Below Market",IF(N112&gt;'Dashboard'!$B$10,"Above Market","Near Market")))),"")</f>
        <v/>
      </c>
      <c r="W112" s="49">
        <f>IFERROR(IF(A112="","",TODAY()-B112),"")</f>
        <v/>
      </c>
      <c r="X112" s="38">
        <f>IFERROR(IF(A112="","",IF(B112&gt;TODAY(),"Future-Dated",IF(W112&lt;=7,"Current",IF(W112&lt;=14,"Aging","Stale")))),"")</f>
        <v/>
      </c>
      <c r="Y112" s="39" t="n"/>
      <c r="Z112" s="39" t="n"/>
      <c r="AA112" s="39" t="n"/>
      <c r="AB112" s="38">
        <f>IFERROR(IF(A112="","",IF(J112="","Missing competitor hotel",IF(B112="","Missing shop date",IF(C112="","Missing stay date",IF(I112&lt;=0,"Review hotel rate",IF(M112&lt;=0,"Review competitor rate",IF(B112&gt;C112,"Shop date after stay date",IF(X112="Stale","Refresh rate shop","OK")))))))),"")</f>
        <v/>
      </c>
    </row>
    <row r="113">
      <c r="A113" s="44" t="n"/>
      <c r="B113" s="45" t="n"/>
      <c r="C113" s="45" t="n"/>
      <c r="D113" s="48" t="n"/>
      <c r="E113" s="48" t="n"/>
      <c r="F113" s="44" t="n"/>
      <c r="G113" s="44" t="n"/>
      <c r="H113" s="44" t="n"/>
      <c r="I113" s="46" t="n"/>
      <c r="J113" s="44" t="n"/>
      <c r="K113" s="44" t="n"/>
      <c r="L113" s="44" t="n"/>
      <c r="M113" s="46" t="n"/>
      <c r="N113" s="34">
        <f>IFERROR(IF(A113="","",I113-M113),"")</f>
        <v/>
      </c>
      <c r="O113" s="36">
        <f>IFERROR(IF(A113="","",(I113-M113)/M113),"")</f>
        <v/>
      </c>
      <c r="P113" s="44" t="n"/>
      <c r="Q113" s="44" t="n"/>
      <c r="R113" s="44" t="n"/>
      <c r="S113" s="44" t="n"/>
      <c r="T113" s="38">
        <f>IFERROR(IF(A113="","",IF(OR(P113&lt;&gt;Q113,R113&lt;&gt;S113),"Not Like-for-Like","Comparable")),"")</f>
        <v/>
      </c>
      <c r="U113" s="38">
        <f>IFERROR(IF(A113="","",IF(T113&lt;&gt;"Comparable","Terms Differ",IF(MAX(N113,-N113)&lt;='Dashboard'!$B$9,"Within Tolerance","Review"))),"")</f>
        <v/>
      </c>
      <c r="V113" s="38">
        <f>IFERROR(IF(A113="","",IF(T113&lt;&gt;"Comparable","Terms Differ",IF(N113&lt;-'Dashboard'!$B$10,"Below Market",IF(N113&gt;'Dashboard'!$B$10,"Above Market","Near Market")))),"")</f>
        <v/>
      </c>
      <c r="W113" s="49">
        <f>IFERROR(IF(A113="","",TODAY()-B113),"")</f>
        <v/>
      </c>
      <c r="X113" s="38">
        <f>IFERROR(IF(A113="","",IF(B113&gt;TODAY(),"Future-Dated",IF(W113&lt;=7,"Current",IF(W113&lt;=14,"Aging","Stale")))),"")</f>
        <v/>
      </c>
      <c r="Y113" s="44" t="n"/>
      <c r="Z113" s="44" t="n"/>
      <c r="AA113" s="44" t="n"/>
      <c r="AB113" s="38">
        <f>IFERROR(IF(A113="","",IF(J113="","Missing competitor hotel",IF(B113="","Missing shop date",IF(C113="","Missing stay date",IF(I113&lt;=0,"Review hotel rate",IF(M113&lt;=0,"Review competitor rate",IF(B113&gt;C113,"Shop date after stay date",IF(X113="Stale","Refresh rate shop","OK")))))))),"")</f>
        <v/>
      </c>
    </row>
    <row r="114">
      <c r="A114" s="39" t="n"/>
      <c r="B114" s="40" t="n"/>
      <c r="C114" s="40" t="n"/>
      <c r="D114" s="43" t="n"/>
      <c r="E114" s="43" t="n"/>
      <c r="F114" s="39" t="n"/>
      <c r="G114" s="39" t="n"/>
      <c r="H114" s="39" t="n"/>
      <c r="I114" s="41" t="n"/>
      <c r="J114" s="39" t="n"/>
      <c r="K114" s="39" t="n"/>
      <c r="L114" s="39" t="n"/>
      <c r="M114" s="41" t="n"/>
      <c r="N114" s="34">
        <f>IFERROR(IF(A114="","",I114-M114),"")</f>
        <v/>
      </c>
      <c r="O114" s="36">
        <f>IFERROR(IF(A114="","",(I114-M114)/M114),"")</f>
        <v/>
      </c>
      <c r="P114" s="39" t="n"/>
      <c r="Q114" s="39" t="n"/>
      <c r="R114" s="39" t="n"/>
      <c r="S114" s="39" t="n"/>
      <c r="T114" s="38">
        <f>IFERROR(IF(A114="","",IF(OR(P114&lt;&gt;Q114,R114&lt;&gt;S114),"Not Like-for-Like","Comparable")),"")</f>
        <v/>
      </c>
      <c r="U114" s="38">
        <f>IFERROR(IF(A114="","",IF(T114&lt;&gt;"Comparable","Terms Differ",IF(MAX(N114,-N114)&lt;='Dashboard'!$B$9,"Within Tolerance","Review"))),"")</f>
        <v/>
      </c>
      <c r="V114" s="38">
        <f>IFERROR(IF(A114="","",IF(T114&lt;&gt;"Comparable","Terms Differ",IF(N114&lt;-'Dashboard'!$B$10,"Below Market",IF(N114&gt;'Dashboard'!$B$10,"Above Market","Near Market")))),"")</f>
        <v/>
      </c>
      <c r="W114" s="49">
        <f>IFERROR(IF(A114="","",TODAY()-B114),"")</f>
        <v/>
      </c>
      <c r="X114" s="38">
        <f>IFERROR(IF(A114="","",IF(B114&gt;TODAY(),"Future-Dated",IF(W114&lt;=7,"Current",IF(W114&lt;=14,"Aging","Stale")))),"")</f>
        <v/>
      </c>
      <c r="Y114" s="39" t="n"/>
      <c r="Z114" s="39" t="n"/>
      <c r="AA114" s="39" t="n"/>
      <c r="AB114" s="38">
        <f>IFERROR(IF(A114="","",IF(J114="","Missing competitor hotel",IF(B114="","Missing shop date",IF(C114="","Missing stay date",IF(I114&lt;=0,"Review hotel rate",IF(M114&lt;=0,"Review competitor rate",IF(B114&gt;C114,"Shop date after stay date",IF(X114="Stale","Refresh rate shop","OK")))))))),"")</f>
        <v/>
      </c>
    </row>
    <row r="115">
      <c r="A115" s="44" t="n"/>
      <c r="B115" s="45" t="n"/>
      <c r="C115" s="45" t="n"/>
      <c r="D115" s="48" t="n"/>
      <c r="E115" s="48" t="n"/>
      <c r="F115" s="44" t="n"/>
      <c r="G115" s="44" t="n"/>
      <c r="H115" s="44" t="n"/>
      <c r="I115" s="46" t="n"/>
      <c r="J115" s="44" t="n"/>
      <c r="K115" s="44" t="n"/>
      <c r="L115" s="44" t="n"/>
      <c r="M115" s="46" t="n"/>
      <c r="N115" s="34">
        <f>IFERROR(IF(A115="","",I115-M115),"")</f>
        <v/>
      </c>
      <c r="O115" s="36">
        <f>IFERROR(IF(A115="","",(I115-M115)/M115),"")</f>
        <v/>
      </c>
      <c r="P115" s="44" t="n"/>
      <c r="Q115" s="44" t="n"/>
      <c r="R115" s="44" t="n"/>
      <c r="S115" s="44" t="n"/>
      <c r="T115" s="38">
        <f>IFERROR(IF(A115="","",IF(OR(P115&lt;&gt;Q115,R115&lt;&gt;S115),"Not Like-for-Like","Comparable")),"")</f>
        <v/>
      </c>
      <c r="U115" s="38">
        <f>IFERROR(IF(A115="","",IF(T115&lt;&gt;"Comparable","Terms Differ",IF(MAX(N115,-N115)&lt;='Dashboard'!$B$9,"Within Tolerance","Review"))),"")</f>
        <v/>
      </c>
      <c r="V115" s="38">
        <f>IFERROR(IF(A115="","",IF(T115&lt;&gt;"Comparable","Terms Differ",IF(N115&lt;-'Dashboard'!$B$10,"Below Market",IF(N115&gt;'Dashboard'!$B$10,"Above Market","Near Market")))),"")</f>
        <v/>
      </c>
      <c r="W115" s="49">
        <f>IFERROR(IF(A115="","",TODAY()-B115),"")</f>
        <v/>
      </c>
      <c r="X115" s="38">
        <f>IFERROR(IF(A115="","",IF(B115&gt;TODAY(),"Future-Dated",IF(W115&lt;=7,"Current",IF(W115&lt;=14,"Aging","Stale")))),"")</f>
        <v/>
      </c>
      <c r="Y115" s="44" t="n"/>
      <c r="Z115" s="44" t="n"/>
      <c r="AA115" s="44" t="n"/>
      <c r="AB115" s="38">
        <f>IFERROR(IF(A115="","",IF(J115="","Missing competitor hotel",IF(B115="","Missing shop date",IF(C115="","Missing stay date",IF(I115&lt;=0,"Review hotel rate",IF(M115&lt;=0,"Review competitor rate",IF(B115&gt;C115,"Shop date after stay date",IF(X115="Stale","Refresh rate shop","OK")))))))),"")</f>
        <v/>
      </c>
    </row>
    <row r="116">
      <c r="A116" s="39" t="n"/>
      <c r="B116" s="40" t="n"/>
      <c r="C116" s="40" t="n"/>
      <c r="D116" s="43" t="n"/>
      <c r="E116" s="43" t="n"/>
      <c r="F116" s="39" t="n"/>
      <c r="G116" s="39" t="n"/>
      <c r="H116" s="39" t="n"/>
      <c r="I116" s="41" t="n"/>
      <c r="J116" s="39" t="n"/>
      <c r="K116" s="39" t="n"/>
      <c r="L116" s="39" t="n"/>
      <c r="M116" s="41" t="n"/>
      <c r="N116" s="34">
        <f>IFERROR(IF(A116="","",I116-M116),"")</f>
        <v/>
      </c>
      <c r="O116" s="36">
        <f>IFERROR(IF(A116="","",(I116-M116)/M116),"")</f>
        <v/>
      </c>
      <c r="P116" s="39" t="n"/>
      <c r="Q116" s="39" t="n"/>
      <c r="R116" s="39" t="n"/>
      <c r="S116" s="39" t="n"/>
      <c r="T116" s="38">
        <f>IFERROR(IF(A116="","",IF(OR(P116&lt;&gt;Q116,R116&lt;&gt;S116),"Not Like-for-Like","Comparable")),"")</f>
        <v/>
      </c>
      <c r="U116" s="38">
        <f>IFERROR(IF(A116="","",IF(T116&lt;&gt;"Comparable","Terms Differ",IF(MAX(N116,-N116)&lt;='Dashboard'!$B$9,"Within Tolerance","Review"))),"")</f>
        <v/>
      </c>
      <c r="V116" s="38">
        <f>IFERROR(IF(A116="","",IF(T116&lt;&gt;"Comparable","Terms Differ",IF(N116&lt;-'Dashboard'!$B$10,"Below Market",IF(N116&gt;'Dashboard'!$B$10,"Above Market","Near Market")))),"")</f>
        <v/>
      </c>
      <c r="W116" s="49">
        <f>IFERROR(IF(A116="","",TODAY()-B116),"")</f>
        <v/>
      </c>
      <c r="X116" s="38">
        <f>IFERROR(IF(A116="","",IF(B116&gt;TODAY(),"Future-Dated",IF(W116&lt;=7,"Current",IF(W116&lt;=14,"Aging","Stale")))),"")</f>
        <v/>
      </c>
      <c r="Y116" s="39" t="n"/>
      <c r="Z116" s="39" t="n"/>
      <c r="AA116" s="39" t="n"/>
      <c r="AB116" s="38">
        <f>IFERROR(IF(A116="","",IF(J116="","Missing competitor hotel",IF(B116="","Missing shop date",IF(C116="","Missing stay date",IF(I116&lt;=0,"Review hotel rate",IF(M116&lt;=0,"Review competitor rate",IF(B116&gt;C116,"Shop date after stay date",IF(X116="Stale","Refresh rate shop","OK")))))))),"")</f>
        <v/>
      </c>
    </row>
    <row r="117">
      <c r="A117" s="44" t="n"/>
      <c r="B117" s="45" t="n"/>
      <c r="C117" s="45" t="n"/>
      <c r="D117" s="48" t="n"/>
      <c r="E117" s="48" t="n"/>
      <c r="F117" s="44" t="n"/>
      <c r="G117" s="44" t="n"/>
      <c r="H117" s="44" t="n"/>
      <c r="I117" s="46" t="n"/>
      <c r="J117" s="44" t="n"/>
      <c r="K117" s="44" t="n"/>
      <c r="L117" s="44" t="n"/>
      <c r="M117" s="46" t="n"/>
      <c r="N117" s="34">
        <f>IFERROR(IF(A117="","",I117-M117),"")</f>
        <v/>
      </c>
      <c r="O117" s="36">
        <f>IFERROR(IF(A117="","",(I117-M117)/M117),"")</f>
        <v/>
      </c>
      <c r="P117" s="44" t="n"/>
      <c r="Q117" s="44" t="n"/>
      <c r="R117" s="44" t="n"/>
      <c r="S117" s="44" t="n"/>
      <c r="T117" s="38">
        <f>IFERROR(IF(A117="","",IF(OR(P117&lt;&gt;Q117,R117&lt;&gt;S117),"Not Like-for-Like","Comparable")),"")</f>
        <v/>
      </c>
      <c r="U117" s="38">
        <f>IFERROR(IF(A117="","",IF(T117&lt;&gt;"Comparable","Terms Differ",IF(MAX(N117,-N117)&lt;='Dashboard'!$B$9,"Within Tolerance","Review"))),"")</f>
        <v/>
      </c>
      <c r="V117" s="38">
        <f>IFERROR(IF(A117="","",IF(T117&lt;&gt;"Comparable","Terms Differ",IF(N117&lt;-'Dashboard'!$B$10,"Below Market",IF(N117&gt;'Dashboard'!$B$10,"Above Market","Near Market")))),"")</f>
        <v/>
      </c>
      <c r="W117" s="49">
        <f>IFERROR(IF(A117="","",TODAY()-B117),"")</f>
        <v/>
      </c>
      <c r="X117" s="38">
        <f>IFERROR(IF(A117="","",IF(B117&gt;TODAY(),"Future-Dated",IF(W117&lt;=7,"Current",IF(W117&lt;=14,"Aging","Stale")))),"")</f>
        <v/>
      </c>
      <c r="Y117" s="44" t="n"/>
      <c r="Z117" s="44" t="n"/>
      <c r="AA117" s="44" t="n"/>
      <c r="AB117" s="38">
        <f>IFERROR(IF(A117="","",IF(J117="","Missing competitor hotel",IF(B117="","Missing shop date",IF(C117="","Missing stay date",IF(I117&lt;=0,"Review hotel rate",IF(M117&lt;=0,"Review competitor rate",IF(B117&gt;C117,"Shop date after stay date",IF(X117="Stale","Refresh rate shop","OK")))))))),"")</f>
        <v/>
      </c>
    </row>
    <row r="118">
      <c r="A118" s="39" t="n"/>
      <c r="B118" s="40" t="n"/>
      <c r="C118" s="40" t="n"/>
      <c r="D118" s="43" t="n"/>
      <c r="E118" s="43" t="n"/>
      <c r="F118" s="39" t="n"/>
      <c r="G118" s="39" t="n"/>
      <c r="H118" s="39" t="n"/>
      <c r="I118" s="41" t="n"/>
      <c r="J118" s="39" t="n"/>
      <c r="K118" s="39" t="n"/>
      <c r="L118" s="39" t="n"/>
      <c r="M118" s="41" t="n"/>
      <c r="N118" s="34">
        <f>IFERROR(IF(A118="","",I118-M118),"")</f>
        <v/>
      </c>
      <c r="O118" s="36">
        <f>IFERROR(IF(A118="","",(I118-M118)/M118),"")</f>
        <v/>
      </c>
      <c r="P118" s="39" t="n"/>
      <c r="Q118" s="39" t="n"/>
      <c r="R118" s="39" t="n"/>
      <c r="S118" s="39" t="n"/>
      <c r="T118" s="38">
        <f>IFERROR(IF(A118="","",IF(OR(P118&lt;&gt;Q118,R118&lt;&gt;S118),"Not Like-for-Like","Comparable")),"")</f>
        <v/>
      </c>
      <c r="U118" s="38">
        <f>IFERROR(IF(A118="","",IF(T118&lt;&gt;"Comparable","Terms Differ",IF(MAX(N118,-N118)&lt;='Dashboard'!$B$9,"Within Tolerance","Review"))),"")</f>
        <v/>
      </c>
      <c r="V118" s="38">
        <f>IFERROR(IF(A118="","",IF(T118&lt;&gt;"Comparable","Terms Differ",IF(N118&lt;-'Dashboard'!$B$10,"Below Market",IF(N118&gt;'Dashboard'!$B$10,"Above Market","Near Market")))),"")</f>
        <v/>
      </c>
      <c r="W118" s="49">
        <f>IFERROR(IF(A118="","",TODAY()-B118),"")</f>
        <v/>
      </c>
      <c r="X118" s="38">
        <f>IFERROR(IF(A118="","",IF(B118&gt;TODAY(),"Future-Dated",IF(W118&lt;=7,"Current",IF(W118&lt;=14,"Aging","Stale")))),"")</f>
        <v/>
      </c>
      <c r="Y118" s="39" t="n"/>
      <c r="Z118" s="39" t="n"/>
      <c r="AA118" s="39" t="n"/>
      <c r="AB118" s="38">
        <f>IFERROR(IF(A118="","",IF(J118="","Missing competitor hotel",IF(B118="","Missing shop date",IF(C118="","Missing stay date",IF(I118&lt;=0,"Review hotel rate",IF(M118&lt;=0,"Review competitor rate",IF(B118&gt;C118,"Shop date after stay date",IF(X118="Stale","Refresh rate shop","OK")))))))),"")</f>
        <v/>
      </c>
    </row>
    <row r="119">
      <c r="A119" s="44" t="n"/>
      <c r="B119" s="45" t="n"/>
      <c r="C119" s="45" t="n"/>
      <c r="D119" s="48" t="n"/>
      <c r="E119" s="48" t="n"/>
      <c r="F119" s="44" t="n"/>
      <c r="G119" s="44" t="n"/>
      <c r="H119" s="44" t="n"/>
      <c r="I119" s="46" t="n"/>
      <c r="J119" s="44" t="n"/>
      <c r="K119" s="44" t="n"/>
      <c r="L119" s="44" t="n"/>
      <c r="M119" s="46" t="n"/>
      <c r="N119" s="34">
        <f>IFERROR(IF(A119="","",I119-M119),"")</f>
        <v/>
      </c>
      <c r="O119" s="36">
        <f>IFERROR(IF(A119="","",(I119-M119)/M119),"")</f>
        <v/>
      </c>
      <c r="P119" s="44" t="n"/>
      <c r="Q119" s="44" t="n"/>
      <c r="R119" s="44" t="n"/>
      <c r="S119" s="44" t="n"/>
      <c r="T119" s="38">
        <f>IFERROR(IF(A119="","",IF(OR(P119&lt;&gt;Q119,R119&lt;&gt;S119),"Not Like-for-Like","Comparable")),"")</f>
        <v/>
      </c>
      <c r="U119" s="38">
        <f>IFERROR(IF(A119="","",IF(T119&lt;&gt;"Comparable","Terms Differ",IF(MAX(N119,-N119)&lt;='Dashboard'!$B$9,"Within Tolerance","Review"))),"")</f>
        <v/>
      </c>
      <c r="V119" s="38">
        <f>IFERROR(IF(A119="","",IF(T119&lt;&gt;"Comparable","Terms Differ",IF(N119&lt;-'Dashboard'!$B$10,"Below Market",IF(N119&gt;'Dashboard'!$B$10,"Above Market","Near Market")))),"")</f>
        <v/>
      </c>
      <c r="W119" s="49">
        <f>IFERROR(IF(A119="","",TODAY()-B119),"")</f>
        <v/>
      </c>
      <c r="X119" s="38">
        <f>IFERROR(IF(A119="","",IF(B119&gt;TODAY(),"Future-Dated",IF(W119&lt;=7,"Current",IF(W119&lt;=14,"Aging","Stale")))),"")</f>
        <v/>
      </c>
      <c r="Y119" s="44" t="n"/>
      <c r="Z119" s="44" t="n"/>
      <c r="AA119" s="44" t="n"/>
      <c r="AB119" s="38">
        <f>IFERROR(IF(A119="","",IF(J119="","Missing competitor hotel",IF(B119="","Missing shop date",IF(C119="","Missing stay date",IF(I119&lt;=0,"Review hotel rate",IF(M119&lt;=0,"Review competitor rate",IF(B119&gt;C119,"Shop date after stay date",IF(X119="Stale","Refresh rate shop","OK")))))))),"")</f>
        <v/>
      </c>
    </row>
    <row r="120">
      <c r="A120" s="39" t="n"/>
      <c r="B120" s="40" t="n"/>
      <c r="C120" s="40" t="n"/>
      <c r="D120" s="43" t="n"/>
      <c r="E120" s="43" t="n"/>
      <c r="F120" s="39" t="n"/>
      <c r="G120" s="39" t="n"/>
      <c r="H120" s="39" t="n"/>
      <c r="I120" s="41" t="n"/>
      <c r="J120" s="39" t="n"/>
      <c r="K120" s="39" t="n"/>
      <c r="L120" s="39" t="n"/>
      <c r="M120" s="41" t="n"/>
      <c r="N120" s="34">
        <f>IFERROR(IF(A120="","",I120-M120),"")</f>
        <v/>
      </c>
      <c r="O120" s="36">
        <f>IFERROR(IF(A120="","",(I120-M120)/M120),"")</f>
        <v/>
      </c>
      <c r="P120" s="39" t="n"/>
      <c r="Q120" s="39" t="n"/>
      <c r="R120" s="39" t="n"/>
      <c r="S120" s="39" t="n"/>
      <c r="T120" s="38">
        <f>IFERROR(IF(A120="","",IF(OR(P120&lt;&gt;Q120,R120&lt;&gt;S120),"Not Like-for-Like","Comparable")),"")</f>
        <v/>
      </c>
      <c r="U120" s="38">
        <f>IFERROR(IF(A120="","",IF(T120&lt;&gt;"Comparable","Terms Differ",IF(MAX(N120,-N120)&lt;='Dashboard'!$B$9,"Within Tolerance","Review"))),"")</f>
        <v/>
      </c>
      <c r="V120" s="38">
        <f>IFERROR(IF(A120="","",IF(T120&lt;&gt;"Comparable","Terms Differ",IF(N120&lt;-'Dashboard'!$B$10,"Below Market",IF(N120&gt;'Dashboard'!$B$10,"Above Market","Near Market")))),"")</f>
        <v/>
      </c>
      <c r="W120" s="49">
        <f>IFERROR(IF(A120="","",TODAY()-B120),"")</f>
        <v/>
      </c>
      <c r="X120" s="38">
        <f>IFERROR(IF(A120="","",IF(B120&gt;TODAY(),"Future-Dated",IF(W120&lt;=7,"Current",IF(W120&lt;=14,"Aging","Stale")))),"")</f>
        <v/>
      </c>
      <c r="Y120" s="39" t="n"/>
      <c r="Z120" s="39" t="n"/>
      <c r="AA120" s="39" t="n"/>
      <c r="AB120" s="38">
        <f>IFERROR(IF(A120="","",IF(J120="","Missing competitor hotel",IF(B120="","Missing shop date",IF(C120="","Missing stay date",IF(I120&lt;=0,"Review hotel rate",IF(M120&lt;=0,"Review competitor rate",IF(B120&gt;C120,"Shop date after stay date",IF(X120="Stale","Refresh rate shop","OK")))))))),"")</f>
        <v/>
      </c>
    </row>
    <row r="121">
      <c r="A121" s="44" t="n"/>
      <c r="B121" s="45" t="n"/>
      <c r="C121" s="45" t="n"/>
      <c r="D121" s="48" t="n"/>
      <c r="E121" s="48" t="n"/>
      <c r="F121" s="44" t="n"/>
      <c r="G121" s="44" t="n"/>
      <c r="H121" s="44" t="n"/>
      <c r="I121" s="46" t="n"/>
      <c r="J121" s="44" t="n"/>
      <c r="K121" s="44" t="n"/>
      <c r="L121" s="44" t="n"/>
      <c r="M121" s="46" t="n"/>
      <c r="N121" s="34">
        <f>IFERROR(IF(A121="","",I121-M121),"")</f>
        <v/>
      </c>
      <c r="O121" s="36">
        <f>IFERROR(IF(A121="","",(I121-M121)/M121),"")</f>
        <v/>
      </c>
      <c r="P121" s="44" t="n"/>
      <c r="Q121" s="44" t="n"/>
      <c r="R121" s="44" t="n"/>
      <c r="S121" s="44" t="n"/>
      <c r="T121" s="38">
        <f>IFERROR(IF(A121="","",IF(OR(P121&lt;&gt;Q121,R121&lt;&gt;S121),"Not Like-for-Like","Comparable")),"")</f>
        <v/>
      </c>
      <c r="U121" s="38">
        <f>IFERROR(IF(A121="","",IF(T121&lt;&gt;"Comparable","Terms Differ",IF(MAX(N121,-N121)&lt;='Dashboard'!$B$9,"Within Tolerance","Review"))),"")</f>
        <v/>
      </c>
      <c r="V121" s="38">
        <f>IFERROR(IF(A121="","",IF(T121&lt;&gt;"Comparable","Terms Differ",IF(N121&lt;-'Dashboard'!$B$10,"Below Market",IF(N121&gt;'Dashboard'!$B$10,"Above Market","Near Market")))),"")</f>
        <v/>
      </c>
      <c r="W121" s="49">
        <f>IFERROR(IF(A121="","",TODAY()-B121),"")</f>
        <v/>
      </c>
      <c r="X121" s="38">
        <f>IFERROR(IF(A121="","",IF(B121&gt;TODAY(),"Future-Dated",IF(W121&lt;=7,"Current",IF(W121&lt;=14,"Aging","Stale")))),"")</f>
        <v/>
      </c>
      <c r="Y121" s="44" t="n"/>
      <c r="Z121" s="44" t="n"/>
      <c r="AA121" s="44" t="n"/>
      <c r="AB121" s="38">
        <f>IFERROR(IF(A121="","",IF(J121="","Missing competitor hotel",IF(B121="","Missing shop date",IF(C121="","Missing stay date",IF(I121&lt;=0,"Review hotel rate",IF(M121&lt;=0,"Review competitor rate",IF(B121&gt;C121,"Shop date after stay date",IF(X121="Stale","Refresh rate shop","OK")))))))),"")</f>
        <v/>
      </c>
    </row>
    <row r="122">
      <c r="A122" s="39" t="n"/>
      <c r="B122" s="40" t="n"/>
      <c r="C122" s="40" t="n"/>
      <c r="D122" s="43" t="n"/>
      <c r="E122" s="43" t="n"/>
      <c r="F122" s="39" t="n"/>
      <c r="G122" s="39" t="n"/>
      <c r="H122" s="39" t="n"/>
      <c r="I122" s="41" t="n"/>
      <c r="J122" s="39" t="n"/>
      <c r="K122" s="39" t="n"/>
      <c r="L122" s="39" t="n"/>
      <c r="M122" s="41" t="n"/>
      <c r="N122" s="34">
        <f>IFERROR(IF(A122="","",I122-M122),"")</f>
        <v/>
      </c>
      <c r="O122" s="36">
        <f>IFERROR(IF(A122="","",(I122-M122)/M122),"")</f>
        <v/>
      </c>
      <c r="P122" s="39" t="n"/>
      <c r="Q122" s="39" t="n"/>
      <c r="R122" s="39" t="n"/>
      <c r="S122" s="39" t="n"/>
      <c r="T122" s="38">
        <f>IFERROR(IF(A122="","",IF(OR(P122&lt;&gt;Q122,R122&lt;&gt;S122),"Not Like-for-Like","Comparable")),"")</f>
        <v/>
      </c>
      <c r="U122" s="38">
        <f>IFERROR(IF(A122="","",IF(T122&lt;&gt;"Comparable","Terms Differ",IF(MAX(N122,-N122)&lt;='Dashboard'!$B$9,"Within Tolerance","Review"))),"")</f>
        <v/>
      </c>
      <c r="V122" s="38">
        <f>IFERROR(IF(A122="","",IF(T122&lt;&gt;"Comparable","Terms Differ",IF(N122&lt;-'Dashboard'!$B$10,"Below Market",IF(N122&gt;'Dashboard'!$B$10,"Above Market","Near Market")))),"")</f>
        <v/>
      </c>
      <c r="W122" s="49">
        <f>IFERROR(IF(A122="","",TODAY()-B122),"")</f>
        <v/>
      </c>
      <c r="X122" s="38">
        <f>IFERROR(IF(A122="","",IF(B122&gt;TODAY(),"Future-Dated",IF(W122&lt;=7,"Current",IF(W122&lt;=14,"Aging","Stale")))),"")</f>
        <v/>
      </c>
      <c r="Y122" s="39" t="n"/>
      <c r="Z122" s="39" t="n"/>
      <c r="AA122" s="39" t="n"/>
      <c r="AB122" s="38">
        <f>IFERROR(IF(A122="","",IF(J122="","Missing competitor hotel",IF(B122="","Missing shop date",IF(C122="","Missing stay date",IF(I122&lt;=0,"Review hotel rate",IF(M122&lt;=0,"Review competitor rate",IF(B122&gt;C122,"Shop date after stay date",IF(X122="Stale","Refresh rate shop","OK")))))))),"")</f>
        <v/>
      </c>
    </row>
    <row r="123">
      <c r="A123" s="44" t="n"/>
      <c r="B123" s="45" t="n"/>
      <c r="C123" s="45" t="n"/>
      <c r="D123" s="48" t="n"/>
      <c r="E123" s="48" t="n"/>
      <c r="F123" s="44" t="n"/>
      <c r="G123" s="44" t="n"/>
      <c r="H123" s="44" t="n"/>
      <c r="I123" s="46" t="n"/>
      <c r="J123" s="44" t="n"/>
      <c r="K123" s="44" t="n"/>
      <c r="L123" s="44" t="n"/>
      <c r="M123" s="46" t="n"/>
      <c r="N123" s="34">
        <f>IFERROR(IF(A123="","",I123-M123),"")</f>
        <v/>
      </c>
      <c r="O123" s="36">
        <f>IFERROR(IF(A123="","",(I123-M123)/M123),"")</f>
        <v/>
      </c>
      <c r="P123" s="44" t="n"/>
      <c r="Q123" s="44" t="n"/>
      <c r="R123" s="44" t="n"/>
      <c r="S123" s="44" t="n"/>
      <c r="T123" s="38">
        <f>IFERROR(IF(A123="","",IF(OR(P123&lt;&gt;Q123,R123&lt;&gt;S123),"Not Like-for-Like","Comparable")),"")</f>
        <v/>
      </c>
      <c r="U123" s="38">
        <f>IFERROR(IF(A123="","",IF(T123&lt;&gt;"Comparable","Terms Differ",IF(MAX(N123,-N123)&lt;='Dashboard'!$B$9,"Within Tolerance","Review"))),"")</f>
        <v/>
      </c>
      <c r="V123" s="38">
        <f>IFERROR(IF(A123="","",IF(T123&lt;&gt;"Comparable","Terms Differ",IF(N123&lt;-'Dashboard'!$B$10,"Below Market",IF(N123&gt;'Dashboard'!$B$10,"Above Market","Near Market")))),"")</f>
        <v/>
      </c>
      <c r="W123" s="49">
        <f>IFERROR(IF(A123="","",TODAY()-B123),"")</f>
        <v/>
      </c>
      <c r="X123" s="38">
        <f>IFERROR(IF(A123="","",IF(B123&gt;TODAY(),"Future-Dated",IF(W123&lt;=7,"Current",IF(W123&lt;=14,"Aging","Stale")))),"")</f>
        <v/>
      </c>
      <c r="Y123" s="44" t="n"/>
      <c r="Z123" s="44" t="n"/>
      <c r="AA123" s="44" t="n"/>
      <c r="AB123" s="38">
        <f>IFERROR(IF(A123="","",IF(J123="","Missing competitor hotel",IF(B123="","Missing shop date",IF(C123="","Missing stay date",IF(I123&lt;=0,"Review hotel rate",IF(M123&lt;=0,"Review competitor rate",IF(B123&gt;C123,"Shop date after stay date",IF(X123="Stale","Refresh rate shop","OK")))))))),"")</f>
        <v/>
      </c>
    </row>
    <row r="124">
      <c r="A124" s="39" t="n"/>
      <c r="B124" s="40" t="n"/>
      <c r="C124" s="40" t="n"/>
      <c r="D124" s="43" t="n"/>
      <c r="E124" s="43" t="n"/>
      <c r="F124" s="39" t="n"/>
      <c r="G124" s="39" t="n"/>
      <c r="H124" s="39" t="n"/>
      <c r="I124" s="41" t="n"/>
      <c r="J124" s="39" t="n"/>
      <c r="K124" s="39" t="n"/>
      <c r="L124" s="39" t="n"/>
      <c r="M124" s="41" t="n"/>
      <c r="N124" s="34">
        <f>IFERROR(IF(A124="","",I124-M124),"")</f>
        <v/>
      </c>
      <c r="O124" s="36">
        <f>IFERROR(IF(A124="","",(I124-M124)/M124),"")</f>
        <v/>
      </c>
      <c r="P124" s="39" t="n"/>
      <c r="Q124" s="39" t="n"/>
      <c r="R124" s="39" t="n"/>
      <c r="S124" s="39" t="n"/>
      <c r="T124" s="38">
        <f>IFERROR(IF(A124="","",IF(OR(P124&lt;&gt;Q124,R124&lt;&gt;S124),"Not Like-for-Like","Comparable")),"")</f>
        <v/>
      </c>
      <c r="U124" s="38">
        <f>IFERROR(IF(A124="","",IF(T124&lt;&gt;"Comparable","Terms Differ",IF(MAX(N124,-N124)&lt;='Dashboard'!$B$9,"Within Tolerance","Review"))),"")</f>
        <v/>
      </c>
      <c r="V124" s="38">
        <f>IFERROR(IF(A124="","",IF(T124&lt;&gt;"Comparable","Terms Differ",IF(N124&lt;-'Dashboard'!$B$10,"Below Market",IF(N124&gt;'Dashboard'!$B$10,"Above Market","Near Market")))),"")</f>
        <v/>
      </c>
      <c r="W124" s="49">
        <f>IFERROR(IF(A124="","",TODAY()-B124),"")</f>
        <v/>
      </c>
      <c r="X124" s="38">
        <f>IFERROR(IF(A124="","",IF(B124&gt;TODAY(),"Future-Dated",IF(W124&lt;=7,"Current",IF(W124&lt;=14,"Aging","Stale")))),"")</f>
        <v/>
      </c>
      <c r="Y124" s="39" t="n"/>
      <c r="Z124" s="39" t="n"/>
      <c r="AA124" s="39" t="n"/>
      <c r="AB124" s="38">
        <f>IFERROR(IF(A124="","",IF(J124="","Missing competitor hotel",IF(B124="","Missing shop date",IF(C124="","Missing stay date",IF(I124&lt;=0,"Review hotel rate",IF(M124&lt;=0,"Review competitor rate",IF(B124&gt;C124,"Shop date after stay date",IF(X124="Stale","Refresh rate shop","OK")))))))),"")</f>
        <v/>
      </c>
    </row>
    <row r="125">
      <c r="A125" s="44" t="n"/>
      <c r="B125" s="45" t="n"/>
      <c r="C125" s="45" t="n"/>
      <c r="D125" s="48" t="n"/>
      <c r="E125" s="48" t="n"/>
      <c r="F125" s="44" t="n"/>
      <c r="G125" s="44" t="n"/>
      <c r="H125" s="44" t="n"/>
      <c r="I125" s="46" t="n"/>
      <c r="J125" s="44" t="n"/>
      <c r="K125" s="44" t="n"/>
      <c r="L125" s="44" t="n"/>
      <c r="M125" s="46" t="n"/>
      <c r="N125" s="34">
        <f>IFERROR(IF(A125="","",I125-M125),"")</f>
        <v/>
      </c>
      <c r="O125" s="36">
        <f>IFERROR(IF(A125="","",(I125-M125)/M125),"")</f>
        <v/>
      </c>
      <c r="P125" s="44" t="n"/>
      <c r="Q125" s="44" t="n"/>
      <c r="R125" s="44" t="n"/>
      <c r="S125" s="44" t="n"/>
      <c r="T125" s="38">
        <f>IFERROR(IF(A125="","",IF(OR(P125&lt;&gt;Q125,R125&lt;&gt;S125),"Not Like-for-Like","Comparable")),"")</f>
        <v/>
      </c>
      <c r="U125" s="38">
        <f>IFERROR(IF(A125="","",IF(T125&lt;&gt;"Comparable","Terms Differ",IF(MAX(N125,-N125)&lt;='Dashboard'!$B$9,"Within Tolerance","Review"))),"")</f>
        <v/>
      </c>
      <c r="V125" s="38">
        <f>IFERROR(IF(A125="","",IF(T125&lt;&gt;"Comparable","Terms Differ",IF(N125&lt;-'Dashboard'!$B$10,"Below Market",IF(N125&gt;'Dashboard'!$B$10,"Above Market","Near Market")))),"")</f>
        <v/>
      </c>
      <c r="W125" s="49">
        <f>IFERROR(IF(A125="","",TODAY()-B125),"")</f>
        <v/>
      </c>
      <c r="X125" s="38">
        <f>IFERROR(IF(A125="","",IF(B125&gt;TODAY(),"Future-Dated",IF(W125&lt;=7,"Current",IF(W125&lt;=14,"Aging","Stale")))),"")</f>
        <v/>
      </c>
      <c r="Y125" s="44" t="n"/>
      <c r="Z125" s="44" t="n"/>
      <c r="AA125" s="44" t="n"/>
      <c r="AB125" s="38">
        <f>IFERROR(IF(A125="","",IF(J125="","Missing competitor hotel",IF(B125="","Missing shop date",IF(C125="","Missing stay date",IF(I125&lt;=0,"Review hotel rate",IF(M125&lt;=0,"Review competitor rate",IF(B125&gt;C125,"Shop date after stay date",IF(X125="Stale","Refresh rate shop","OK")))))))),"")</f>
        <v/>
      </c>
    </row>
    <row r="126">
      <c r="A126" s="39" t="n"/>
      <c r="B126" s="40" t="n"/>
      <c r="C126" s="40" t="n"/>
      <c r="D126" s="43" t="n"/>
      <c r="E126" s="43" t="n"/>
      <c r="F126" s="39" t="n"/>
      <c r="G126" s="39" t="n"/>
      <c r="H126" s="39" t="n"/>
      <c r="I126" s="41" t="n"/>
      <c r="J126" s="39" t="n"/>
      <c r="K126" s="39" t="n"/>
      <c r="L126" s="39" t="n"/>
      <c r="M126" s="41" t="n"/>
      <c r="N126" s="34">
        <f>IFERROR(IF(A126="","",I126-M126),"")</f>
        <v/>
      </c>
      <c r="O126" s="36">
        <f>IFERROR(IF(A126="","",(I126-M126)/M126),"")</f>
        <v/>
      </c>
      <c r="P126" s="39" t="n"/>
      <c r="Q126" s="39" t="n"/>
      <c r="R126" s="39" t="n"/>
      <c r="S126" s="39" t="n"/>
      <c r="T126" s="38">
        <f>IFERROR(IF(A126="","",IF(OR(P126&lt;&gt;Q126,R126&lt;&gt;S126),"Not Like-for-Like","Comparable")),"")</f>
        <v/>
      </c>
      <c r="U126" s="38">
        <f>IFERROR(IF(A126="","",IF(T126&lt;&gt;"Comparable","Terms Differ",IF(MAX(N126,-N126)&lt;='Dashboard'!$B$9,"Within Tolerance","Review"))),"")</f>
        <v/>
      </c>
      <c r="V126" s="38">
        <f>IFERROR(IF(A126="","",IF(T126&lt;&gt;"Comparable","Terms Differ",IF(N126&lt;-'Dashboard'!$B$10,"Below Market",IF(N126&gt;'Dashboard'!$B$10,"Above Market","Near Market")))),"")</f>
        <v/>
      </c>
      <c r="W126" s="49">
        <f>IFERROR(IF(A126="","",TODAY()-B126),"")</f>
        <v/>
      </c>
      <c r="X126" s="38">
        <f>IFERROR(IF(A126="","",IF(B126&gt;TODAY(),"Future-Dated",IF(W126&lt;=7,"Current",IF(W126&lt;=14,"Aging","Stale")))),"")</f>
        <v/>
      </c>
      <c r="Y126" s="39" t="n"/>
      <c r="Z126" s="39" t="n"/>
      <c r="AA126" s="39" t="n"/>
      <c r="AB126" s="38">
        <f>IFERROR(IF(A126="","",IF(J126="","Missing competitor hotel",IF(B126="","Missing shop date",IF(C126="","Missing stay date",IF(I126&lt;=0,"Review hotel rate",IF(M126&lt;=0,"Review competitor rate",IF(B126&gt;C126,"Shop date after stay date",IF(X126="Stale","Refresh rate shop","OK")))))))),"")</f>
        <v/>
      </c>
    </row>
    <row r="127">
      <c r="A127" s="44" t="n"/>
      <c r="B127" s="45" t="n"/>
      <c r="C127" s="45" t="n"/>
      <c r="D127" s="48" t="n"/>
      <c r="E127" s="48" t="n"/>
      <c r="F127" s="44" t="n"/>
      <c r="G127" s="44" t="n"/>
      <c r="H127" s="44" t="n"/>
      <c r="I127" s="46" t="n"/>
      <c r="J127" s="44" t="n"/>
      <c r="K127" s="44" t="n"/>
      <c r="L127" s="44" t="n"/>
      <c r="M127" s="46" t="n"/>
      <c r="N127" s="34">
        <f>IFERROR(IF(A127="","",I127-M127),"")</f>
        <v/>
      </c>
      <c r="O127" s="36">
        <f>IFERROR(IF(A127="","",(I127-M127)/M127),"")</f>
        <v/>
      </c>
      <c r="P127" s="44" t="n"/>
      <c r="Q127" s="44" t="n"/>
      <c r="R127" s="44" t="n"/>
      <c r="S127" s="44" t="n"/>
      <c r="T127" s="38">
        <f>IFERROR(IF(A127="","",IF(OR(P127&lt;&gt;Q127,R127&lt;&gt;S127),"Not Like-for-Like","Comparable")),"")</f>
        <v/>
      </c>
      <c r="U127" s="38">
        <f>IFERROR(IF(A127="","",IF(T127&lt;&gt;"Comparable","Terms Differ",IF(MAX(N127,-N127)&lt;='Dashboard'!$B$9,"Within Tolerance","Review"))),"")</f>
        <v/>
      </c>
      <c r="V127" s="38">
        <f>IFERROR(IF(A127="","",IF(T127&lt;&gt;"Comparable","Terms Differ",IF(N127&lt;-'Dashboard'!$B$10,"Below Market",IF(N127&gt;'Dashboard'!$B$10,"Above Market","Near Market")))),"")</f>
        <v/>
      </c>
      <c r="W127" s="49">
        <f>IFERROR(IF(A127="","",TODAY()-B127),"")</f>
        <v/>
      </c>
      <c r="X127" s="38">
        <f>IFERROR(IF(A127="","",IF(B127&gt;TODAY(),"Future-Dated",IF(W127&lt;=7,"Current",IF(W127&lt;=14,"Aging","Stale")))),"")</f>
        <v/>
      </c>
      <c r="Y127" s="44" t="n"/>
      <c r="Z127" s="44" t="n"/>
      <c r="AA127" s="44" t="n"/>
      <c r="AB127" s="38">
        <f>IFERROR(IF(A127="","",IF(J127="","Missing competitor hotel",IF(B127="","Missing shop date",IF(C127="","Missing stay date",IF(I127&lt;=0,"Review hotel rate",IF(M127&lt;=0,"Review competitor rate",IF(B127&gt;C127,"Shop date after stay date",IF(X127="Stale","Refresh rate shop","OK")))))))),"")</f>
        <v/>
      </c>
    </row>
    <row r="128">
      <c r="A128" s="39" t="n"/>
      <c r="B128" s="40" t="n"/>
      <c r="C128" s="40" t="n"/>
      <c r="D128" s="43" t="n"/>
      <c r="E128" s="43" t="n"/>
      <c r="F128" s="39" t="n"/>
      <c r="G128" s="39" t="n"/>
      <c r="H128" s="39" t="n"/>
      <c r="I128" s="41" t="n"/>
      <c r="J128" s="39" t="n"/>
      <c r="K128" s="39" t="n"/>
      <c r="L128" s="39" t="n"/>
      <c r="M128" s="41" t="n"/>
      <c r="N128" s="34">
        <f>IFERROR(IF(A128="","",I128-M128),"")</f>
        <v/>
      </c>
      <c r="O128" s="36">
        <f>IFERROR(IF(A128="","",(I128-M128)/M128),"")</f>
        <v/>
      </c>
      <c r="P128" s="39" t="n"/>
      <c r="Q128" s="39" t="n"/>
      <c r="R128" s="39" t="n"/>
      <c r="S128" s="39" t="n"/>
      <c r="T128" s="38">
        <f>IFERROR(IF(A128="","",IF(OR(P128&lt;&gt;Q128,R128&lt;&gt;S128),"Not Like-for-Like","Comparable")),"")</f>
        <v/>
      </c>
      <c r="U128" s="38">
        <f>IFERROR(IF(A128="","",IF(T128&lt;&gt;"Comparable","Terms Differ",IF(MAX(N128,-N128)&lt;='Dashboard'!$B$9,"Within Tolerance","Review"))),"")</f>
        <v/>
      </c>
      <c r="V128" s="38">
        <f>IFERROR(IF(A128="","",IF(T128&lt;&gt;"Comparable","Terms Differ",IF(N128&lt;-'Dashboard'!$B$10,"Below Market",IF(N128&gt;'Dashboard'!$B$10,"Above Market","Near Market")))),"")</f>
        <v/>
      </c>
      <c r="W128" s="49">
        <f>IFERROR(IF(A128="","",TODAY()-B128),"")</f>
        <v/>
      </c>
      <c r="X128" s="38">
        <f>IFERROR(IF(A128="","",IF(B128&gt;TODAY(),"Future-Dated",IF(W128&lt;=7,"Current",IF(W128&lt;=14,"Aging","Stale")))),"")</f>
        <v/>
      </c>
      <c r="Y128" s="39" t="n"/>
      <c r="Z128" s="39" t="n"/>
      <c r="AA128" s="39" t="n"/>
      <c r="AB128" s="38">
        <f>IFERROR(IF(A128="","",IF(J128="","Missing competitor hotel",IF(B128="","Missing shop date",IF(C128="","Missing stay date",IF(I128&lt;=0,"Review hotel rate",IF(M128&lt;=0,"Review competitor rate",IF(B128&gt;C128,"Shop date after stay date",IF(X128="Stale","Refresh rate shop","OK")))))))),"")</f>
        <v/>
      </c>
    </row>
    <row r="129">
      <c r="A129" s="44" t="n"/>
      <c r="B129" s="45" t="n"/>
      <c r="C129" s="45" t="n"/>
      <c r="D129" s="48" t="n"/>
      <c r="E129" s="48" t="n"/>
      <c r="F129" s="44" t="n"/>
      <c r="G129" s="44" t="n"/>
      <c r="H129" s="44" t="n"/>
      <c r="I129" s="46" t="n"/>
      <c r="J129" s="44" t="n"/>
      <c r="K129" s="44" t="n"/>
      <c r="L129" s="44" t="n"/>
      <c r="M129" s="46" t="n"/>
      <c r="N129" s="34">
        <f>IFERROR(IF(A129="","",I129-M129),"")</f>
        <v/>
      </c>
      <c r="O129" s="36">
        <f>IFERROR(IF(A129="","",(I129-M129)/M129),"")</f>
        <v/>
      </c>
      <c r="P129" s="44" t="n"/>
      <c r="Q129" s="44" t="n"/>
      <c r="R129" s="44" t="n"/>
      <c r="S129" s="44" t="n"/>
      <c r="T129" s="38">
        <f>IFERROR(IF(A129="","",IF(OR(P129&lt;&gt;Q129,R129&lt;&gt;S129),"Not Like-for-Like","Comparable")),"")</f>
        <v/>
      </c>
      <c r="U129" s="38">
        <f>IFERROR(IF(A129="","",IF(T129&lt;&gt;"Comparable","Terms Differ",IF(MAX(N129,-N129)&lt;='Dashboard'!$B$9,"Within Tolerance","Review"))),"")</f>
        <v/>
      </c>
      <c r="V129" s="38">
        <f>IFERROR(IF(A129="","",IF(T129&lt;&gt;"Comparable","Terms Differ",IF(N129&lt;-'Dashboard'!$B$10,"Below Market",IF(N129&gt;'Dashboard'!$B$10,"Above Market","Near Market")))),"")</f>
        <v/>
      </c>
      <c r="W129" s="49">
        <f>IFERROR(IF(A129="","",TODAY()-B129),"")</f>
        <v/>
      </c>
      <c r="X129" s="38">
        <f>IFERROR(IF(A129="","",IF(B129&gt;TODAY(),"Future-Dated",IF(W129&lt;=7,"Current",IF(W129&lt;=14,"Aging","Stale")))),"")</f>
        <v/>
      </c>
      <c r="Y129" s="44" t="n"/>
      <c r="Z129" s="44" t="n"/>
      <c r="AA129" s="44" t="n"/>
      <c r="AB129" s="38">
        <f>IFERROR(IF(A129="","",IF(J129="","Missing competitor hotel",IF(B129="","Missing shop date",IF(C129="","Missing stay date",IF(I129&lt;=0,"Review hotel rate",IF(M129&lt;=0,"Review competitor rate",IF(B129&gt;C129,"Shop date after stay date",IF(X129="Stale","Refresh rate shop","OK")))))))),"")</f>
        <v/>
      </c>
    </row>
    <row r="130">
      <c r="A130" s="39" t="n"/>
      <c r="B130" s="40" t="n"/>
      <c r="C130" s="40" t="n"/>
      <c r="D130" s="43" t="n"/>
      <c r="E130" s="43" t="n"/>
      <c r="F130" s="39" t="n"/>
      <c r="G130" s="39" t="n"/>
      <c r="H130" s="39" t="n"/>
      <c r="I130" s="41" t="n"/>
      <c r="J130" s="39" t="n"/>
      <c r="K130" s="39" t="n"/>
      <c r="L130" s="39" t="n"/>
      <c r="M130" s="41" t="n"/>
      <c r="N130" s="34">
        <f>IFERROR(IF(A130="","",I130-M130),"")</f>
        <v/>
      </c>
      <c r="O130" s="36">
        <f>IFERROR(IF(A130="","",(I130-M130)/M130),"")</f>
        <v/>
      </c>
      <c r="P130" s="39" t="n"/>
      <c r="Q130" s="39" t="n"/>
      <c r="R130" s="39" t="n"/>
      <c r="S130" s="39" t="n"/>
      <c r="T130" s="38">
        <f>IFERROR(IF(A130="","",IF(OR(P130&lt;&gt;Q130,R130&lt;&gt;S130),"Not Like-for-Like","Comparable")),"")</f>
        <v/>
      </c>
      <c r="U130" s="38">
        <f>IFERROR(IF(A130="","",IF(T130&lt;&gt;"Comparable","Terms Differ",IF(MAX(N130,-N130)&lt;='Dashboard'!$B$9,"Within Tolerance","Review"))),"")</f>
        <v/>
      </c>
      <c r="V130" s="38">
        <f>IFERROR(IF(A130="","",IF(T130&lt;&gt;"Comparable","Terms Differ",IF(N130&lt;-'Dashboard'!$B$10,"Below Market",IF(N130&gt;'Dashboard'!$B$10,"Above Market","Near Market")))),"")</f>
        <v/>
      </c>
      <c r="W130" s="49">
        <f>IFERROR(IF(A130="","",TODAY()-B130),"")</f>
        <v/>
      </c>
      <c r="X130" s="38">
        <f>IFERROR(IF(A130="","",IF(B130&gt;TODAY(),"Future-Dated",IF(W130&lt;=7,"Current",IF(W130&lt;=14,"Aging","Stale")))),"")</f>
        <v/>
      </c>
      <c r="Y130" s="39" t="n"/>
      <c r="Z130" s="39" t="n"/>
      <c r="AA130" s="39" t="n"/>
      <c r="AB130" s="38">
        <f>IFERROR(IF(A130="","",IF(J130="","Missing competitor hotel",IF(B130="","Missing shop date",IF(C130="","Missing stay date",IF(I130&lt;=0,"Review hotel rate",IF(M130&lt;=0,"Review competitor rate",IF(B130&gt;C130,"Shop date after stay date",IF(X130="Stale","Refresh rate shop","OK")))))))),"")</f>
        <v/>
      </c>
    </row>
    <row r="131">
      <c r="A131" s="44" t="n"/>
      <c r="B131" s="45" t="n"/>
      <c r="C131" s="45" t="n"/>
      <c r="D131" s="48" t="n"/>
      <c r="E131" s="48" t="n"/>
      <c r="F131" s="44" t="n"/>
      <c r="G131" s="44" t="n"/>
      <c r="H131" s="44" t="n"/>
      <c r="I131" s="46" t="n"/>
      <c r="J131" s="44" t="n"/>
      <c r="K131" s="44" t="n"/>
      <c r="L131" s="44" t="n"/>
      <c r="M131" s="46" t="n"/>
      <c r="N131" s="34">
        <f>IFERROR(IF(A131="","",I131-M131),"")</f>
        <v/>
      </c>
      <c r="O131" s="36">
        <f>IFERROR(IF(A131="","",(I131-M131)/M131),"")</f>
        <v/>
      </c>
      <c r="P131" s="44" t="n"/>
      <c r="Q131" s="44" t="n"/>
      <c r="R131" s="44" t="n"/>
      <c r="S131" s="44" t="n"/>
      <c r="T131" s="38">
        <f>IFERROR(IF(A131="","",IF(OR(P131&lt;&gt;Q131,R131&lt;&gt;S131),"Not Like-for-Like","Comparable")),"")</f>
        <v/>
      </c>
      <c r="U131" s="38">
        <f>IFERROR(IF(A131="","",IF(T131&lt;&gt;"Comparable","Terms Differ",IF(MAX(N131,-N131)&lt;='Dashboard'!$B$9,"Within Tolerance","Review"))),"")</f>
        <v/>
      </c>
      <c r="V131" s="38">
        <f>IFERROR(IF(A131="","",IF(T131&lt;&gt;"Comparable","Terms Differ",IF(N131&lt;-'Dashboard'!$B$10,"Below Market",IF(N131&gt;'Dashboard'!$B$10,"Above Market","Near Market")))),"")</f>
        <v/>
      </c>
      <c r="W131" s="49">
        <f>IFERROR(IF(A131="","",TODAY()-B131),"")</f>
        <v/>
      </c>
      <c r="X131" s="38">
        <f>IFERROR(IF(A131="","",IF(B131&gt;TODAY(),"Future-Dated",IF(W131&lt;=7,"Current",IF(W131&lt;=14,"Aging","Stale")))),"")</f>
        <v/>
      </c>
      <c r="Y131" s="44" t="n"/>
      <c r="Z131" s="44" t="n"/>
      <c r="AA131" s="44" t="n"/>
      <c r="AB131" s="38">
        <f>IFERROR(IF(A131="","",IF(J131="","Missing competitor hotel",IF(B131="","Missing shop date",IF(C131="","Missing stay date",IF(I131&lt;=0,"Review hotel rate",IF(M131&lt;=0,"Review competitor rate",IF(B131&gt;C131,"Shop date after stay date",IF(X131="Stale","Refresh rate shop","OK")))))))),"")</f>
        <v/>
      </c>
    </row>
    <row r="132">
      <c r="A132" s="39" t="n"/>
      <c r="B132" s="40" t="n"/>
      <c r="C132" s="40" t="n"/>
      <c r="D132" s="43" t="n"/>
      <c r="E132" s="43" t="n"/>
      <c r="F132" s="39" t="n"/>
      <c r="G132" s="39" t="n"/>
      <c r="H132" s="39" t="n"/>
      <c r="I132" s="41" t="n"/>
      <c r="J132" s="39" t="n"/>
      <c r="K132" s="39" t="n"/>
      <c r="L132" s="39" t="n"/>
      <c r="M132" s="41" t="n"/>
      <c r="N132" s="34">
        <f>IFERROR(IF(A132="","",I132-M132),"")</f>
        <v/>
      </c>
      <c r="O132" s="36">
        <f>IFERROR(IF(A132="","",(I132-M132)/M132),"")</f>
        <v/>
      </c>
      <c r="P132" s="39" t="n"/>
      <c r="Q132" s="39" t="n"/>
      <c r="R132" s="39" t="n"/>
      <c r="S132" s="39" t="n"/>
      <c r="T132" s="38">
        <f>IFERROR(IF(A132="","",IF(OR(P132&lt;&gt;Q132,R132&lt;&gt;S132),"Not Like-for-Like","Comparable")),"")</f>
        <v/>
      </c>
      <c r="U132" s="38">
        <f>IFERROR(IF(A132="","",IF(T132&lt;&gt;"Comparable","Terms Differ",IF(MAX(N132,-N132)&lt;='Dashboard'!$B$9,"Within Tolerance","Review"))),"")</f>
        <v/>
      </c>
      <c r="V132" s="38">
        <f>IFERROR(IF(A132="","",IF(T132&lt;&gt;"Comparable","Terms Differ",IF(N132&lt;-'Dashboard'!$B$10,"Below Market",IF(N132&gt;'Dashboard'!$B$10,"Above Market","Near Market")))),"")</f>
        <v/>
      </c>
      <c r="W132" s="49">
        <f>IFERROR(IF(A132="","",TODAY()-B132),"")</f>
        <v/>
      </c>
      <c r="X132" s="38">
        <f>IFERROR(IF(A132="","",IF(B132&gt;TODAY(),"Future-Dated",IF(W132&lt;=7,"Current",IF(W132&lt;=14,"Aging","Stale")))),"")</f>
        <v/>
      </c>
      <c r="Y132" s="39" t="n"/>
      <c r="Z132" s="39" t="n"/>
      <c r="AA132" s="39" t="n"/>
      <c r="AB132" s="38">
        <f>IFERROR(IF(A132="","",IF(J132="","Missing competitor hotel",IF(B132="","Missing shop date",IF(C132="","Missing stay date",IF(I132&lt;=0,"Review hotel rate",IF(M132&lt;=0,"Review competitor rate",IF(B132&gt;C132,"Shop date after stay date",IF(X132="Stale","Refresh rate shop","OK")))))))),"")</f>
        <v/>
      </c>
    </row>
    <row r="133">
      <c r="A133" s="44" t="n"/>
      <c r="B133" s="45" t="n"/>
      <c r="C133" s="45" t="n"/>
      <c r="D133" s="48" t="n"/>
      <c r="E133" s="48" t="n"/>
      <c r="F133" s="44" t="n"/>
      <c r="G133" s="44" t="n"/>
      <c r="H133" s="44" t="n"/>
      <c r="I133" s="46" t="n"/>
      <c r="J133" s="44" t="n"/>
      <c r="K133" s="44" t="n"/>
      <c r="L133" s="44" t="n"/>
      <c r="M133" s="46" t="n"/>
      <c r="N133" s="34">
        <f>IFERROR(IF(A133="","",I133-M133),"")</f>
        <v/>
      </c>
      <c r="O133" s="36">
        <f>IFERROR(IF(A133="","",(I133-M133)/M133),"")</f>
        <v/>
      </c>
      <c r="P133" s="44" t="n"/>
      <c r="Q133" s="44" t="n"/>
      <c r="R133" s="44" t="n"/>
      <c r="S133" s="44" t="n"/>
      <c r="T133" s="38">
        <f>IFERROR(IF(A133="","",IF(OR(P133&lt;&gt;Q133,R133&lt;&gt;S133),"Not Like-for-Like","Comparable")),"")</f>
        <v/>
      </c>
      <c r="U133" s="38">
        <f>IFERROR(IF(A133="","",IF(T133&lt;&gt;"Comparable","Terms Differ",IF(MAX(N133,-N133)&lt;='Dashboard'!$B$9,"Within Tolerance","Review"))),"")</f>
        <v/>
      </c>
      <c r="V133" s="38">
        <f>IFERROR(IF(A133="","",IF(T133&lt;&gt;"Comparable","Terms Differ",IF(N133&lt;-'Dashboard'!$B$10,"Below Market",IF(N133&gt;'Dashboard'!$B$10,"Above Market","Near Market")))),"")</f>
        <v/>
      </c>
      <c r="W133" s="49">
        <f>IFERROR(IF(A133="","",TODAY()-B133),"")</f>
        <v/>
      </c>
      <c r="X133" s="38">
        <f>IFERROR(IF(A133="","",IF(B133&gt;TODAY(),"Future-Dated",IF(W133&lt;=7,"Current",IF(W133&lt;=14,"Aging","Stale")))),"")</f>
        <v/>
      </c>
      <c r="Y133" s="44" t="n"/>
      <c r="Z133" s="44" t="n"/>
      <c r="AA133" s="44" t="n"/>
      <c r="AB133" s="38">
        <f>IFERROR(IF(A133="","",IF(J133="","Missing competitor hotel",IF(B133="","Missing shop date",IF(C133="","Missing stay date",IF(I133&lt;=0,"Review hotel rate",IF(M133&lt;=0,"Review competitor rate",IF(B133&gt;C133,"Shop date after stay date",IF(X133="Stale","Refresh rate shop","OK")))))))),"")</f>
        <v/>
      </c>
    </row>
    <row r="134">
      <c r="A134" s="39" t="n"/>
      <c r="B134" s="40" t="n"/>
      <c r="C134" s="40" t="n"/>
      <c r="D134" s="43" t="n"/>
      <c r="E134" s="43" t="n"/>
      <c r="F134" s="39" t="n"/>
      <c r="G134" s="39" t="n"/>
      <c r="H134" s="39" t="n"/>
      <c r="I134" s="41" t="n"/>
      <c r="J134" s="39" t="n"/>
      <c r="K134" s="39" t="n"/>
      <c r="L134" s="39" t="n"/>
      <c r="M134" s="41" t="n"/>
      <c r="N134" s="34">
        <f>IFERROR(IF(A134="","",I134-M134),"")</f>
        <v/>
      </c>
      <c r="O134" s="36">
        <f>IFERROR(IF(A134="","",(I134-M134)/M134),"")</f>
        <v/>
      </c>
      <c r="P134" s="39" t="n"/>
      <c r="Q134" s="39" t="n"/>
      <c r="R134" s="39" t="n"/>
      <c r="S134" s="39" t="n"/>
      <c r="T134" s="38">
        <f>IFERROR(IF(A134="","",IF(OR(P134&lt;&gt;Q134,R134&lt;&gt;S134),"Not Like-for-Like","Comparable")),"")</f>
        <v/>
      </c>
      <c r="U134" s="38">
        <f>IFERROR(IF(A134="","",IF(T134&lt;&gt;"Comparable","Terms Differ",IF(MAX(N134,-N134)&lt;='Dashboard'!$B$9,"Within Tolerance","Review"))),"")</f>
        <v/>
      </c>
      <c r="V134" s="38">
        <f>IFERROR(IF(A134="","",IF(T134&lt;&gt;"Comparable","Terms Differ",IF(N134&lt;-'Dashboard'!$B$10,"Below Market",IF(N134&gt;'Dashboard'!$B$10,"Above Market","Near Market")))),"")</f>
        <v/>
      </c>
      <c r="W134" s="49">
        <f>IFERROR(IF(A134="","",TODAY()-B134),"")</f>
        <v/>
      </c>
      <c r="X134" s="38">
        <f>IFERROR(IF(A134="","",IF(B134&gt;TODAY(),"Future-Dated",IF(W134&lt;=7,"Current",IF(W134&lt;=14,"Aging","Stale")))),"")</f>
        <v/>
      </c>
      <c r="Y134" s="39" t="n"/>
      <c r="Z134" s="39" t="n"/>
      <c r="AA134" s="39" t="n"/>
      <c r="AB134" s="38">
        <f>IFERROR(IF(A134="","",IF(J134="","Missing competitor hotel",IF(B134="","Missing shop date",IF(C134="","Missing stay date",IF(I134&lt;=0,"Review hotel rate",IF(M134&lt;=0,"Review competitor rate",IF(B134&gt;C134,"Shop date after stay date",IF(X134="Stale","Refresh rate shop","OK")))))))),"")</f>
        <v/>
      </c>
    </row>
    <row r="135">
      <c r="A135" s="44" t="n"/>
      <c r="B135" s="45" t="n"/>
      <c r="C135" s="45" t="n"/>
      <c r="D135" s="48" t="n"/>
      <c r="E135" s="48" t="n"/>
      <c r="F135" s="44" t="n"/>
      <c r="G135" s="44" t="n"/>
      <c r="H135" s="44" t="n"/>
      <c r="I135" s="46" t="n"/>
      <c r="J135" s="44" t="n"/>
      <c r="K135" s="44" t="n"/>
      <c r="L135" s="44" t="n"/>
      <c r="M135" s="46" t="n"/>
      <c r="N135" s="34">
        <f>IFERROR(IF(A135="","",I135-M135),"")</f>
        <v/>
      </c>
      <c r="O135" s="36">
        <f>IFERROR(IF(A135="","",(I135-M135)/M135),"")</f>
        <v/>
      </c>
      <c r="P135" s="44" t="n"/>
      <c r="Q135" s="44" t="n"/>
      <c r="R135" s="44" t="n"/>
      <c r="S135" s="44" t="n"/>
      <c r="T135" s="38">
        <f>IFERROR(IF(A135="","",IF(OR(P135&lt;&gt;Q135,R135&lt;&gt;S135),"Not Like-for-Like","Comparable")),"")</f>
        <v/>
      </c>
      <c r="U135" s="38">
        <f>IFERROR(IF(A135="","",IF(T135&lt;&gt;"Comparable","Terms Differ",IF(MAX(N135,-N135)&lt;='Dashboard'!$B$9,"Within Tolerance","Review"))),"")</f>
        <v/>
      </c>
      <c r="V135" s="38">
        <f>IFERROR(IF(A135="","",IF(T135&lt;&gt;"Comparable","Terms Differ",IF(N135&lt;-'Dashboard'!$B$10,"Below Market",IF(N135&gt;'Dashboard'!$B$10,"Above Market","Near Market")))),"")</f>
        <v/>
      </c>
      <c r="W135" s="49">
        <f>IFERROR(IF(A135="","",TODAY()-B135),"")</f>
        <v/>
      </c>
      <c r="X135" s="38">
        <f>IFERROR(IF(A135="","",IF(B135&gt;TODAY(),"Future-Dated",IF(W135&lt;=7,"Current",IF(W135&lt;=14,"Aging","Stale")))),"")</f>
        <v/>
      </c>
      <c r="Y135" s="44" t="n"/>
      <c r="Z135" s="44" t="n"/>
      <c r="AA135" s="44" t="n"/>
      <c r="AB135" s="38">
        <f>IFERROR(IF(A135="","",IF(J135="","Missing competitor hotel",IF(B135="","Missing shop date",IF(C135="","Missing stay date",IF(I135&lt;=0,"Review hotel rate",IF(M135&lt;=0,"Review competitor rate",IF(B135&gt;C135,"Shop date after stay date",IF(X135="Stale","Refresh rate shop","OK")))))))),"")</f>
        <v/>
      </c>
    </row>
    <row r="136">
      <c r="A136" s="39" t="n"/>
      <c r="B136" s="40" t="n"/>
      <c r="C136" s="40" t="n"/>
      <c r="D136" s="43" t="n"/>
      <c r="E136" s="43" t="n"/>
      <c r="F136" s="39" t="n"/>
      <c r="G136" s="39" t="n"/>
      <c r="H136" s="39" t="n"/>
      <c r="I136" s="41" t="n"/>
      <c r="J136" s="39" t="n"/>
      <c r="K136" s="39" t="n"/>
      <c r="L136" s="39" t="n"/>
      <c r="M136" s="41" t="n"/>
      <c r="N136" s="34">
        <f>IFERROR(IF(A136="","",I136-M136),"")</f>
        <v/>
      </c>
      <c r="O136" s="36">
        <f>IFERROR(IF(A136="","",(I136-M136)/M136),"")</f>
        <v/>
      </c>
      <c r="P136" s="39" t="n"/>
      <c r="Q136" s="39" t="n"/>
      <c r="R136" s="39" t="n"/>
      <c r="S136" s="39" t="n"/>
      <c r="T136" s="38">
        <f>IFERROR(IF(A136="","",IF(OR(P136&lt;&gt;Q136,R136&lt;&gt;S136),"Not Like-for-Like","Comparable")),"")</f>
        <v/>
      </c>
      <c r="U136" s="38">
        <f>IFERROR(IF(A136="","",IF(T136&lt;&gt;"Comparable","Terms Differ",IF(MAX(N136,-N136)&lt;='Dashboard'!$B$9,"Within Tolerance","Review"))),"")</f>
        <v/>
      </c>
      <c r="V136" s="38">
        <f>IFERROR(IF(A136="","",IF(T136&lt;&gt;"Comparable","Terms Differ",IF(N136&lt;-'Dashboard'!$B$10,"Below Market",IF(N136&gt;'Dashboard'!$B$10,"Above Market","Near Market")))),"")</f>
        <v/>
      </c>
      <c r="W136" s="49">
        <f>IFERROR(IF(A136="","",TODAY()-B136),"")</f>
        <v/>
      </c>
      <c r="X136" s="38">
        <f>IFERROR(IF(A136="","",IF(B136&gt;TODAY(),"Future-Dated",IF(W136&lt;=7,"Current",IF(W136&lt;=14,"Aging","Stale")))),"")</f>
        <v/>
      </c>
      <c r="Y136" s="39" t="n"/>
      <c r="Z136" s="39" t="n"/>
      <c r="AA136" s="39" t="n"/>
      <c r="AB136" s="38">
        <f>IFERROR(IF(A136="","",IF(J136="","Missing competitor hotel",IF(B136="","Missing shop date",IF(C136="","Missing stay date",IF(I136&lt;=0,"Review hotel rate",IF(M136&lt;=0,"Review competitor rate",IF(B136&gt;C136,"Shop date after stay date",IF(X136="Stale","Refresh rate shop","OK")))))))),"")</f>
        <v/>
      </c>
    </row>
    <row r="137">
      <c r="A137" s="44" t="n"/>
      <c r="B137" s="45" t="n"/>
      <c r="C137" s="45" t="n"/>
      <c r="D137" s="48" t="n"/>
      <c r="E137" s="48" t="n"/>
      <c r="F137" s="44" t="n"/>
      <c r="G137" s="44" t="n"/>
      <c r="H137" s="44" t="n"/>
      <c r="I137" s="46" t="n"/>
      <c r="J137" s="44" t="n"/>
      <c r="K137" s="44" t="n"/>
      <c r="L137" s="44" t="n"/>
      <c r="M137" s="46" t="n"/>
      <c r="N137" s="34">
        <f>IFERROR(IF(A137="","",I137-M137),"")</f>
        <v/>
      </c>
      <c r="O137" s="36">
        <f>IFERROR(IF(A137="","",(I137-M137)/M137),"")</f>
        <v/>
      </c>
      <c r="P137" s="44" t="n"/>
      <c r="Q137" s="44" t="n"/>
      <c r="R137" s="44" t="n"/>
      <c r="S137" s="44" t="n"/>
      <c r="T137" s="38">
        <f>IFERROR(IF(A137="","",IF(OR(P137&lt;&gt;Q137,R137&lt;&gt;S137),"Not Like-for-Like","Comparable")),"")</f>
        <v/>
      </c>
      <c r="U137" s="38">
        <f>IFERROR(IF(A137="","",IF(T137&lt;&gt;"Comparable","Terms Differ",IF(MAX(N137,-N137)&lt;='Dashboard'!$B$9,"Within Tolerance","Review"))),"")</f>
        <v/>
      </c>
      <c r="V137" s="38">
        <f>IFERROR(IF(A137="","",IF(T137&lt;&gt;"Comparable","Terms Differ",IF(N137&lt;-'Dashboard'!$B$10,"Below Market",IF(N137&gt;'Dashboard'!$B$10,"Above Market","Near Market")))),"")</f>
        <v/>
      </c>
      <c r="W137" s="49">
        <f>IFERROR(IF(A137="","",TODAY()-B137),"")</f>
        <v/>
      </c>
      <c r="X137" s="38">
        <f>IFERROR(IF(A137="","",IF(B137&gt;TODAY(),"Future-Dated",IF(W137&lt;=7,"Current",IF(W137&lt;=14,"Aging","Stale")))),"")</f>
        <v/>
      </c>
      <c r="Y137" s="44" t="n"/>
      <c r="Z137" s="44" t="n"/>
      <c r="AA137" s="44" t="n"/>
      <c r="AB137" s="38">
        <f>IFERROR(IF(A137="","",IF(J137="","Missing competitor hotel",IF(B137="","Missing shop date",IF(C137="","Missing stay date",IF(I137&lt;=0,"Review hotel rate",IF(M137&lt;=0,"Review competitor rate",IF(B137&gt;C137,"Shop date after stay date",IF(X137="Stale","Refresh rate shop","OK")))))))),"")</f>
        <v/>
      </c>
    </row>
    <row r="138">
      <c r="A138" s="39" t="n"/>
      <c r="B138" s="40" t="n"/>
      <c r="C138" s="40" t="n"/>
      <c r="D138" s="43" t="n"/>
      <c r="E138" s="43" t="n"/>
      <c r="F138" s="39" t="n"/>
      <c r="G138" s="39" t="n"/>
      <c r="H138" s="39" t="n"/>
      <c r="I138" s="41" t="n"/>
      <c r="J138" s="39" t="n"/>
      <c r="K138" s="39" t="n"/>
      <c r="L138" s="39" t="n"/>
      <c r="M138" s="41" t="n"/>
      <c r="N138" s="34">
        <f>IFERROR(IF(A138="","",I138-M138),"")</f>
        <v/>
      </c>
      <c r="O138" s="36">
        <f>IFERROR(IF(A138="","",(I138-M138)/M138),"")</f>
        <v/>
      </c>
      <c r="P138" s="39" t="n"/>
      <c r="Q138" s="39" t="n"/>
      <c r="R138" s="39" t="n"/>
      <c r="S138" s="39" t="n"/>
      <c r="T138" s="38">
        <f>IFERROR(IF(A138="","",IF(OR(P138&lt;&gt;Q138,R138&lt;&gt;S138),"Not Like-for-Like","Comparable")),"")</f>
        <v/>
      </c>
      <c r="U138" s="38">
        <f>IFERROR(IF(A138="","",IF(T138&lt;&gt;"Comparable","Terms Differ",IF(MAX(N138,-N138)&lt;='Dashboard'!$B$9,"Within Tolerance","Review"))),"")</f>
        <v/>
      </c>
      <c r="V138" s="38">
        <f>IFERROR(IF(A138="","",IF(T138&lt;&gt;"Comparable","Terms Differ",IF(N138&lt;-'Dashboard'!$B$10,"Below Market",IF(N138&gt;'Dashboard'!$B$10,"Above Market","Near Market")))),"")</f>
        <v/>
      </c>
      <c r="W138" s="49">
        <f>IFERROR(IF(A138="","",TODAY()-B138),"")</f>
        <v/>
      </c>
      <c r="X138" s="38">
        <f>IFERROR(IF(A138="","",IF(B138&gt;TODAY(),"Future-Dated",IF(W138&lt;=7,"Current",IF(W138&lt;=14,"Aging","Stale")))),"")</f>
        <v/>
      </c>
      <c r="Y138" s="39" t="n"/>
      <c r="Z138" s="39" t="n"/>
      <c r="AA138" s="39" t="n"/>
      <c r="AB138" s="38">
        <f>IFERROR(IF(A138="","",IF(J138="","Missing competitor hotel",IF(B138="","Missing shop date",IF(C138="","Missing stay date",IF(I138&lt;=0,"Review hotel rate",IF(M138&lt;=0,"Review competitor rate",IF(B138&gt;C138,"Shop date after stay date",IF(X138="Stale","Refresh rate shop","OK")))))))),"")</f>
        <v/>
      </c>
    </row>
    <row r="139">
      <c r="A139" s="44" t="n"/>
      <c r="B139" s="45" t="n"/>
      <c r="C139" s="45" t="n"/>
      <c r="D139" s="48" t="n"/>
      <c r="E139" s="48" t="n"/>
      <c r="F139" s="44" t="n"/>
      <c r="G139" s="44" t="n"/>
      <c r="H139" s="44" t="n"/>
      <c r="I139" s="46" t="n"/>
      <c r="J139" s="44" t="n"/>
      <c r="K139" s="44" t="n"/>
      <c r="L139" s="44" t="n"/>
      <c r="M139" s="46" t="n"/>
      <c r="N139" s="34">
        <f>IFERROR(IF(A139="","",I139-M139),"")</f>
        <v/>
      </c>
      <c r="O139" s="36">
        <f>IFERROR(IF(A139="","",(I139-M139)/M139),"")</f>
        <v/>
      </c>
      <c r="P139" s="44" t="n"/>
      <c r="Q139" s="44" t="n"/>
      <c r="R139" s="44" t="n"/>
      <c r="S139" s="44" t="n"/>
      <c r="T139" s="38">
        <f>IFERROR(IF(A139="","",IF(OR(P139&lt;&gt;Q139,R139&lt;&gt;S139),"Not Like-for-Like","Comparable")),"")</f>
        <v/>
      </c>
      <c r="U139" s="38">
        <f>IFERROR(IF(A139="","",IF(T139&lt;&gt;"Comparable","Terms Differ",IF(MAX(N139,-N139)&lt;='Dashboard'!$B$9,"Within Tolerance","Review"))),"")</f>
        <v/>
      </c>
      <c r="V139" s="38">
        <f>IFERROR(IF(A139="","",IF(T139&lt;&gt;"Comparable","Terms Differ",IF(N139&lt;-'Dashboard'!$B$10,"Below Market",IF(N139&gt;'Dashboard'!$B$10,"Above Market","Near Market")))),"")</f>
        <v/>
      </c>
      <c r="W139" s="49">
        <f>IFERROR(IF(A139="","",TODAY()-B139),"")</f>
        <v/>
      </c>
      <c r="X139" s="38">
        <f>IFERROR(IF(A139="","",IF(B139&gt;TODAY(),"Future-Dated",IF(W139&lt;=7,"Current",IF(W139&lt;=14,"Aging","Stale")))),"")</f>
        <v/>
      </c>
      <c r="Y139" s="44" t="n"/>
      <c r="Z139" s="44" t="n"/>
      <c r="AA139" s="44" t="n"/>
      <c r="AB139" s="38">
        <f>IFERROR(IF(A139="","",IF(J139="","Missing competitor hotel",IF(B139="","Missing shop date",IF(C139="","Missing stay date",IF(I139&lt;=0,"Review hotel rate",IF(M139&lt;=0,"Review competitor rate",IF(B139&gt;C139,"Shop date after stay date",IF(X139="Stale","Refresh rate shop","OK")))))))),"")</f>
        <v/>
      </c>
    </row>
    <row r="140">
      <c r="A140" s="39" t="n"/>
      <c r="B140" s="40" t="n"/>
      <c r="C140" s="40" t="n"/>
      <c r="D140" s="43" t="n"/>
      <c r="E140" s="43" t="n"/>
      <c r="F140" s="39" t="n"/>
      <c r="G140" s="39" t="n"/>
      <c r="H140" s="39" t="n"/>
      <c r="I140" s="41" t="n"/>
      <c r="J140" s="39" t="n"/>
      <c r="K140" s="39" t="n"/>
      <c r="L140" s="39" t="n"/>
      <c r="M140" s="41" t="n"/>
      <c r="N140" s="34">
        <f>IFERROR(IF(A140="","",I140-M140),"")</f>
        <v/>
      </c>
      <c r="O140" s="36">
        <f>IFERROR(IF(A140="","",(I140-M140)/M140),"")</f>
        <v/>
      </c>
      <c r="P140" s="39" t="n"/>
      <c r="Q140" s="39" t="n"/>
      <c r="R140" s="39" t="n"/>
      <c r="S140" s="39" t="n"/>
      <c r="T140" s="38">
        <f>IFERROR(IF(A140="","",IF(OR(P140&lt;&gt;Q140,R140&lt;&gt;S140),"Not Like-for-Like","Comparable")),"")</f>
        <v/>
      </c>
      <c r="U140" s="38">
        <f>IFERROR(IF(A140="","",IF(T140&lt;&gt;"Comparable","Terms Differ",IF(MAX(N140,-N140)&lt;='Dashboard'!$B$9,"Within Tolerance","Review"))),"")</f>
        <v/>
      </c>
      <c r="V140" s="38">
        <f>IFERROR(IF(A140="","",IF(T140&lt;&gt;"Comparable","Terms Differ",IF(N140&lt;-'Dashboard'!$B$10,"Below Market",IF(N140&gt;'Dashboard'!$B$10,"Above Market","Near Market")))),"")</f>
        <v/>
      </c>
      <c r="W140" s="49">
        <f>IFERROR(IF(A140="","",TODAY()-B140),"")</f>
        <v/>
      </c>
      <c r="X140" s="38">
        <f>IFERROR(IF(A140="","",IF(B140&gt;TODAY(),"Future-Dated",IF(W140&lt;=7,"Current",IF(W140&lt;=14,"Aging","Stale")))),"")</f>
        <v/>
      </c>
      <c r="Y140" s="39" t="n"/>
      <c r="Z140" s="39" t="n"/>
      <c r="AA140" s="39" t="n"/>
      <c r="AB140" s="38">
        <f>IFERROR(IF(A140="","",IF(J140="","Missing competitor hotel",IF(B140="","Missing shop date",IF(C140="","Missing stay date",IF(I140&lt;=0,"Review hotel rate",IF(M140&lt;=0,"Review competitor rate",IF(B140&gt;C140,"Shop date after stay date",IF(X140="Stale","Refresh rate shop","OK")))))))),"")</f>
        <v/>
      </c>
    </row>
    <row r="141">
      <c r="A141" s="44" t="n"/>
      <c r="B141" s="45" t="n"/>
      <c r="C141" s="45" t="n"/>
      <c r="D141" s="48" t="n"/>
      <c r="E141" s="48" t="n"/>
      <c r="F141" s="44" t="n"/>
      <c r="G141" s="44" t="n"/>
      <c r="H141" s="44" t="n"/>
      <c r="I141" s="46" t="n"/>
      <c r="J141" s="44" t="n"/>
      <c r="K141" s="44" t="n"/>
      <c r="L141" s="44" t="n"/>
      <c r="M141" s="46" t="n"/>
      <c r="N141" s="34">
        <f>IFERROR(IF(A141="","",I141-M141),"")</f>
        <v/>
      </c>
      <c r="O141" s="36">
        <f>IFERROR(IF(A141="","",(I141-M141)/M141),"")</f>
        <v/>
      </c>
      <c r="P141" s="44" t="n"/>
      <c r="Q141" s="44" t="n"/>
      <c r="R141" s="44" t="n"/>
      <c r="S141" s="44" t="n"/>
      <c r="T141" s="38">
        <f>IFERROR(IF(A141="","",IF(OR(P141&lt;&gt;Q141,R141&lt;&gt;S141),"Not Like-for-Like","Comparable")),"")</f>
        <v/>
      </c>
      <c r="U141" s="38">
        <f>IFERROR(IF(A141="","",IF(T141&lt;&gt;"Comparable","Terms Differ",IF(MAX(N141,-N141)&lt;='Dashboard'!$B$9,"Within Tolerance","Review"))),"")</f>
        <v/>
      </c>
      <c r="V141" s="38">
        <f>IFERROR(IF(A141="","",IF(T141&lt;&gt;"Comparable","Terms Differ",IF(N141&lt;-'Dashboard'!$B$10,"Below Market",IF(N141&gt;'Dashboard'!$B$10,"Above Market","Near Market")))),"")</f>
        <v/>
      </c>
      <c r="W141" s="49">
        <f>IFERROR(IF(A141="","",TODAY()-B141),"")</f>
        <v/>
      </c>
      <c r="X141" s="38">
        <f>IFERROR(IF(A141="","",IF(B141&gt;TODAY(),"Future-Dated",IF(W141&lt;=7,"Current",IF(W141&lt;=14,"Aging","Stale")))),"")</f>
        <v/>
      </c>
      <c r="Y141" s="44" t="n"/>
      <c r="Z141" s="44" t="n"/>
      <c r="AA141" s="44" t="n"/>
      <c r="AB141" s="38">
        <f>IFERROR(IF(A141="","",IF(J141="","Missing competitor hotel",IF(B141="","Missing shop date",IF(C141="","Missing stay date",IF(I141&lt;=0,"Review hotel rate",IF(M141&lt;=0,"Review competitor rate",IF(B141&gt;C141,"Shop date after stay date",IF(X141="Stale","Refresh rate shop","OK")))))))),"")</f>
        <v/>
      </c>
    </row>
    <row r="142">
      <c r="A142" s="39" t="n"/>
      <c r="B142" s="40" t="n"/>
      <c r="C142" s="40" t="n"/>
      <c r="D142" s="43" t="n"/>
      <c r="E142" s="43" t="n"/>
      <c r="F142" s="39" t="n"/>
      <c r="G142" s="39" t="n"/>
      <c r="H142" s="39" t="n"/>
      <c r="I142" s="41" t="n"/>
      <c r="J142" s="39" t="n"/>
      <c r="K142" s="39" t="n"/>
      <c r="L142" s="39" t="n"/>
      <c r="M142" s="41" t="n"/>
      <c r="N142" s="34">
        <f>IFERROR(IF(A142="","",I142-M142),"")</f>
        <v/>
      </c>
      <c r="O142" s="36">
        <f>IFERROR(IF(A142="","",(I142-M142)/M142),"")</f>
        <v/>
      </c>
      <c r="P142" s="39" t="n"/>
      <c r="Q142" s="39" t="n"/>
      <c r="R142" s="39" t="n"/>
      <c r="S142" s="39" t="n"/>
      <c r="T142" s="38">
        <f>IFERROR(IF(A142="","",IF(OR(P142&lt;&gt;Q142,R142&lt;&gt;S142),"Not Like-for-Like","Comparable")),"")</f>
        <v/>
      </c>
      <c r="U142" s="38">
        <f>IFERROR(IF(A142="","",IF(T142&lt;&gt;"Comparable","Terms Differ",IF(MAX(N142,-N142)&lt;='Dashboard'!$B$9,"Within Tolerance","Review"))),"")</f>
        <v/>
      </c>
      <c r="V142" s="38">
        <f>IFERROR(IF(A142="","",IF(T142&lt;&gt;"Comparable","Terms Differ",IF(N142&lt;-'Dashboard'!$B$10,"Below Market",IF(N142&gt;'Dashboard'!$B$10,"Above Market","Near Market")))),"")</f>
        <v/>
      </c>
      <c r="W142" s="49">
        <f>IFERROR(IF(A142="","",TODAY()-B142),"")</f>
        <v/>
      </c>
      <c r="X142" s="38">
        <f>IFERROR(IF(A142="","",IF(B142&gt;TODAY(),"Future-Dated",IF(W142&lt;=7,"Current",IF(W142&lt;=14,"Aging","Stale")))),"")</f>
        <v/>
      </c>
      <c r="Y142" s="39" t="n"/>
      <c r="Z142" s="39" t="n"/>
      <c r="AA142" s="39" t="n"/>
      <c r="AB142" s="38">
        <f>IFERROR(IF(A142="","",IF(J142="","Missing competitor hotel",IF(B142="","Missing shop date",IF(C142="","Missing stay date",IF(I142&lt;=0,"Review hotel rate",IF(M142&lt;=0,"Review competitor rate",IF(B142&gt;C142,"Shop date after stay date",IF(X142="Stale","Refresh rate shop","OK")))))))),"")</f>
        <v/>
      </c>
    </row>
    <row r="143">
      <c r="A143" s="44" t="n"/>
      <c r="B143" s="45" t="n"/>
      <c r="C143" s="45" t="n"/>
      <c r="D143" s="48" t="n"/>
      <c r="E143" s="48" t="n"/>
      <c r="F143" s="44" t="n"/>
      <c r="G143" s="44" t="n"/>
      <c r="H143" s="44" t="n"/>
      <c r="I143" s="46" t="n"/>
      <c r="J143" s="44" t="n"/>
      <c r="K143" s="44" t="n"/>
      <c r="L143" s="44" t="n"/>
      <c r="M143" s="46" t="n"/>
      <c r="N143" s="34">
        <f>IFERROR(IF(A143="","",I143-M143),"")</f>
        <v/>
      </c>
      <c r="O143" s="36">
        <f>IFERROR(IF(A143="","",(I143-M143)/M143),"")</f>
        <v/>
      </c>
      <c r="P143" s="44" t="n"/>
      <c r="Q143" s="44" t="n"/>
      <c r="R143" s="44" t="n"/>
      <c r="S143" s="44" t="n"/>
      <c r="T143" s="38">
        <f>IFERROR(IF(A143="","",IF(OR(P143&lt;&gt;Q143,R143&lt;&gt;S143),"Not Like-for-Like","Comparable")),"")</f>
        <v/>
      </c>
      <c r="U143" s="38">
        <f>IFERROR(IF(A143="","",IF(T143&lt;&gt;"Comparable","Terms Differ",IF(MAX(N143,-N143)&lt;='Dashboard'!$B$9,"Within Tolerance","Review"))),"")</f>
        <v/>
      </c>
      <c r="V143" s="38">
        <f>IFERROR(IF(A143="","",IF(T143&lt;&gt;"Comparable","Terms Differ",IF(N143&lt;-'Dashboard'!$B$10,"Below Market",IF(N143&gt;'Dashboard'!$B$10,"Above Market","Near Market")))),"")</f>
        <v/>
      </c>
      <c r="W143" s="49">
        <f>IFERROR(IF(A143="","",TODAY()-B143),"")</f>
        <v/>
      </c>
      <c r="X143" s="38">
        <f>IFERROR(IF(A143="","",IF(B143&gt;TODAY(),"Future-Dated",IF(W143&lt;=7,"Current",IF(W143&lt;=14,"Aging","Stale")))),"")</f>
        <v/>
      </c>
      <c r="Y143" s="44" t="n"/>
      <c r="Z143" s="44" t="n"/>
      <c r="AA143" s="44" t="n"/>
      <c r="AB143" s="38">
        <f>IFERROR(IF(A143="","",IF(J143="","Missing competitor hotel",IF(B143="","Missing shop date",IF(C143="","Missing stay date",IF(I143&lt;=0,"Review hotel rate",IF(M143&lt;=0,"Review competitor rate",IF(B143&gt;C143,"Shop date after stay date",IF(X143="Stale","Refresh rate shop","OK")))))))),"")</f>
        <v/>
      </c>
    </row>
    <row r="144">
      <c r="A144" s="39" t="n"/>
      <c r="B144" s="40" t="n"/>
      <c r="C144" s="40" t="n"/>
      <c r="D144" s="43" t="n"/>
      <c r="E144" s="43" t="n"/>
      <c r="F144" s="39" t="n"/>
      <c r="G144" s="39" t="n"/>
      <c r="H144" s="39" t="n"/>
      <c r="I144" s="41" t="n"/>
      <c r="J144" s="39" t="n"/>
      <c r="K144" s="39" t="n"/>
      <c r="L144" s="39" t="n"/>
      <c r="M144" s="41" t="n"/>
      <c r="N144" s="34">
        <f>IFERROR(IF(A144="","",I144-M144),"")</f>
        <v/>
      </c>
      <c r="O144" s="36">
        <f>IFERROR(IF(A144="","",(I144-M144)/M144),"")</f>
        <v/>
      </c>
      <c r="P144" s="39" t="n"/>
      <c r="Q144" s="39" t="n"/>
      <c r="R144" s="39" t="n"/>
      <c r="S144" s="39" t="n"/>
      <c r="T144" s="38">
        <f>IFERROR(IF(A144="","",IF(OR(P144&lt;&gt;Q144,R144&lt;&gt;S144),"Not Like-for-Like","Comparable")),"")</f>
        <v/>
      </c>
      <c r="U144" s="38">
        <f>IFERROR(IF(A144="","",IF(T144&lt;&gt;"Comparable","Terms Differ",IF(MAX(N144,-N144)&lt;='Dashboard'!$B$9,"Within Tolerance","Review"))),"")</f>
        <v/>
      </c>
      <c r="V144" s="38">
        <f>IFERROR(IF(A144="","",IF(T144&lt;&gt;"Comparable","Terms Differ",IF(N144&lt;-'Dashboard'!$B$10,"Below Market",IF(N144&gt;'Dashboard'!$B$10,"Above Market","Near Market")))),"")</f>
        <v/>
      </c>
      <c r="W144" s="49">
        <f>IFERROR(IF(A144="","",TODAY()-B144),"")</f>
        <v/>
      </c>
      <c r="X144" s="38">
        <f>IFERROR(IF(A144="","",IF(B144&gt;TODAY(),"Future-Dated",IF(W144&lt;=7,"Current",IF(W144&lt;=14,"Aging","Stale")))),"")</f>
        <v/>
      </c>
      <c r="Y144" s="39" t="n"/>
      <c r="Z144" s="39" t="n"/>
      <c r="AA144" s="39" t="n"/>
      <c r="AB144" s="38">
        <f>IFERROR(IF(A144="","",IF(J144="","Missing competitor hotel",IF(B144="","Missing shop date",IF(C144="","Missing stay date",IF(I144&lt;=0,"Review hotel rate",IF(M144&lt;=0,"Review competitor rate",IF(B144&gt;C144,"Shop date after stay date",IF(X144="Stale","Refresh rate shop","OK")))))))),"")</f>
        <v/>
      </c>
    </row>
    <row r="145">
      <c r="A145" s="44" t="n"/>
      <c r="B145" s="45" t="n"/>
      <c r="C145" s="45" t="n"/>
      <c r="D145" s="48" t="n"/>
      <c r="E145" s="48" t="n"/>
      <c r="F145" s="44" t="n"/>
      <c r="G145" s="44" t="n"/>
      <c r="H145" s="44" t="n"/>
      <c r="I145" s="46" t="n"/>
      <c r="J145" s="44" t="n"/>
      <c r="K145" s="44" t="n"/>
      <c r="L145" s="44" t="n"/>
      <c r="M145" s="46" t="n"/>
      <c r="N145" s="34">
        <f>IFERROR(IF(A145="","",I145-M145),"")</f>
        <v/>
      </c>
      <c r="O145" s="36">
        <f>IFERROR(IF(A145="","",(I145-M145)/M145),"")</f>
        <v/>
      </c>
      <c r="P145" s="44" t="n"/>
      <c r="Q145" s="44" t="n"/>
      <c r="R145" s="44" t="n"/>
      <c r="S145" s="44" t="n"/>
      <c r="T145" s="38">
        <f>IFERROR(IF(A145="","",IF(OR(P145&lt;&gt;Q145,R145&lt;&gt;S145),"Not Like-for-Like","Comparable")),"")</f>
        <v/>
      </c>
      <c r="U145" s="38">
        <f>IFERROR(IF(A145="","",IF(T145&lt;&gt;"Comparable","Terms Differ",IF(MAX(N145,-N145)&lt;='Dashboard'!$B$9,"Within Tolerance","Review"))),"")</f>
        <v/>
      </c>
      <c r="V145" s="38">
        <f>IFERROR(IF(A145="","",IF(T145&lt;&gt;"Comparable","Terms Differ",IF(N145&lt;-'Dashboard'!$B$10,"Below Market",IF(N145&gt;'Dashboard'!$B$10,"Above Market","Near Market")))),"")</f>
        <v/>
      </c>
      <c r="W145" s="49">
        <f>IFERROR(IF(A145="","",TODAY()-B145),"")</f>
        <v/>
      </c>
      <c r="X145" s="38">
        <f>IFERROR(IF(A145="","",IF(B145&gt;TODAY(),"Future-Dated",IF(W145&lt;=7,"Current",IF(W145&lt;=14,"Aging","Stale")))),"")</f>
        <v/>
      </c>
      <c r="Y145" s="44" t="n"/>
      <c r="Z145" s="44" t="n"/>
      <c r="AA145" s="44" t="n"/>
      <c r="AB145" s="38">
        <f>IFERROR(IF(A145="","",IF(J145="","Missing competitor hotel",IF(B145="","Missing shop date",IF(C145="","Missing stay date",IF(I145&lt;=0,"Review hotel rate",IF(M145&lt;=0,"Review competitor rate",IF(B145&gt;C145,"Shop date after stay date",IF(X145="Stale","Refresh rate shop","OK")))))))),"")</f>
        <v/>
      </c>
    </row>
    <row r="146">
      <c r="A146" s="39" t="n"/>
      <c r="B146" s="40" t="n"/>
      <c r="C146" s="40" t="n"/>
      <c r="D146" s="43" t="n"/>
      <c r="E146" s="43" t="n"/>
      <c r="F146" s="39" t="n"/>
      <c r="G146" s="39" t="n"/>
      <c r="H146" s="39" t="n"/>
      <c r="I146" s="41" t="n"/>
      <c r="J146" s="39" t="n"/>
      <c r="K146" s="39" t="n"/>
      <c r="L146" s="39" t="n"/>
      <c r="M146" s="41" t="n"/>
      <c r="N146" s="34">
        <f>IFERROR(IF(A146="","",I146-M146),"")</f>
        <v/>
      </c>
      <c r="O146" s="36">
        <f>IFERROR(IF(A146="","",(I146-M146)/M146),"")</f>
        <v/>
      </c>
      <c r="P146" s="39" t="n"/>
      <c r="Q146" s="39" t="n"/>
      <c r="R146" s="39" t="n"/>
      <c r="S146" s="39" t="n"/>
      <c r="T146" s="38">
        <f>IFERROR(IF(A146="","",IF(OR(P146&lt;&gt;Q146,R146&lt;&gt;S146),"Not Like-for-Like","Comparable")),"")</f>
        <v/>
      </c>
      <c r="U146" s="38">
        <f>IFERROR(IF(A146="","",IF(T146&lt;&gt;"Comparable","Terms Differ",IF(MAX(N146,-N146)&lt;='Dashboard'!$B$9,"Within Tolerance","Review"))),"")</f>
        <v/>
      </c>
      <c r="V146" s="38">
        <f>IFERROR(IF(A146="","",IF(T146&lt;&gt;"Comparable","Terms Differ",IF(N146&lt;-'Dashboard'!$B$10,"Below Market",IF(N146&gt;'Dashboard'!$B$10,"Above Market","Near Market")))),"")</f>
        <v/>
      </c>
      <c r="W146" s="49">
        <f>IFERROR(IF(A146="","",TODAY()-B146),"")</f>
        <v/>
      </c>
      <c r="X146" s="38">
        <f>IFERROR(IF(A146="","",IF(B146&gt;TODAY(),"Future-Dated",IF(W146&lt;=7,"Current",IF(W146&lt;=14,"Aging","Stale")))),"")</f>
        <v/>
      </c>
      <c r="Y146" s="39" t="n"/>
      <c r="Z146" s="39" t="n"/>
      <c r="AA146" s="39" t="n"/>
      <c r="AB146" s="38">
        <f>IFERROR(IF(A146="","",IF(J146="","Missing competitor hotel",IF(B146="","Missing shop date",IF(C146="","Missing stay date",IF(I146&lt;=0,"Review hotel rate",IF(M146&lt;=0,"Review competitor rate",IF(B146&gt;C146,"Shop date after stay date",IF(X146="Stale","Refresh rate shop","OK")))))))),"")</f>
        <v/>
      </c>
    </row>
    <row r="147">
      <c r="A147" s="44" t="n"/>
      <c r="B147" s="45" t="n"/>
      <c r="C147" s="45" t="n"/>
      <c r="D147" s="48" t="n"/>
      <c r="E147" s="48" t="n"/>
      <c r="F147" s="44" t="n"/>
      <c r="G147" s="44" t="n"/>
      <c r="H147" s="44" t="n"/>
      <c r="I147" s="46" t="n"/>
      <c r="J147" s="44" t="n"/>
      <c r="K147" s="44" t="n"/>
      <c r="L147" s="44" t="n"/>
      <c r="M147" s="46" t="n"/>
      <c r="N147" s="34">
        <f>IFERROR(IF(A147="","",I147-M147),"")</f>
        <v/>
      </c>
      <c r="O147" s="36">
        <f>IFERROR(IF(A147="","",(I147-M147)/M147),"")</f>
        <v/>
      </c>
      <c r="P147" s="44" t="n"/>
      <c r="Q147" s="44" t="n"/>
      <c r="R147" s="44" t="n"/>
      <c r="S147" s="44" t="n"/>
      <c r="T147" s="38">
        <f>IFERROR(IF(A147="","",IF(OR(P147&lt;&gt;Q147,R147&lt;&gt;S147),"Not Like-for-Like","Comparable")),"")</f>
        <v/>
      </c>
      <c r="U147" s="38">
        <f>IFERROR(IF(A147="","",IF(T147&lt;&gt;"Comparable","Terms Differ",IF(MAX(N147,-N147)&lt;='Dashboard'!$B$9,"Within Tolerance","Review"))),"")</f>
        <v/>
      </c>
      <c r="V147" s="38">
        <f>IFERROR(IF(A147="","",IF(T147&lt;&gt;"Comparable","Terms Differ",IF(N147&lt;-'Dashboard'!$B$10,"Below Market",IF(N147&gt;'Dashboard'!$B$10,"Above Market","Near Market")))),"")</f>
        <v/>
      </c>
      <c r="W147" s="49">
        <f>IFERROR(IF(A147="","",TODAY()-B147),"")</f>
        <v/>
      </c>
      <c r="X147" s="38">
        <f>IFERROR(IF(A147="","",IF(B147&gt;TODAY(),"Future-Dated",IF(W147&lt;=7,"Current",IF(W147&lt;=14,"Aging","Stale")))),"")</f>
        <v/>
      </c>
      <c r="Y147" s="44" t="n"/>
      <c r="Z147" s="44" t="n"/>
      <c r="AA147" s="44" t="n"/>
      <c r="AB147" s="38">
        <f>IFERROR(IF(A147="","",IF(J147="","Missing competitor hotel",IF(B147="","Missing shop date",IF(C147="","Missing stay date",IF(I147&lt;=0,"Review hotel rate",IF(M147&lt;=0,"Review competitor rate",IF(B147&gt;C147,"Shop date after stay date",IF(X147="Stale","Refresh rate shop","OK")))))))),"")</f>
        <v/>
      </c>
    </row>
    <row r="148">
      <c r="A148" s="39" t="n"/>
      <c r="B148" s="40" t="n"/>
      <c r="C148" s="40" t="n"/>
      <c r="D148" s="43" t="n"/>
      <c r="E148" s="43" t="n"/>
      <c r="F148" s="39" t="n"/>
      <c r="G148" s="39" t="n"/>
      <c r="H148" s="39" t="n"/>
      <c r="I148" s="41" t="n"/>
      <c r="J148" s="39" t="n"/>
      <c r="K148" s="39" t="n"/>
      <c r="L148" s="39" t="n"/>
      <c r="M148" s="41" t="n"/>
      <c r="N148" s="34">
        <f>IFERROR(IF(A148="","",I148-M148),"")</f>
        <v/>
      </c>
      <c r="O148" s="36">
        <f>IFERROR(IF(A148="","",(I148-M148)/M148),"")</f>
        <v/>
      </c>
      <c r="P148" s="39" t="n"/>
      <c r="Q148" s="39" t="n"/>
      <c r="R148" s="39" t="n"/>
      <c r="S148" s="39" t="n"/>
      <c r="T148" s="38">
        <f>IFERROR(IF(A148="","",IF(OR(P148&lt;&gt;Q148,R148&lt;&gt;S148),"Not Like-for-Like","Comparable")),"")</f>
        <v/>
      </c>
      <c r="U148" s="38">
        <f>IFERROR(IF(A148="","",IF(T148&lt;&gt;"Comparable","Terms Differ",IF(MAX(N148,-N148)&lt;='Dashboard'!$B$9,"Within Tolerance","Review"))),"")</f>
        <v/>
      </c>
      <c r="V148" s="38">
        <f>IFERROR(IF(A148="","",IF(T148&lt;&gt;"Comparable","Terms Differ",IF(N148&lt;-'Dashboard'!$B$10,"Below Market",IF(N148&gt;'Dashboard'!$B$10,"Above Market","Near Market")))),"")</f>
        <v/>
      </c>
      <c r="W148" s="49">
        <f>IFERROR(IF(A148="","",TODAY()-B148),"")</f>
        <v/>
      </c>
      <c r="X148" s="38">
        <f>IFERROR(IF(A148="","",IF(B148&gt;TODAY(),"Future-Dated",IF(W148&lt;=7,"Current",IF(W148&lt;=14,"Aging","Stale")))),"")</f>
        <v/>
      </c>
      <c r="Y148" s="39" t="n"/>
      <c r="Z148" s="39" t="n"/>
      <c r="AA148" s="39" t="n"/>
      <c r="AB148" s="38">
        <f>IFERROR(IF(A148="","",IF(J148="","Missing competitor hotel",IF(B148="","Missing shop date",IF(C148="","Missing stay date",IF(I148&lt;=0,"Review hotel rate",IF(M148&lt;=0,"Review competitor rate",IF(B148&gt;C148,"Shop date after stay date",IF(X148="Stale","Refresh rate shop","OK")))))))),"")</f>
        <v/>
      </c>
    </row>
    <row r="149">
      <c r="A149" s="44" t="n"/>
      <c r="B149" s="45" t="n"/>
      <c r="C149" s="45" t="n"/>
      <c r="D149" s="48" t="n"/>
      <c r="E149" s="48" t="n"/>
      <c r="F149" s="44" t="n"/>
      <c r="G149" s="44" t="n"/>
      <c r="H149" s="44" t="n"/>
      <c r="I149" s="46" t="n"/>
      <c r="J149" s="44" t="n"/>
      <c r="K149" s="44" t="n"/>
      <c r="L149" s="44" t="n"/>
      <c r="M149" s="46" t="n"/>
      <c r="N149" s="34">
        <f>IFERROR(IF(A149="","",I149-M149),"")</f>
        <v/>
      </c>
      <c r="O149" s="36">
        <f>IFERROR(IF(A149="","",(I149-M149)/M149),"")</f>
        <v/>
      </c>
      <c r="P149" s="44" t="n"/>
      <c r="Q149" s="44" t="n"/>
      <c r="R149" s="44" t="n"/>
      <c r="S149" s="44" t="n"/>
      <c r="T149" s="38">
        <f>IFERROR(IF(A149="","",IF(OR(P149&lt;&gt;Q149,R149&lt;&gt;S149),"Not Like-for-Like","Comparable")),"")</f>
        <v/>
      </c>
      <c r="U149" s="38">
        <f>IFERROR(IF(A149="","",IF(T149&lt;&gt;"Comparable","Terms Differ",IF(MAX(N149,-N149)&lt;='Dashboard'!$B$9,"Within Tolerance","Review"))),"")</f>
        <v/>
      </c>
      <c r="V149" s="38">
        <f>IFERROR(IF(A149="","",IF(T149&lt;&gt;"Comparable","Terms Differ",IF(N149&lt;-'Dashboard'!$B$10,"Below Market",IF(N149&gt;'Dashboard'!$B$10,"Above Market","Near Market")))),"")</f>
        <v/>
      </c>
      <c r="W149" s="49">
        <f>IFERROR(IF(A149="","",TODAY()-B149),"")</f>
        <v/>
      </c>
      <c r="X149" s="38">
        <f>IFERROR(IF(A149="","",IF(B149&gt;TODAY(),"Future-Dated",IF(W149&lt;=7,"Current",IF(W149&lt;=14,"Aging","Stale")))),"")</f>
        <v/>
      </c>
      <c r="Y149" s="44" t="n"/>
      <c r="Z149" s="44" t="n"/>
      <c r="AA149" s="44" t="n"/>
      <c r="AB149" s="38">
        <f>IFERROR(IF(A149="","",IF(J149="","Missing competitor hotel",IF(B149="","Missing shop date",IF(C149="","Missing stay date",IF(I149&lt;=0,"Review hotel rate",IF(M149&lt;=0,"Review competitor rate",IF(B149&gt;C149,"Shop date after stay date",IF(X149="Stale","Refresh rate shop","OK")))))))),"")</f>
        <v/>
      </c>
    </row>
    <row r="150">
      <c r="A150" s="39" t="n"/>
      <c r="B150" s="40" t="n"/>
      <c r="C150" s="40" t="n"/>
      <c r="D150" s="43" t="n"/>
      <c r="E150" s="43" t="n"/>
      <c r="F150" s="39" t="n"/>
      <c r="G150" s="39" t="n"/>
      <c r="H150" s="39" t="n"/>
      <c r="I150" s="41" t="n"/>
      <c r="J150" s="39" t="n"/>
      <c r="K150" s="39" t="n"/>
      <c r="L150" s="39" t="n"/>
      <c r="M150" s="41" t="n"/>
      <c r="N150" s="34">
        <f>IFERROR(IF(A150="","",I150-M150),"")</f>
        <v/>
      </c>
      <c r="O150" s="36">
        <f>IFERROR(IF(A150="","",(I150-M150)/M150),"")</f>
        <v/>
      </c>
      <c r="P150" s="39" t="n"/>
      <c r="Q150" s="39" t="n"/>
      <c r="R150" s="39" t="n"/>
      <c r="S150" s="39" t="n"/>
      <c r="T150" s="38">
        <f>IFERROR(IF(A150="","",IF(OR(P150&lt;&gt;Q150,R150&lt;&gt;S150),"Not Like-for-Like","Comparable")),"")</f>
        <v/>
      </c>
      <c r="U150" s="38">
        <f>IFERROR(IF(A150="","",IF(T150&lt;&gt;"Comparable","Terms Differ",IF(MAX(N150,-N150)&lt;='Dashboard'!$B$9,"Within Tolerance","Review"))),"")</f>
        <v/>
      </c>
      <c r="V150" s="38">
        <f>IFERROR(IF(A150="","",IF(T150&lt;&gt;"Comparable","Terms Differ",IF(N150&lt;-'Dashboard'!$B$10,"Below Market",IF(N150&gt;'Dashboard'!$B$10,"Above Market","Near Market")))),"")</f>
        <v/>
      </c>
      <c r="W150" s="49">
        <f>IFERROR(IF(A150="","",TODAY()-B150),"")</f>
        <v/>
      </c>
      <c r="X150" s="38">
        <f>IFERROR(IF(A150="","",IF(B150&gt;TODAY(),"Future-Dated",IF(W150&lt;=7,"Current",IF(W150&lt;=14,"Aging","Stale")))),"")</f>
        <v/>
      </c>
      <c r="Y150" s="39" t="n"/>
      <c r="Z150" s="39" t="n"/>
      <c r="AA150" s="39" t="n"/>
      <c r="AB150" s="38">
        <f>IFERROR(IF(A150="","",IF(J150="","Missing competitor hotel",IF(B150="","Missing shop date",IF(C150="","Missing stay date",IF(I150&lt;=0,"Review hotel rate",IF(M150&lt;=0,"Review competitor rate",IF(B150&gt;C150,"Shop date after stay date",IF(X150="Stale","Refresh rate shop","OK")))))))),"")</f>
        <v/>
      </c>
    </row>
    <row r="151">
      <c r="A151" s="44" t="n"/>
      <c r="B151" s="45" t="n"/>
      <c r="C151" s="45" t="n"/>
      <c r="D151" s="48" t="n"/>
      <c r="E151" s="48" t="n"/>
      <c r="F151" s="44" t="n"/>
      <c r="G151" s="44" t="n"/>
      <c r="H151" s="44" t="n"/>
      <c r="I151" s="46" t="n"/>
      <c r="J151" s="44" t="n"/>
      <c r="K151" s="44" t="n"/>
      <c r="L151" s="44" t="n"/>
      <c r="M151" s="46" t="n"/>
      <c r="N151" s="34">
        <f>IFERROR(IF(A151="","",I151-M151),"")</f>
        <v/>
      </c>
      <c r="O151" s="36">
        <f>IFERROR(IF(A151="","",(I151-M151)/M151),"")</f>
        <v/>
      </c>
      <c r="P151" s="44" t="n"/>
      <c r="Q151" s="44" t="n"/>
      <c r="R151" s="44" t="n"/>
      <c r="S151" s="44" t="n"/>
      <c r="T151" s="38">
        <f>IFERROR(IF(A151="","",IF(OR(P151&lt;&gt;Q151,R151&lt;&gt;S151),"Not Like-for-Like","Comparable")),"")</f>
        <v/>
      </c>
      <c r="U151" s="38">
        <f>IFERROR(IF(A151="","",IF(T151&lt;&gt;"Comparable","Terms Differ",IF(MAX(N151,-N151)&lt;='Dashboard'!$B$9,"Within Tolerance","Review"))),"")</f>
        <v/>
      </c>
      <c r="V151" s="38">
        <f>IFERROR(IF(A151="","",IF(T151&lt;&gt;"Comparable","Terms Differ",IF(N151&lt;-'Dashboard'!$B$10,"Below Market",IF(N151&gt;'Dashboard'!$B$10,"Above Market","Near Market")))),"")</f>
        <v/>
      </c>
      <c r="W151" s="49">
        <f>IFERROR(IF(A151="","",TODAY()-B151),"")</f>
        <v/>
      </c>
      <c r="X151" s="38">
        <f>IFERROR(IF(A151="","",IF(B151&gt;TODAY(),"Future-Dated",IF(W151&lt;=7,"Current",IF(W151&lt;=14,"Aging","Stale")))),"")</f>
        <v/>
      </c>
      <c r="Y151" s="44" t="n"/>
      <c r="Z151" s="44" t="n"/>
      <c r="AA151" s="44" t="n"/>
      <c r="AB151" s="38">
        <f>IFERROR(IF(A151="","",IF(J151="","Missing competitor hotel",IF(B151="","Missing shop date",IF(C151="","Missing stay date",IF(I151&lt;=0,"Review hotel rate",IF(M151&lt;=0,"Review competitor rate",IF(B151&gt;C151,"Shop date after stay date",IF(X151="Stale","Refresh rate shop","OK")))))))),"")</f>
        <v/>
      </c>
    </row>
    <row r="152">
      <c r="A152" s="39" t="n"/>
      <c r="B152" s="40" t="n"/>
      <c r="C152" s="40" t="n"/>
      <c r="D152" s="43" t="n"/>
      <c r="E152" s="43" t="n"/>
      <c r="F152" s="39" t="n"/>
      <c r="G152" s="39" t="n"/>
      <c r="H152" s="39" t="n"/>
      <c r="I152" s="41" t="n"/>
      <c r="J152" s="39" t="n"/>
      <c r="K152" s="39" t="n"/>
      <c r="L152" s="39" t="n"/>
      <c r="M152" s="41" t="n"/>
      <c r="N152" s="34">
        <f>IFERROR(IF(A152="","",I152-M152),"")</f>
        <v/>
      </c>
      <c r="O152" s="36">
        <f>IFERROR(IF(A152="","",(I152-M152)/M152),"")</f>
        <v/>
      </c>
      <c r="P152" s="39" t="n"/>
      <c r="Q152" s="39" t="n"/>
      <c r="R152" s="39" t="n"/>
      <c r="S152" s="39" t="n"/>
      <c r="T152" s="38">
        <f>IFERROR(IF(A152="","",IF(OR(P152&lt;&gt;Q152,R152&lt;&gt;S152),"Not Like-for-Like","Comparable")),"")</f>
        <v/>
      </c>
      <c r="U152" s="38">
        <f>IFERROR(IF(A152="","",IF(T152&lt;&gt;"Comparable","Terms Differ",IF(MAX(N152,-N152)&lt;='Dashboard'!$B$9,"Within Tolerance","Review"))),"")</f>
        <v/>
      </c>
      <c r="V152" s="38">
        <f>IFERROR(IF(A152="","",IF(T152&lt;&gt;"Comparable","Terms Differ",IF(N152&lt;-'Dashboard'!$B$10,"Below Market",IF(N152&gt;'Dashboard'!$B$10,"Above Market","Near Market")))),"")</f>
        <v/>
      </c>
      <c r="W152" s="49">
        <f>IFERROR(IF(A152="","",TODAY()-B152),"")</f>
        <v/>
      </c>
      <c r="X152" s="38">
        <f>IFERROR(IF(A152="","",IF(B152&gt;TODAY(),"Future-Dated",IF(W152&lt;=7,"Current",IF(W152&lt;=14,"Aging","Stale")))),"")</f>
        <v/>
      </c>
      <c r="Y152" s="39" t="n"/>
      <c r="Z152" s="39" t="n"/>
      <c r="AA152" s="39" t="n"/>
      <c r="AB152" s="38">
        <f>IFERROR(IF(A152="","",IF(J152="","Missing competitor hotel",IF(B152="","Missing shop date",IF(C152="","Missing stay date",IF(I152&lt;=0,"Review hotel rate",IF(M152&lt;=0,"Review competitor rate",IF(B152&gt;C152,"Shop date after stay date",IF(X152="Stale","Refresh rate shop","OK")))))))),"")</f>
        <v/>
      </c>
    </row>
    <row r="153">
      <c r="A153" s="44" t="n"/>
      <c r="B153" s="45" t="n"/>
      <c r="C153" s="45" t="n"/>
      <c r="D153" s="48" t="n"/>
      <c r="E153" s="48" t="n"/>
      <c r="F153" s="44" t="n"/>
      <c r="G153" s="44" t="n"/>
      <c r="H153" s="44" t="n"/>
      <c r="I153" s="46" t="n"/>
      <c r="J153" s="44" t="n"/>
      <c r="K153" s="44" t="n"/>
      <c r="L153" s="44" t="n"/>
      <c r="M153" s="46" t="n"/>
      <c r="N153" s="34">
        <f>IFERROR(IF(A153="","",I153-M153),"")</f>
        <v/>
      </c>
      <c r="O153" s="36">
        <f>IFERROR(IF(A153="","",(I153-M153)/M153),"")</f>
        <v/>
      </c>
      <c r="P153" s="44" t="n"/>
      <c r="Q153" s="44" t="n"/>
      <c r="R153" s="44" t="n"/>
      <c r="S153" s="44" t="n"/>
      <c r="T153" s="38">
        <f>IFERROR(IF(A153="","",IF(OR(P153&lt;&gt;Q153,R153&lt;&gt;S153),"Not Like-for-Like","Comparable")),"")</f>
        <v/>
      </c>
      <c r="U153" s="38">
        <f>IFERROR(IF(A153="","",IF(T153&lt;&gt;"Comparable","Terms Differ",IF(MAX(N153,-N153)&lt;='Dashboard'!$B$9,"Within Tolerance","Review"))),"")</f>
        <v/>
      </c>
      <c r="V153" s="38">
        <f>IFERROR(IF(A153="","",IF(T153&lt;&gt;"Comparable","Terms Differ",IF(N153&lt;-'Dashboard'!$B$10,"Below Market",IF(N153&gt;'Dashboard'!$B$10,"Above Market","Near Market")))),"")</f>
        <v/>
      </c>
      <c r="W153" s="49">
        <f>IFERROR(IF(A153="","",TODAY()-B153),"")</f>
        <v/>
      </c>
      <c r="X153" s="38">
        <f>IFERROR(IF(A153="","",IF(B153&gt;TODAY(),"Future-Dated",IF(W153&lt;=7,"Current",IF(W153&lt;=14,"Aging","Stale")))),"")</f>
        <v/>
      </c>
      <c r="Y153" s="44" t="n"/>
      <c r="Z153" s="44" t="n"/>
      <c r="AA153" s="44" t="n"/>
      <c r="AB153" s="38">
        <f>IFERROR(IF(A153="","",IF(J153="","Missing competitor hotel",IF(B153="","Missing shop date",IF(C153="","Missing stay date",IF(I153&lt;=0,"Review hotel rate",IF(M153&lt;=0,"Review competitor rate",IF(B153&gt;C153,"Shop date after stay date",IF(X153="Stale","Refresh rate shop","OK")))))))),"")</f>
        <v/>
      </c>
    </row>
    <row r="154">
      <c r="A154" s="39" t="n"/>
      <c r="B154" s="40" t="n"/>
      <c r="C154" s="40" t="n"/>
      <c r="D154" s="43" t="n"/>
      <c r="E154" s="43" t="n"/>
      <c r="F154" s="39" t="n"/>
      <c r="G154" s="39" t="n"/>
      <c r="H154" s="39" t="n"/>
      <c r="I154" s="41" t="n"/>
      <c r="J154" s="39" t="n"/>
      <c r="K154" s="39" t="n"/>
      <c r="L154" s="39" t="n"/>
      <c r="M154" s="41" t="n"/>
      <c r="N154" s="34">
        <f>IFERROR(IF(A154="","",I154-M154),"")</f>
        <v/>
      </c>
      <c r="O154" s="36">
        <f>IFERROR(IF(A154="","",(I154-M154)/M154),"")</f>
        <v/>
      </c>
      <c r="P154" s="39" t="n"/>
      <c r="Q154" s="39" t="n"/>
      <c r="R154" s="39" t="n"/>
      <c r="S154" s="39" t="n"/>
      <c r="T154" s="38">
        <f>IFERROR(IF(A154="","",IF(OR(P154&lt;&gt;Q154,R154&lt;&gt;S154),"Not Like-for-Like","Comparable")),"")</f>
        <v/>
      </c>
      <c r="U154" s="38">
        <f>IFERROR(IF(A154="","",IF(T154&lt;&gt;"Comparable","Terms Differ",IF(MAX(N154,-N154)&lt;='Dashboard'!$B$9,"Within Tolerance","Review"))),"")</f>
        <v/>
      </c>
      <c r="V154" s="38">
        <f>IFERROR(IF(A154="","",IF(T154&lt;&gt;"Comparable","Terms Differ",IF(N154&lt;-'Dashboard'!$B$10,"Below Market",IF(N154&gt;'Dashboard'!$B$10,"Above Market","Near Market")))),"")</f>
        <v/>
      </c>
      <c r="W154" s="49">
        <f>IFERROR(IF(A154="","",TODAY()-B154),"")</f>
        <v/>
      </c>
      <c r="X154" s="38">
        <f>IFERROR(IF(A154="","",IF(B154&gt;TODAY(),"Future-Dated",IF(W154&lt;=7,"Current",IF(W154&lt;=14,"Aging","Stale")))),"")</f>
        <v/>
      </c>
      <c r="Y154" s="39" t="n"/>
      <c r="Z154" s="39" t="n"/>
      <c r="AA154" s="39" t="n"/>
      <c r="AB154" s="38">
        <f>IFERROR(IF(A154="","",IF(J154="","Missing competitor hotel",IF(B154="","Missing shop date",IF(C154="","Missing stay date",IF(I154&lt;=0,"Review hotel rate",IF(M154&lt;=0,"Review competitor rate",IF(B154&gt;C154,"Shop date after stay date",IF(X154="Stale","Refresh rate shop","OK")))))))),"")</f>
        <v/>
      </c>
    </row>
    <row r="155">
      <c r="A155" s="44" t="n"/>
      <c r="B155" s="45" t="n"/>
      <c r="C155" s="45" t="n"/>
      <c r="D155" s="48" t="n"/>
      <c r="E155" s="48" t="n"/>
      <c r="F155" s="44" t="n"/>
      <c r="G155" s="44" t="n"/>
      <c r="H155" s="44" t="n"/>
      <c r="I155" s="46" t="n"/>
      <c r="J155" s="44" t="n"/>
      <c r="K155" s="44" t="n"/>
      <c r="L155" s="44" t="n"/>
      <c r="M155" s="46" t="n"/>
      <c r="N155" s="34">
        <f>IFERROR(IF(A155="","",I155-M155),"")</f>
        <v/>
      </c>
      <c r="O155" s="36">
        <f>IFERROR(IF(A155="","",(I155-M155)/M155),"")</f>
        <v/>
      </c>
      <c r="P155" s="44" t="n"/>
      <c r="Q155" s="44" t="n"/>
      <c r="R155" s="44" t="n"/>
      <c r="S155" s="44" t="n"/>
      <c r="T155" s="38">
        <f>IFERROR(IF(A155="","",IF(OR(P155&lt;&gt;Q155,R155&lt;&gt;S155),"Not Like-for-Like","Comparable")),"")</f>
        <v/>
      </c>
      <c r="U155" s="38">
        <f>IFERROR(IF(A155="","",IF(T155&lt;&gt;"Comparable","Terms Differ",IF(MAX(N155,-N155)&lt;='Dashboard'!$B$9,"Within Tolerance","Review"))),"")</f>
        <v/>
      </c>
      <c r="V155" s="38">
        <f>IFERROR(IF(A155="","",IF(T155&lt;&gt;"Comparable","Terms Differ",IF(N155&lt;-'Dashboard'!$B$10,"Below Market",IF(N155&gt;'Dashboard'!$B$10,"Above Market","Near Market")))),"")</f>
        <v/>
      </c>
      <c r="W155" s="49">
        <f>IFERROR(IF(A155="","",TODAY()-B155),"")</f>
        <v/>
      </c>
      <c r="X155" s="38">
        <f>IFERROR(IF(A155="","",IF(B155&gt;TODAY(),"Future-Dated",IF(W155&lt;=7,"Current",IF(W155&lt;=14,"Aging","Stale")))),"")</f>
        <v/>
      </c>
      <c r="Y155" s="44" t="n"/>
      <c r="Z155" s="44" t="n"/>
      <c r="AA155" s="44" t="n"/>
      <c r="AB155" s="38">
        <f>IFERROR(IF(A155="","",IF(J155="","Missing competitor hotel",IF(B155="","Missing shop date",IF(C155="","Missing stay date",IF(I155&lt;=0,"Review hotel rate",IF(M155&lt;=0,"Review competitor rate",IF(B155&gt;C155,"Shop date after stay date",IF(X155="Stale","Refresh rate shop","OK")))))))),"")</f>
        <v/>
      </c>
    </row>
    <row r="156">
      <c r="A156" s="39" t="n"/>
      <c r="B156" s="40" t="n"/>
      <c r="C156" s="40" t="n"/>
      <c r="D156" s="43" t="n"/>
      <c r="E156" s="43" t="n"/>
      <c r="F156" s="39" t="n"/>
      <c r="G156" s="39" t="n"/>
      <c r="H156" s="39" t="n"/>
      <c r="I156" s="41" t="n"/>
      <c r="J156" s="39" t="n"/>
      <c r="K156" s="39" t="n"/>
      <c r="L156" s="39" t="n"/>
      <c r="M156" s="41" t="n"/>
      <c r="N156" s="34">
        <f>IFERROR(IF(A156="","",I156-M156),"")</f>
        <v/>
      </c>
      <c r="O156" s="36">
        <f>IFERROR(IF(A156="","",(I156-M156)/M156),"")</f>
        <v/>
      </c>
      <c r="P156" s="39" t="n"/>
      <c r="Q156" s="39" t="n"/>
      <c r="R156" s="39" t="n"/>
      <c r="S156" s="39" t="n"/>
      <c r="T156" s="38">
        <f>IFERROR(IF(A156="","",IF(OR(P156&lt;&gt;Q156,R156&lt;&gt;S156),"Not Like-for-Like","Comparable")),"")</f>
        <v/>
      </c>
      <c r="U156" s="38">
        <f>IFERROR(IF(A156="","",IF(T156&lt;&gt;"Comparable","Terms Differ",IF(MAX(N156,-N156)&lt;='Dashboard'!$B$9,"Within Tolerance","Review"))),"")</f>
        <v/>
      </c>
      <c r="V156" s="38">
        <f>IFERROR(IF(A156="","",IF(T156&lt;&gt;"Comparable","Terms Differ",IF(N156&lt;-'Dashboard'!$B$10,"Below Market",IF(N156&gt;'Dashboard'!$B$10,"Above Market","Near Market")))),"")</f>
        <v/>
      </c>
      <c r="W156" s="49">
        <f>IFERROR(IF(A156="","",TODAY()-B156),"")</f>
        <v/>
      </c>
      <c r="X156" s="38">
        <f>IFERROR(IF(A156="","",IF(B156&gt;TODAY(),"Future-Dated",IF(W156&lt;=7,"Current",IF(W156&lt;=14,"Aging","Stale")))),"")</f>
        <v/>
      </c>
      <c r="Y156" s="39" t="n"/>
      <c r="Z156" s="39" t="n"/>
      <c r="AA156" s="39" t="n"/>
      <c r="AB156" s="38">
        <f>IFERROR(IF(A156="","",IF(J156="","Missing competitor hotel",IF(B156="","Missing shop date",IF(C156="","Missing stay date",IF(I156&lt;=0,"Review hotel rate",IF(M156&lt;=0,"Review competitor rate",IF(B156&gt;C156,"Shop date after stay date",IF(X156="Stale","Refresh rate shop","OK")))))))),"")</f>
        <v/>
      </c>
    </row>
    <row r="157">
      <c r="A157" s="44" t="n"/>
      <c r="B157" s="45" t="n"/>
      <c r="C157" s="45" t="n"/>
      <c r="D157" s="48" t="n"/>
      <c r="E157" s="48" t="n"/>
      <c r="F157" s="44" t="n"/>
      <c r="G157" s="44" t="n"/>
      <c r="H157" s="44" t="n"/>
      <c r="I157" s="46" t="n"/>
      <c r="J157" s="44" t="n"/>
      <c r="K157" s="44" t="n"/>
      <c r="L157" s="44" t="n"/>
      <c r="M157" s="46" t="n"/>
      <c r="N157" s="34">
        <f>IFERROR(IF(A157="","",I157-M157),"")</f>
        <v/>
      </c>
      <c r="O157" s="36">
        <f>IFERROR(IF(A157="","",(I157-M157)/M157),"")</f>
        <v/>
      </c>
      <c r="P157" s="44" t="n"/>
      <c r="Q157" s="44" t="n"/>
      <c r="R157" s="44" t="n"/>
      <c r="S157" s="44" t="n"/>
      <c r="T157" s="38">
        <f>IFERROR(IF(A157="","",IF(OR(P157&lt;&gt;Q157,R157&lt;&gt;S157),"Not Like-for-Like","Comparable")),"")</f>
        <v/>
      </c>
      <c r="U157" s="38">
        <f>IFERROR(IF(A157="","",IF(T157&lt;&gt;"Comparable","Terms Differ",IF(MAX(N157,-N157)&lt;='Dashboard'!$B$9,"Within Tolerance","Review"))),"")</f>
        <v/>
      </c>
      <c r="V157" s="38">
        <f>IFERROR(IF(A157="","",IF(T157&lt;&gt;"Comparable","Terms Differ",IF(N157&lt;-'Dashboard'!$B$10,"Below Market",IF(N157&gt;'Dashboard'!$B$10,"Above Market","Near Market")))),"")</f>
        <v/>
      </c>
      <c r="W157" s="49">
        <f>IFERROR(IF(A157="","",TODAY()-B157),"")</f>
        <v/>
      </c>
      <c r="X157" s="38">
        <f>IFERROR(IF(A157="","",IF(B157&gt;TODAY(),"Future-Dated",IF(W157&lt;=7,"Current",IF(W157&lt;=14,"Aging","Stale")))),"")</f>
        <v/>
      </c>
      <c r="Y157" s="44" t="n"/>
      <c r="Z157" s="44" t="n"/>
      <c r="AA157" s="44" t="n"/>
      <c r="AB157" s="38">
        <f>IFERROR(IF(A157="","",IF(J157="","Missing competitor hotel",IF(B157="","Missing shop date",IF(C157="","Missing stay date",IF(I157&lt;=0,"Review hotel rate",IF(M157&lt;=0,"Review competitor rate",IF(B157&gt;C157,"Shop date after stay date",IF(X157="Stale","Refresh rate shop","OK")))))))),"")</f>
        <v/>
      </c>
    </row>
  </sheetData>
  <autoFilter ref="A7:AB157"/>
  <mergeCells count="1">
    <mergeCell ref="A1:AB1"/>
  </mergeCells>
  <conditionalFormatting sqref="U8:U157">
    <cfRule type="expression" priority="1" dxfId="0">
      <formula>$U8="Review"</formula>
    </cfRule>
    <cfRule type="expression" priority="2" dxfId="1">
      <formula>$U8="Within Tolerance"</formula>
    </cfRule>
  </conditionalFormatting>
  <conditionalFormatting sqref="T8:U157">
    <cfRule type="expression" priority="3" dxfId="5">
      <formula>OR($T8="Not Like-for-Like",$U8="Terms Differ")</formula>
    </cfRule>
  </conditionalFormatting>
  <conditionalFormatting sqref="V8:V157">
    <cfRule type="expression" priority="4" dxfId="6">
      <formula>$V8="Above Market"</formula>
    </cfRule>
    <cfRule type="expression" priority="5" dxfId="7">
      <formula>$V8="Below Market"</formula>
    </cfRule>
  </conditionalFormatting>
  <conditionalFormatting sqref="X8:X157">
    <cfRule type="expression" priority="6" dxfId="0">
      <formula>$X8="Stale"</formula>
    </cfRule>
    <cfRule type="expression" priority="7" dxfId="5">
      <formula>$X8="Aging"</formula>
    </cfRule>
  </conditionalFormatting>
  <conditionalFormatting sqref="AB8:AB157">
    <cfRule type="expression" priority="8" dxfId="0">
      <formula>AND($A8&lt;&gt;"",$AB8&lt;&gt;"OK")</formula>
    </cfRule>
    <cfRule type="expression" priority="9" dxfId="1">
      <formula>AND($A8&lt;&gt;"",$AB8="OK")</formula>
    </cfRule>
  </conditionalFormatting>
  <dataValidations count="8">
    <dataValidation sqref="F8:F157" showDropDown="0" showInputMessage="1" showErrorMessage="1" allowBlank="0" errorTitle="Invalid selection" error="Select a value from the list." promptTitle="Select a value" prompt="Select the hotel room type." type="list">
      <formula1>"Standard King,Standard Two Queens,Deluxe King,Junior Suite,One-Bedroom Suite,Accessible King,Accessible Two Queens"</formula1>
    </dataValidation>
    <dataValidation sqref="H8:H157" showDropDown="0" showInputMessage="1" showErrorMessage="1" allowBlank="0" errorTitle="Invalid selection" error="Select a value from the list." promptTitle="Select a value" prompt="Select the hotel booking channel." type="list">
      <formula1>"Direct Website,Voice / Call Center,Brand.com,GDS,OTA,Walk-In,Other"</formula1>
    </dataValidation>
    <dataValidation sqref="L8:L157" showDropDown="0" showInputMessage="1" showErrorMessage="1" allowBlank="0" errorTitle="Invalid selection" error="Select a value from the list." promptTitle="Select a value" prompt="Select the observed competitor channel." type="list">
      <formula1>"Direct Website,OTA,GDS,Other"</formula1>
    </dataValidation>
    <dataValidation sqref="P8:Q157" showDropDown="0" showInputMessage="1" showErrorMessage="1" allowBlank="0" errorTitle="Invalid selection" error="Select a value from the list." promptTitle="Select a value" prompt="Select the observed refundability." type="list">
      <formula1>"Flexible,Partially Refundable,Nonrefundable"</formula1>
    </dataValidation>
    <dataValidation sqref="R8:S157" showDropDown="0" showInputMessage="1" showErrorMessage="1" allowBlank="0" errorTitle="Invalid selection" error="Select a value from the list." promptTitle="Select a value" prompt="Select Yes or No." type="list">
      <formula1>"Yes,No"</formula1>
    </dataValidation>
    <dataValidation sqref="D8:D157" showDropDown="0" showInputMessage="0" showErrorMessage="1" allowBlank="0" error="Enter a whole number within the allowed range." type="whole" operator="between">
      <formula1>1</formula1>
      <formula2>30</formula2>
    </dataValidation>
    <dataValidation sqref="E8:E157" showDropDown="0" showInputMessage="0" showErrorMessage="1" allowBlank="0" error="Enter a whole number within the allowed range." type="whole" operator="between">
      <formula1>1</formula1>
      <formula2>8</formula2>
    </dataValidation>
    <dataValidation sqref="I8:I157 M8:M157" showDropDown="0" showInputMessage="0" showErrorMessage="1" allowBlank="0" error="Enter a nonnegative pre-tax rate." type="decimal" operator="greaterThanOrEqual">
      <formula1>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5" customWidth="1" min="1" max="1"/>
    <col width="4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26" t="inlineStr">
        <is>
          <t>Instructions</t>
        </is>
      </c>
    </row>
    <row r="3">
      <c r="A3" s="5" t="inlineStr">
        <is>
          <t>Workbook Overview</t>
        </is>
      </c>
      <c r="B3" s="6" t="n"/>
      <c r="C3" s="6" t="n"/>
      <c r="D3" s="6" t="n"/>
      <c r="E3" s="6" t="n"/>
      <c r="F3" s="6" t="n"/>
      <c r="G3" s="6" t="n"/>
      <c r="H3" s="6" t="n"/>
    </row>
    <row r="4">
      <c r="A4" s="50" t="inlineStr">
        <is>
          <t>This workbook supports manual comparison of hotel rate plans and observed market rates.</t>
        </is>
      </c>
    </row>
    <row r="5">
      <c r="A5" s="50" t="inlineStr">
        <is>
          <t>Estimated net room revenue deducts entered commissions, fixed channel costs, and package inclusion costs from the pre-tax selling rate.</t>
        </is>
      </c>
    </row>
    <row r="6">
      <c r="A6" s="50" t="inlineStr">
        <is>
          <t>The workbook does not claim direct PMS, CRS, channel-manager, accounting, or web integration.</t>
        </is>
      </c>
    </row>
    <row r="8">
      <c r="A8" s="5" t="inlineStr">
        <is>
          <t>Recommended Workflow</t>
        </is>
      </c>
      <c r="B8" s="6" t="n"/>
      <c r="C8" s="6" t="n"/>
      <c r="D8" s="6" t="n"/>
      <c r="E8" s="6" t="n"/>
      <c r="F8" s="6" t="n"/>
      <c r="G8" s="6" t="n"/>
      <c r="H8" s="6" t="n"/>
    </row>
    <row r="9">
      <c r="A9" s="50" t="inlineStr">
        <is>
          <t>1. Update the yellow assumptions on the Dashboard.</t>
        </is>
      </c>
    </row>
    <row r="10">
      <c r="A10" s="50" t="inlineStr">
        <is>
          <t>2. Enter or paste rate plan records on the Rate Plans worksheet.</t>
        </is>
      </c>
    </row>
    <row r="11">
      <c r="A11" s="50" t="inlineStr">
        <is>
          <t>3. Confirm tax rates, service charges, channel costs, and package costs for each plan.</t>
        </is>
      </c>
    </row>
    <row r="12">
      <c r="A12" s="50" t="inlineStr">
        <is>
          <t>4. Review formula-calculated guest totals and estimated net room revenue.</t>
        </is>
      </c>
    </row>
    <row r="13">
      <c r="A13" s="50" t="inlineStr">
        <is>
          <t>5. Enter manually collected competitor rates on the Market Shop worksheet.</t>
        </is>
      </c>
    </row>
    <row r="14">
      <c r="A14" s="50" t="inlineStr">
        <is>
          <t>6. Compare only similar room types, occupancy, inclusions, and cancellation terms.</t>
        </is>
      </c>
    </row>
    <row r="15">
      <c r="A15" s="50" t="inlineStr">
        <is>
          <t>7. Review Dashboard alerts and records marked Review, Aging, Stale, or anything other than OK.</t>
        </is>
      </c>
    </row>
    <row r="16">
      <c r="A16" s="50" t="inlineStr">
        <is>
          <t>8. Save a dated copy after each formal rate review.</t>
        </is>
      </c>
    </row>
    <row r="18">
      <c r="A18" s="5" t="inlineStr">
        <is>
          <t>Field Guidance</t>
        </is>
      </c>
      <c r="B18" s="6" t="n"/>
      <c r="C18" s="6" t="n"/>
      <c r="D18" s="6" t="n"/>
      <c r="E18" s="6" t="n"/>
      <c r="F18" s="6" t="n"/>
      <c r="G18" s="6" t="n"/>
      <c r="H18" s="6" t="n"/>
    </row>
    <row r="19">
      <c r="A19" s="50" t="inlineStr">
        <is>
          <t>Base BAR: The comparable best available rate before applying a plan discount.</t>
        </is>
      </c>
    </row>
    <row r="20">
      <c r="A20" s="50" t="inlineStr">
        <is>
          <t>Pre-Tax Selling Rate: Base BAR after the entered percent or fixed-amount discount.</t>
        </is>
      </c>
    </row>
    <row r="21">
      <c r="A21" s="50" t="inlineStr">
        <is>
          <t>Estimated Guest Total: Pre-tax selling rate plus estimated occupancy tax and service charge.</t>
        </is>
      </c>
    </row>
    <row r="22">
      <c r="A22" s="50" t="inlineStr">
        <is>
          <t>Estimated Distribution Cost: Commission on the pre-tax rate plus entered fixed channel cost.</t>
        </is>
      </c>
    </row>
    <row r="23">
      <c r="A23" s="50" t="inlineStr">
        <is>
          <t>Estimated Net Room Revenue: Pre-tax rate less distribution cost and package inclusion cost.</t>
        </is>
      </c>
    </row>
    <row r="24">
      <c r="A24" s="50" t="inlineStr">
        <is>
          <t>Discount to BAR: Percentage reduction from Base BAR to the pre-tax selling rate.</t>
        </is>
      </c>
    </row>
    <row r="25">
      <c r="A25" s="50" t="inlineStr">
        <is>
          <t>Parity Status: Indicates whether a comparable observed rate difference is within the Dashboard tolerance.</t>
        </is>
      </c>
    </row>
    <row r="26">
      <c r="A26" s="50" t="inlineStr">
        <is>
          <t>Comparison Quality: Identifies whether refundability and breakfast inclusion are like-for-like.</t>
        </is>
      </c>
    </row>
    <row r="27">
      <c r="A27" s="50" t="inlineStr">
        <is>
          <t>Market Position: Indicates whether the hotel is below, near, or above the competitor rate.</t>
        </is>
      </c>
    </row>
    <row r="28">
      <c r="A28" s="50" t="inlineStr">
        <is>
          <t>Shop Status: Current is seven days or less, Aging is eight to fourteen days, and Stale is over fourteen days.</t>
        </is>
      </c>
    </row>
    <row r="30">
      <c r="A30" s="5" t="inlineStr">
        <is>
          <t>Important Notes</t>
        </is>
      </c>
      <c r="B30" s="6" t="n"/>
      <c r="C30" s="6" t="n"/>
      <c r="D30" s="6" t="n"/>
      <c r="E30" s="6" t="n"/>
      <c r="F30" s="6" t="n"/>
      <c r="G30" s="6" t="n"/>
      <c r="H30" s="6" t="n"/>
    </row>
    <row r="31">
      <c r="A31" s="50" t="inlineStr">
        <is>
          <t>Estimated net room revenue is a planning calculation, not an accounting result.</t>
        </is>
      </c>
    </row>
    <row r="32">
      <c r="A32" s="50" t="inlineStr">
        <is>
          <t>Taxes and service charges vary by jurisdiction and property policy.</t>
        </is>
      </c>
    </row>
    <row r="33">
      <c r="A33" s="50" t="inlineStr">
        <is>
          <t>Competitor comparisons should be made on like-for-like terms.</t>
        </is>
      </c>
    </row>
    <row r="34">
      <c r="A34" s="50" t="inlineStr">
        <is>
          <t>Verify rates and restrictions before making pricing decisions.</t>
        </is>
      </c>
    </row>
    <row r="35">
      <c r="A35" s="50" t="inlineStr">
        <is>
          <t>This workbook does not provide legal, tax, or regulatory guidance.</t>
        </is>
      </c>
    </row>
    <row r="36">
      <c r="A36" s="50" t="inlineStr">
        <is>
          <t>Source system references and URLs are manual reference fields only.</t>
        </is>
      </c>
    </row>
    <row r="37">
      <c r="A37" s="50" t="inlineStr">
        <is>
          <t>Dashboard charts use populated comparison data. The competitor chart uses a fixed source area linked to the first five current sample records.</t>
        </is>
      </c>
    </row>
    <row r="39">
      <c r="A39" s="5" t="inlineStr">
        <is>
          <t>Input and Formula Key</t>
        </is>
      </c>
      <c r="B39" s="6" t="n"/>
      <c r="C39" s="6" t="n"/>
      <c r="D39" s="6" t="n"/>
    </row>
    <row r="40">
      <c r="A40" s="51" t="inlineStr">
        <is>
          <t>Light blue</t>
        </is>
      </c>
      <c r="B40" s="24" t="inlineStr">
        <is>
          <t>User-entered operational data</t>
        </is>
      </c>
    </row>
    <row r="41">
      <c r="A41" s="52" t="inlineStr">
        <is>
          <t>Light yellow</t>
        </is>
      </c>
      <c r="B41" s="24" t="inlineStr">
        <is>
          <t>Editable assumptions</t>
        </is>
      </c>
    </row>
    <row r="42">
      <c r="A42" s="53" t="inlineStr">
        <is>
          <t>Light gray</t>
        </is>
      </c>
      <c r="B42" s="24" t="inlineStr">
        <is>
          <t>Calculated formula cells</t>
        </is>
      </c>
    </row>
    <row r="43">
      <c r="A43" s="54" t="inlineStr">
        <is>
          <t>Green</t>
        </is>
      </c>
      <c r="B43" s="24" t="inlineStr">
        <is>
          <t>Acceptable or within target</t>
        </is>
      </c>
    </row>
    <row r="44">
      <c r="A44" s="55" t="inlineStr">
        <is>
          <t>Amber</t>
        </is>
      </c>
      <c r="B44" s="24" t="inlineStr">
        <is>
          <t>Review recommended</t>
        </is>
      </c>
    </row>
    <row r="45">
      <c r="A45" s="56" t="inlineStr">
        <is>
          <t>Red</t>
        </is>
      </c>
      <c r="B45" s="24" t="inlineStr">
        <is>
          <t>Issue or exception requiring attention</t>
        </is>
      </c>
    </row>
  </sheetData>
  <mergeCells count="1">
    <mergeCell ref="A1:H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2026-09-05T23:16:13Z</dcterms:created>
  <dcterms:modified xmlns:dcterms="http://purl.org/dc/terms/" xmlns:xsi="http://www.w3.org/2001/XMLSchema-instance" xsi:type="dcterms:W3CDTF">2026-09-05T23:16:15+00:00Z</dcterms:modified>
</cp:coreProperties>
</file>