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Pickup Data" sheetId="2" state="visible" r:id="rId2"/>
    <sheet xmlns:r="http://schemas.openxmlformats.org/officeDocument/2006/relationships" name="Stay Date Summary" sheetId="3" state="visible" r:id="rId3"/>
    <sheet xmlns:r="http://schemas.openxmlformats.org/officeDocument/2006/relationships" name="Instructions" sheetId="4" state="visible" r:id="rId4"/>
  </sheets>
  <definedNames>
    <definedName name="_xlnm._FilterDatabase" localSheetId="0" hidden="1">'Dashboard'!$A$19:$I$33</definedName>
    <definedName name="_xlnm.Print_Area" localSheetId="0">'Dashboard'!$A$1:$R$49</definedName>
    <definedName name="_xlnm._FilterDatabase" localSheetId="1" hidden="1">'Pickup Data'!$A$3:$AA$253</definedName>
    <definedName name="_xlnm._FilterDatabase" localSheetId="2" hidden="1">'Stay Date Summary'!$A$5:$R$125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/d/yyyy"/>
    <numFmt numFmtId="165" formatCode="0.0%"/>
    <numFmt numFmtId="166" formatCode="$#,##0.00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b val="1"/>
      <color rgb="001F1F1F"/>
      <sz val="10"/>
    </font>
    <font>
      <name val="Calibri"/>
      <i val="1"/>
      <color rgb="0044546A"/>
      <sz val="11"/>
    </font>
    <font>
      <name val="Calibri"/>
      <b val="1"/>
      <color rgb="00FFFFFF"/>
      <sz val="11"/>
    </font>
    <font>
      <name val="Calibri"/>
      <b val="1"/>
      <color rgb="0017324D"/>
      <sz val="15"/>
    </font>
    <font>
      <name val="Calibri"/>
      <color rgb="001F1F1F"/>
      <sz val="10"/>
    </font>
  </fonts>
  <fills count="11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F2F7F8"/>
      </patternFill>
    </fill>
    <fill>
      <patternFill patternType="solid">
        <fgColor rgb="00FFF1CE"/>
      </patternFill>
    </fill>
    <fill>
      <patternFill patternType="solid">
        <fgColor rgb="002B5D74"/>
      </patternFill>
    </fill>
    <fill>
      <patternFill patternType="solid">
        <fgColor rgb="00FFFFFF"/>
      </patternFill>
    </fill>
    <fill>
      <patternFill patternType="solid">
        <fgColor rgb="00E7EBEF"/>
      </patternFill>
    </fill>
    <fill>
      <patternFill patternType="solid">
        <fgColor rgb="00D9EAD3"/>
      </patternFill>
    </fill>
    <fill>
      <patternFill patternType="solid">
        <fgColor rgb="00FFE6A7"/>
      </patternFill>
    </fill>
    <fill>
      <patternFill patternType="solid">
        <fgColor rgb="00F4CCCC"/>
      </patternFill>
    </fill>
  </fills>
  <borders count="2">
    <border>
      <left/>
      <right/>
      <top/>
      <bottom/>
      <diagonal/>
    </border>
    <border>
      <left style="thin">
        <color rgb="00C7D5E0"/>
      </left>
      <right style="thin">
        <color rgb="00C7D5E0"/>
      </right>
      <top style="thin">
        <color rgb="00C7D5E0"/>
      </top>
      <bottom style="thin">
        <color rgb="00C7D5E0"/>
      </bottom>
    </border>
  </borders>
  <cellStyleXfs count="1">
    <xf numFmtId="0" fontId="0" fillId="0" borderId="0"/>
  </cellStyleXfs>
  <cellXfs count="60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1" pivotButton="0" quotePrefix="0" xfId="0"/>
    <xf numFmtId="0" fontId="0" fillId="4" borderId="1" applyProtection="1" pivotButton="0" quotePrefix="0" xfId="0">
      <protection locked="0" hidden="0"/>
    </xf>
    <xf numFmtId="164" fontId="0" fillId="4" borderId="1" applyProtection="1" pivotButton="0" quotePrefix="0" xfId="0">
      <protection locked="0" hidden="0"/>
    </xf>
    <xf numFmtId="165" fontId="0" fillId="4" borderId="1" applyProtection="1" pivotButton="0" quotePrefix="0" xfId="0">
      <protection locked="0" hidden="0"/>
    </xf>
    <xf numFmtId="166" fontId="0" fillId="4" borderId="1" applyProtection="1" pivotButton="0" quotePrefix="0" xfId="0">
      <protection locked="0" hidden="0"/>
    </xf>
    <xf numFmtId="0" fontId="3" fillId="0" borderId="0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center" vertical="center"/>
    </xf>
    <xf numFmtId="1" fontId="5" fillId="6" borderId="1" applyAlignment="1" pivotButton="0" quotePrefix="0" xfId="0">
      <alignment horizontal="center" vertical="center"/>
    </xf>
    <xf numFmtId="166" fontId="5" fillId="6" borderId="1" applyAlignment="1" pivotButton="0" quotePrefix="0" xfId="0">
      <alignment horizontal="center" vertical="center"/>
    </xf>
    <xf numFmtId="165" fontId="5" fillId="6" borderId="1" applyAlignment="1" pivotButton="0" quotePrefix="0" xfId="0">
      <alignment horizontal="center" vertical="center"/>
    </xf>
    <xf numFmtId="0" fontId="4" fillId="2" borderId="1" pivotButton="0" quotePrefix="0" xfId="0"/>
    <xf numFmtId="0" fontId="2" fillId="7" borderId="1" pivotButton="0" quotePrefix="0" xfId="0"/>
    <xf numFmtId="0" fontId="0" fillId="7" borderId="1" pivotButton="0" quotePrefix="0" xfId="0"/>
    <xf numFmtId="0" fontId="4" fillId="2" borderId="1" applyAlignment="1" pivotButton="0" quotePrefix="0" xfId="0">
      <alignment horizontal="center" vertical="center"/>
    </xf>
    <xf numFmtId="164" fontId="0" fillId="3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166" fontId="0" fillId="3" borderId="1" applyAlignment="1" pivotButton="0" quotePrefix="0" xfId="0">
      <alignment horizontal="center" vertical="center"/>
    </xf>
    <xf numFmtId="165" fontId="0" fillId="3" borderId="1" applyAlignment="1" pivotButton="0" quotePrefix="0" xfId="0">
      <alignment horizontal="center" vertical="center"/>
    </xf>
    <xf numFmtId="164" fontId="0" fillId="6" borderId="1" applyAlignment="1" pivotButton="0" quotePrefix="0" xfId="0">
      <alignment horizontal="center" vertical="center"/>
    </xf>
    <xf numFmtId="0" fontId="0" fillId="6" borderId="1" applyAlignment="1" pivotButton="0" quotePrefix="0" xfId="0">
      <alignment horizontal="center" vertical="center"/>
    </xf>
    <xf numFmtId="166" fontId="0" fillId="6" borderId="1" applyAlignment="1" pivotButton="0" quotePrefix="0" xfId="0">
      <alignment horizontal="center" vertical="center"/>
    </xf>
    <xf numFmtId="165" fontId="0" fillId="6" borderId="1" applyAlignment="1" pivotButton="0" quotePrefix="0" xfId="0">
      <alignment horizontal="center" vertical="center"/>
    </xf>
    <xf numFmtId="0" fontId="1" fillId="2" borderId="0" pivotButton="0" quotePrefix="0" xfId="0"/>
    <xf numFmtId="0" fontId="3" fillId="0" borderId="0" pivotButton="0" quotePrefix="0" xfId="0"/>
    <xf numFmtId="0" fontId="0" fillId="4" borderId="1" applyAlignment="1" applyProtection="1" pivotButton="0" quotePrefix="0" xfId="0">
      <alignment horizontal="center" vertical="center"/>
      <protection locked="0" hidden="0"/>
    </xf>
    <xf numFmtId="164" fontId="0" fillId="4" borderId="1" applyAlignment="1" applyProtection="1" pivotButton="0" quotePrefix="0" xfId="0">
      <alignment horizontal="center" vertical="center"/>
      <protection locked="0" hidden="0"/>
    </xf>
    <xf numFmtId="0" fontId="0" fillId="7" borderId="1" applyAlignment="1" pivotButton="0" quotePrefix="0" xfId="0">
      <alignment horizontal="center" vertical="center"/>
    </xf>
    <xf numFmtId="166" fontId="0" fillId="4" borderId="1" applyAlignment="1" applyProtection="1" pivotButton="0" quotePrefix="0" xfId="0">
      <alignment horizontal="center" vertical="center"/>
      <protection locked="0" hidden="0"/>
    </xf>
    <xf numFmtId="166" fontId="0" fillId="7" borderId="1" applyAlignment="1" pivotButton="0" quotePrefix="0" xfId="0">
      <alignment horizontal="center" vertical="center"/>
    </xf>
    <xf numFmtId="165" fontId="0" fillId="7" borderId="1" applyAlignment="1" pivotButton="0" quotePrefix="0" xfId="0">
      <alignment horizontal="center" vertical="center"/>
    </xf>
    <xf numFmtId="0" fontId="0" fillId="4" borderId="1" applyAlignment="1" applyProtection="1" pivotButton="0" quotePrefix="0" xfId="0">
      <alignment horizontal="left" vertical="top" wrapText="1"/>
      <protection locked="0" hidden="0"/>
    </xf>
    <xf numFmtId="0" fontId="0" fillId="7" borderId="1" applyAlignment="1" pivotButton="0" quotePrefix="0" xfId="0">
      <alignment horizontal="left" vertical="top" wrapText="1"/>
    </xf>
    <xf numFmtId="0" fontId="4" fillId="5" borderId="0" pivotButton="0" quotePrefix="0" xfId="0"/>
    <xf numFmtId="164" fontId="0" fillId="7" borderId="1" pivotButton="0" quotePrefix="0" xfId="0"/>
    <xf numFmtId="164" fontId="0" fillId="7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top" wrapText="1"/>
    </xf>
    <xf numFmtId="0" fontId="6" fillId="6" borderId="1" applyAlignment="1" pivotButton="0" quotePrefix="0" xfId="0">
      <alignment horizontal="left" vertical="top" wrapText="1"/>
    </xf>
    <xf numFmtId="0" fontId="0" fillId="4" borderId="1" pivotButton="0" quotePrefix="0" xfId="0"/>
    <xf numFmtId="0" fontId="0" fillId="8" borderId="1" pivotButton="0" quotePrefix="0" xfId="0"/>
    <xf numFmtId="0" fontId="0" fillId="9" borderId="1" pivotButton="0" quotePrefix="0" xfId="0"/>
    <xf numFmtId="0" fontId="0" fillId="10" borderId="1" pivotButton="0" quotePrefix="0" xfId="0"/>
    <xf numFmtId="164" fontId="0" fillId="4" borderId="1" applyProtection="1" pivotButton="0" quotePrefix="0" xfId="0">
      <protection locked="0" hidden="0"/>
    </xf>
    <xf numFmtId="165" fontId="0" fillId="4" borderId="1" applyProtection="1" pivotButton="0" quotePrefix="0" xfId="0">
      <protection locked="0" hidden="0"/>
    </xf>
    <xf numFmtId="166" fontId="0" fillId="4" borderId="1" applyProtection="1" pivotButton="0" quotePrefix="0" xfId="0">
      <protection locked="0" hidden="0"/>
    </xf>
    <xf numFmtId="166" fontId="5" fillId="6" borderId="1" applyAlignment="1" pivotButton="0" quotePrefix="0" xfId="0">
      <alignment horizontal="center" vertical="center"/>
    </xf>
    <xf numFmtId="165" fontId="5" fillId="6" borderId="1" applyAlignment="1" pivotButton="0" quotePrefix="0" xfId="0">
      <alignment horizontal="center" vertical="center"/>
    </xf>
    <xf numFmtId="164" fontId="0" fillId="3" borderId="1" applyAlignment="1" pivotButton="0" quotePrefix="0" xfId="0">
      <alignment horizontal="center" vertical="center"/>
    </xf>
    <xf numFmtId="166" fontId="0" fillId="3" borderId="1" applyAlignment="1" pivotButton="0" quotePrefix="0" xfId="0">
      <alignment horizontal="center" vertical="center"/>
    </xf>
    <xf numFmtId="165" fontId="0" fillId="3" borderId="1" applyAlignment="1" pivotButton="0" quotePrefix="0" xfId="0">
      <alignment horizontal="center" vertical="center"/>
    </xf>
    <xf numFmtId="164" fontId="0" fillId="6" borderId="1" applyAlignment="1" pivotButton="0" quotePrefix="0" xfId="0">
      <alignment horizontal="center" vertical="center"/>
    </xf>
    <xf numFmtId="166" fontId="0" fillId="6" borderId="1" applyAlignment="1" pivotButton="0" quotePrefix="0" xfId="0">
      <alignment horizontal="center" vertical="center"/>
    </xf>
    <xf numFmtId="165" fontId="0" fillId="6" borderId="1" applyAlignment="1" pivotButton="0" quotePrefix="0" xfId="0">
      <alignment horizontal="center" vertical="center"/>
    </xf>
    <xf numFmtId="164" fontId="0" fillId="4" borderId="1" applyAlignment="1" applyProtection="1" pivotButton="0" quotePrefix="0" xfId="0">
      <alignment horizontal="center" vertical="center"/>
      <protection locked="0" hidden="0"/>
    </xf>
    <xf numFmtId="166" fontId="0" fillId="4" borderId="1" applyAlignment="1" applyProtection="1" pivotButton="0" quotePrefix="0" xfId="0">
      <alignment horizontal="center" vertical="center"/>
      <protection locked="0" hidden="0"/>
    </xf>
    <xf numFmtId="166" fontId="0" fillId="7" borderId="1" applyAlignment="1" pivotButton="0" quotePrefix="0" xfId="0">
      <alignment horizontal="center" vertical="center"/>
    </xf>
    <xf numFmtId="165" fontId="0" fillId="7" borderId="1" applyAlignment="1" pivotButton="0" quotePrefix="0" xfId="0">
      <alignment horizontal="center" vertical="center"/>
    </xf>
    <xf numFmtId="164" fontId="0" fillId="7" borderId="1" pivotButton="0" quotePrefix="0" xfId="0"/>
    <xf numFmtId="164" fontId="0" fillId="7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Calibri"/>
        <b val="1"/>
        <color rgb="00147D64"/>
        <sz val="10"/>
      </font>
      <fill>
        <patternFill patternType="solid">
          <fgColor rgb="00D9EAD3"/>
        </patternFill>
      </fill>
    </dxf>
    <dxf>
      <font>
        <name val="Calibri"/>
        <b val="1"/>
        <color rgb="00C00000"/>
        <sz val="10"/>
      </font>
      <fill>
        <patternFill patternType="solid">
          <fgColor rgb="00F4CCCC"/>
        </patternFill>
      </fill>
    </dxf>
    <dxf>
      <font>
        <name val="Calibri"/>
        <b val="1"/>
        <color rgb="00FFFFFF"/>
        <sz val="11"/>
      </font>
      <fill>
        <patternFill patternType="solid">
          <fgColor rgb="009900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Room Pickup by Stay Date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'Dashboard'!D19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'Dashboard'!$A$20:$A$33</f>
            </numRef>
          </cat>
          <val>
            <numRef>
              <f>'Dashboard'!$D$20:$D$33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Stay Date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Rooms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Current Occupancy by Stay Date</a:t>
            </a:r>
          </a:p>
        </rich>
      </tx>
    </title>
    <plotArea>
      <lineChart>
        <grouping val="standard"/>
        <ser>
          <idx val="0"/>
          <order val="0"/>
          <tx>
            <strRef>
              <f>'Dashboard'!H19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'Dashboard'!$A$20:$A$33</f>
            </numRef>
          </cat>
          <val>
            <numRef>
              <f>'Dashboard'!$H$20:$H$33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Stay Date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  <max val="1"/>
          <min val="0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Occupancy</a:t>
                </a:r>
              </a:p>
            </rich>
          </tx>
        </title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9</col>
      <colOff>0</colOff>
      <row>18</row>
      <rowOff>0</rowOff>
    </from>
    <ext cx="5688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34</row>
      <rowOff>0</rowOff>
    </from>
    <ext cx="5688000" cy="2592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Pickup" displayName="tblPickup" ref="A3:AA253" headerRowCount="1">
  <autoFilter ref="A3:AA253"/>
  <tableColumns count="27">
    <tableColumn id="1" name="Record ID"/>
    <tableColumn id="2" name="Property"/>
    <tableColumn id="3" name="Snapshot Date"/>
    <tableColumn id="4" name="Prior Snapshot Date"/>
    <tableColumn id="5" name="Stay Date"/>
    <tableColumn id="6" name="Day of Week"/>
    <tableColumn id="7" name="Market Segment"/>
    <tableColumn id="8" name="Booking Channel"/>
    <tableColumn id="9" name="Room Type"/>
    <tableColumn id="10" name="Available Rooms"/>
    <tableColumn id="11" name="Prior Rooms on Books"/>
    <tableColumn id="12" name="Current Rooms on Books"/>
    <tableColumn id="13" name="Room Pickup"/>
    <tableColumn id="14" name="Prior Room Revenue"/>
    <tableColumn id="15" name="Current Room Revenue"/>
    <tableColumn id="16" name="Revenue Pickup"/>
    <tableColumn id="17" name="Prior ADR"/>
    <tableColumn id="18" name="Current ADR"/>
    <tableColumn id="19" name="Pickup ADR"/>
    <tableColumn id="20" name="Prior Occupancy"/>
    <tableColumn id="21" name="Current Occupancy"/>
    <tableColumn id="22" name="Days to Arrival"/>
    <tableColumn id="23" name="Pickup Status"/>
    <tableColumn id="24" name="Source Report or Batch ID"/>
    <tableColumn id="25" name="Owner"/>
    <tableColumn id="26" name="Notes"/>
    <tableColumn id="27" name="Data Check"/>
  </tableColumns>
  <tableStyleInfo name="TableStyleMedium2" showRowStripes="1"/>
</table>
</file>

<file path=xl/tables/table2.xml><?xml version="1.0" encoding="utf-8"?>
<table xmlns="http://schemas.openxmlformats.org/spreadsheetml/2006/main" id="2" name="tblStaySummary" displayName="tblStaySummary" ref="A5:R125" headerRowCount="1">
  <autoFilter ref="A5:R125"/>
  <tableColumns count="18">
    <tableColumn id="1" name="Stay Date"/>
    <tableColumn id="2" name="Day of Week"/>
    <tableColumn id="3" name="Available Rooms"/>
    <tableColumn id="4" name="Prior Rooms on Books"/>
    <tableColumn id="5" name="Current Rooms on Books"/>
    <tableColumn id="6" name="Room Pickup"/>
    <tableColumn id="7" name="Prior Room Revenue"/>
    <tableColumn id="8" name="Current Room Revenue"/>
    <tableColumn id="9" name="Revenue Pickup"/>
    <tableColumn id="10" name="Prior ADR"/>
    <tableColumn id="11" name="Current ADR"/>
    <tableColumn id="12" name="Pickup ADR"/>
    <tableColumn id="13" name="Prior Occupancy"/>
    <tableColumn id="14" name="Current Occupancy"/>
    <tableColumn id="15" name="Remaining Rooms"/>
    <tableColumn id="16" name="Days to Arrival"/>
    <tableColumn id="17" name="Pickup Status"/>
    <tableColumn id="18" name="Operational Flag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01"/>
  <sheetViews>
    <sheetView showGridLines="0" zoomScale="70" zoomScaleNormal="70" workbookViewId="0">
      <pane ySplit="18" topLeftCell="A19" activePane="bottomLeft" state="frozen"/>
      <selection pane="bottomLeft" activeCell="A1" sqref="A1"/>
    </sheetView>
  </sheetViews>
  <sheetFormatPr baseColWidth="8" defaultRowHeight="15"/>
  <cols>
    <col width="21" customWidth="1" min="1" max="1"/>
    <col width="19" customWidth="1" min="2" max="2"/>
    <col width="19" customWidth="1" min="3" max="3"/>
    <col width="21" customWidth="1" min="4" max="4"/>
    <col width="19" customWidth="1" min="5" max="5"/>
    <col width="3" customWidth="1" min="6" max="6"/>
    <col width="21" customWidth="1" min="7" max="7"/>
    <col width="18" customWidth="1" min="8" max="8"/>
    <col width="24" customWidth="1" min="9" max="9"/>
  </cols>
  <sheetData>
    <row r="1" ht="30" customHeight="1">
      <c r="A1" s="1" t="inlineStr">
        <is>
          <t>Hotel Pickup Report Dashboard</t>
        </is>
      </c>
    </row>
    <row r="2"/>
    <row r="3">
      <c r="A3" s="2" t="inlineStr">
        <is>
          <t>Property</t>
        </is>
      </c>
      <c r="B3" s="3" t="inlineStr">
        <is>
          <t>All Properties</t>
        </is>
      </c>
      <c r="D3" s="2" t="inlineStr">
        <is>
          <t>Available Rooms per Night</t>
        </is>
      </c>
      <c r="E3" s="3" t="n">
        <v>150</v>
      </c>
    </row>
    <row r="4">
      <c r="A4" s="2" t="inlineStr">
        <is>
          <t>Stay Date Start</t>
        </is>
      </c>
      <c r="B4" s="43" t="n">
        <v>46143</v>
      </c>
      <c r="D4" s="2" t="inlineStr">
        <is>
          <t>Occupancy Watch Threshold</t>
        </is>
      </c>
      <c r="E4" s="44" t="n">
        <v>0.7</v>
      </c>
    </row>
    <row r="5">
      <c r="A5" s="2" t="inlineStr">
        <is>
          <t>Stay Date End</t>
        </is>
      </c>
      <c r="B5" s="43" t="n">
        <v>46173</v>
      </c>
      <c r="D5" s="2" t="inlineStr">
        <is>
          <t>High Occupancy Threshold</t>
        </is>
      </c>
      <c r="E5" s="44" t="n">
        <v>0.85</v>
      </c>
    </row>
    <row r="6">
      <c r="A6" s="2" t="inlineStr">
        <is>
          <t>Snapshot Date</t>
        </is>
      </c>
      <c r="B6" s="43" t="n">
        <v>46127</v>
      </c>
      <c r="D6" s="2" t="inlineStr">
        <is>
          <t>Material Wash Threshold</t>
        </is>
      </c>
      <c r="E6" s="3" t="n">
        <v>5</v>
      </c>
    </row>
    <row r="7">
      <c r="D7" s="2" t="inlineStr">
        <is>
          <t>Target Pickup ADR</t>
        </is>
      </c>
      <c r="E7" s="45" t="n">
        <v>185</v>
      </c>
    </row>
    <row r="8" ht="32" customHeight="1">
      <c r="A8" s="7" t="inlineStr">
        <is>
          <t>Select the property, stay-date range, and snapshot date. Dashboard metrics update from the Pickup Data table. Wash means negative room pickup and may reflect cancellations, reductions, or data corrections.</t>
        </is>
      </c>
    </row>
    <row r="9"/>
    <row r="10">
      <c r="A10" s="8" t="inlineStr">
        <is>
          <t>Current Rooms on Books</t>
        </is>
      </c>
      <c r="C10" s="8" t="inlineStr">
        <is>
          <t>Prior Rooms on Books</t>
        </is>
      </c>
      <c r="E10" s="8" t="inlineStr">
        <is>
          <t>Net Room Pickup</t>
        </is>
      </c>
      <c r="G10" s="8" t="inlineStr">
        <is>
          <t>Current Room Revenue</t>
        </is>
      </c>
      <c r="I10" s="8" t="inlineStr">
        <is>
          <t>Net Revenue Pickup</t>
        </is>
      </c>
    </row>
    <row r="11">
      <c r="A11" s="9">
        <f>IFERROR(IF($B$3="All Properties",SUMIFS('Pickup Data'!$L$4:$L$253,'Pickup Data'!$E$4:$E$253,"&gt;="&amp;$B$4,'Pickup Data'!$E$4:$E$253,"&lt;="&amp;$B$5,'Pickup Data'!$C$4:$C$253,$B$6),SUMIFS('Pickup Data'!$L$4:$L$253,'Pickup Data'!$B$4:$B$253,$B$3,'Pickup Data'!$E$4:$E$253,"&gt;="&amp;$B$4,'Pickup Data'!$E$4:$E$253,"&lt;="&amp;$B$5,'Pickup Data'!$C$4:$C$253,$B$6)),0)</f>
        <v/>
      </c>
      <c r="C11" s="9">
        <f>IFERROR(IF($B$3="All Properties",SUMIFS('Pickup Data'!$K$4:$K$253,'Pickup Data'!$E$4:$E$253,"&gt;="&amp;$B$4,'Pickup Data'!$E$4:$E$253,"&lt;="&amp;$B$5,'Pickup Data'!$C$4:$C$253,$B$6),SUMIFS('Pickup Data'!$K$4:$K$253,'Pickup Data'!$B$4:$B$253,$B$3,'Pickup Data'!$E$4:$E$253,"&gt;="&amp;$B$4,'Pickup Data'!$E$4:$E$253,"&lt;="&amp;$B$5,'Pickup Data'!$C$4:$C$253,$B$6)),0)</f>
        <v/>
      </c>
      <c r="E11" s="9">
        <f>IFERROR(IF($B$3="All Properties",SUMIFS('Pickup Data'!$M$4:$M$253,'Pickup Data'!$E$4:$E$253,"&gt;="&amp;$B$4,'Pickup Data'!$E$4:$E$253,"&lt;="&amp;$B$5,'Pickup Data'!$C$4:$C$253,$B$6),SUMIFS('Pickup Data'!$M$4:$M$253,'Pickup Data'!$B$4:$B$253,$B$3,'Pickup Data'!$E$4:$E$253,"&gt;="&amp;$B$4,'Pickup Data'!$E$4:$E$253,"&lt;="&amp;$B$5,'Pickup Data'!$C$4:$C$253,$B$6)),0)</f>
        <v/>
      </c>
      <c r="G11" s="46">
        <f>IFERROR(IF($B$3="All Properties",SUMIFS('Pickup Data'!$O$4:$O$253,'Pickup Data'!$E$4:$E$253,"&gt;="&amp;$B$4,'Pickup Data'!$E$4:$E$253,"&lt;="&amp;$B$5,'Pickup Data'!$C$4:$C$253,$B$6),SUMIFS('Pickup Data'!$O$4:$O$253,'Pickup Data'!$B$4:$B$253,$B$3,'Pickup Data'!$E$4:$E$253,"&gt;="&amp;$B$4,'Pickup Data'!$E$4:$E$253,"&lt;="&amp;$B$5,'Pickup Data'!$C$4:$C$253,$B$6)),0)</f>
        <v/>
      </c>
      <c r="I11" s="46">
        <f>IFERROR(IF($B$3="All Properties",SUMIFS('Pickup Data'!$P$4:$P$253,'Pickup Data'!$E$4:$E$253,"&gt;="&amp;$B$4,'Pickup Data'!$E$4:$E$253,"&lt;="&amp;$B$5,'Pickup Data'!$C$4:$C$253,$B$6),SUMIFS('Pickup Data'!$P$4:$P$253,'Pickup Data'!$B$4:$B$253,$B$3,'Pickup Data'!$E$4:$E$253,"&gt;="&amp;$B$4,'Pickup Data'!$E$4:$E$253,"&lt;="&amp;$B$5,'Pickup Data'!$C$4:$C$253,$B$6)),0)</f>
        <v/>
      </c>
    </row>
    <row r="12"/>
    <row r="13">
      <c r="A13" s="8" t="inlineStr">
        <is>
          <t>Current ADR</t>
        </is>
      </c>
      <c r="C13" s="8" t="inlineStr">
        <is>
          <t>Pickup ADR</t>
        </is>
      </c>
      <c r="E13" s="8" t="inlineStr">
        <is>
          <t>Average Current Occupancy</t>
        </is>
      </c>
      <c r="G13" s="8" t="inlineStr">
        <is>
          <t>Dates with Wash</t>
        </is>
      </c>
      <c r="I13" s="8" t="inlineStr">
        <is>
          <t>Dates at or Above High Occupancy</t>
        </is>
      </c>
    </row>
    <row r="14">
      <c r="A14" s="46">
        <f>IFERROR(G11/A11,0)</f>
        <v/>
      </c>
      <c r="C14" s="46">
        <f>IFERROR(I11/E11,0)</f>
        <v/>
      </c>
      <c r="E14" s="47">
        <f>IFERROR(A11/(($B$5-$B$4+1)*$E$3),0)</f>
        <v/>
      </c>
      <c r="G14" s="9">
        <f>IFERROR(IF($B$3="All Properties",COUNTIFS('Pickup Data'!$E$4:$E$253,"&gt;="&amp;$B$4,'Pickup Data'!$E$4:$E$253,"&lt;="&amp;$B$5,'Pickup Data'!$C$4:$C$253,$B$6,'Pickup Data'!$M$4:$M$253,"&lt;0"),COUNTIFS('Pickup Data'!$B$4:$B$253,$B$3,'Pickup Data'!$E$4:$E$253,"&gt;="&amp;$B$4,'Pickup Data'!$E$4:$E$253,"&lt;="&amp;$B$5,'Pickup Data'!$C$4:$C$253,$B$6,'Pickup Data'!$M$4:$M$253,"&lt;0")),0)</f>
        <v/>
      </c>
      <c r="I14" s="9">
        <f>IFERROR(IF($B$3="All Properties",COUNTIFS('Pickup Data'!$E$4:$E$253,"&gt;="&amp;$B$4,'Pickup Data'!$E$4:$E$253,"&lt;="&amp;$B$5,'Pickup Data'!$C$4:$C$253,$B$6,'Pickup Data'!$U$4:$U$253,"&gt;="&amp;$E$5),COUNTIFS('Pickup Data'!$B$4:$B$253,$B$3,'Pickup Data'!$E$4:$E$253,"&gt;="&amp;$B$4,'Pickup Data'!$E$4:$E$253,"&lt;="&amp;$B$5,'Pickup Data'!$C$4:$C$253,$B$6,'Pickup Data'!$U$4:$U$253,"&gt;="&amp;$E$5)),0)</f>
        <v/>
      </c>
    </row>
    <row r="15"/>
    <row r="16">
      <c r="A16" s="12" t="inlineStr">
        <is>
          <t>Operational Status</t>
        </is>
      </c>
      <c r="B16" s="13">
        <f>IFERROR(IF(A11=0,"No matching data",IF(AND(E11&gt;0,E14&gt;=$E$5),"Strong pickup and high occupancy",IF(G14&gt;0,"Wash detected, review cancellations and group changes",IF(E14&lt;$E$4,"Below occupancy watch threshold",IF(E11&gt;0,"Positive pickup, continue monitoring","No matching data"))))),"No matching data")</f>
        <v/>
      </c>
      <c r="C16" s="14" t="n"/>
      <c r="D16" s="14" t="n"/>
      <c r="E16" s="14" t="n"/>
      <c r="F16" s="14" t="n"/>
      <c r="G16" s="14" t="n"/>
      <c r="H16" s="14" t="n"/>
      <c r="I16" s="14" t="n"/>
    </row>
    <row r="17"/>
    <row r="18"/>
    <row r="19">
      <c r="A19" s="15" t="inlineStr">
        <is>
          <t>Stay Date</t>
        </is>
      </c>
      <c r="B19" s="15" t="inlineStr">
        <is>
          <t>Current Rooms</t>
        </is>
      </c>
      <c r="C19" s="15" t="inlineStr">
        <is>
          <t>Prior Rooms</t>
        </is>
      </c>
      <c r="D19" s="15" t="inlineStr">
        <is>
          <t>Room Pickup</t>
        </is>
      </c>
      <c r="E19" s="15" t="inlineStr">
        <is>
          <t>Current Revenue</t>
        </is>
      </c>
      <c r="F19" s="15" t="inlineStr">
        <is>
          <t>Revenue Pickup</t>
        </is>
      </c>
      <c r="G19" s="15" t="inlineStr">
        <is>
          <t>Current ADR</t>
        </is>
      </c>
      <c r="H19" s="15" t="inlineStr">
        <is>
          <t>Occupancy</t>
        </is>
      </c>
      <c r="I19" s="15" t="inlineStr">
        <is>
          <t>Pickup Status</t>
        </is>
      </c>
    </row>
    <row r="20">
      <c r="A20" s="48">
        <f>IFERROR($B$4,"")</f>
        <v/>
      </c>
      <c r="B20" s="17">
        <f>IFERROR(IF($B$3="All Properties",SUMIFS('Pickup Data'!$L$4:$L$253,'Pickup Data'!$E$4:$E$253,A20,'Pickup Data'!$C$4:$C$253,$B$6),SUMIFS('Pickup Data'!$L$4:$L$253,'Pickup Data'!$B$4:$B$253,$B$3,'Pickup Data'!$E$4:$E$253,A20,'Pickup Data'!$C$4:$C$253,$B$6)),0)</f>
        <v/>
      </c>
      <c r="C20" s="17">
        <f>IFERROR(IF($B$3="All Properties",SUMIFS('Pickup Data'!$K$4:$K$253,'Pickup Data'!$E$4:$E$253,A20,'Pickup Data'!$C$4:$C$253,$B$6),SUMIFS('Pickup Data'!$K$4:$K$253,'Pickup Data'!$B$4:$B$253,$B$3,'Pickup Data'!$E$4:$E$253,A20,'Pickup Data'!$C$4:$C$253,$B$6)),0)</f>
        <v/>
      </c>
      <c r="D20" s="17">
        <f>IFERROR(B20-C20,0)</f>
        <v/>
      </c>
      <c r="E20" s="49">
        <f>IFERROR(IF($B$3="All Properties",SUMIFS('Pickup Data'!$O$4:$O$253,'Pickup Data'!$E$4:$E$253,A20,'Pickup Data'!$C$4:$C$253,$B$6),SUMIFS('Pickup Data'!$O$4:$O$253,'Pickup Data'!$B$4:$B$253,$B$3,'Pickup Data'!$E$4:$E$253,A20,'Pickup Data'!$C$4:$C$253,$B$6)),0)</f>
        <v/>
      </c>
      <c r="F20" s="49">
        <f>IFERROR(IF($B$3="All Properties",SUMIFS('Pickup Data'!$P$4:$P$253,'Pickup Data'!$E$4:$E$253,A20,'Pickup Data'!$C$4:$C$253,$B$6),SUMIFS('Pickup Data'!$P$4:$P$253,'Pickup Data'!$B$4:$B$253,$B$3,'Pickup Data'!$E$4:$E$253,A20,'Pickup Data'!$C$4:$C$253,$B$6)),0)</f>
        <v/>
      </c>
      <c r="G20" s="49">
        <f>IFERROR(E20/B20,0)</f>
        <v/>
      </c>
      <c r="H20" s="50">
        <f>IFERROR(B20/$E$3,0)</f>
        <v/>
      </c>
      <c r="I20" s="17">
        <f>IFERROR(IF(D20&lt;-$E$6,"Material Wash",IF(D20&lt;0,"Wash",IF(D20&gt;0,"Positive Pickup","No Change"))),"No Change")</f>
        <v/>
      </c>
    </row>
    <row r="21">
      <c r="A21" s="51">
        <f>IFERROR(A20+1,"")</f>
        <v/>
      </c>
      <c r="B21" s="21">
        <f>IFERROR(IF($B$3="All Properties",SUMIFS('Pickup Data'!$L$4:$L$253,'Pickup Data'!$E$4:$E$253,A21,'Pickup Data'!$C$4:$C$253,$B$6),SUMIFS('Pickup Data'!$L$4:$L$253,'Pickup Data'!$B$4:$B$253,$B$3,'Pickup Data'!$E$4:$E$253,A21,'Pickup Data'!$C$4:$C$253,$B$6)),0)</f>
        <v/>
      </c>
      <c r="C21" s="21">
        <f>IFERROR(IF($B$3="All Properties",SUMIFS('Pickup Data'!$K$4:$K$253,'Pickup Data'!$E$4:$E$253,A21,'Pickup Data'!$C$4:$C$253,$B$6),SUMIFS('Pickup Data'!$K$4:$K$253,'Pickup Data'!$B$4:$B$253,$B$3,'Pickup Data'!$E$4:$E$253,A21,'Pickup Data'!$C$4:$C$253,$B$6)),0)</f>
        <v/>
      </c>
      <c r="D21" s="21">
        <f>IFERROR(B21-C21,0)</f>
        <v/>
      </c>
      <c r="E21" s="52">
        <f>IFERROR(IF($B$3="All Properties",SUMIFS('Pickup Data'!$O$4:$O$253,'Pickup Data'!$E$4:$E$253,A21,'Pickup Data'!$C$4:$C$253,$B$6),SUMIFS('Pickup Data'!$O$4:$O$253,'Pickup Data'!$B$4:$B$253,$B$3,'Pickup Data'!$E$4:$E$253,A21,'Pickup Data'!$C$4:$C$253,$B$6)),0)</f>
        <v/>
      </c>
      <c r="F21" s="52">
        <f>IFERROR(IF($B$3="All Properties",SUMIFS('Pickup Data'!$P$4:$P$253,'Pickup Data'!$E$4:$E$253,A21,'Pickup Data'!$C$4:$C$253,$B$6),SUMIFS('Pickup Data'!$P$4:$P$253,'Pickup Data'!$B$4:$B$253,$B$3,'Pickup Data'!$E$4:$E$253,A21,'Pickup Data'!$C$4:$C$253,$B$6)),0)</f>
        <v/>
      </c>
      <c r="G21" s="52">
        <f>IFERROR(E21/B21,0)</f>
        <v/>
      </c>
      <c r="H21" s="53">
        <f>IFERROR(B21/$E$3,0)</f>
        <v/>
      </c>
      <c r="I21" s="21">
        <f>IFERROR(IF(D21&lt;-$E$6,"Material Wash",IF(D21&lt;0,"Wash",IF(D21&gt;0,"Positive Pickup","No Change"))),"No Change")</f>
        <v/>
      </c>
    </row>
    <row r="22">
      <c r="A22" s="48">
        <f>IFERROR(A21+1,"")</f>
        <v/>
      </c>
      <c r="B22" s="17">
        <f>IFERROR(IF($B$3="All Properties",SUMIFS('Pickup Data'!$L$4:$L$253,'Pickup Data'!$E$4:$E$253,A22,'Pickup Data'!$C$4:$C$253,$B$6),SUMIFS('Pickup Data'!$L$4:$L$253,'Pickup Data'!$B$4:$B$253,$B$3,'Pickup Data'!$E$4:$E$253,A22,'Pickup Data'!$C$4:$C$253,$B$6)),0)</f>
        <v/>
      </c>
      <c r="C22" s="17">
        <f>IFERROR(IF($B$3="All Properties",SUMIFS('Pickup Data'!$K$4:$K$253,'Pickup Data'!$E$4:$E$253,A22,'Pickup Data'!$C$4:$C$253,$B$6),SUMIFS('Pickup Data'!$K$4:$K$253,'Pickup Data'!$B$4:$B$253,$B$3,'Pickup Data'!$E$4:$E$253,A22,'Pickup Data'!$C$4:$C$253,$B$6)),0)</f>
        <v/>
      </c>
      <c r="D22" s="17">
        <f>IFERROR(B22-C22,0)</f>
        <v/>
      </c>
      <c r="E22" s="49">
        <f>IFERROR(IF($B$3="All Properties",SUMIFS('Pickup Data'!$O$4:$O$253,'Pickup Data'!$E$4:$E$253,A22,'Pickup Data'!$C$4:$C$253,$B$6),SUMIFS('Pickup Data'!$O$4:$O$253,'Pickup Data'!$B$4:$B$253,$B$3,'Pickup Data'!$E$4:$E$253,A22,'Pickup Data'!$C$4:$C$253,$B$6)),0)</f>
        <v/>
      </c>
      <c r="F22" s="49">
        <f>IFERROR(IF($B$3="All Properties",SUMIFS('Pickup Data'!$P$4:$P$253,'Pickup Data'!$E$4:$E$253,A22,'Pickup Data'!$C$4:$C$253,$B$6),SUMIFS('Pickup Data'!$P$4:$P$253,'Pickup Data'!$B$4:$B$253,$B$3,'Pickup Data'!$E$4:$E$253,A22,'Pickup Data'!$C$4:$C$253,$B$6)),0)</f>
        <v/>
      </c>
      <c r="G22" s="49">
        <f>IFERROR(E22/B22,0)</f>
        <v/>
      </c>
      <c r="H22" s="50">
        <f>IFERROR(B22/$E$3,0)</f>
        <v/>
      </c>
      <c r="I22" s="17">
        <f>IFERROR(IF(D22&lt;-$E$6,"Material Wash",IF(D22&lt;0,"Wash",IF(D22&gt;0,"Positive Pickup","No Change"))),"No Change")</f>
        <v/>
      </c>
    </row>
    <row r="23">
      <c r="A23" s="51">
        <f>IFERROR(A22+1,"")</f>
        <v/>
      </c>
      <c r="B23" s="21">
        <f>IFERROR(IF($B$3="All Properties",SUMIFS('Pickup Data'!$L$4:$L$253,'Pickup Data'!$E$4:$E$253,A23,'Pickup Data'!$C$4:$C$253,$B$6),SUMIFS('Pickup Data'!$L$4:$L$253,'Pickup Data'!$B$4:$B$253,$B$3,'Pickup Data'!$E$4:$E$253,A23,'Pickup Data'!$C$4:$C$253,$B$6)),0)</f>
        <v/>
      </c>
      <c r="C23" s="21">
        <f>IFERROR(IF($B$3="All Properties",SUMIFS('Pickup Data'!$K$4:$K$253,'Pickup Data'!$E$4:$E$253,A23,'Pickup Data'!$C$4:$C$253,$B$6),SUMIFS('Pickup Data'!$K$4:$K$253,'Pickup Data'!$B$4:$B$253,$B$3,'Pickup Data'!$E$4:$E$253,A23,'Pickup Data'!$C$4:$C$253,$B$6)),0)</f>
        <v/>
      </c>
      <c r="D23" s="21">
        <f>IFERROR(B23-C23,0)</f>
        <v/>
      </c>
      <c r="E23" s="52">
        <f>IFERROR(IF($B$3="All Properties",SUMIFS('Pickup Data'!$O$4:$O$253,'Pickup Data'!$E$4:$E$253,A23,'Pickup Data'!$C$4:$C$253,$B$6),SUMIFS('Pickup Data'!$O$4:$O$253,'Pickup Data'!$B$4:$B$253,$B$3,'Pickup Data'!$E$4:$E$253,A23,'Pickup Data'!$C$4:$C$253,$B$6)),0)</f>
        <v/>
      </c>
      <c r="F23" s="52">
        <f>IFERROR(IF($B$3="All Properties",SUMIFS('Pickup Data'!$P$4:$P$253,'Pickup Data'!$E$4:$E$253,A23,'Pickup Data'!$C$4:$C$253,$B$6),SUMIFS('Pickup Data'!$P$4:$P$253,'Pickup Data'!$B$4:$B$253,$B$3,'Pickup Data'!$E$4:$E$253,A23,'Pickup Data'!$C$4:$C$253,$B$6)),0)</f>
        <v/>
      </c>
      <c r="G23" s="52">
        <f>IFERROR(E23/B23,0)</f>
        <v/>
      </c>
      <c r="H23" s="53">
        <f>IFERROR(B23/$E$3,0)</f>
        <v/>
      </c>
      <c r="I23" s="21">
        <f>IFERROR(IF(D23&lt;-$E$6,"Material Wash",IF(D23&lt;0,"Wash",IF(D23&gt;0,"Positive Pickup","No Change"))),"No Change")</f>
        <v/>
      </c>
    </row>
    <row r="24">
      <c r="A24" s="48">
        <f>IFERROR(A23+1,"")</f>
        <v/>
      </c>
      <c r="B24" s="17">
        <f>IFERROR(IF($B$3="All Properties",SUMIFS('Pickup Data'!$L$4:$L$253,'Pickup Data'!$E$4:$E$253,A24,'Pickup Data'!$C$4:$C$253,$B$6),SUMIFS('Pickup Data'!$L$4:$L$253,'Pickup Data'!$B$4:$B$253,$B$3,'Pickup Data'!$E$4:$E$253,A24,'Pickup Data'!$C$4:$C$253,$B$6)),0)</f>
        <v/>
      </c>
      <c r="C24" s="17">
        <f>IFERROR(IF($B$3="All Properties",SUMIFS('Pickup Data'!$K$4:$K$253,'Pickup Data'!$E$4:$E$253,A24,'Pickup Data'!$C$4:$C$253,$B$6),SUMIFS('Pickup Data'!$K$4:$K$253,'Pickup Data'!$B$4:$B$253,$B$3,'Pickup Data'!$E$4:$E$253,A24,'Pickup Data'!$C$4:$C$253,$B$6)),0)</f>
        <v/>
      </c>
      <c r="D24" s="17">
        <f>IFERROR(B24-C24,0)</f>
        <v/>
      </c>
      <c r="E24" s="49">
        <f>IFERROR(IF($B$3="All Properties",SUMIFS('Pickup Data'!$O$4:$O$253,'Pickup Data'!$E$4:$E$253,A24,'Pickup Data'!$C$4:$C$253,$B$6),SUMIFS('Pickup Data'!$O$4:$O$253,'Pickup Data'!$B$4:$B$253,$B$3,'Pickup Data'!$E$4:$E$253,A24,'Pickup Data'!$C$4:$C$253,$B$6)),0)</f>
        <v/>
      </c>
      <c r="F24" s="49">
        <f>IFERROR(IF($B$3="All Properties",SUMIFS('Pickup Data'!$P$4:$P$253,'Pickup Data'!$E$4:$E$253,A24,'Pickup Data'!$C$4:$C$253,$B$6),SUMIFS('Pickup Data'!$P$4:$P$253,'Pickup Data'!$B$4:$B$253,$B$3,'Pickup Data'!$E$4:$E$253,A24,'Pickup Data'!$C$4:$C$253,$B$6)),0)</f>
        <v/>
      </c>
      <c r="G24" s="49">
        <f>IFERROR(E24/B24,0)</f>
        <v/>
      </c>
      <c r="H24" s="50">
        <f>IFERROR(B24/$E$3,0)</f>
        <v/>
      </c>
      <c r="I24" s="17">
        <f>IFERROR(IF(D24&lt;-$E$6,"Material Wash",IF(D24&lt;0,"Wash",IF(D24&gt;0,"Positive Pickup","No Change"))),"No Change")</f>
        <v/>
      </c>
    </row>
    <row r="25">
      <c r="A25" s="51">
        <f>IFERROR(A24+1,"")</f>
        <v/>
      </c>
      <c r="B25" s="21">
        <f>IFERROR(IF($B$3="All Properties",SUMIFS('Pickup Data'!$L$4:$L$253,'Pickup Data'!$E$4:$E$253,A25,'Pickup Data'!$C$4:$C$253,$B$6),SUMIFS('Pickup Data'!$L$4:$L$253,'Pickup Data'!$B$4:$B$253,$B$3,'Pickup Data'!$E$4:$E$253,A25,'Pickup Data'!$C$4:$C$253,$B$6)),0)</f>
        <v/>
      </c>
      <c r="C25" s="21">
        <f>IFERROR(IF($B$3="All Properties",SUMIFS('Pickup Data'!$K$4:$K$253,'Pickup Data'!$E$4:$E$253,A25,'Pickup Data'!$C$4:$C$253,$B$6),SUMIFS('Pickup Data'!$K$4:$K$253,'Pickup Data'!$B$4:$B$253,$B$3,'Pickup Data'!$E$4:$E$253,A25,'Pickup Data'!$C$4:$C$253,$B$6)),0)</f>
        <v/>
      </c>
      <c r="D25" s="21">
        <f>IFERROR(B25-C25,0)</f>
        <v/>
      </c>
      <c r="E25" s="52">
        <f>IFERROR(IF($B$3="All Properties",SUMIFS('Pickup Data'!$O$4:$O$253,'Pickup Data'!$E$4:$E$253,A25,'Pickup Data'!$C$4:$C$253,$B$6),SUMIFS('Pickup Data'!$O$4:$O$253,'Pickup Data'!$B$4:$B$253,$B$3,'Pickup Data'!$E$4:$E$253,A25,'Pickup Data'!$C$4:$C$253,$B$6)),0)</f>
        <v/>
      </c>
      <c r="F25" s="52">
        <f>IFERROR(IF($B$3="All Properties",SUMIFS('Pickup Data'!$P$4:$P$253,'Pickup Data'!$E$4:$E$253,A25,'Pickup Data'!$C$4:$C$253,$B$6),SUMIFS('Pickup Data'!$P$4:$P$253,'Pickup Data'!$B$4:$B$253,$B$3,'Pickup Data'!$E$4:$E$253,A25,'Pickup Data'!$C$4:$C$253,$B$6)),0)</f>
        <v/>
      </c>
      <c r="G25" s="52">
        <f>IFERROR(E25/B25,0)</f>
        <v/>
      </c>
      <c r="H25" s="53">
        <f>IFERROR(B25/$E$3,0)</f>
        <v/>
      </c>
      <c r="I25" s="21">
        <f>IFERROR(IF(D25&lt;-$E$6,"Material Wash",IF(D25&lt;0,"Wash",IF(D25&gt;0,"Positive Pickup","No Change"))),"No Change")</f>
        <v/>
      </c>
    </row>
    <row r="26">
      <c r="A26" s="48">
        <f>IFERROR(A25+1,"")</f>
        <v/>
      </c>
      <c r="B26" s="17">
        <f>IFERROR(IF($B$3="All Properties",SUMIFS('Pickup Data'!$L$4:$L$253,'Pickup Data'!$E$4:$E$253,A26,'Pickup Data'!$C$4:$C$253,$B$6),SUMIFS('Pickup Data'!$L$4:$L$253,'Pickup Data'!$B$4:$B$253,$B$3,'Pickup Data'!$E$4:$E$253,A26,'Pickup Data'!$C$4:$C$253,$B$6)),0)</f>
        <v/>
      </c>
      <c r="C26" s="17">
        <f>IFERROR(IF($B$3="All Properties",SUMIFS('Pickup Data'!$K$4:$K$253,'Pickup Data'!$E$4:$E$253,A26,'Pickup Data'!$C$4:$C$253,$B$6),SUMIFS('Pickup Data'!$K$4:$K$253,'Pickup Data'!$B$4:$B$253,$B$3,'Pickup Data'!$E$4:$E$253,A26,'Pickup Data'!$C$4:$C$253,$B$6)),0)</f>
        <v/>
      </c>
      <c r="D26" s="17">
        <f>IFERROR(B26-C26,0)</f>
        <v/>
      </c>
      <c r="E26" s="49">
        <f>IFERROR(IF($B$3="All Properties",SUMIFS('Pickup Data'!$O$4:$O$253,'Pickup Data'!$E$4:$E$253,A26,'Pickup Data'!$C$4:$C$253,$B$6),SUMIFS('Pickup Data'!$O$4:$O$253,'Pickup Data'!$B$4:$B$253,$B$3,'Pickup Data'!$E$4:$E$253,A26,'Pickup Data'!$C$4:$C$253,$B$6)),0)</f>
        <v/>
      </c>
      <c r="F26" s="49">
        <f>IFERROR(IF($B$3="All Properties",SUMIFS('Pickup Data'!$P$4:$P$253,'Pickup Data'!$E$4:$E$253,A26,'Pickup Data'!$C$4:$C$253,$B$6),SUMIFS('Pickup Data'!$P$4:$P$253,'Pickup Data'!$B$4:$B$253,$B$3,'Pickup Data'!$E$4:$E$253,A26,'Pickup Data'!$C$4:$C$253,$B$6)),0)</f>
        <v/>
      </c>
      <c r="G26" s="49">
        <f>IFERROR(E26/B26,0)</f>
        <v/>
      </c>
      <c r="H26" s="50">
        <f>IFERROR(B26/$E$3,0)</f>
        <v/>
      </c>
      <c r="I26" s="17">
        <f>IFERROR(IF(D26&lt;-$E$6,"Material Wash",IF(D26&lt;0,"Wash",IF(D26&gt;0,"Positive Pickup","No Change"))),"No Change")</f>
        <v/>
      </c>
    </row>
    <row r="27">
      <c r="A27" s="51">
        <f>IFERROR(A26+1,"")</f>
        <v/>
      </c>
      <c r="B27" s="21">
        <f>IFERROR(IF($B$3="All Properties",SUMIFS('Pickup Data'!$L$4:$L$253,'Pickup Data'!$E$4:$E$253,A27,'Pickup Data'!$C$4:$C$253,$B$6),SUMIFS('Pickup Data'!$L$4:$L$253,'Pickup Data'!$B$4:$B$253,$B$3,'Pickup Data'!$E$4:$E$253,A27,'Pickup Data'!$C$4:$C$253,$B$6)),0)</f>
        <v/>
      </c>
      <c r="C27" s="21">
        <f>IFERROR(IF($B$3="All Properties",SUMIFS('Pickup Data'!$K$4:$K$253,'Pickup Data'!$E$4:$E$253,A27,'Pickup Data'!$C$4:$C$253,$B$6),SUMIFS('Pickup Data'!$K$4:$K$253,'Pickup Data'!$B$4:$B$253,$B$3,'Pickup Data'!$E$4:$E$253,A27,'Pickup Data'!$C$4:$C$253,$B$6)),0)</f>
        <v/>
      </c>
      <c r="D27" s="21">
        <f>IFERROR(B27-C27,0)</f>
        <v/>
      </c>
      <c r="E27" s="52">
        <f>IFERROR(IF($B$3="All Properties",SUMIFS('Pickup Data'!$O$4:$O$253,'Pickup Data'!$E$4:$E$253,A27,'Pickup Data'!$C$4:$C$253,$B$6),SUMIFS('Pickup Data'!$O$4:$O$253,'Pickup Data'!$B$4:$B$253,$B$3,'Pickup Data'!$E$4:$E$253,A27,'Pickup Data'!$C$4:$C$253,$B$6)),0)</f>
        <v/>
      </c>
      <c r="F27" s="52">
        <f>IFERROR(IF($B$3="All Properties",SUMIFS('Pickup Data'!$P$4:$P$253,'Pickup Data'!$E$4:$E$253,A27,'Pickup Data'!$C$4:$C$253,$B$6),SUMIFS('Pickup Data'!$P$4:$P$253,'Pickup Data'!$B$4:$B$253,$B$3,'Pickup Data'!$E$4:$E$253,A27,'Pickup Data'!$C$4:$C$253,$B$6)),0)</f>
        <v/>
      </c>
      <c r="G27" s="52">
        <f>IFERROR(E27/B27,0)</f>
        <v/>
      </c>
      <c r="H27" s="53">
        <f>IFERROR(B27/$E$3,0)</f>
        <v/>
      </c>
      <c r="I27" s="21">
        <f>IFERROR(IF(D27&lt;-$E$6,"Material Wash",IF(D27&lt;0,"Wash",IF(D27&gt;0,"Positive Pickup","No Change"))),"No Change")</f>
        <v/>
      </c>
    </row>
    <row r="28">
      <c r="A28" s="48">
        <f>IFERROR(A27+1,"")</f>
        <v/>
      </c>
      <c r="B28" s="17">
        <f>IFERROR(IF($B$3="All Properties",SUMIFS('Pickup Data'!$L$4:$L$253,'Pickup Data'!$E$4:$E$253,A28,'Pickup Data'!$C$4:$C$253,$B$6),SUMIFS('Pickup Data'!$L$4:$L$253,'Pickup Data'!$B$4:$B$253,$B$3,'Pickup Data'!$E$4:$E$253,A28,'Pickup Data'!$C$4:$C$253,$B$6)),0)</f>
        <v/>
      </c>
      <c r="C28" s="17">
        <f>IFERROR(IF($B$3="All Properties",SUMIFS('Pickup Data'!$K$4:$K$253,'Pickup Data'!$E$4:$E$253,A28,'Pickup Data'!$C$4:$C$253,$B$6),SUMIFS('Pickup Data'!$K$4:$K$253,'Pickup Data'!$B$4:$B$253,$B$3,'Pickup Data'!$E$4:$E$253,A28,'Pickup Data'!$C$4:$C$253,$B$6)),0)</f>
        <v/>
      </c>
      <c r="D28" s="17">
        <f>IFERROR(B28-C28,0)</f>
        <v/>
      </c>
      <c r="E28" s="49">
        <f>IFERROR(IF($B$3="All Properties",SUMIFS('Pickup Data'!$O$4:$O$253,'Pickup Data'!$E$4:$E$253,A28,'Pickup Data'!$C$4:$C$253,$B$6),SUMIFS('Pickup Data'!$O$4:$O$253,'Pickup Data'!$B$4:$B$253,$B$3,'Pickup Data'!$E$4:$E$253,A28,'Pickup Data'!$C$4:$C$253,$B$6)),0)</f>
        <v/>
      </c>
      <c r="F28" s="49">
        <f>IFERROR(IF($B$3="All Properties",SUMIFS('Pickup Data'!$P$4:$P$253,'Pickup Data'!$E$4:$E$253,A28,'Pickup Data'!$C$4:$C$253,$B$6),SUMIFS('Pickup Data'!$P$4:$P$253,'Pickup Data'!$B$4:$B$253,$B$3,'Pickup Data'!$E$4:$E$253,A28,'Pickup Data'!$C$4:$C$253,$B$6)),0)</f>
        <v/>
      </c>
      <c r="G28" s="49">
        <f>IFERROR(E28/B28,0)</f>
        <v/>
      </c>
      <c r="H28" s="50">
        <f>IFERROR(B28/$E$3,0)</f>
        <v/>
      </c>
      <c r="I28" s="17">
        <f>IFERROR(IF(D28&lt;-$E$6,"Material Wash",IF(D28&lt;0,"Wash",IF(D28&gt;0,"Positive Pickup","No Change"))),"No Change")</f>
        <v/>
      </c>
    </row>
    <row r="29">
      <c r="A29" s="51">
        <f>IFERROR(A28+1,"")</f>
        <v/>
      </c>
      <c r="B29" s="21">
        <f>IFERROR(IF($B$3="All Properties",SUMIFS('Pickup Data'!$L$4:$L$253,'Pickup Data'!$E$4:$E$253,A29,'Pickup Data'!$C$4:$C$253,$B$6),SUMIFS('Pickup Data'!$L$4:$L$253,'Pickup Data'!$B$4:$B$253,$B$3,'Pickup Data'!$E$4:$E$253,A29,'Pickup Data'!$C$4:$C$253,$B$6)),0)</f>
        <v/>
      </c>
      <c r="C29" s="21">
        <f>IFERROR(IF($B$3="All Properties",SUMIFS('Pickup Data'!$K$4:$K$253,'Pickup Data'!$E$4:$E$253,A29,'Pickup Data'!$C$4:$C$253,$B$6),SUMIFS('Pickup Data'!$K$4:$K$253,'Pickup Data'!$B$4:$B$253,$B$3,'Pickup Data'!$E$4:$E$253,A29,'Pickup Data'!$C$4:$C$253,$B$6)),0)</f>
        <v/>
      </c>
      <c r="D29" s="21">
        <f>IFERROR(B29-C29,0)</f>
        <v/>
      </c>
      <c r="E29" s="52">
        <f>IFERROR(IF($B$3="All Properties",SUMIFS('Pickup Data'!$O$4:$O$253,'Pickup Data'!$E$4:$E$253,A29,'Pickup Data'!$C$4:$C$253,$B$6),SUMIFS('Pickup Data'!$O$4:$O$253,'Pickup Data'!$B$4:$B$253,$B$3,'Pickup Data'!$E$4:$E$253,A29,'Pickup Data'!$C$4:$C$253,$B$6)),0)</f>
        <v/>
      </c>
      <c r="F29" s="52">
        <f>IFERROR(IF($B$3="All Properties",SUMIFS('Pickup Data'!$P$4:$P$253,'Pickup Data'!$E$4:$E$253,A29,'Pickup Data'!$C$4:$C$253,$B$6),SUMIFS('Pickup Data'!$P$4:$P$253,'Pickup Data'!$B$4:$B$253,$B$3,'Pickup Data'!$E$4:$E$253,A29,'Pickup Data'!$C$4:$C$253,$B$6)),0)</f>
        <v/>
      </c>
      <c r="G29" s="52">
        <f>IFERROR(E29/B29,0)</f>
        <v/>
      </c>
      <c r="H29" s="53">
        <f>IFERROR(B29/$E$3,0)</f>
        <v/>
      </c>
      <c r="I29" s="21">
        <f>IFERROR(IF(D29&lt;-$E$6,"Material Wash",IF(D29&lt;0,"Wash",IF(D29&gt;0,"Positive Pickup","No Change"))),"No Change")</f>
        <v/>
      </c>
    </row>
    <row r="30">
      <c r="A30" s="48">
        <f>IFERROR(A29+1,"")</f>
        <v/>
      </c>
      <c r="B30" s="17">
        <f>IFERROR(IF($B$3="All Properties",SUMIFS('Pickup Data'!$L$4:$L$253,'Pickup Data'!$E$4:$E$253,A30,'Pickup Data'!$C$4:$C$253,$B$6),SUMIFS('Pickup Data'!$L$4:$L$253,'Pickup Data'!$B$4:$B$253,$B$3,'Pickup Data'!$E$4:$E$253,A30,'Pickup Data'!$C$4:$C$253,$B$6)),0)</f>
        <v/>
      </c>
      <c r="C30" s="17">
        <f>IFERROR(IF($B$3="All Properties",SUMIFS('Pickup Data'!$K$4:$K$253,'Pickup Data'!$E$4:$E$253,A30,'Pickup Data'!$C$4:$C$253,$B$6),SUMIFS('Pickup Data'!$K$4:$K$253,'Pickup Data'!$B$4:$B$253,$B$3,'Pickup Data'!$E$4:$E$253,A30,'Pickup Data'!$C$4:$C$253,$B$6)),0)</f>
        <v/>
      </c>
      <c r="D30" s="17">
        <f>IFERROR(B30-C30,0)</f>
        <v/>
      </c>
      <c r="E30" s="49">
        <f>IFERROR(IF($B$3="All Properties",SUMIFS('Pickup Data'!$O$4:$O$253,'Pickup Data'!$E$4:$E$253,A30,'Pickup Data'!$C$4:$C$253,$B$6),SUMIFS('Pickup Data'!$O$4:$O$253,'Pickup Data'!$B$4:$B$253,$B$3,'Pickup Data'!$E$4:$E$253,A30,'Pickup Data'!$C$4:$C$253,$B$6)),0)</f>
        <v/>
      </c>
      <c r="F30" s="49">
        <f>IFERROR(IF($B$3="All Properties",SUMIFS('Pickup Data'!$P$4:$P$253,'Pickup Data'!$E$4:$E$253,A30,'Pickup Data'!$C$4:$C$253,$B$6),SUMIFS('Pickup Data'!$P$4:$P$253,'Pickup Data'!$B$4:$B$253,$B$3,'Pickup Data'!$E$4:$E$253,A30,'Pickup Data'!$C$4:$C$253,$B$6)),0)</f>
        <v/>
      </c>
      <c r="G30" s="49">
        <f>IFERROR(E30/B30,0)</f>
        <v/>
      </c>
      <c r="H30" s="50">
        <f>IFERROR(B30/$E$3,0)</f>
        <v/>
      </c>
      <c r="I30" s="17">
        <f>IFERROR(IF(D30&lt;-$E$6,"Material Wash",IF(D30&lt;0,"Wash",IF(D30&gt;0,"Positive Pickup","No Change"))),"No Change")</f>
        <v/>
      </c>
    </row>
    <row r="31">
      <c r="A31" s="51">
        <f>IFERROR(A30+1,"")</f>
        <v/>
      </c>
      <c r="B31" s="21">
        <f>IFERROR(IF($B$3="All Properties",SUMIFS('Pickup Data'!$L$4:$L$253,'Pickup Data'!$E$4:$E$253,A31,'Pickup Data'!$C$4:$C$253,$B$6),SUMIFS('Pickup Data'!$L$4:$L$253,'Pickup Data'!$B$4:$B$253,$B$3,'Pickup Data'!$E$4:$E$253,A31,'Pickup Data'!$C$4:$C$253,$B$6)),0)</f>
        <v/>
      </c>
      <c r="C31" s="21">
        <f>IFERROR(IF($B$3="All Properties",SUMIFS('Pickup Data'!$K$4:$K$253,'Pickup Data'!$E$4:$E$253,A31,'Pickup Data'!$C$4:$C$253,$B$6),SUMIFS('Pickup Data'!$K$4:$K$253,'Pickup Data'!$B$4:$B$253,$B$3,'Pickup Data'!$E$4:$E$253,A31,'Pickup Data'!$C$4:$C$253,$B$6)),0)</f>
        <v/>
      </c>
      <c r="D31" s="21">
        <f>IFERROR(B31-C31,0)</f>
        <v/>
      </c>
      <c r="E31" s="52">
        <f>IFERROR(IF($B$3="All Properties",SUMIFS('Pickup Data'!$O$4:$O$253,'Pickup Data'!$E$4:$E$253,A31,'Pickup Data'!$C$4:$C$253,$B$6),SUMIFS('Pickup Data'!$O$4:$O$253,'Pickup Data'!$B$4:$B$253,$B$3,'Pickup Data'!$E$4:$E$253,A31,'Pickup Data'!$C$4:$C$253,$B$6)),0)</f>
        <v/>
      </c>
      <c r="F31" s="52">
        <f>IFERROR(IF($B$3="All Properties",SUMIFS('Pickup Data'!$P$4:$P$253,'Pickup Data'!$E$4:$E$253,A31,'Pickup Data'!$C$4:$C$253,$B$6),SUMIFS('Pickup Data'!$P$4:$P$253,'Pickup Data'!$B$4:$B$253,$B$3,'Pickup Data'!$E$4:$E$253,A31,'Pickup Data'!$C$4:$C$253,$B$6)),0)</f>
        <v/>
      </c>
      <c r="G31" s="52">
        <f>IFERROR(E31/B31,0)</f>
        <v/>
      </c>
      <c r="H31" s="53">
        <f>IFERROR(B31/$E$3,0)</f>
        <v/>
      </c>
      <c r="I31" s="21">
        <f>IFERROR(IF(D31&lt;-$E$6,"Material Wash",IF(D31&lt;0,"Wash",IF(D31&gt;0,"Positive Pickup","No Change"))),"No Change")</f>
        <v/>
      </c>
    </row>
    <row r="32">
      <c r="A32" s="48">
        <f>IFERROR(A31+1,"")</f>
        <v/>
      </c>
      <c r="B32" s="17">
        <f>IFERROR(IF($B$3="All Properties",SUMIFS('Pickup Data'!$L$4:$L$253,'Pickup Data'!$E$4:$E$253,A32,'Pickup Data'!$C$4:$C$253,$B$6),SUMIFS('Pickup Data'!$L$4:$L$253,'Pickup Data'!$B$4:$B$253,$B$3,'Pickup Data'!$E$4:$E$253,A32,'Pickup Data'!$C$4:$C$253,$B$6)),0)</f>
        <v/>
      </c>
      <c r="C32" s="17">
        <f>IFERROR(IF($B$3="All Properties",SUMIFS('Pickup Data'!$K$4:$K$253,'Pickup Data'!$E$4:$E$253,A32,'Pickup Data'!$C$4:$C$253,$B$6),SUMIFS('Pickup Data'!$K$4:$K$253,'Pickup Data'!$B$4:$B$253,$B$3,'Pickup Data'!$E$4:$E$253,A32,'Pickup Data'!$C$4:$C$253,$B$6)),0)</f>
        <v/>
      </c>
      <c r="D32" s="17">
        <f>IFERROR(B32-C32,0)</f>
        <v/>
      </c>
      <c r="E32" s="49">
        <f>IFERROR(IF($B$3="All Properties",SUMIFS('Pickup Data'!$O$4:$O$253,'Pickup Data'!$E$4:$E$253,A32,'Pickup Data'!$C$4:$C$253,$B$6),SUMIFS('Pickup Data'!$O$4:$O$253,'Pickup Data'!$B$4:$B$253,$B$3,'Pickup Data'!$E$4:$E$253,A32,'Pickup Data'!$C$4:$C$253,$B$6)),0)</f>
        <v/>
      </c>
      <c r="F32" s="49">
        <f>IFERROR(IF($B$3="All Properties",SUMIFS('Pickup Data'!$P$4:$P$253,'Pickup Data'!$E$4:$E$253,A32,'Pickup Data'!$C$4:$C$253,$B$6),SUMIFS('Pickup Data'!$P$4:$P$253,'Pickup Data'!$B$4:$B$253,$B$3,'Pickup Data'!$E$4:$E$253,A32,'Pickup Data'!$C$4:$C$253,$B$6)),0)</f>
        <v/>
      </c>
      <c r="G32" s="49">
        <f>IFERROR(E32/B32,0)</f>
        <v/>
      </c>
      <c r="H32" s="50">
        <f>IFERROR(B32/$E$3,0)</f>
        <v/>
      </c>
      <c r="I32" s="17">
        <f>IFERROR(IF(D32&lt;-$E$6,"Material Wash",IF(D32&lt;0,"Wash",IF(D32&gt;0,"Positive Pickup","No Change"))),"No Change")</f>
        <v/>
      </c>
    </row>
    <row r="33">
      <c r="A33" s="51">
        <f>IFERROR(A32+1,"")</f>
        <v/>
      </c>
      <c r="B33" s="21">
        <f>IFERROR(IF($B$3="All Properties",SUMIFS('Pickup Data'!$L$4:$L$253,'Pickup Data'!$E$4:$E$253,A33,'Pickup Data'!$C$4:$C$253,$B$6),SUMIFS('Pickup Data'!$L$4:$L$253,'Pickup Data'!$B$4:$B$253,$B$3,'Pickup Data'!$E$4:$E$253,A33,'Pickup Data'!$C$4:$C$253,$B$6)),0)</f>
        <v/>
      </c>
      <c r="C33" s="21">
        <f>IFERROR(IF($B$3="All Properties",SUMIFS('Pickup Data'!$K$4:$K$253,'Pickup Data'!$E$4:$E$253,A33,'Pickup Data'!$C$4:$C$253,$B$6),SUMIFS('Pickup Data'!$K$4:$K$253,'Pickup Data'!$B$4:$B$253,$B$3,'Pickup Data'!$E$4:$E$253,A33,'Pickup Data'!$C$4:$C$253,$B$6)),0)</f>
        <v/>
      </c>
      <c r="D33" s="21">
        <f>IFERROR(B33-C33,0)</f>
        <v/>
      </c>
      <c r="E33" s="52">
        <f>IFERROR(IF($B$3="All Properties",SUMIFS('Pickup Data'!$O$4:$O$253,'Pickup Data'!$E$4:$E$253,A33,'Pickup Data'!$C$4:$C$253,$B$6),SUMIFS('Pickup Data'!$O$4:$O$253,'Pickup Data'!$B$4:$B$253,$B$3,'Pickup Data'!$E$4:$E$253,A33,'Pickup Data'!$C$4:$C$253,$B$6)),0)</f>
        <v/>
      </c>
      <c r="F33" s="52">
        <f>IFERROR(IF($B$3="All Properties",SUMIFS('Pickup Data'!$P$4:$P$253,'Pickup Data'!$E$4:$E$253,A33,'Pickup Data'!$C$4:$C$253,$B$6),SUMIFS('Pickup Data'!$P$4:$P$253,'Pickup Data'!$B$4:$B$253,$B$3,'Pickup Data'!$E$4:$E$253,A33,'Pickup Data'!$C$4:$C$253,$B$6)),0)</f>
        <v/>
      </c>
      <c r="G33" s="52">
        <f>IFERROR(E33/B33,0)</f>
        <v/>
      </c>
      <c r="H33" s="53">
        <f>IFERROR(B33/$E$3,0)</f>
        <v/>
      </c>
      <c r="I33" s="21">
        <f>IFERROR(IF(D33&lt;-$E$6,"Material Wash",IF(D33&lt;0,"Wash",IF(D33&gt;0,"Positive Pickup","No Change"))),"No Change")</f>
        <v/>
      </c>
    </row>
    <row r="34">
      <c r="A34">
        <f>""</f>
        <v/>
      </c>
      <c r="B34">
        <f>""</f>
        <v/>
      </c>
      <c r="C34">
        <f>""</f>
        <v/>
      </c>
      <c r="D34">
        <f>""</f>
        <v/>
      </c>
      <c r="E34">
        <f>""</f>
        <v/>
      </c>
      <c r="F34">
        <f>""</f>
        <v/>
      </c>
      <c r="G34">
        <f>""</f>
        <v/>
      </c>
      <c r="H34">
        <f>""</f>
        <v/>
      </c>
      <c r="I34">
        <f>""</f>
        <v/>
      </c>
    </row>
    <row r="35">
      <c r="A35">
        <f>""</f>
        <v/>
      </c>
      <c r="B35">
        <f>""</f>
        <v/>
      </c>
      <c r="C35">
        <f>""</f>
        <v/>
      </c>
      <c r="D35">
        <f>""</f>
        <v/>
      </c>
      <c r="E35">
        <f>""</f>
        <v/>
      </c>
      <c r="F35">
        <f>""</f>
        <v/>
      </c>
      <c r="G35">
        <f>""</f>
        <v/>
      </c>
      <c r="H35">
        <f>""</f>
        <v/>
      </c>
      <c r="I35">
        <f>""</f>
        <v/>
      </c>
    </row>
    <row r="36">
      <c r="A36">
        <f>""</f>
        <v/>
      </c>
      <c r="B36">
        <f>""</f>
        <v/>
      </c>
      <c r="C36">
        <f>""</f>
        <v/>
      </c>
      <c r="D36">
        <f>""</f>
        <v/>
      </c>
      <c r="E36">
        <f>""</f>
        <v/>
      </c>
      <c r="F36">
        <f>""</f>
        <v/>
      </c>
      <c r="G36">
        <f>""</f>
        <v/>
      </c>
      <c r="H36">
        <f>""</f>
        <v/>
      </c>
      <c r="I36">
        <f>""</f>
        <v/>
      </c>
    </row>
    <row r="37">
      <c r="A37">
        <f>""</f>
        <v/>
      </c>
      <c r="B37">
        <f>""</f>
        <v/>
      </c>
      <c r="C37">
        <f>""</f>
        <v/>
      </c>
      <c r="D37">
        <f>""</f>
        <v/>
      </c>
      <c r="E37">
        <f>""</f>
        <v/>
      </c>
      <c r="F37">
        <f>""</f>
        <v/>
      </c>
      <c r="G37">
        <f>""</f>
        <v/>
      </c>
      <c r="H37">
        <f>""</f>
        <v/>
      </c>
      <c r="I37">
        <f>""</f>
        <v/>
      </c>
    </row>
    <row r="38">
      <c r="A38">
        <f>""</f>
        <v/>
      </c>
      <c r="B38">
        <f>""</f>
        <v/>
      </c>
      <c r="C38">
        <f>""</f>
        <v/>
      </c>
      <c r="D38">
        <f>""</f>
        <v/>
      </c>
      <c r="E38">
        <f>""</f>
        <v/>
      </c>
      <c r="F38">
        <f>""</f>
        <v/>
      </c>
      <c r="G38">
        <f>""</f>
        <v/>
      </c>
      <c r="H38">
        <f>""</f>
        <v/>
      </c>
      <c r="I38">
        <f>""</f>
        <v/>
      </c>
    </row>
    <row r="39">
      <c r="A39">
        <f>""</f>
        <v/>
      </c>
      <c r="B39">
        <f>""</f>
        <v/>
      </c>
      <c r="C39">
        <f>""</f>
        <v/>
      </c>
      <c r="D39">
        <f>""</f>
        <v/>
      </c>
      <c r="E39">
        <f>""</f>
        <v/>
      </c>
      <c r="F39">
        <f>""</f>
        <v/>
      </c>
      <c r="G39">
        <f>""</f>
        <v/>
      </c>
      <c r="H39">
        <f>""</f>
        <v/>
      </c>
      <c r="I39">
        <f>""</f>
        <v/>
      </c>
    </row>
    <row r="40">
      <c r="A40">
        <f>""</f>
        <v/>
      </c>
      <c r="B40">
        <f>""</f>
        <v/>
      </c>
      <c r="C40">
        <f>""</f>
        <v/>
      </c>
      <c r="D40">
        <f>""</f>
        <v/>
      </c>
      <c r="E40">
        <f>""</f>
        <v/>
      </c>
      <c r="F40">
        <f>""</f>
        <v/>
      </c>
      <c r="G40">
        <f>""</f>
        <v/>
      </c>
      <c r="H40">
        <f>""</f>
        <v/>
      </c>
      <c r="I40">
        <f>""</f>
        <v/>
      </c>
    </row>
    <row r="41">
      <c r="A41">
        <f>""</f>
        <v/>
      </c>
      <c r="B41">
        <f>""</f>
        <v/>
      </c>
      <c r="C41">
        <f>""</f>
        <v/>
      </c>
      <c r="D41">
        <f>""</f>
        <v/>
      </c>
      <c r="E41">
        <f>""</f>
        <v/>
      </c>
      <c r="F41">
        <f>""</f>
        <v/>
      </c>
      <c r="G41">
        <f>""</f>
        <v/>
      </c>
      <c r="H41">
        <f>""</f>
        <v/>
      </c>
      <c r="I41">
        <f>""</f>
        <v/>
      </c>
    </row>
    <row r="42">
      <c r="A42">
        <f>""</f>
        <v/>
      </c>
      <c r="B42">
        <f>""</f>
        <v/>
      </c>
      <c r="C42">
        <f>""</f>
        <v/>
      </c>
      <c r="D42">
        <f>""</f>
        <v/>
      </c>
      <c r="E42">
        <f>""</f>
        <v/>
      </c>
      <c r="F42">
        <f>""</f>
        <v/>
      </c>
      <c r="G42">
        <f>""</f>
        <v/>
      </c>
      <c r="H42">
        <f>""</f>
        <v/>
      </c>
      <c r="I42">
        <f>""</f>
        <v/>
      </c>
    </row>
    <row r="43">
      <c r="A43">
        <f>""</f>
        <v/>
      </c>
      <c r="B43">
        <f>""</f>
        <v/>
      </c>
      <c r="C43">
        <f>""</f>
        <v/>
      </c>
      <c r="D43">
        <f>""</f>
        <v/>
      </c>
      <c r="E43">
        <f>""</f>
        <v/>
      </c>
      <c r="F43">
        <f>""</f>
        <v/>
      </c>
      <c r="G43">
        <f>""</f>
        <v/>
      </c>
      <c r="H43">
        <f>""</f>
        <v/>
      </c>
      <c r="I43">
        <f>""</f>
        <v/>
      </c>
    </row>
    <row r="44">
      <c r="A44">
        <f>""</f>
        <v/>
      </c>
      <c r="B44">
        <f>""</f>
        <v/>
      </c>
      <c r="C44">
        <f>""</f>
        <v/>
      </c>
      <c r="D44">
        <f>""</f>
        <v/>
      </c>
      <c r="E44">
        <f>""</f>
        <v/>
      </c>
      <c r="F44">
        <f>""</f>
        <v/>
      </c>
      <c r="G44">
        <f>""</f>
        <v/>
      </c>
      <c r="H44">
        <f>""</f>
        <v/>
      </c>
      <c r="I44">
        <f>""</f>
        <v/>
      </c>
    </row>
    <row r="45">
      <c r="A45">
        <f>""</f>
        <v/>
      </c>
      <c r="B45">
        <f>""</f>
        <v/>
      </c>
      <c r="C45">
        <f>""</f>
        <v/>
      </c>
      <c r="D45">
        <f>""</f>
        <v/>
      </c>
      <c r="E45">
        <f>""</f>
        <v/>
      </c>
      <c r="F45">
        <f>""</f>
        <v/>
      </c>
      <c r="G45">
        <f>""</f>
        <v/>
      </c>
      <c r="H45">
        <f>""</f>
        <v/>
      </c>
      <c r="I45">
        <f>""</f>
        <v/>
      </c>
    </row>
    <row r="46">
      <c r="A46">
        <f>""</f>
        <v/>
      </c>
      <c r="B46">
        <f>""</f>
        <v/>
      </c>
      <c r="C46">
        <f>""</f>
        <v/>
      </c>
      <c r="D46">
        <f>""</f>
        <v/>
      </c>
      <c r="E46">
        <f>""</f>
        <v/>
      </c>
      <c r="F46">
        <f>""</f>
        <v/>
      </c>
      <c r="G46">
        <f>""</f>
        <v/>
      </c>
      <c r="H46">
        <f>""</f>
        <v/>
      </c>
      <c r="I46">
        <f>""</f>
        <v/>
      </c>
    </row>
    <row r="47">
      <c r="A47">
        <f>""</f>
        <v/>
      </c>
      <c r="B47">
        <f>""</f>
        <v/>
      </c>
      <c r="C47">
        <f>""</f>
        <v/>
      </c>
      <c r="D47">
        <f>""</f>
        <v/>
      </c>
      <c r="E47">
        <f>""</f>
        <v/>
      </c>
      <c r="F47">
        <f>""</f>
        <v/>
      </c>
      <c r="G47">
        <f>""</f>
        <v/>
      </c>
      <c r="H47">
        <f>""</f>
        <v/>
      </c>
      <c r="I47">
        <f>""</f>
        <v/>
      </c>
    </row>
    <row r="48">
      <c r="A48">
        <f>""</f>
        <v/>
      </c>
      <c r="B48">
        <f>""</f>
        <v/>
      </c>
      <c r="C48">
        <f>""</f>
        <v/>
      </c>
      <c r="D48">
        <f>""</f>
        <v/>
      </c>
      <c r="E48">
        <f>""</f>
        <v/>
      </c>
      <c r="F48">
        <f>""</f>
        <v/>
      </c>
      <c r="G48">
        <f>""</f>
        <v/>
      </c>
      <c r="H48">
        <f>""</f>
        <v/>
      </c>
      <c r="I48">
        <f>""</f>
        <v/>
      </c>
    </row>
    <row r="49">
      <c r="A49">
        <f>""</f>
        <v/>
      </c>
      <c r="B49">
        <f>""</f>
        <v/>
      </c>
      <c r="C49">
        <f>""</f>
        <v/>
      </c>
      <c r="D49">
        <f>""</f>
        <v/>
      </c>
      <c r="E49">
        <f>""</f>
        <v/>
      </c>
      <c r="F49">
        <f>""</f>
        <v/>
      </c>
      <c r="G49">
        <f>""</f>
        <v/>
      </c>
      <c r="H49">
        <f>""</f>
        <v/>
      </c>
      <c r="I49">
        <f>""</f>
        <v/>
      </c>
    </row>
    <row r="50">
      <c r="A50">
        <f>""</f>
        <v/>
      </c>
      <c r="B50">
        <f>""</f>
        <v/>
      </c>
      <c r="C50">
        <f>""</f>
        <v/>
      </c>
      <c r="D50">
        <f>""</f>
        <v/>
      </c>
      <c r="E50">
        <f>""</f>
        <v/>
      </c>
      <c r="F50">
        <f>""</f>
        <v/>
      </c>
      <c r="G50">
        <f>""</f>
        <v/>
      </c>
      <c r="H50">
        <f>""</f>
        <v/>
      </c>
      <c r="I50">
        <f>""</f>
        <v/>
      </c>
    </row>
    <row r="51">
      <c r="A51">
        <f>""</f>
        <v/>
      </c>
      <c r="B51">
        <f>""</f>
        <v/>
      </c>
      <c r="C51">
        <f>""</f>
        <v/>
      </c>
      <c r="D51">
        <f>""</f>
        <v/>
      </c>
      <c r="E51">
        <f>""</f>
        <v/>
      </c>
      <c r="F51">
        <f>""</f>
        <v/>
      </c>
      <c r="G51">
        <f>""</f>
        <v/>
      </c>
      <c r="H51">
        <f>""</f>
        <v/>
      </c>
      <c r="I51">
        <f>""</f>
        <v/>
      </c>
    </row>
    <row r="52">
      <c r="A52">
        <f>""</f>
        <v/>
      </c>
      <c r="B52">
        <f>""</f>
        <v/>
      </c>
      <c r="C52">
        <f>""</f>
        <v/>
      </c>
      <c r="D52">
        <f>""</f>
        <v/>
      </c>
      <c r="E52">
        <f>""</f>
        <v/>
      </c>
      <c r="F52">
        <f>""</f>
        <v/>
      </c>
      <c r="G52">
        <f>""</f>
        <v/>
      </c>
      <c r="H52">
        <f>""</f>
        <v/>
      </c>
      <c r="I52">
        <f>""</f>
        <v/>
      </c>
    </row>
    <row r="53">
      <c r="A53">
        <f>""</f>
        <v/>
      </c>
      <c r="B53">
        <f>""</f>
        <v/>
      </c>
      <c r="C53">
        <f>""</f>
        <v/>
      </c>
      <c r="D53">
        <f>""</f>
        <v/>
      </c>
      <c r="E53">
        <f>""</f>
        <v/>
      </c>
      <c r="F53">
        <f>""</f>
        <v/>
      </c>
      <c r="G53">
        <f>""</f>
        <v/>
      </c>
      <c r="H53">
        <f>""</f>
        <v/>
      </c>
      <c r="I53">
        <f>""</f>
        <v/>
      </c>
    </row>
    <row r="54">
      <c r="A54">
        <f>""</f>
        <v/>
      </c>
      <c r="B54">
        <f>""</f>
        <v/>
      </c>
      <c r="C54">
        <f>""</f>
        <v/>
      </c>
      <c r="D54">
        <f>""</f>
        <v/>
      </c>
      <c r="E54">
        <f>""</f>
        <v/>
      </c>
      <c r="F54">
        <f>""</f>
        <v/>
      </c>
      <c r="G54">
        <f>""</f>
        <v/>
      </c>
      <c r="H54">
        <f>""</f>
        <v/>
      </c>
      <c r="I54">
        <f>""</f>
        <v/>
      </c>
    </row>
    <row r="55">
      <c r="A55">
        <f>""</f>
        <v/>
      </c>
      <c r="B55">
        <f>""</f>
        <v/>
      </c>
      <c r="C55">
        <f>""</f>
        <v/>
      </c>
      <c r="D55">
        <f>""</f>
        <v/>
      </c>
      <c r="E55">
        <f>""</f>
        <v/>
      </c>
      <c r="F55">
        <f>""</f>
        <v/>
      </c>
      <c r="G55">
        <f>""</f>
        <v/>
      </c>
      <c r="H55">
        <f>""</f>
        <v/>
      </c>
      <c r="I55">
        <f>""</f>
        <v/>
      </c>
    </row>
    <row r="56">
      <c r="A56">
        <f>""</f>
        <v/>
      </c>
      <c r="B56">
        <f>""</f>
        <v/>
      </c>
      <c r="C56">
        <f>""</f>
        <v/>
      </c>
      <c r="D56">
        <f>""</f>
        <v/>
      </c>
      <c r="E56">
        <f>""</f>
        <v/>
      </c>
      <c r="F56">
        <f>""</f>
        <v/>
      </c>
      <c r="G56">
        <f>""</f>
        <v/>
      </c>
      <c r="H56">
        <f>""</f>
        <v/>
      </c>
      <c r="I56">
        <f>""</f>
        <v/>
      </c>
    </row>
    <row r="57">
      <c r="A57">
        <f>""</f>
        <v/>
      </c>
      <c r="B57">
        <f>""</f>
        <v/>
      </c>
      <c r="C57">
        <f>""</f>
        <v/>
      </c>
      <c r="D57">
        <f>""</f>
        <v/>
      </c>
      <c r="E57">
        <f>""</f>
        <v/>
      </c>
      <c r="F57">
        <f>""</f>
        <v/>
      </c>
      <c r="G57">
        <f>""</f>
        <v/>
      </c>
      <c r="H57">
        <f>""</f>
        <v/>
      </c>
      <c r="I57">
        <f>""</f>
        <v/>
      </c>
    </row>
    <row r="58">
      <c r="A58">
        <f>""</f>
        <v/>
      </c>
      <c r="B58">
        <f>""</f>
        <v/>
      </c>
      <c r="C58">
        <f>""</f>
        <v/>
      </c>
      <c r="D58">
        <f>""</f>
        <v/>
      </c>
      <c r="E58">
        <f>""</f>
        <v/>
      </c>
      <c r="F58">
        <f>""</f>
        <v/>
      </c>
      <c r="G58">
        <f>""</f>
        <v/>
      </c>
      <c r="H58">
        <f>""</f>
        <v/>
      </c>
      <c r="I58">
        <f>""</f>
        <v/>
      </c>
    </row>
    <row r="59">
      <c r="A59">
        <f>""</f>
        <v/>
      </c>
      <c r="B59">
        <f>""</f>
        <v/>
      </c>
      <c r="C59">
        <f>""</f>
        <v/>
      </c>
      <c r="D59">
        <f>""</f>
        <v/>
      </c>
      <c r="E59">
        <f>""</f>
        <v/>
      </c>
      <c r="F59">
        <f>""</f>
        <v/>
      </c>
      <c r="G59">
        <f>""</f>
        <v/>
      </c>
      <c r="H59">
        <f>""</f>
        <v/>
      </c>
      <c r="I59">
        <f>""</f>
        <v/>
      </c>
    </row>
    <row r="60">
      <c r="A60">
        <f>""</f>
        <v/>
      </c>
      <c r="B60">
        <f>""</f>
        <v/>
      </c>
      <c r="C60">
        <f>""</f>
        <v/>
      </c>
      <c r="D60">
        <f>""</f>
        <v/>
      </c>
      <c r="E60">
        <f>""</f>
        <v/>
      </c>
      <c r="F60">
        <f>""</f>
        <v/>
      </c>
      <c r="G60">
        <f>""</f>
        <v/>
      </c>
      <c r="H60">
        <f>""</f>
        <v/>
      </c>
      <c r="I60">
        <f>""</f>
        <v/>
      </c>
    </row>
    <row r="61">
      <c r="A61">
        <f>""</f>
        <v/>
      </c>
      <c r="B61">
        <f>""</f>
        <v/>
      </c>
      <c r="C61">
        <f>""</f>
        <v/>
      </c>
      <c r="D61">
        <f>""</f>
        <v/>
      </c>
      <c r="E61">
        <f>""</f>
        <v/>
      </c>
      <c r="F61">
        <f>""</f>
        <v/>
      </c>
      <c r="G61">
        <f>""</f>
        <v/>
      </c>
      <c r="H61">
        <f>""</f>
        <v/>
      </c>
      <c r="I61">
        <f>""</f>
        <v/>
      </c>
    </row>
    <row r="62">
      <c r="A62">
        <f>""</f>
        <v/>
      </c>
      <c r="B62">
        <f>""</f>
        <v/>
      </c>
      <c r="C62">
        <f>""</f>
        <v/>
      </c>
      <c r="D62">
        <f>""</f>
        <v/>
      </c>
      <c r="E62">
        <f>""</f>
        <v/>
      </c>
      <c r="F62">
        <f>""</f>
        <v/>
      </c>
      <c r="G62">
        <f>""</f>
        <v/>
      </c>
      <c r="H62">
        <f>""</f>
        <v/>
      </c>
      <c r="I62">
        <f>""</f>
        <v/>
      </c>
    </row>
    <row r="63">
      <c r="A63">
        <f>""</f>
        <v/>
      </c>
      <c r="B63">
        <f>""</f>
        <v/>
      </c>
      <c r="C63">
        <f>""</f>
        <v/>
      </c>
      <c r="D63">
        <f>""</f>
        <v/>
      </c>
      <c r="E63">
        <f>""</f>
        <v/>
      </c>
      <c r="F63">
        <f>""</f>
        <v/>
      </c>
      <c r="G63">
        <f>""</f>
        <v/>
      </c>
      <c r="H63">
        <f>""</f>
        <v/>
      </c>
      <c r="I63">
        <f>""</f>
        <v/>
      </c>
    </row>
    <row r="64">
      <c r="A64">
        <f>""</f>
        <v/>
      </c>
      <c r="B64">
        <f>""</f>
        <v/>
      </c>
      <c r="C64">
        <f>""</f>
        <v/>
      </c>
      <c r="D64">
        <f>""</f>
        <v/>
      </c>
      <c r="E64">
        <f>""</f>
        <v/>
      </c>
      <c r="F64">
        <f>""</f>
        <v/>
      </c>
      <c r="G64">
        <f>""</f>
        <v/>
      </c>
      <c r="H64">
        <f>""</f>
        <v/>
      </c>
      <c r="I64">
        <f>""</f>
        <v/>
      </c>
    </row>
    <row r="65">
      <c r="A65">
        <f>""</f>
        <v/>
      </c>
      <c r="B65">
        <f>""</f>
        <v/>
      </c>
      <c r="C65">
        <f>""</f>
        <v/>
      </c>
      <c r="D65">
        <f>""</f>
        <v/>
      </c>
      <c r="E65">
        <f>""</f>
        <v/>
      </c>
      <c r="F65">
        <f>""</f>
        <v/>
      </c>
      <c r="G65">
        <f>""</f>
        <v/>
      </c>
      <c r="H65">
        <f>""</f>
        <v/>
      </c>
      <c r="I65">
        <f>""</f>
        <v/>
      </c>
    </row>
    <row r="66">
      <c r="A66">
        <f>""</f>
        <v/>
      </c>
      <c r="B66">
        <f>""</f>
        <v/>
      </c>
      <c r="C66">
        <f>""</f>
        <v/>
      </c>
      <c r="D66">
        <f>""</f>
        <v/>
      </c>
      <c r="E66">
        <f>""</f>
        <v/>
      </c>
      <c r="F66">
        <f>""</f>
        <v/>
      </c>
      <c r="G66">
        <f>""</f>
        <v/>
      </c>
      <c r="H66">
        <f>""</f>
        <v/>
      </c>
      <c r="I66">
        <f>""</f>
        <v/>
      </c>
    </row>
    <row r="67">
      <c r="A67">
        <f>""</f>
        <v/>
      </c>
      <c r="B67">
        <f>""</f>
        <v/>
      </c>
      <c r="C67">
        <f>""</f>
        <v/>
      </c>
      <c r="D67">
        <f>""</f>
        <v/>
      </c>
      <c r="E67">
        <f>""</f>
        <v/>
      </c>
      <c r="F67">
        <f>""</f>
        <v/>
      </c>
      <c r="G67">
        <f>""</f>
        <v/>
      </c>
      <c r="H67">
        <f>""</f>
        <v/>
      </c>
      <c r="I67">
        <f>""</f>
        <v/>
      </c>
    </row>
    <row r="68">
      <c r="A68">
        <f>""</f>
        <v/>
      </c>
      <c r="B68">
        <f>""</f>
        <v/>
      </c>
      <c r="C68">
        <f>""</f>
        <v/>
      </c>
      <c r="D68">
        <f>""</f>
        <v/>
      </c>
      <c r="E68">
        <f>""</f>
        <v/>
      </c>
      <c r="F68">
        <f>""</f>
        <v/>
      </c>
      <c r="G68">
        <f>""</f>
        <v/>
      </c>
      <c r="H68">
        <f>""</f>
        <v/>
      </c>
      <c r="I68">
        <f>""</f>
        <v/>
      </c>
    </row>
    <row r="69">
      <c r="A69">
        <f>""</f>
        <v/>
      </c>
      <c r="B69">
        <f>""</f>
        <v/>
      </c>
      <c r="C69">
        <f>""</f>
        <v/>
      </c>
      <c r="D69">
        <f>""</f>
        <v/>
      </c>
      <c r="E69">
        <f>""</f>
        <v/>
      </c>
      <c r="F69">
        <f>""</f>
        <v/>
      </c>
      <c r="G69">
        <f>""</f>
        <v/>
      </c>
      <c r="H69">
        <f>""</f>
        <v/>
      </c>
      <c r="I69">
        <f>""</f>
        <v/>
      </c>
    </row>
    <row r="70">
      <c r="A70">
        <f>""</f>
        <v/>
      </c>
      <c r="B70">
        <f>""</f>
        <v/>
      </c>
      <c r="C70">
        <f>""</f>
        <v/>
      </c>
      <c r="D70">
        <f>""</f>
        <v/>
      </c>
      <c r="E70">
        <f>""</f>
        <v/>
      </c>
      <c r="F70">
        <f>""</f>
        <v/>
      </c>
      <c r="G70">
        <f>""</f>
        <v/>
      </c>
      <c r="H70">
        <f>""</f>
        <v/>
      </c>
      <c r="I70">
        <f>""</f>
        <v/>
      </c>
    </row>
    <row r="71">
      <c r="A71">
        <f>""</f>
        <v/>
      </c>
      <c r="B71">
        <f>""</f>
        <v/>
      </c>
      <c r="C71">
        <f>""</f>
        <v/>
      </c>
      <c r="D71">
        <f>""</f>
        <v/>
      </c>
      <c r="E71">
        <f>""</f>
        <v/>
      </c>
      <c r="F71">
        <f>""</f>
        <v/>
      </c>
      <c r="G71">
        <f>""</f>
        <v/>
      </c>
      <c r="H71">
        <f>""</f>
        <v/>
      </c>
      <c r="I71">
        <f>""</f>
        <v/>
      </c>
    </row>
    <row r="72">
      <c r="A72">
        <f>""</f>
        <v/>
      </c>
      <c r="B72">
        <f>""</f>
        <v/>
      </c>
      <c r="C72">
        <f>""</f>
        <v/>
      </c>
      <c r="D72">
        <f>""</f>
        <v/>
      </c>
      <c r="E72">
        <f>""</f>
        <v/>
      </c>
      <c r="F72">
        <f>""</f>
        <v/>
      </c>
      <c r="G72">
        <f>""</f>
        <v/>
      </c>
      <c r="H72">
        <f>""</f>
        <v/>
      </c>
      <c r="I72">
        <f>""</f>
        <v/>
      </c>
    </row>
    <row r="73">
      <c r="A73">
        <f>""</f>
        <v/>
      </c>
      <c r="B73">
        <f>""</f>
        <v/>
      </c>
      <c r="C73">
        <f>""</f>
        <v/>
      </c>
      <c r="D73">
        <f>""</f>
        <v/>
      </c>
      <c r="E73">
        <f>""</f>
        <v/>
      </c>
      <c r="F73">
        <f>""</f>
        <v/>
      </c>
      <c r="G73">
        <f>""</f>
        <v/>
      </c>
      <c r="H73">
        <f>""</f>
        <v/>
      </c>
      <c r="I73">
        <f>""</f>
        <v/>
      </c>
    </row>
    <row r="74">
      <c r="A74">
        <f>""</f>
        <v/>
      </c>
      <c r="B74">
        <f>""</f>
        <v/>
      </c>
      <c r="C74">
        <f>""</f>
        <v/>
      </c>
      <c r="D74">
        <f>""</f>
        <v/>
      </c>
      <c r="E74">
        <f>""</f>
        <v/>
      </c>
      <c r="F74">
        <f>""</f>
        <v/>
      </c>
      <c r="G74">
        <f>""</f>
        <v/>
      </c>
      <c r="H74">
        <f>""</f>
        <v/>
      </c>
      <c r="I74">
        <f>""</f>
        <v/>
      </c>
    </row>
    <row r="75">
      <c r="A75">
        <f>""</f>
        <v/>
      </c>
      <c r="B75">
        <f>""</f>
        <v/>
      </c>
      <c r="C75">
        <f>""</f>
        <v/>
      </c>
      <c r="D75">
        <f>""</f>
        <v/>
      </c>
      <c r="E75">
        <f>""</f>
        <v/>
      </c>
      <c r="F75">
        <f>""</f>
        <v/>
      </c>
      <c r="G75">
        <f>""</f>
        <v/>
      </c>
      <c r="H75">
        <f>""</f>
        <v/>
      </c>
      <c r="I75">
        <f>""</f>
        <v/>
      </c>
    </row>
    <row r="76">
      <c r="A76">
        <f>""</f>
        <v/>
      </c>
      <c r="B76">
        <f>""</f>
        <v/>
      </c>
      <c r="C76">
        <f>""</f>
        <v/>
      </c>
      <c r="D76">
        <f>""</f>
        <v/>
      </c>
      <c r="E76">
        <f>""</f>
        <v/>
      </c>
      <c r="F76">
        <f>""</f>
        <v/>
      </c>
      <c r="G76">
        <f>""</f>
        <v/>
      </c>
      <c r="H76">
        <f>""</f>
        <v/>
      </c>
      <c r="I76">
        <f>""</f>
        <v/>
      </c>
    </row>
    <row r="77">
      <c r="A77">
        <f>""</f>
        <v/>
      </c>
      <c r="B77">
        <f>""</f>
        <v/>
      </c>
      <c r="C77">
        <f>""</f>
        <v/>
      </c>
      <c r="D77">
        <f>""</f>
        <v/>
      </c>
      <c r="E77">
        <f>""</f>
        <v/>
      </c>
      <c r="F77">
        <f>""</f>
        <v/>
      </c>
      <c r="G77">
        <f>""</f>
        <v/>
      </c>
      <c r="H77">
        <f>""</f>
        <v/>
      </c>
      <c r="I77">
        <f>""</f>
        <v/>
      </c>
    </row>
    <row r="78">
      <c r="A78">
        <f>""</f>
        <v/>
      </c>
      <c r="B78">
        <f>""</f>
        <v/>
      </c>
      <c r="C78">
        <f>""</f>
        <v/>
      </c>
      <c r="D78">
        <f>""</f>
        <v/>
      </c>
      <c r="E78">
        <f>""</f>
        <v/>
      </c>
      <c r="F78">
        <f>""</f>
        <v/>
      </c>
      <c r="G78">
        <f>""</f>
        <v/>
      </c>
      <c r="H78">
        <f>""</f>
        <v/>
      </c>
      <c r="I78">
        <f>""</f>
        <v/>
      </c>
    </row>
    <row r="79">
      <c r="A79">
        <f>""</f>
        <v/>
      </c>
      <c r="B79">
        <f>""</f>
        <v/>
      </c>
      <c r="C79">
        <f>""</f>
        <v/>
      </c>
      <c r="D79">
        <f>""</f>
        <v/>
      </c>
      <c r="E79">
        <f>""</f>
        <v/>
      </c>
      <c r="F79">
        <f>""</f>
        <v/>
      </c>
      <c r="G79">
        <f>""</f>
        <v/>
      </c>
      <c r="H79">
        <f>""</f>
        <v/>
      </c>
      <c r="I79">
        <f>""</f>
        <v/>
      </c>
    </row>
    <row r="80">
      <c r="A80">
        <f>""</f>
        <v/>
      </c>
      <c r="B80">
        <f>""</f>
        <v/>
      </c>
      <c r="C80">
        <f>""</f>
        <v/>
      </c>
      <c r="D80">
        <f>""</f>
        <v/>
      </c>
      <c r="E80">
        <f>""</f>
        <v/>
      </c>
      <c r="F80">
        <f>""</f>
        <v/>
      </c>
      <c r="G80">
        <f>""</f>
        <v/>
      </c>
      <c r="H80">
        <f>""</f>
        <v/>
      </c>
      <c r="I80">
        <f>""</f>
        <v/>
      </c>
    </row>
    <row r="81">
      <c r="A81">
        <f>""</f>
        <v/>
      </c>
      <c r="B81">
        <f>""</f>
        <v/>
      </c>
      <c r="C81">
        <f>""</f>
        <v/>
      </c>
      <c r="D81">
        <f>""</f>
        <v/>
      </c>
      <c r="E81">
        <f>""</f>
        <v/>
      </c>
      <c r="F81">
        <f>""</f>
        <v/>
      </c>
      <c r="G81">
        <f>""</f>
        <v/>
      </c>
      <c r="H81">
        <f>""</f>
        <v/>
      </c>
      <c r="I81">
        <f>""</f>
        <v/>
      </c>
    </row>
    <row r="82">
      <c r="A82">
        <f>""</f>
        <v/>
      </c>
      <c r="B82">
        <f>""</f>
        <v/>
      </c>
      <c r="C82">
        <f>""</f>
        <v/>
      </c>
      <c r="D82">
        <f>""</f>
        <v/>
      </c>
      <c r="E82">
        <f>""</f>
        <v/>
      </c>
      <c r="F82">
        <f>""</f>
        <v/>
      </c>
      <c r="G82">
        <f>""</f>
        <v/>
      </c>
      <c r="H82">
        <f>""</f>
        <v/>
      </c>
      <c r="I82">
        <f>""</f>
        <v/>
      </c>
    </row>
    <row r="83">
      <c r="A83">
        <f>""</f>
        <v/>
      </c>
      <c r="B83">
        <f>""</f>
        <v/>
      </c>
      <c r="C83">
        <f>""</f>
        <v/>
      </c>
      <c r="D83">
        <f>""</f>
        <v/>
      </c>
      <c r="E83">
        <f>""</f>
        <v/>
      </c>
      <c r="F83">
        <f>""</f>
        <v/>
      </c>
      <c r="G83">
        <f>""</f>
        <v/>
      </c>
      <c r="H83">
        <f>""</f>
        <v/>
      </c>
      <c r="I83">
        <f>""</f>
        <v/>
      </c>
    </row>
    <row r="84">
      <c r="A84">
        <f>""</f>
        <v/>
      </c>
      <c r="B84">
        <f>""</f>
        <v/>
      </c>
      <c r="C84">
        <f>""</f>
        <v/>
      </c>
      <c r="D84">
        <f>""</f>
        <v/>
      </c>
      <c r="E84">
        <f>""</f>
        <v/>
      </c>
      <c r="F84">
        <f>""</f>
        <v/>
      </c>
      <c r="G84">
        <f>""</f>
        <v/>
      </c>
      <c r="H84">
        <f>""</f>
        <v/>
      </c>
      <c r="I84">
        <f>""</f>
        <v/>
      </c>
    </row>
    <row r="85">
      <c r="A85">
        <f>""</f>
        <v/>
      </c>
      <c r="B85">
        <f>""</f>
        <v/>
      </c>
      <c r="C85">
        <f>""</f>
        <v/>
      </c>
      <c r="D85">
        <f>""</f>
        <v/>
      </c>
      <c r="E85">
        <f>""</f>
        <v/>
      </c>
      <c r="F85">
        <f>""</f>
        <v/>
      </c>
      <c r="G85">
        <f>""</f>
        <v/>
      </c>
      <c r="H85">
        <f>""</f>
        <v/>
      </c>
      <c r="I85">
        <f>""</f>
        <v/>
      </c>
    </row>
    <row r="86">
      <c r="A86">
        <f>""</f>
        <v/>
      </c>
      <c r="B86">
        <f>""</f>
        <v/>
      </c>
      <c r="C86">
        <f>""</f>
        <v/>
      </c>
      <c r="D86">
        <f>""</f>
        <v/>
      </c>
      <c r="E86">
        <f>""</f>
        <v/>
      </c>
      <c r="F86">
        <f>""</f>
        <v/>
      </c>
      <c r="G86">
        <f>""</f>
        <v/>
      </c>
      <c r="H86">
        <f>""</f>
        <v/>
      </c>
      <c r="I86">
        <f>""</f>
        <v/>
      </c>
    </row>
    <row r="87">
      <c r="A87">
        <f>""</f>
        <v/>
      </c>
      <c r="B87">
        <f>""</f>
        <v/>
      </c>
      <c r="C87">
        <f>""</f>
        <v/>
      </c>
      <c r="D87">
        <f>""</f>
        <v/>
      </c>
      <c r="E87">
        <f>""</f>
        <v/>
      </c>
      <c r="F87">
        <f>""</f>
        <v/>
      </c>
      <c r="G87">
        <f>""</f>
        <v/>
      </c>
      <c r="H87">
        <f>""</f>
        <v/>
      </c>
      <c r="I87">
        <f>""</f>
        <v/>
      </c>
    </row>
    <row r="88">
      <c r="A88">
        <f>""</f>
        <v/>
      </c>
      <c r="B88">
        <f>""</f>
        <v/>
      </c>
      <c r="C88">
        <f>""</f>
        <v/>
      </c>
      <c r="D88">
        <f>""</f>
        <v/>
      </c>
      <c r="E88">
        <f>""</f>
        <v/>
      </c>
      <c r="F88">
        <f>""</f>
        <v/>
      </c>
      <c r="G88">
        <f>""</f>
        <v/>
      </c>
      <c r="H88">
        <f>""</f>
        <v/>
      </c>
      <c r="I88">
        <f>""</f>
        <v/>
      </c>
    </row>
    <row r="89">
      <c r="A89">
        <f>""</f>
        <v/>
      </c>
      <c r="B89">
        <f>""</f>
        <v/>
      </c>
      <c r="C89">
        <f>""</f>
        <v/>
      </c>
      <c r="D89">
        <f>""</f>
        <v/>
      </c>
      <c r="E89">
        <f>""</f>
        <v/>
      </c>
      <c r="F89">
        <f>""</f>
        <v/>
      </c>
      <c r="G89">
        <f>""</f>
        <v/>
      </c>
      <c r="H89">
        <f>""</f>
        <v/>
      </c>
      <c r="I89">
        <f>""</f>
        <v/>
      </c>
    </row>
    <row r="90">
      <c r="A90">
        <f>""</f>
        <v/>
      </c>
      <c r="B90">
        <f>""</f>
        <v/>
      </c>
      <c r="C90">
        <f>""</f>
        <v/>
      </c>
      <c r="D90">
        <f>""</f>
        <v/>
      </c>
      <c r="E90">
        <f>""</f>
        <v/>
      </c>
      <c r="F90">
        <f>""</f>
        <v/>
      </c>
      <c r="G90">
        <f>""</f>
        <v/>
      </c>
      <c r="H90">
        <f>""</f>
        <v/>
      </c>
      <c r="I90">
        <f>""</f>
        <v/>
      </c>
    </row>
    <row r="91">
      <c r="A91">
        <f>""</f>
        <v/>
      </c>
      <c r="B91">
        <f>""</f>
        <v/>
      </c>
      <c r="C91">
        <f>""</f>
        <v/>
      </c>
      <c r="D91">
        <f>""</f>
        <v/>
      </c>
      <c r="E91">
        <f>""</f>
        <v/>
      </c>
      <c r="F91">
        <f>""</f>
        <v/>
      </c>
      <c r="G91">
        <f>""</f>
        <v/>
      </c>
      <c r="H91">
        <f>""</f>
        <v/>
      </c>
      <c r="I91">
        <f>""</f>
        <v/>
      </c>
    </row>
    <row r="92">
      <c r="A92">
        <f>""</f>
        <v/>
      </c>
      <c r="B92">
        <f>""</f>
        <v/>
      </c>
      <c r="C92">
        <f>""</f>
        <v/>
      </c>
      <c r="D92">
        <f>""</f>
        <v/>
      </c>
      <c r="E92">
        <f>""</f>
        <v/>
      </c>
      <c r="F92">
        <f>""</f>
        <v/>
      </c>
      <c r="G92">
        <f>""</f>
        <v/>
      </c>
      <c r="H92">
        <f>""</f>
        <v/>
      </c>
      <c r="I92">
        <f>""</f>
        <v/>
      </c>
    </row>
    <row r="93">
      <c r="A93">
        <f>""</f>
        <v/>
      </c>
      <c r="B93">
        <f>""</f>
        <v/>
      </c>
      <c r="C93">
        <f>""</f>
        <v/>
      </c>
      <c r="D93">
        <f>""</f>
        <v/>
      </c>
      <c r="E93">
        <f>""</f>
        <v/>
      </c>
      <c r="F93">
        <f>""</f>
        <v/>
      </c>
      <c r="G93">
        <f>""</f>
        <v/>
      </c>
      <c r="H93">
        <f>""</f>
        <v/>
      </c>
      <c r="I93">
        <f>""</f>
        <v/>
      </c>
    </row>
    <row r="94">
      <c r="A94">
        <f>""</f>
        <v/>
      </c>
      <c r="B94">
        <f>""</f>
        <v/>
      </c>
      <c r="C94">
        <f>""</f>
        <v/>
      </c>
      <c r="D94">
        <f>""</f>
        <v/>
      </c>
      <c r="E94">
        <f>""</f>
        <v/>
      </c>
      <c r="F94">
        <f>""</f>
        <v/>
      </c>
      <c r="G94">
        <f>""</f>
        <v/>
      </c>
      <c r="H94">
        <f>""</f>
        <v/>
      </c>
      <c r="I94">
        <f>""</f>
        <v/>
      </c>
    </row>
    <row r="95">
      <c r="A95">
        <f>""</f>
        <v/>
      </c>
      <c r="B95">
        <f>""</f>
        <v/>
      </c>
      <c r="C95">
        <f>""</f>
        <v/>
      </c>
      <c r="D95">
        <f>""</f>
        <v/>
      </c>
      <c r="E95">
        <f>""</f>
        <v/>
      </c>
      <c r="F95">
        <f>""</f>
        <v/>
      </c>
      <c r="G95">
        <f>""</f>
        <v/>
      </c>
      <c r="H95">
        <f>""</f>
        <v/>
      </c>
      <c r="I95">
        <f>""</f>
        <v/>
      </c>
    </row>
    <row r="96">
      <c r="A96">
        <f>""</f>
        <v/>
      </c>
      <c r="B96">
        <f>""</f>
        <v/>
      </c>
      <c r="C96">
        <f>""</f>
        <v/>
      </c>
      <c r="D96">
        <f>""</f>
        <v/>
      </c>
      <c r="E96">
        <f>""</f>
        <v/>
      </c>
      <c r="F96">
        <f>""</f>
        <v/>
      </c>
      <c r="G96">
        <f>""</f>
        <v/>
      </c>
      <c r="H96">
        <f>""</f>
        <v/>
      </c>
      <c r="I96">
        <f>""</f>
        <v/>
      </c>
    </row>
    <row r="97">
      <c r="A97">
        <f>""</f>
        <v/>
      </c>
      <c r="B97">
        <f>""</f>
        <v/>
      </c>
      <c r="C97">
        <f>""</f>
        <v/>
      </c>
      <c r="D97">
        <f>""</f>
        <v/>
      </c>
      <c r="E97">
        <f>""</f>
        <v/>
      </c>
      <c r="F97">
        <f>""</f>
        <v/>
      </c>
      <c r="G97">
        <f>""</f>
        <v/>
      </c>
      <c r="H97">
        <f>""</f>
        <v/>
      </c>
      <c r="I97">
        <f>""</f>
        <v/>
      </c>
    </row>
    <row r="98">
      <c r="A98">
        <f>""</f>
        <v/>
      </c>
      <c r="B98">
        <f>""</f>
        <v/>
      </c>
      <c r="C98">
        <f>""</f>
        <v/>
      </c>
      <c r="D98">
        <f>""</f>
        <v/>
      </c>
      <c r="E98">
        <f>""</f>
        <v/>
      </c>
      <c r="F98">
        <f>""</f>
        <v/>
      </c>
      <c r="G98">
        <f>""</f>
        <v/>
      </c>
      <c r="H98">
        <f>""</f>
        <v/>
      </c>
      <c r="I98">
        <f>""</f>
        <v/>
      </c>
    </row>
    <row r="99">
      <c r="A99">
        <f>""</f>
        <v/>
      </c>
      <c r="B99">
        <f>""</f>
        <v/>
      </c>
      <c r="C99">
        <f>""</f>
        <v/>
      </c>
      <c r="D99">
        <f>""</f>
        <v/>
      </c>
      <c r="E99">
        <f>""</f>
        <v/>
      </c>
      <c r="F99">
        <f>""</f>
        <v/>
      </c>
      <c r="G99">
        <f>""</f>
        <v/>
      </c>
      <c r="H99">
        <f>""</f>
        <v/>
      </c>
      <c r="I99">
        <f>""</f>
        <v/>
      </c>
    </row>
    <row r="100">
      <c r="A100">
        <f>""</f>
        <v/>
      </c>
      <c r="B100">
        <f>""</f>
        <v/>
      </c>
      <c r="C100">
        <f>""</f>
        <v/>
      </c>
      <c r="D100">
        <f>""</f>
        <v/>
      </c>
      <c r="E100">
        <f>""</f>
        <v/>
      </c>
      <c r="F100">
        <f>""</f>
        <v/>
      </c>
      <c r="G100">
        <f>""</f>
        <v/>
      </c>
      <c r="H100">
        <f>""</f>
        <v/>
      </c>
      <c r="I100">
        <f>""</f>
        <v/>
      </c>
    </row>
    <row r="101">
      <c r="A101">
        <f>""</f>
        <v/>
      </c>
      <c r="B101">
        <f>""</f>
        <v/>
      </c>
      <c r="C101">
        <f>""</f>
        <v/>
      </c>
      <c r="D101">
        <f>""</f>
        <v/>
      </c>
      <c r="E101">
        <f>""</f>
        <v/>
      </c>
      <c r="F101">
        <f>""</f>
        <v/>
      </c>
      <c r="G101">
        <f>""</f>
        <v/>
      </c>
      <c r="H101">
        <f>""</f>
        <v/>
      </c>
      <c r="I101">
        <f>""</f>
        <v/>
      </c>
    </row>
  </sheetData>
  <autoFilter ref="A19:I33"/>
  <mergeCells count="1">
    <mergeCell ref="A1:I1"/>
  </mergeCells>
  <conditionalFormatting sqref="D20:D33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I20:I33">
    <cfRule type="expression" priority="3" dxfId="0">
      <formula>$I20="Positive Pickup"</formula>
    </cfRule>
    <cfRule type="expression" priority="4" dxfId="1">
      <formula>$I20="Wash"</formula>
    </cfRule>
    <cfRule type="expression" priority="5" dxfId="2">
      <formula>$I20="Material Wash"</formula>
    </cfRule>
  </conditionalFormatting>
  <dataValidations count="6">
    <dataValidation sqref="B3" showDropDown="0" showInputMessage="1" showErrorMessage="1" allowBlank="0" errorTitle="Invalid entry" error="Enter a permitted value." promptTitle="Select a property" prompt="Choose one property or All Properties." type="list" errorStyle="stop">
      <formula1>"All Properties,Harbor View Hotel,Lakeside Conference Resort,Downtown Garden Inn"</formula1>
    </dataValidation>
    <dataValidation sqref="B4:B6" showDropDown="0" showInputMessage="1" showErrorMessage="1" allowBlank="0" errorTitle="Invalid entry" error="Enter a permitted value." promptTitle="Enter a report date" prompt="Enter a valid reporting date." type="date" errorStyle="stop" operator="between">
      <formula1>DATE(2025,1,1)</formula1>
      <formula2>DATE(2027,12,31)</formula2>
    </dataValidation>
    <dataValidation sqref="E3" showDropDown="0" showInputMessage="1" showErrorMessage="1" allowBlank="0" errorTitle="Invalid entry" error="Enter a permitted value." promptTitle="Available rooms" prompt="Enter available rooms per night from 1 to 5,000." type="whole" errorStyle="stop" operator="between">
      <formula1>1</formula1>
      <formula2>5000</formula2>
    </dataValidation>
    <dataValidation sqref="E4:E5" showDropDown="0" showInputMessage="1" showErrorMessage="1" allowBlank="0" errorTitle="Invalid entry" error="Enter a permitted value." promptTitle="Occupancy threshold" prompt="Enter a percentage from 0% to 100%." type="decimal" errorStyle="stop" operator="between">
      <formula1>0</formula1>
      <formula2>1</formula2>
    </dataValidation>
    <dataValidation sqref="E6" showDropDown="0" showInputMessage="1" showErrorMessage="1" allowBlank="0" errorTitle="Invalid entry" error="Enter a permitted value." promptTitle="Material wash threshold" prompt="Enter a whole-number room threshold from 0 to 500." type="whole" errorStyle="stop" operator="between">
      <formula1>0</formula1>
      <formula2>500</formula2>
    </dataValidation>
    <dataValidation sqref="E7" showDropDown="0" showInputMessage="1" showErrorMessage="1" allowBlank="0" errorTitle="Invalid entry" error="Enter a permitted value." promptTitle="Target pickup ADR" prompt="Enter a nonnegative target pickup ADR." type="decimal" errorStyle="stop" operator="greaterThanOrEqual">
      <formula1>0</formula1>
    </dataValidation>
  </dataValidations>
  <pageMargins left="0.75" right="0.75" top="1" bottom="1" header="0.5" footer="0.5"/>
  <pageSetup orientation="landscape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A253"/>
  <sheetViews>
    <sheetView showGridLines="0" zoomScale="70" zoomScaleNormal="7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28" customWidth="1" min="2" max="2"/>
    <col width="15" customWidth="1" min="3" max="3"/>
    <col width="18" customWidth="1" min="4" max="4"/>
    <col width="15" customWidth="1" min="5" max="5"/>
    <col width="14" customWidth="1" min="6" max="6"/>
    <col width="18" customWidth="1" min="7" max="7"/>
    <col width="27" customWidth="1" min="8" max="8"/>
    <col width="24" customWidth="1" min="9" max="9"/>
    <col width="17" customWidth="1" min="10" max="10"/>
    <col width="20" customWidth="1" min="11" max="11"/>
    <col width="22" customWidth="1" min="12" max="12"/>
    <col width="15" customWidth="1" min="13" max="13"/>
    <col width="20" customWidth="1" min="14" max="14"/>
    <col width="22" customWidth="1" min="15" max="15"/>
    <col width="18" customWidth="1" min="16" max="16"/>
    <col width="15" customWidth="1" min="17" max="17"/>
    <col width="16" customWidth="1" min="18" max="18"/>
    <col width="15" customWidth="1" min="19" max="19"/>
    <col width="17" customWidth="1" min="20" max="20"/>
    <col width="18" customWidth="1" min="21" max="21"/>
    <col width="15" customWidth="1" min="22" max="22"/>
    <col width="18" customWidth="1" min="23" max="23"/>
    <col width="25" customWidth="1" min="24" max="24"/>
    <col width="22" customWidth="1" min="25" max="25"/>
    <col width="42" customWidth="1" min="26" max="26"/>
    <col width="31" customWidth="1" min="27" max="27"/>
  </cols>
  <sheetData>
    <row r="1">
      <c r="A1" s="24" t="inlineStr">
        <is>
          <t>Pickup Data</t>
        </is>
      </c>
    </row>
    <row r="2">
      <c r="A2" s="25" t="inlineStr">
        <is>
          <t>Enter or paste one row per property, snapshot date, stay date, market segment, booking channel, and room type. Gray columns calculate automatically.</t>
        </is>
      </c>
    </row>
    <row r="3">
      <c r="A3" s="15" t="inlineStr">
        <is>
          <t>Record ID</t>
        </is>
      </c>
      <c r="B3" s="15" t="inlineStr">
        <is>
          <t>Property</t>
        </is>
      </c>
      <c r="C3" s="15" t="inlineStr">
        <is>
          <t>Snapshot Date</t>
        </is>
      </c>
      <c r="D3" s="15" t="inlineStr">
        <is>
          <t>Prior Snapshot Date</t>
        </is>
      </c>
      <c r="E3" s="15" t="inlineStr">
        <is>
          <t>Stay Date</t>
        </is>
      </c>
      <c r="F3" s="15" t="inlineStr">
        <is>
          <t>Day of Week</t>
        </is>
      </c>
      <c r="G3" s="15" t="inlineStr">
        <is>
          <t>Market Segment</t>
        </is>
      </c>
      <c r="H3" s="15" t="inlineStr">
        <is>
          <t>Booking Channel</t>
        </is>
      </c>
      <c r="I3" s="15" t="inlineStr">
        <is>
          <t>Room Type</t>
        </is>
      </c>
      <c r="J3" s="15" t="inlineStr">
        <is>
          <t>Available Rooms</t>
        </is>
      </c>
      <c r="K3" s="15" t="inlineStr">
        <is>
          <t>Prior Rooms on Books</t>
        </is>
      </c>
      <c r="L3" s="15" t="inlineStr">
        <is>
          <t>Current Rooms on Books</t>
        </is>
      </c>
      <c r="M3" s="15" t="inlineStr">
        <is>
          <t>Room Pickup</t>
        </is>
      </c>
      <c r="N3" s="15" t="inlineStr">
        <is>
          <t>Prior Room Revenue</t>
        </is>
      </c>
      <c r="O3" s="15" t="inlineStr">
        <is>
          <t>Current Room Revenue</t>
        </is>
      </c>
      <c r="P3" s="15" t="inlineStr">
        <is>
          <t>Revenue Pickup</t>
        </is>
      </c>
      <c r="Q3" s="15" t="inlineStr">
        <is>
          <t>Prior ADR</t>
        </is>
      </c>
      <c r="R3" s="15" t="inlineStr">
        <is>
          <t>Current ADR</t>
        </is>
      </c>
      <c r="S3" s="15" t="inlineStr">
        <is>
          <t>Pickup ADR</t>
        </is>
      </c>
      <c r="T3" s="15" t="inlineStr">
        <is>
          <t>Prior Occupancy</t>
        </is>
      </c>
      <c r="U3" s="15" t="inlineStr">
        <is>
          <t>Current Occupancy</t>
        </is>
      </c>
      <c r="V3" s="15" t="inlineStr">
        <is>
          <t>Days to Arrival</t>
        </is>
      </c>
      <c r="W3" s="15" t="inlineStr">
        <is>
          <t>Pickup Status</t>
        </is>
      </c>
      <c r="X3" s="15" t="inlineStr">
        <is>
          <t>Source Report or Batch ID</t>
        </is>
      </c>
      <c r="Y3" s="15" t="inlineStr">
        <is>
          <t>Owner</t>
        </is>
      </c>
      <c r="Z3" s="15" t="inlineStr">
        <is>
          <t>Notes</t>
        </is>
      </c>
      <c r="AA3" s="15" t="inlineStr">
        <is>
          <t>Data Check</t>
        </is>
      </c>
    </row>
    <row r="4">
      <c r="A4" s="26" t="inlineStr">
        <is>
          <t>PU-2026-001</t>
        </is>
      </c>
      <c r="B4" s="26" t="inlineStr">
        <is>
          <t>Harbor View Hotel</t>
        </is>
      </c>
      <c r="C4" s="54" t="n">
        <v>46127</v>
      </c>
      <c r="D4" s="54" t="n">
        <v>46120</v>
      </c>
      <c r="E4" s="54" t="n">
        <v>46143</v>
      </c>
      <c r="F4" s="28">
        <f>IFERROR(IF(E4="","",INDEX('Instructions'!$H$2:$H$8,MOD(E4-1,7)+1)),"")</f>
        <v/>
      </c>
      <c r="G4" s="26" t="inlineStr">
        <is>
          <t>Retail</t>
        </is>
      </c>
      <c r="H4" s="26" t="inlineStr">
        <is>
          <t>Brand Website</t>
        </is>
      </c>
      <c r="I4" s="26" t="inlineStr">
        <is>
          <t>Standard King</t>
        </is>
      </c>
      <c r="J4" s="26" t="n">
        <v>150</v>
      </c>
      <c r="K4" s="26" t="n">
        <v>34</v>
      </c>
      <c r="L4" s="26" t="n">
        <v>41</v>
      </c>
      <c r="M4" s="28">
        <f>IFERROR(IF(OR(K4="",L4=""),"",L4-K4),"")</f>
        <v/>
      </c>
      <c r="N4" s="55" t="n">
        <v>6460</v>
      </c>
      <c r="O4" s="55" t="n">
        <v>7995</v>
      </c>
      <c r="P4" s="56">
        <f>IFERROR(IF(OR(N4="",O4=""),"",O4-N4),"")</f>
        <v/>
      </c>
      <c r="Q4" s="56">
        <f>IFERROR(N4/K4,0)</f>
        <v/>
      </c>
      <c r="R4" s="56">
        <f>IFERROR(O4/L4,0)</f>
        <v/>
      </c>
      <c r="S4" s="56">
        <f>IFERROR(P4/M4,0)</f>
        <v/>
      </c>
      <c r="T4" s="57">
        <f>IFERROR(K4/J4,0)</f>
        <v/>
      </c>
      <c r="U4" s="57">
        <f>IFERROR(L4/J4,0)</f>
        <v/>
      </c>
      <c r="V4" s="28">
        <f>IFERROR(E4-C4,"")</f>
        <v/>
      </c>
      <c r="W4" s="28">
        <f>IFERROR(IF(E4="","",IF(M4&lt;0,"Wash",IF(M4&gt;0,"Positive Pickup","No Change"))),"")</f>
        <v/>
      </c>
      <c r="X4" s="32" t="inlineStr">
        <is>
          <t>OTB-041526-AM</t>
        </is>
      </c>
      <c r="Y4" s="32" t="inlineStr">
        <is>
          <t>Revenue Manager</t>
        </is>
      </c>
      <c r="Z4" s="32" t="inlineStr">
        <is>
          <t>Weekend leisure demand increased.</t>
        </is>
      </c>
      <c r="AA4" s="33">
        <f>IFERROR(IF(OR(A4="",B4="",C4="",D4="",E4="",G4="",H4="",I4="",J4="",K4="",L4="",N4="",O4=""),"Missing required input",IF(D4&gt;=C4,"Prior snapshot must be earlier",IF(C4&gt;E4,"Snapshot is after stay date",IF(OR(K4&gt;J4,L4&gt;J4),"Rooms exceed available inventory",IF(P4&lt;0,"Review negative revenue pickup","OK"))))),"Missing required input")</f>
        <v/>
      </c>
    </row>
    <row r="5">
      <c r="A5" s="26" t="inlineStr">
        <is>
          <t>PU-2026-002</t>
        </is>
      </c>
      <c r="B5" s="26" t="inlineStr">
        <is>
          <t>Harbor View Hotel</t>
        </is>
      </c>
      <c r="C5" s="54" t="n">
        <v>46127</v>
      </c>
      <c r="D5" s="54" t="n">
        <v>46120</v>
      </c>
      <c r="E5" s="54" t="n">
        <v>46144</v>
      </c>
      <c r="F5" s="28">
        <f>IFERROR(IF(E5="","",INDEX('Instructions'!$H$2:$H$8,MOD(E5-1,7)+1)),"")</f>
        <v/>
      </c>
      <c r="G5" s="26" t="inlineStr">
        <is>
          <t>Retail</t>
        </is>
      </c>
      <c r="H5" s="26" t="inlineStr">
        <is>
          <t>Online Travel Agency</t>
        </is>
      </c>
      <c r="I5" s="26" t="inlineStr">
        <is>
          <t>Standard Double Queen</t>
        </is>
      </c>
      <c r="J5" s="26" t="n">
        <v>150</v>
      </c>
      <c r="K5" s="26" t="n">
        <v>29</v>
      </c>
      <c r="L5" s="26" t="n">
        <v>38</v>
      </c>
      <c r="M5" s="28">
        <f>IFERROR(IF(OR(K5="",L5=""),"",L5-K5),"")</f>
        <v/>
      </c>
      <c r="N5" s="55" t="n">
        <v>5365</v>
      </c>
      <c r="O5" s="55" t="n">
        <v>7220</v>
      </c>
      <c r="P5" s="56">
        <f>IFERROR(IF(OR(N5="",O5=""),"",O5-N5),"")</f>
        <v/>
      </c>
      <c r="Q5" s="56">
        <f>IFERROR(N5/K5,0)</f>
        <v/>
      </c>
      <c r="R5" s="56">
        <f>IFERROR(O5/L5,0)</f>
        <v/>
      </c>
      <c r="S5" s="56">
        <f>IFERROR(P5/M5,0)</f>
        <v/>
      </c>
      <c r="T5" s="57">
        <f>IFERROR(K5/J5,0)</f>
        <v/>
      </c>
      <c r="U5" s="57">
        <f>IFERROR(L5/J5,0)</f>
        <v/>
      </c>
      <c r="V5" s="28">
        <f>IFERROR(E5-C5,"")</f>
        <v/>
      </c>
      <c r="W5" s="28">
        <f>IFERROR(IF(E5="","",IF(M5&lt;0,"Wash",IF(M5&gt;0,"Positive Pickup","No Change"))),"")</f>
        <v/>
      </c>
      <c r="X5" s="32" t="inlineStr">
        <is>
          <t>OTB-041526-AM</t>
        </is>
      </c>
      <c r="Y5" s="32" t="inlineStr">
        <is>
          <t>Revenue Manager</t>
        </is>
      </c>
      <c r="Z5" s="32" t="inlineStr">
        <is>
          <t>Monitor channel cost separately.</t>
        </is>
      </c>
      <c r="AA5" s="33">
        <f>IFERROR(IF(OR(A5="",B5="",C5="",D5="",E5="",G5="",H5="",I5="",J5="",K5="",L5="",N5="",O5=""),"Missing required input",IF(D5&gt;=C5,"Prior snapshot must be earlier",IF(C5&gt;E5,"Snapshot is after stay date",IF(OR(K5&gt;J5,L5&gt;J5),"Rooms exceed available inventory",IF(P5&lt;0,"Review negative revenue pickup","OK"))))),"Missing required input")</f>
        <v/>
      </c>
    </row>
    <row r="6">
      <c r="A6" s="26" t="inlineStr">
        <is>
          <t>PU-2026-003</t>
        </is>
      </c>
      <c r="B6" s="26" t="inlineStr">
        <is>
          <t>Harbor View Hotel</t>
        </is>
      </c>
      <c r="C6" s="54" t="n">
        <v>46127</v>
      </c>
      <c r="D6" s="54" t="n">
        <v>46120</v>
      </c>
      <c r="E6" s="54" t="n">
        <v>46145</v>
      </c>
      <c r="F6" s="28">
        <f>IFERROR(IF(E6="","",INDEX('Instructions'!$H$2:$H$8,MOD(E6-1,7)+1)),"")</f>
        <v/>
      </c>
      <c r="G6" s="26" t="inlineStr">
        <is>
          <t>Group</t>
        </is>
      </c>
      <c r="H6" s="26" t="inlineStr">
        <is>
          <t>Group Sales</t>
        </is>
      </c>
      <c r="I6" s="26" t="inlineStr">
        <is>
          <t>Multiple Room Types</t>
        </is>
      </c>
      <c r="J6" s="26" t="n">
        <v>150</v>
      </c>
      <c r="K6" s="26" t="n">
        <v>48</v>
      </c>
      <c r="L6" s="26" t="n">
        <v>43</v>
      </c>
      <c r="M6" s="28">
        <f>IFERROR(IF(OR(K6="",L6=""),"",L6-K6),"")</f>
        <v/>
      </c>
      <c r="N6" s="55" t="n">
        <v>8160</v>
      </c>
      <c r="O6" s="55" t="n">
        <v>7310</v>
      </c>
      <c r="P6" s="56">
        <f>IFERROR(IF(OR(N6="",O6=""),"",O6-N6),"")</f>
        <v/>
      </c>
      <c r="Q6" s="56">
        <f>IFERROR(N6/K6,0)</f>
        <v/>
      </c>
      <c r="R6" s="56">
        <f>IFERROR(O6/L6,0)</f>
        <v/>
      </c>
      <c r="S6" s="56">
        <f>IFERROR(P6/M6,0)</f>
        <v/>
      </c>
      <c r="T6" s="57">
        <f>IFERROR(K6/J6,0)</f>
        <v/>
      </c>
      <c r="U6" s="57">
        <f>IFERROR(L6/J6,0)</f>
        <v/>
      </c>
      <c r="V6" s="28">
        <f>IFERROR(E6-C6,"")</f>
        <v/>
      </c>
      <c r="W6" s="28">
        <f>IFERROR(IF(E6="","",IF(M6&lt;0,"Wash",IF(M6&gt;0,"Positive Pickup","No Change"))),"")</f>
        <v/>
      </c>
      <c r="X6" s="32" t="inlineStr">
        <is>
          <t>OTB-041526-AM</t>
        </is>
      </c>
      <c r="Y6" s="32" t="inlineStr">
        <is>
          <t>Director of Sales</t>
        </is>
      </c>
      <c r="Z6" s="32" t="inlineStr">
        <is>
          <t>Group reduced its room block.</t>
        </is>
      </c>
      <c r="AA6" s="33">
        <f>IFERROR(IF(OR(A6="",B6="",C6="",D6="",E6="",G6="",H6="",I6="",J6="",K6="",L6="",N6="",O6=""),"Missing required input",IF(D6&gt;=C6,"Prior snapshot must be earlier",IF(C6&gt;E6,"Snapshot is after stay date",IF(OR(K6&gt;J6,L6&gt;J6),"Rooms exceed available inventory",IF(P6&lt;0,"Review negative revenue pickup","OK"))))),"Missing required input")</f>
        <v/>
      </c>
    </row>
    <row r="7">
      <c r="A7" s="26" t="inlineStr">
        <is>
          <t>PU-2026-004</t>
        </is>
      </c>
      <c r="B7" s="26" t="inlineStr">
        <is>
          <t>Harbor View Hotel</t>
        </is>
      </c>
      <c r="C7" s="54" t="n">
        <v>46127</v>
      </c>
      <c r="D7" s="54" t="n">
        <v>46120</v>
      </c>
      <c r="E7" s="54" t="n">
        <v>46146</v>
      </c>
      <c r="F7" s="28">
        <f>IFERROR(IF(E7="","",INDEX('Instructions'!$H$2:$H$8,MOD(E7-1,7)+1)),"")</f>
        <v/>
      </c>
      <c r="G7" s="26" t="inlineStr">
        <is>
          <t>Corporate</t>
        </is>
      </c>
      <c r="H7" s="26" t="inlineStr">
        <is>
          <t>Global Distribution System</t>
        </is>
      </c>
      <c r="I7" s="26" t="inlineStr">
        <is>
          <t>Standard King</t>
        </is>
      </c>
      <c r="J7" s="26" t="n">
        <v>150</v>
      </c>
      <c r="K7" s="26" t="n">
        <v>37</v>
      </c>
      <c r="L7" s="26" t="n">
        <v>42</v>
      </c>
      <c r="M7" s="28">
        <f>IFERROR(IF(OR(K7="",L7=""),"",L7-K7),"")</f>
        <v/>
      </c>
      <c r="N7" s="55" t="n">
        <v>6845</v>
      </c>
      <c r="O7" s="55" t="n">
        <v>7980</v>
      </c>
      <c r="P7" s="56">
        <f>IFERROR(IF(OR(N7="",O7=""),"",O7-N7),"")</f>
        <v/>
      </c>
      <c r="Q7" s="56">
        <f>IFERROR(N7/K7,0)</f>
        <v/>
      </c>
      <c r="R7" s="56">
        <f>IFERROR(O7/L7,0)</f>
        <v/>
      </c>
      <c r="S7" s="56">
        <f>IFERROR(P7/M7,0)</f>
        <v/>
      </c>
      <c r="T7" s="57">
        <f>IFERROR(K7/J7,0)</f>
        <v/>
      </c>
      <c r="U7" s="57">
        <f>IFERROR(L7/J7,0)</f>
        <v/>
      </c>
      <c r="V7" s="28">
        <f>IFERROR(E7-C7,"")</f>
        <v/>
      </c>
      <c r="W7" s="28">
        <f>IFERROR(IF(E7="","",IF(M7&lt;0,"Wash",IF(M7&gt;0,"Positive Pickup","No Change"))),"")</f>
        <v/>
      </c>
      <c r="X7" s="32" t="inlineStr">
        <is>
          <t>OTB-041526-AM</t>
        </is>
      </c>
      <c r="Y7" s="32" t="inlineStr">
        <is>
          <t>Revenue Manager</t>
        </is>
      </c>
      <c r="Z7" s="32" t="inlineStr">
        <is>
          <t>Midweek corporate pickup.</t>
        </is>
      </c>
      <c r="AA7" s="33">
        <f>IFERROR(IF(OR(A7="",B7="",C7="",D7="",E7="",G7="",H7="",I7="",J7="",K7="",L7="",N7="",O7=""),"Missing required input",IF(D7&gt;=C7,"Prior snapshot must be earlier",IF(C7&gt;E7,"Snapshot is after stay date",IF(OR(K7&gt;J7,L7&gt;J7),"Rooms exceed available inventory",IF(P7&lt;0,"Review negative revenue pickup","OK"))))),"Missing required input")</f>
        <v/>
      </c>
    </row>
    <row r="8">
      <c r="A8" s="26" t="inlineStr">
        <is>
          <t>PU-2026-005</t>
        </is>
      </c>
      <c r="B8" s="26" t="inlineStr">
        <is>
          <t>Harbor View Hotel</t>
        </is>
      </c>
      <c r="C8" s="54" t="n">
        <v>46127</v>
      </c>
      <c r="D8" s="54" t="n">
        <v>46120</v>
      </c>
      <c r="E8" s="54" t="n">
        <v>46147</v>
      </c>
      <c r="F8" s="28">
        <f>IFERROR(IF(E8="","",INDEX('Instructions'!$H$2:$H$8,MOD(E8-1,7)+1)),"")</f>
        <v/>
      </c>
      <c r="G8" s="26" t="inlineStr">
        <is>
          <t>Corporate</t>
        </is>
      </c>
      <c r="H8" s="26" t="inlineStr">
        <is>
          <t>Hotel Direct</t>
        </is>
      </c>
      <c r="I8" s="26" t="inlineStr">
        <is>
          <t>Deluxe King</t>
        </is>
      </c>
      <c r="J8" s="26" t="n">
        <v>150</v>
      </c>
      <c r="K8" s="26" t="n">
        <v>31</v>
      </c>
      <c r="L8" s="26" t="n">
        <v>35</v>
      </c>
      <c r="M8" s="28">
        <f>IFERROR(IF(OR(K8="",L8=""),"",L8-K8),"")</f>
        <v/>
      </c>
      <c r="N8" s="55" t="n">
        <v>6200</v>
      </c>
      <c r="O8" s="55" t="n">
        <v>7175</v>
      </c>
      <c r="P8" s="56">
        <f>IFERROR(IF(OR(N8="",O8=""),"",O8-N8),"")</f>
        <v/>
      </c>
      <c r="Q8" s="56">
        <f>IFERROR(N8/K8,0)</f>
        <v/>
      </c>
      <c r="R8" s="56">
        <f>IFERROR(O8/L8,0)</f>
        <v/>
      </c>
      <c r="S8" s="56">
        <f>IFERROR(P8/M8,0)</f>
        <v/>
      </c>
      <c r="T8" s="57">
        <f>IFERROR(K8/J8,0)</f>
        <v/>
      </c>
      <c r="U8" s="57">
        <f>IFERROR(L8/J8,0)</f>
        <v/>
      </c>
      <c r="V8" s="28">
        <f>IFERROR(E8-C8,"")</f>
        <v/>
      </c>
      <c r="W8" s="28">
        <f>IFERROR(IF(E8="","",IF(M8&lt;0,"Wash",IF(M8&gt;0,"Positive Pickup","No Change"))),"")</f>
        <v/>
      </c>
      <c r="X8" s="32" t="inlineStr">
        <is>
          <t>OTB-041526-AM</t>
        </is>
      </c>
      <c r="Y8" s="32" t="inlineStr">
        <is>
          <t>Reservations Manager</t>
        </is>
      </c>
      <c r="Z8" s="32" t="inlineStr">
        <is>
          <t>Direct negotiated demand.</t>
        </is>
      </c>
      <c r="AA8" s="33">
        <f>IFERROR(IF(OR(A8="",B8="",C8="",D8="",E8="",G8="",H8="",I8="",J8="",K8="",L8="",N8="",O8=""),"Missing required input",IF(D8&gt;=C8,"Prior snapshot must be earlier",IF(C8&gt;E8,"Snapshot is after stay date",IF(OR(K8&gt;J8,L8&gt;J8),"Rooms exceed available inventory",IF(P8&lt;0,"Review negative revenue pickup","OK"))))),"Missing required input")</f>
        <v/>
      </c>
    </row>
    <row r="9">
      <c r="A9" s="26" t="inlineStr">
        <is>
          <t>PU-2026-006</t>
        </is>
      </c>
      <c r="B9" s="26" t="inlineStr">
        <is>
          <t>Harbor View Hotel</t>
        </is>
      </c>
      <c r="C9" s="54" t="n">
        <v>46127</v>
      </c>
      <c r="D9" s="54" t="n">
        <v>46120</v>
      </c>
      <c r="E9" s="54" t="n">
        <v>46148</v>
      </c>
      <c r="F9" s="28">
        <f>IFERROR(IF(E9="","",INDEX('Instructions'!$H$2:$H$8,MOD(E9-1,7)+1)),"")</f>
        <v/>
      </c>
      <c r="G9" s="26" t="inlineStr">
        <is>
          <t>Government</t>
        </is>
      </c>
      <c r="H9" s="26" t="inlineStr">
        <is>
          <t>Voice Reservations</t>
        </is>
      </c>
      <c r="I9" s="26" t="inlineStr">
        <is>
          <t>Standard King</t>
        </is>
      </c>
      <c r="J9" s="26" t="n">
        <v>150</v>
      </c>
      <c r="K9" s="26" t="n">
        <v>18</v>
      </c>
      <c r="L9" s="26" t="n">
        <v>20</v>
      </c>
      <c r="M9" s="28">
        <f>IFERROR(IF(OR(K9="",L9=""),"",L9-K9),"")</f>
        <v/>
      </c>
      <c r="N9" s="55" t="n">
        <v>3060</v>
      </c>
      <c r="O9" s="55" t="n">
        <v>3440</v>
      </c>
      <c r="P9" s="56">
        <f>IFERROR(IF(OR(N9="",O9=""),"",O9-N9),"")</f>
        <v/>
      </c>
      <c r="Q9" s="56">
        <f>IFERROR(N9/K9,0)</f>
        <v/>
      </c>
      <c r="R9" s="56">
        <f>IFERROR(O9/L9,0)</f>
        <v/>
      </c>
      <c r="S9" s="56">
        <f>IFERROR(P9/M9,0)</f>
        <v/>
      </c>
      <c r="T9" s="57">
        <f>IFERROR(K9/J9,0)</f>
        <v/>
      </c>
      <c r="U9" s="57">
        <f>IFERROR(L9/J9,0)</f>
        <v/>
      </c>
      <c r="V9" s="28">
        <f>IFERROR(E9-C9,"")</f>
        <v/>
      </c>
      <c r="W9" s="28">
        <f>IFERROR(IF(E9="","",IF(M9&lt;0,"Wash",IF(M9&gt;0,"Positive Pickup","No Change"))),"")</f>
        <v/>
      </c>
      <c r="X9" s="32" t="inlineStr">
        <is>
          <t>OTB-041526-AM</t>
        </is>
      </c>
      <c r="Y9" s="32" t="inlineStr">
        <is>
          <t>Reservations Manager</t>
        </is>
      </c>
      <c r="Z9" s="32" t="inlineStr">
        <is>
          <t>Small positive pickup.</t>
        </is>
      </c>
      <c r="AA9" s="33">
        <f>IFERROR(IF(OR(A9="",B9="",C9="",D9="",E9="",G9="",H9="",I9="",J9="",K9="",L9="",N9="",O9=""),"Missing required input",IF(D9&gt;=C9,"Prior snapshot must be earlier",IF(C9&gt;E9,"Snapshot is after stay date",IF(OR(K9&gt;J9,L9&gt;J9),"Rooms exceed available inventory",IF(P9&lt;0,"Review negative revenue pickup","OK"))))),"Missing required input")</f>
        <v/>
      </c>
    </row>
    <row r="10">
      <c r="A10" s="26" t="inlineStr">
        <is>
          <t>PU-2026-007</t>
        </is>
      </c>
      <c r="B10" s="26" t="inlineStr">
        <is>
          <t>Harbor View Hotel</t>
        </is>
      </c>
      <c r="C10" s="54" t="n">
        <v>46127</v>
      </c>
      <c r="D10" s="54" t="n">
        <v>46120</v>
      </c>
      <c r="E10" s="54" t="n">
        <v>46149</v>
      </c>
      <c r="F10" s="28">
        <f>IFERROR(IF(E10="","",INDEX('Instructions'!$H$2:$H$8,MOD(E10-1,7)+1)),"")</f>
        <v/>
      </c>
      <c r="G10" s="26" t="inlineStr">
        <is>
          <t>Group</t>
        </is>
      </c>
      <c r="H10" s="26" t="inlineStr">
        <is>
          <t>Group Sales</t>
        </is>
      </c>
      <c r="I10" s="26" t="inlineStr">
        <is>
          <t>Multiple Room Types</t>
        </is>
      </c>
      <c r="J10" s="26" t="n">
        <v>150</v>
      </c>
      <c r="K10" s="26" t="n">
        <v>61</v>
      </c>
      <c r="L10" s="26" t="n">
        <v>69</v>
      </c>
      <c r="M10" s="28">
        <f>IFERROR(IF(OR(K10="",L10=""),"",L10-K10),"")</f>
        <v/>
      </c>
      <c r="N10" s="55" t="n">
        <v>10980</v>
      </c>
      <c r="O10" s="55" t="n">
        <v>12627</v>
      </c>
      <c r="P10" s="56">
        <f>IFERROR(IF(OR(N10="",O10=""),"",O10-N10),"")</f>
        <v/>
      </c>
      <c r="Q10" s="56">
        <f>IFERROR(N10/K10,0)</f>
        <v/>
      </c>
      <c r="R10" s="56">
        <f>IFERROR(O10/L10,0)</f>
        <v/>
      </c>
      <c r="S10" s="56">
        <f>IFERROR(P10/M10,0)</f>
        <v/>
      </c>
      <c r="T10" s="57">
        <f>IFERROR(K10/J10,0)</f>
        <v/>
      </c>
      <c r="U10" s="57">
        <f>IFERROR(L10/J10,0)</f>
        <v/>
      </c>
      <c r="V10" s="28">
        <f>IFERROR(E10-C10,"")</f>
        <v/>
      </c>
      <c r="W10" s="28">
        <f>IFERROR(IF(E10="","",IF(M10&lt;0,"Wash",IF(M10&gt;0,"Positive Pickup","No Change"))),"")</f>
        <v/>
      </c>
      <c r="X10" s="32" t="inlineStr">
        <is>
          <t>OTB-041526-AM</t>
        </is>
      </c>
      <c r="Y10" s="32" t="inlineStr">
        <is>
          <t>Director of Sales</t>
        </is>
      </c>
      <c r="Z10" s="32" t="inlineStr">
        <is>
          <t>Conference block added rooms.</t>
        </is>
      </c>
      <c r="AA10" s="33">
        <f>IFERROR(IF(OR(A10="",B10="",C10="",D10="",E10="",G10="",H10="",I10="",J10="",K10="",L10="",N10="",O10=""),"Missing required input",IF(D10&gt;=C10,"Prior snapshot must be earlier",IF(C10&gt;E10,"Snapshot is after stay date",IF(OR(K10&gt;J10,L10&gt;J10),"Rooms exceed available inventory",IF(P10&lt;0,"Review negative revenue pickup","OK"))))),"Missing required input")</f>
        <v/>
      </c>
    </row>
    <row r="11">
      <c r="A11" s="26" t="inlineStr">
        <is>
          <t>PU-2026-008</t>
        </is>
      </c>
      <c r="B11" s="26" t="inlineStr">
        <is>
          <t>Harbor View Hotel</t>
        </is>
      </c>
      <c r="C11" s="54" t="n">
        <v>46127</v>
      </c>
      <c r="D11" s="54" t="n">
        <v>46120</v>
      </c>
      <c r="E11" s="54" t="n">
        <v>46150</v>
      </c>
      <c r="F11" s="28">
        <f>IFERROR(IF(E11="","",INDEX('Instructions'!$H$2:$H$8,MOD(E11-1,7)+1)),"")</f>
        <v/>
      </c>
      <c r="G11" s="26" t="inlineStr">
        <is>
          <t>Package</t>
        </is>
      </c>
      <c r="H11" s="26" t="inlineStr">
        <is>
          <t>Brand Website</t>
        </is>
      </c>
      <c r="I11" s="26" t="inlineStr">
        <is>
          <t>Junior Suite</t>
        </is>
      </c>
      <c r="J11" s="26" t="n">
        <v>150</v>
      </c>
      <c r="K11" s="26" t="n">
        <v>12</v>
      </c>
      <c r="L11" s="26" t="n">
        <v>16</v>
      </c>
      <c r="M11" s="28">
        <f>IFERROR(IF(OR(K11="",L11=""),"",L11-K11),"")</f>
        <v/>
      </c>
      <c r="N11" s="55" t="n">
        <v>3000</v>
      </c>
      <c r="O11" s="55" t="n">
        <v>4160</v>
      </c>
      <c r="P11" s="56">
        <f>IFERROR(IF(OR(N11="",O11=""),"",O11-N11),"")</f>
        <v/>
      </c>
      <c r="Q11" s="56">
        <f>IFERROR(N11/K11,0)</f>
        <v/>
      </c>
      <c r="R11" s="56">
        <f>IFERROR(O11/L11,0)</f>
        <v/>
      </c>
      <c r="S11" s="56">
        <f>IFERROR(P11/M11,0)</f>
        <v/>
      </c>
      <c r="T11" s="57">
        <f>IFERROR(K11/J11,0)</f>
        <v/>
      </c>
      <c r="U11" s="57">
        <f>IFERROR(L11/J11,0)</f>
        <v/>
      </c>
      <c r="V11" s="28">
        <f>IFERROR(E11-C11,"")</f>
        <v/>
      </c>
      <c r="W11" s="28">
        <f>IFERROR(IF(E11="","",IF(M11&lt;0,"Wash",IF(M11&gt;0,"Positive Pickup","No Change"))),"")</f>
        <v/>
      </c>
      <c r="X11" s="32" t="inlineStr">
        <is>
          <t>OTB-041526-AM</t>
        </is>
      </c>
      <c r="Y11" s="32" t="inlineStr">
        <is>
          <t>Revenue Manager</t>
        </is>
      </c>
      <c r="Z11" s="32" t="inlineStr">
        <is>
          <t>Package demand improved.</t>
        </is>
      </c>
      <c r="AA11" s="33">
        <f>IFERROR(IF(OR(A11="",B11="",C11="",D11="",E11="",G11="",H11="",I11="",J11="",K11="",L11="",N11="",O11=""),"Missing required input",IF(D11&gt;=C11,"Prior snapshot must be earlier",IF(C11&gt;E11,"Snapshot is after stay date",IF(OR(K11&gt;J11,L11&gt;J11),"Rooms exceed available inventory",IF(P11&lt;0,"Review negative revenue pickup","OK"))))),"Missing required input")</f>
        <v/>
      </c>
    </row>
    <row r="12">
      <c r="A12" s="26" t="inlineStr">
        <is>
          <t>PU-2026-009</t>
        </is>
      </c>
      <c r="B12" s="26" t="inlineStr">
        <is>
          <t>Harbor View Hotel</t>
        </is>
      </c>
      <c r="C12" s="54" t="n">
        <v>46127</v>
      </c>
      <c r="D12" s="54" t="n">
        <v>46120</v>
      </c>
      <c r="E12" s="54" t="n">
        <v>46151</v>
      </c>
      <c r="F12" s="28">
        <f>IFERROR(IF(E12="","",INDEX('Instructions'!$H$2:$H$8,MOD(E12-1,7)+1)),"")</f>
        <v/>
      </c>
      <c r="G12" s="26" t="inlineStr">
        <is>
          <t>Retail</t>
        </is>
      </c>
      <c r="H12" s="26" t="inlineStr">
        <is>
          <t>Hotel Direct</t>
        </is>
      </c>
      <c r="I12" s="26" t="inlineStr">
        <is>
          <t>Standard Double Queen</t>
        </is>
      </c>
      <c r="J12" s="26" t="n">
        <v>150</v>
      </c>
      <c r="K12" s="26" t="n">
        <v>52</v>
      </c>
      <c r="L12" s="26" t="n">
        <v>52</v>
      </c>
      <c r="M12" s="28">
        <f>IFERROR(IF(OR(K12="",L12=""),"",L12-K12),"")</f>
        <v/>
      </c>
      <c r="N12" s="55" t="n">
        <v>10140</v>
      </c>
      <c r="O12" s="55" t="n">
        <v>10140</v>
      </c>
      <c r="P12" s="56">
        <f>IFERROR(IF(OR(N12="",O12=""),"",O12-N12),"")</f>
        <v/>
      </c>
      <c r="Q12" s="56">
        <f>IFERROR(N12/K12,0)</f>
        <v/>
      </c>
      <c r="R12" s="56">
        <f>IFERROR(O12/L12,0)</f>
        <v/>
      </c>
      <c r="S12" s="56">
        <f>IFERROR(P12/M12,0)</f>
        <v/>
      </c>
      <c r="T12" s="57">
        <f>IFERROR(K12/J12,0)</f>
        <v/>
      </c>
      <c r="U12" s="57">
        <f>IFERROR(L12/J12,0)</f>
        <v/>
      </c>
      <c r="V12" s="28">
        <f>IFERROR(E12-C12,"")</f>
        <v/>
      </c>
      <c r="W12" s="28">
        <f>IFERROR(IF(E12="","",IF(M12&lt;0,"Wash",IF(M12&gt;0,"Positive Pickup","No Change"))),"")</f>
        <v/>
      </c>
      <c r="X12" s="32" t="inlineStr">
        <is>
          <t>OTB-041526-AM</t>
        </is>
      </c>
      <c r="Y12" s="32" t="inlineStr">
        <is>
          <t>Front Office Manager</t>
        </is>
      </c>
      <c r="Z12" s="32" t="inlineStr">
        <is>
          <t>No movement during comparison window.</t>
        </is>
      </c>
      <c r="AA12" s="33">
        <f>IFERROR(IF(OR(A12="",B12="",C12="",D12="",E12="",G12="",H12="",I12="",J12="",K12="",L12="",N12="",O12=""),"Missing required input",IF(D12&gt;=C12,"Prior snapshot must be earlier",IF(C12&gt;E12,"Snapshot is after stay date",IF(OR(K12&gt;J12,L12&gt;J12),"Rooms exceed available inventory",IF(P12&lt;0,"Review negative revenue pickup","OK"))))),"Missing required input")</f>
        <v/>
      </c>
    </row>
    <row r="13">
      <c r="A13" s="26" t="inlineStr">
        <is>
          <t>PU-2026-010</t>
        </is>
      </c>
      <c r="B13" s="26" t="inlineStr">
        <is>
          <t>Harbor View Hotel</t>
        </is>
      </c>
      <c r="C13" s="54" t="n">
        <v>46127</v>
      </c>
      <c r="D13" s="54" t="n">
        <v>46120</v>
      </c>
      <c r="E13" s="54" t="n">
        <v>46152</v>
      </c>
      <c r="F13" s="28">
        <f>IFERROR(IF(E13="","",INDEX('Instructions'!$H$2:$H$8,MOD(E13-1,7)+1)),"")</f>
        <v/>
      </c>
      <c r="G13" s="26" t="inlineStr">
        <is>
          <t>Wholesale</t>
        </is>
      </c>
      <c r="H13" s="26" t="inlineStr">
        <is>
          <t>Other</t>
        </is>
      </c>
      <c r="I13" s="26" t="inlineStr">
        <is>
          <t>Multiple Room Types</t>
        </is>
      </c>
      <c r="J13" s="26" t="n">
        <v>150</v>
      </c>
      <c r="K13" s="26" t="n">
        <v>27</v>
      </c>
      <c r="L13" s="26" t="n">
        <v>22</v>
      </c>
      <c r="M13" s="28">
        <f>IFERROR(IF(OR(K13="",L13=""),"",L13-K13),"")</f>
        <v/>
      </c>
      <c r="N13" s="55" t="n">
        <v>4320</v>
      </c>
      <c r="O13" s="55" t="n">
        <v>3520</v>
      </c>
      <c r="P13" s="56">
        <f>IFERROR(IF(OR(N13="",O13=""),"",O13-N13),"")</f>
        <v/>
      </c>
      <c r="Q13" s="56">
        <f>IFERROR(N13/K13,0)</f>
        <v/>
      </c>
      <c r="R13" s="56">
        <f>IFERROR(O13/L13,0)</f>
        <v/>
      </c>
      <c r="S13" s="56">
        <f>IFERROR(P13/M13,0)</f>
        <v/>
      </c>
      <c r="T13" s="57">
        <f>IFERROR(K13/J13,0)</f>
        <v/>
      </c>
      <c r="U13" s="57">
        <f>IFERROR(L13/J13,0)</f>
        <v/>
      </c>
      <c r="V13" s="28">
        <f>IFERROR(E13-C13,"")</f>
        <v/>
      </c>
      <c r="W13" s="28">
        <f>IFERROR(IF(E13="","",IF(M13&lt;0,"Wash",IF(M13&gt;0,"Positive Pickup","No Change"))),"")</f>
        <v/>
      </c>
      <c r="X13" s="32" t="inlineStr">
        <is>
          <t>OTB-041526-AM</t>
        </is>
      </c>
      <c r="Y13" s="32" t="inlineStr">
        <is>
          <t>Revenue Manager</t>
        </is>
      </c>
      <c r="Z13" s="32" t="inlineStr">
        <is>
          <t>Review release and cancellation activity.</t>
        </is>
      </c>
      <c r="AA13" s="33">
        <f>IFERROR(IF(OR(A13="",B13="",C13="",D13="",E13="",G13="",H13="",I13="",J13="",K13="",L13="",N13="",O13=""),"Missing required input",IF(D13&gt;=C13,"Prior snapshot must be earlier",IF(C13&gt;E13,"Snapshot is after stay date",IF(OR(K13&gt;J13,L13&gt;J13),"Rooms exceed available inventory",IF(P13&lt;0,"Review negative revenue pickup","OK"))))),"Missing required input")</f>
        <v/>
      </c>
    </row>
    <row r="14">
      <c r="A14" s="26" t="n"/>
      <c r="B14" s="26" t="n"/>
      <c r="C14" s="54" t="n"/>
      <c r="D14" s="54" t="n"/>
      <c r="E14" s="54" t="n"/>
      <c r="F14" s="28">
        <f>IFERROR(IF(E14="","",INDEX('Instructions'!$H$2:$H$8,MOD(E14-1,7)+1)),"")</f>
        <v/>
      </c>
      <c r="G14" s="26" t="n"/>
      <c r="H14" s="26" t="n"/>
      <c r="I14" s="26" t="n"/>
      <c r="J14" s="26" t="n"/>
      <c r="K14" s="26" t="n"/>
      <c r="L14" s="26" t="n"/>
      <c r="M14" s="28">
        <f>IFERROR(IF(OR(K14="",L14=""),"",L14-K14),"")</f>
        <v/>
      </c>
      <c r="N14" s="55" t="n"/>
      <c r="O14" s="55" t="n"/>
      <c r="P14" s="56">
        <f>IFERROR(IF(OR(N14="",O14=""),"",O14-N14),"")</f>
        <v/>
      </c>
      <c r="Q14" s="56">
        <f>IFERROR(N14/K14,0)</f>
        <v/>
      </c>
      <c r="R14" s="56">
        <f>IFERROR(O14/L14,0)</f>
        <v/>
      </c>
      <c r="S14" s="56">
        <f>IFERROR(P14/M14,0)</f>
        <v/>
      </c>
      <c r="T14" s="57">
        <f>IFERROR(K14/J14,0)</f>
        <v/>
      </c>
      <c r="U14" s="57">
        <f>IFERROR(L14/J14,0)</f>
        <v/>
      </c>
      <c r="V14" s="28">
        <f>IFERROR(E14-C14,"")</f>
        <v/>
      </c>
      <c r="W14" s="28">
        <f>IFERROR(IF(E14="","",IF(M14&lt;0,"Wash",IF(M14&gt;0,"Positive Pickup","No Change"))),"")</f>
        <v/>
      </c>
      <c r="X14" s="32" t="n"/>
      <c r="Y14" s="32" t="n"/>
      <c r="Z14" s="32" t="n"/>
      <c r="AA14" s="33">
        <f>IFERROR(IF(OR(A14="",B14="",C14="",D14="",E14="",G14="",H14="",I14="",J14="",K14="",L14="",N14="",O14=""),"Missing required input",IF(D14&gt;=C14,"Prior snapshot must be earlier",IF(C14&gt;E14,"Snapshot is after stay date",IF(OR(K14&gt;J14,L14&gt;J14),"Rooms exceed available inventory",IF(P14&lt;0,"Review negative revenue pickup","OK"))))),"Missing required input")</f>
        <v/>
      </c>
    </row>
    <row r="15">
      <c r="A15" s="26" t="n"/>
      <c r="B15" s="26" t="n"/>
      <c r="C15" s="54" t="n"/>
      <c r="D15" s="54" t="n"/>
      <c r="E15" s="54" t="n"/>
      <c r="F15" s="28">
        <f>IFERROR(IF(E15="","",INDEX('Instructions'!$H$2:$H$8,MOD(E15-1,7)+1)),"")</f>
        <v/>
      </c>
      <c r="G15" s="26" t="n"/>
      <c r="H15" s="26" t="n"/>
      <c r="I15" s="26" t="n"/>
      <c r="J15" s="26" t="n"/>
      <c r="K15" s="26" t="n"/>
      <c r="L15" s="26" t="n"/>
      <c r="M15" s="28">
        <f>IFERROR(IF(OR(K15="",L15=""),"",L15-K15),"")</f>
        <v/>
      </c>
      <c r="N15" s="55" t="n"/>
      <c r="O15" s="55" t="n"/>
      <c r="P15" s="56">
        <f>IFERROR(IF(OR(N15="",O15=""),"",O15-N15),"")</f>
        <v/>
      </c>
      <c r="Q15" s="56">
        <f>IFERROR(N15/K15,0)</f>
        <v/>
      </c>
      <c r="R15" s="56">
        <f>IFERROR(O15/L15,0)</f>
        <v/>
      </c>
      <c r="S15" s="56">
        <f>IFERROR(P15/M15,0)</f>
        <v/>
      </c>
      <c r="T15" s="57">
        <f>IFERROR(K15/J15,0)</f>
        <v/>
      </c>
      <c r="U15" s="57">
        <f>IFERROR(L15/J15,0)</f>
        <v/>
      </c>
      <c r="V15" s="28">
        <f>IFERROR(E15-C15,"")</f>
        <v/>
      </c>
      <c r="W15" s="28">
        <f>IFERROR(IF(E15="","",IF(M15&lt;0,"Wash",IF(M15&gt;0,"Positive Pickup","No Change"))),"")</f>
        <v/>
      </c>
      <c r="X15" s="32" t="n"/>
      <c r="Y15" s="32" t="n"/>
      <c r="Z15" s="32" t="n"/>
      <c r="AA15" s="33">
        <f>IFERROR(IF(OR(A15="",B15="",C15="",D15="",E15="",G15="",H15="",I15="",J15="",K15="",L15="",N15="",O15=""),"Missing required input",IF(D15&gt;=C15,"Prior snapshot must be earlier",IF(C15&gt;E15,"Snapshot is after stay date",IF(OR(K15&gt;J15,L15&gt;J15),"Rooms exceed available inventory",IF(P15&lt;0,"Review negative revenue pickup","OK"))))),"Missing required input")</f>
        <v/>
      </c>
    </row>
    <row r="16">
      <c r="A16" s="26" t="n"/>
      <c r="B16" s="26" t="n"/>
      <c r="C16" s="54" t="n"/>
      <c r="D16" s="54" t="n"/>
      <c r="E16" s="54" t="n"/>
      <c r="F16" s="28">
        <f>IFERROR(IF(E16="","",INDEX('Instructions'!$H$2:$H$8,MOD(E16-1,7)+1)),"")</f>
        <v/>
      </c>
      <c r="G16" s="26" t="n"/>
      <c r="H16" s="26" t="n"/>
      <c r="I16" s="26" t="n"/>
      <c r="J16" s="26" t="n"/>
      <c r="K16" s="26" t="n"/>
      <c r="L16" s="26" t="n"/>
      <c r="M16" s="28">
        <f>IFERROR(IF(OR(K16="",L16=""),"",L16-K16),"")</f>
        <v/>
      </c>
      <c r="N16" s="55" t="n"/>
      <c r="O16" s="55" t="n"/>
      <c r="P16" s="56">
        <f>IFERROR(IF(OR(N16="",O16=""),"",O16-N16),"")</f>
        <v/>
      </c>
      <c r="Q16" s="56">
        <f>IFERROR(N16/K16,0)</f>
        <v/>
      </c>
      <c r="R16" s="56">
        <f>IFERROR(O16/L16,0)</f>
        <v/>
      </c>
      <c r="S16" s="56">
        <f>IFERROR(P16/M16,0)</f>
        <v/>
      </c>
      <c r="T16" s="57">
        <f>IFERROR(K16/J16,0)</f>
        <v/>
      </c>
      <c r="U16" s="57">
        <f>IFERROR(L16/J16,0)</f>
        <v/>
      </c>
      <c r="V16" s="28">
        <f>IFERROR(E16-C16,"")</f>
        <v/>
      </c>
      <c r="W16" s="28">
        <f>IFERROR(IF(E16="","",IF(M16&lt;0,"Wash",IF(M16&gt;0,"Positive Pickup","No Change"))),"")</f>
        <v/>
      </c>
      <c r="X16" s="32" t="n"/>
      <c r="Y16" s="32" t="n"/>
      <c r="Z16" s="32" t="n"/>
      <c r="AA16" s="33">
        <f>IFERROR(IF(OR(A16="",B16="",C16="",D16="",E16="",G16="",H16="",I16="",J16="",K16="",L16="",N16="",O16=""),"Missing required input",IF(D16&gt;=C16,"Prior snapshot must be earlier",IF(C16&gt;E16,"Snapshot is after stay date",IF(OR(K16&gt;J16,L16&gt;J16),"Rooms exceed available inventory",IF(P16&lt;0,"Review negative revenue pickup","OK"))))),"Missing required input")</f>
        <v/>
      </c>
    </row>
    <row r="17">
      <c r="A17" s="26" t="n"/>
      <c r="B17" s="26" t="n"/>
      <c r="C17" s="54" t="n"/>
      <c r="D17" s="54" t="n"/>
      <c r="E17" s="54" t="n"/>
      <c r="F17" s="28">
        <f>IFERROR(IF(E17="","",INDEX('Instructions'!$H$2:$H$8,MOD(E17-1,7)+1)),"")</f>
        <v/>
      </c>
      <c r="G17" s="26" t="n"/>
      <c r="H17" s="26" t="n"/>
      <c r="I17" s="26" t="n"/>
      <c r="J17" s="26" t="n"/>
      <c r="K17" s="26" t="n"/>
      <c r="L17" s="26" t="n"/>
      <c r="M17" s="28">
        <f>IFERROR(IF(OR(K17="",L17=""),"",L17-K17),"")</f>
        <v/>
      </c>
      <c r="N17" s="55" t="n"/>
      <c r="O17" s="55" t="n"/>
      <c r="P17" s="56">
        <f>IFERROR(IF(OR(N17="",O17=""),"",O17-N17),"")</f>
        <v/>
      </c>
      <c r="Q17" s="56">
        <f>IFERROR(N17/K17,0)</f>
        <v/>
      </c>
      <c r="R17" s="56">
        <f>IFERROR(O17/L17,0)</f>
        <v/>
      </c>
      <c r="S17" s="56">
        <f>IFERROR(P17/M17,0)</f>
        <v/>
      </c>
      <c r="T17" s="57">
        <f>IFERROR(K17/J17,0)</f>
        <v/>
      </c>
      <c r="U17" s="57">
        <f>IFERROR(L17/J17,0)</f>
        <v/>
      </c>
      <c r="V17" s="28">
        <f>IFERROR(E17-C17,"")</f>
        <v/>
      </c>
      <c r="W17" s="28">
        <f>IFERROR(IF(E17="","",IF(M17&lt;0,"Wash",IF(M17&gt;0,"Positive Pickup","No Change"))),"")</f>
        <v/>
      </c>
      <c r="X17" s="32" t="n"/>
      <c r="Y17" s="32" t="n"/>
      <c r="Z17" s="32" t="n"/>
      <c r="AA17" s="33">
        <f>IFERROR(IF(OR(A17="",B17="",C17="",D17="",E17="",G17="",H17="",I17="",J17="",K17="",L17="",N17="",O17=""),"Missing required input",IF(D17&gt;=C17,"Prior snapshot must be earlier",IF(C17&gt;E17,"Snapshot is after stay date",IF(OR(K17&gt;J17,L17&gt;J17),"Rooms exceed available inventory",IF(P17&lt;0,"Review negative revenue pickup","OK"))))),"Missing required input")</f>
        <v/>
      </c>
    </row>
    <row r="18">
      <c r="A18" s="26" t="n"/>
      <c r="B18" s="26" t="n"/>
      <c r="C18" s="54" t="n"/>
      <c r="D18" s="54" t="n"/>
      <c r="E18" s="54" t="n"/>
      <c r="F18" s="28">
        <f>IFERROR(IF(E18="","",INDEX('Instructions'!$H$2:$H$8,MOD(E18-1,7)+1)),"")</f>
        <v/>
      </c>
      <c r="G18" s="26" t="n"/>
      <c r="H18" s="26" t="n"/>
      <c r="I18" s="26" t="n"/>
      <c r="J18" s="26" t="n"/>
      <c r="K18" s="26" t="n"/>
      <c r="L18" s="26" t="n"/>
      <c r="M18" s="28">
        <f>IFERROR(IF(OR(K18="",L18=""),"",L18-K18),"")</f>
        <v/>
      </c>
      <c r="N18" s="55" t="n"/>
      <c r="O18" s="55" t="n"/>
      <c r="P18" s="56">
        <f>IFERROR(IF(OR(N18="",O18=""),"",O18-N18),"")</f>
        <v/>
      </c>
      <c r="Q18" s="56">
        <f>IFERROR(N18/K18,0)</f>
        <v/>
      </c>
      <c r="R18" s="56">
        <f>IFERROR(O18/L18,0)</f>
        <v/>
      </c>
      <c r="S18" s="56">
        <f>IFERROR(P18/M18,0)</f>
        <v/>
      </c>
      <c r="T18" s="57">
        <f>IFERROR(K18/J18,0)</f>
        <v/>
      </c>
      <c r="U18" s="57">
        <f>IFERROR(L18/J18,0)</f>
        <v/>
      </c>
      <c r="V18" s="28">
        <f>IFERROR(E18-C18,"")</f>
        <v/>
      </c>
      <c r="W18" s="28">
        <f>IFERROR(IF(E18="","",IF(M18&lt;0,"Wash",IF(M18&gt;0,"Positive Pickup","No Change"))),"")</f>
        <v/>
      </c>
      <c r="X18" s="32" t="n"/>
      <c r="Y18" s="32" t="n"/>
      <c r="Z18" s="32" t="n"/>
      <c r="AA18" s="33">
        <f>IFERROR(IF(OR(A18="",B18="",C18="",D18="",E18="",G18="",H18="",I18="",J18="",K18="",L18="",N18="",O18=""),"Missing required input",IF(D18&gt;=C18,"Prior snapshot must be earlier",IF(C18&gt;E18,"Snapshot is after stay date",IF(OR(K18&gt;J18,L18&gt;J18),"Rooms exceed available inventory",IF(P18&lt;0,"Review negative revenue pickup","OK"))))),"Missing required input")</f>
        <v/>
      </c>
    </row>
    <row r="19">
      <c r="A19" s="26" t="n"/>
      <c r="B19" s="26" t="n"/>
      <c r="C19" s="54" t="n"/>
      <c r="D19" s="54" t="n"/>
      <c r="E19" s="54" t="n"/>
      <c r="F19" s="28">
        <f>IFERROR(IF(E19="","",INDEX('Instructions'!$H$2:$H$8,MOD(E19-1,7)+1)),"")</f>
        <v/>
      </c>
      <c r="G19" s="26" t="n"/>
      <c r="H19" s="26" t="n"/>
      <c r="I19" s="26" t="n"/>
      <c r="J19" s="26" t="n"/>
      <c r="K19" s="26" t="n"/>
      <c r="L19" s="26" t="n"/>
      <c r="M19" s="28">
        <f>IFERROR(IF(OR(K19="",L19=""),"",L19-K19),"")</f>
        <v/>
      </c>
      <c r="N19" s="55" t="n"/>
      <c r="O19" s="55" t="n"/>
      <c r="P19" s="56">
        <f>IFERROR(IF(OR(N19="",O19=""),"",O19-N19),"")</f>
        <v/>
      </c>
      <c r="Q19" s="56">
        <f>IFERROR(N19/K19,0)</f>
        <v/>
      </c>
      <c r="R19" s="56">
        <f>IFERROR(O19/L19,0)</f>
        <v/>
      </c>
      <c r="S19" s="56">
        <f>IFERROR(P19/M19,0)</f>
        <v/>
      </c>
      <c r="T19" s="57">
        <f>IFERROR(K19/J19,0)</f>
        <v/>
      </c>
      <c r="U19" s="57">
        <f>IFERROR(L19/J19,0)</f>
        <v/>
      </c>
      <c r="V19" s="28">
        <f>IFERROR(E19-C19,"")</f>
        <v/>
      </c>
      <c r="W19" s="28">
        <f>IFERROR(IF(E19="","",IF(M19&lt;0,"Wash",IF(M19&gt;0,"Positive Pickup","No Change"))),"")</f>
        <v/>
      </c>
      <c r="X19" s="32" t="n"/>
      <c r="Y19" s="32" t="n"/>
      <c r="Z19" s="32" t="n"/>
      <c r="AA19" s="33">
        <f>IFERROR(IF(OR(A19="",B19="",C19="",D19="",E19="",G19="",H19="",I19="",J19="",K19="",L19="",N19="",O19=""),"Missing required input",IF(D19&gt;=C19,"Prior snapshot must be earlier",IF(C19&gt;E19,"Snapshot is after stay date",IF(OR(K19&gt;J19,L19&gt;J19),"Rooms exceed available inventory",IF(P19&lt;0,"Review negative revenue pickup","OK"))))),"Missing required input")</f>
        <v/>
      </c>
    </row>
    <row r="20">
      <c r="A20" s="26" t="n"/>
      <c r="B20" s="26" t="n"/>
      <c r="C20" s="54" t="n"/>
      <c r="D20" s="54" t="n"/>
      <c r="E20" s="54" t="n"/>
      <c r="F20" s="28">
        <f>IFERROR(IF(E20="","",INDEX('Instructions'!$H$2:$H$8,MOD(E20-1,7)+1)),"")</f>
        <v/>
      </c>
      <c r="G20" s="26" t="n"/>
      <c r="H20" s="26" t="n"/>
      <c r="I20" s="26" t="n"/>
      <c r="J20" s="26" t="n"/>
      <c r="K20" s="26" t="n"/>
      <c r="L20" s="26" t="n"/>
      <c r="M20" s="28">
        <f>IFERROR(IF(OR(K20="",L20=""),"",L20-K20),"")</f>
        <v/>
      </c>
      <c r="N20" s="55" t="n"/>
      <c r="O20" s="55" t="n"/>
      <c r="P20" s="56">
        <f>IFERROR(IF(OR(N20="",O20=""),"",O20-N20),"")</f>
        <v/>
      </c>
      <c r="Q20" s="56">
        <f>IFERROR(N20/K20,0)</f>
        <v/>
      </c>
      <c r="R20" s="56">
        <f>IFERROR(O20/L20,0)</f>
        <v/>
      </c>
      <c r="S20" s="56">
        <f>IFERROR(P20/M20,0)</f>
        <v/>
      </c>
      <c r="T20" s="57">
        <f>IFERROR(K20/J20,0)</f>
        <v/>
      </c>
      <c r="U20" s="57">
        <f>IFERROR(L20/J20,0)</f>
        <v/>
      </c>
      <c r="V20" s="28">
        <f>IFERROR(E20-C20,"")</f>
        <v/>
      </c>
      <c r="W20" s="28">
        <f>IFERROR(IF(E20="","",IF(M20&lt;0,"Wash",IF(M20&gt;0,"Positive Pickup","No Change"))),"")</f>
        <v/>
      </c>
      <c r="X20" s="32" t="n"/>
      <c r="Y20" s="32" t="n"/>
      <c r="Z20" s="32" t="n"/>
      <c r="AA20" s="33">
        <f>IFERROR(IF(OR(A20="",B20="",C20="",D20="",E20="",G20="",H20="",I20="",J20="",K20="",L20="",N20="",O20=""),"Missing required input",IF(D20&gt;=C20,"Prior snapshot must be earlier",IF(C20&gt;E20,"Snapshot is after stay date",IF(OR(K20&gt;J20,L20&gt;J20),"Rooms exceed available inventory",IF(P20&lt;0,"Review negative revenue pickup","OK"))))),"Missing required input")</f>
        <v/>
      </c>
    </row>
    <row r="21">
      <c r="A21" s="26" t="n"/>
      <c r="B21" s="26" t="n"/>
      <c r="C21" s="54" t="n"/>
      <c r="D21" s="54" t="n"/>
      <c r="E21" s="54" t="n"/>
      <c r="F21" s="28">
        <f>IFERROR(IF(E21="","",INDEX('Instructions'!$H$2:$H$8,MOD(E21-1,7)+1)),"")</f>
        <v/>
      </c>
      <c r="G21" s="26" t="n"/>
      <c r="H21" s="26" t="n"/>
      <c r="I21" s="26" t="n"/>
      <c r="J21" s="26" t="n"/>
      <c r="K21" s="26" t="n"/>
      <c r="L21" s="26" t="n"/>
      <c r="M21" s="28">
        <f>IFERROR(IF(OR(K21="",L21=""),"",L21-K21),"")</f>
        <v/>
      </c>
      <c r="N21" s="55" t="n"/>
      <c r="O21" s="55" t="n"/>
      <c r="P21" s="56">
        <f>IFERROR(IF(OR(N21="",O21=""),"",O21-N21),"")</f>
        <v/>
      </c>
      <c r="Q21" s="56">
        <f>IFERROR(N21/K21,0)</f>
        <v/>
      </c>
      <c r="R21" s="56">
        <f>IFERROR(O21/L21,0)</f>
        <v/>
      </c>
      <c r="S21" s="56">
        <f>IFERROR(P21/M21,0)</f>
        <v/>
      </c>
      <c r="T21" s="57">
        <f>IFERROR(K21/J21,0)</f>
        <v/>
      </c>
      <c r="U21" s="57">
        <f>IFERROR(L21/J21,0)</f>
        <v/>
      </c>
      <c r="V21" s="28">
        <f>IFERROR(E21-C21,"")</f>
        <v/>
      </c>
      <c r="W21" s="28">
        <f>IFERROR(IF(E21="","",IF(M21&lt;0,"Wash",IF(M21&gt;0,"Positive Pickup","No Change"))),"")</f>
        <v/>
      </c>
      <c r="X21" s="32" t="n"/>
      <c r="Y21" s="32" t="n"/>
      <c r="Z21" s="32" t="n"/>
      <c r="AA21" s="33">
        <f>IFERROR(IF(OR(A21="",B21="",C21="",D21="",E21="",G21="",H21="",I21="",J21="",K21="",L21="",N21="",O21=""),"Missing required input",IF(D21&gt;=C21,"Prior snapshot must be earlier",IF(C21&gt;E21,"Snapshot is after stay date",IF(OR(K21&gt;J21,L21&gt;J21),"Rooms exceed available inventory",IF(P21&lt;0,"Review negative revenue pickup","OK"))))),"Missing required input")</f>
        <v/>
      </c>
    </row>
    <row r="22">
      <c r="A22" s="26" t="n"/>
      <c r="B22" s="26" t="n"/>
      <c r="C22" s="54" t="n"/>
      <c r="D22" s="54" t="n"/>
      <c r="E22" s="54" t="n"/>
      <c r="F22" s="28">
        <f>IFERROR(IF(E22="","",INDEX('Instructions'!$H$2:$H$8,MOD(E22-1,7)+1)),"")</f>
        <v/>
      </c>
      <c r="G22" s="26" t="n"/>
      <c r="H22" s="26" t="n"/>
      <c r="I22" s="26" t="n"/>
      <c r="J22" s="26" t="n"/>
      <c r="K22" s="26" t="n"/>
      <c r="L22" s="26" t="n"/>
      <c r="M22" s="28">
        <f>IFERROR(IF(OR(K22="",L22=""),"",L22-K22),"")</f>
        <v/>
      </c>
      <c r="N22" s="55" t="n"/>
      <c r="O22" s="55" t="n"/>
      <c r="P22" s="56">
        <f>IFERROR(IF(OR(N22="",O22=""),"",O22-N22),"")</f>
        <v/>
      </c>
      <c r="Q22" s="56">
        <f>IFERROR(N22/K22,0)</f>
        <v/>
      </c>
      <c r="R22" s="56">
        <f>IFERROR(O22/L22,0)</f>
        <v/>
      </c>
      <c r="S22" s="56">
        <f>IFERROR(P22/M22,0)</f>
        <v/>
      </c>
      <c r="T22" s="57">
        <f>IFERROR(K22/J22,0)</f>
        <v/>
      </c>
      <c r="U22" s="57">
        <f>IFERROR(L22/J22,0)</f>
        <v/>
      </c>
      <c r="V22" s="28">
        <f>IFERROR(E22-C22,"")</f>
        <v/>
      </c>
      <c r="W22" s="28">
        <f>IFERROR(IF(E22="","",IF(M22&lt;0,"Wash",IF(M22&gt;0,"Positive Pickup","No Change"))),"")</f>
        <v/>
      </c>
      <c r="X22" s="32" t="n"/>
      <c r="Y22" s="32" t="n"/>
      <c r="Z22" s="32" t="n"/>
      <c r="AA22" s="33">
        <f>IFERROR(IF(OR(A22="",B22="",C22="",D22="",E22="",G22="",H22="",I22="",J22="",K22="",L22="",N22="",O22=""),"Missing required input",IF(D22&gt;=C22,"Prior snapshot must be earlier",IF(C22&gt;E22,"Snapshot is after stay date",IF(OR(K22&gt;J22,L22&gt;J22),"Rooms exceed available inventory",IF(P22&lt;0,"Review negative revenue pickup","OK"))))),"Missing required input")</f>
        <v/>
      </c>
    </row>
    <row r="23">
      <c r="A23" s="26" t="n"/>
      <c r="B23" s="26" t="n"/>
      <c r="C23" s="54" t="n"/>
      <c r="D23" s="54" t="n"/>
      <c r="E23" s="54" t="n"/>
      <c r="F23" s="28">
        <f>IFERROR(IF(E23="","",INDEX('Instructions'!$H$2:$H$8,MOD(E23-1,7)+1)),"")</f>
        <v/>
      </c>
      <c r="G23" s="26" t="n"/>
      <c r="H23" s="26" t="n"/>
      <c r="I23" s="26" t="n"/>
      <c r="J23" s="26" t="n"/>
      <c r="K23" s="26" t="n"/>
      <c r="L23" s="26" t="n"/>
      <c r="M23" s="28">
        <f>IFERROR(IF(OR(K23="",L23=""),"",L23-K23),"")</f>
        <v/>
      </c>
      <c r="N23" s="55" t="n"/>
      <c r="O23" s="55" t="n"/>
      <c r="P23" s="56">
        <f>IFERROR(IF(OR(N23="",O23=""),"",O23-N23),"")</f>
        <v/>
      </c>
      <c r="Q23" s="56">
        <f>IFERROR(N23/K23,0)</f>
        <v/>
      </c>
      <c r="R23" s="56">
        <f>IFERROR(O23/L23,0)</f>
        <v/>
      </c>
      <c r="S23" s="56">
        <f>IFERROR(P23/M23,0)</f>
        <v/>
      </c>
      <c r="T23" s="57">
        <f>IFERROR(K23/J23,0)</f>
        <v/>
      </c>
      <c r="U23" s="57">
        <f>IFERROR(L23/J23,0)</f>
        <v/>
      </c>
      <c r="V23" s="28">
        <f>IFERROR(E23-C23,"")</f>
        <v/>
      </c>
      <c r="W23" s="28">
        <f>IFERROR(IF(E23="","",IF(M23&lt;0,"Wash",IF(M23&gt;0,"Positive Pickup","No Change"))),"")</f>
        <v/>
      </c>
      <c r="X23" s="32" t="n"/>
      <c r="Y23" s="32" t="n"/>
      <c r="Z23" s="32" t="n"/>
      <c r="AA23" s="33">
        <f>IFERROR(IF(OR(A23="",B23="",C23="",D23="",E23="",G23="",H23="",I23="",J23="",K23="",L23="",N23="",O23=""),"Missing required input",IF(D23&gt;=C23,"Prior snapshot must be earlier",IF(C23&gt;E23,"Snapshot is after stay date",IF(OR(K23&gt;J23,L23&gt;J23),"Rooms exceed available inventory",IF(P23&lt;0,"Review negative revenue pickup","OK"))))),"Missing required input")</f>
        <v/>
      </c>
    </row>
    <row r="24">
      <c r="A24" s="26" t="n"/>
      <c r="B24" s="26" t="n"/>
      <c r="C24" s="54" t="n"/>
      <c r="D24" s="54" t="n"/>
      <c r="E24" s="54" t="n"/>
      <c r="F24" s="28">
        <f>IFERROR(IF(E24="","",INDEX('Instructions'!$H$2:$H$8,MOD(E24-1,7)+1)),"")</f>
        <v/>
      </c>
      <c r="G24" s="26" t="n"/>
      <c r="H24" s="26" t="n"/>
      <c r="I24" s="26" t="n"/>
      <c r="J24" s="26" t="n"/>
      <c r="K24" s="26" t="n"/>
      <c r="L24" s="26" t="n"/>
      <c r="M24" s="28">
        <f>IFERROR(IF(OR(K24="",L24=""),"",L24-K24),"")</f>
        <v/>
      </c>
      <c r="N24" s="55" t="n"/>
      <c r="O24" s="55" t="n"/>
      <c r="P24" s="56">
        <f>IFERROR(IF(OR(N24="",O24=""),"",O24-N24),"")</f>
        <v/>
      </c>
      <c r="Q24" s="56">
        <f>IFERROR(N24/K24,0)</f>
        <v/>
      </c>
      <c r="R24" s="56">
        <f>IFERROR(O24/L24,0)</f>
        <v/>
      </c>
      <c r="S24" s="56">
        <f>IFERROR(P24/M24,0)</f>
        <v/>
      </c>
      <c r="T24" s="57">
        <f>IFERROR(K24/J24,0)</f>
        <v/>
      </c>
      <c r="U24" s="57">
        <f>IFERROR(L24/J24,0)</f>
        <v/>
      </c>
      <c r="V24" s="28">
        <f>IFERROR(E24-C24,"")</f>
        <v/>
      </c>
      <c r="W24" s="28">
        <f>IFERROR(IF(E24="","",IF(M24&lt;0,"Wash",IF(M24&gt;0,"Positive Pickup","No Change"))),"")</f>
        <v/>
      </c>
      <c r="X24" s="32" t="n"/>
      <c r="Y24" s="32" t="n"/>
      <c r="Z24" s="32" t="n"/>
      <c r="AA24" s="33">
        <f>IFERROR(IF(OR(A24="",B24="",C24="",D24="",E24="",G24="",H24="",I24="",J24="",K24="",L24="",N24="",O24=""),"Missing required input",IF(D24&gt;=C24,"Prior snapshot must be earlier",IF(C24&gt;E24,"Snapshot is after stay date",IF(OR(K24&gt;J24,L24&gt;J24),"Rooms exceed available inventory",IF(P24&lt;0,"Review negative revenue pickup","OK"))))),"Missing required input")</f>
        <v/>
      </c>
    </row>
    <row r="25">
      <c r="A25" s="26" t="n"/>
      <c r="B25" s="26" t="n"/>
      <c r="C25" s="54" t="n"/>
      <c r="D25" s="54" t="n"/>
      <c r="E25" s="54" t="n"/>
      <c r="F25" s="28">
        <f>IFERROR(IF(E25="","",INDEX('Instructions'!$H$2:$H$8,MOD(E25-1,7)+1)),"")</f>
        <v/>
      </c>
      <c r="G25" s="26" t="n"/>
      <c r="H25" s="26" t="n"/>
      <c r="I25" s="26" t="n"/>
      <c r="J25" s="26" t="n"/>
      <c r="K25" s="26" t="n"/>
      <c r="L25" s="26" t="n"/>
      <c r="M25" s="28">
        <f>IFERROR(IF(OR(K25="",L25=""),"",L25-K25),"")</f>
        <v/>
      </c>
      <c r="N25" s="55" t="n"/>
      <c r="O25" s="55" t="n"/>
      <c r="P25" s="56">
        <f>IFERROR(IF(OR(N25="",O25=""),"",O25-N25),"")</f>
        <v/>
      </c>
      <c r="Q25" s="56">
        <f>IFERROR(N25/K25,0)</f>
        <v/>
      </c>
      <c r="R25" s="56">
        <f>IFERROR(O25/L25,0)</f>
        <v/>
      </c>
      <c r="S25" s="56">
        <f>IFERROR(P25/M25,0)</f>
        <v/>
      </c>
      <c r="T25" s="57">
        <f>IFERROR(K25/J25,0)</f>
        <v/>
      </c>
      <c r="U25" s="57">
        <f>IFERROR(L25/J25,0)</f>
        <v/>
      </c>
      <c r="V25" s="28">
        <f>IFERROR(E25-C25,"")</f>
        <v/>
      </c>
      <c r="W25" s="28">
        <f>IFERROR(IF(E25="","",IF(M25&lt;0,"Wash",IF(M25&gt;0,"Positive Pickup","No Change"))),"")</f>
        <v/>
      </c>
      <c r="X25" s="32" t="n"/>
      <c r="Y25" s="32" t="n"/>
      <c r="Z25" s="32" t="n"/>
      <c r="AA25" s="33">
        <f>IFERROR(IF(OR(A25="",B25="",C25="",D25="",E25="",G25="",H25="",I25="",J25="",K25="",L25="",N25="",O25=""),"Missing required input",IF(D25&gt;=C25,"Prior snapshot must be earlier",IF(C25&gt;E25,"Snapshot is after stay date",IF(OR(K25&gt;J25,L25&gt;J25),"Rooms exceed available inventory",IF(P25&lt;0,"Review negative revenue pickup","OK"))))),"Missing required input")</f>
        <v/>
      </c>
    </row>
    <row r="26">
      <c r="A26" s="26" t="n"/>
      <c r="B26" s="26" t="n"/>
      <c r="C26" s="54" t="n"/>
      <c r="D26" s="54" t="n"/>
      <c r="E26" s="54" t="n"/>
      <c r="F26" s="28">
        <f>IFERROR(IF(E26="","",INDEX('Instructions'!$H$2:$H$8,MOD(E26-1,7)+1)),"")</f>
        <v/>
      </c>
      <c r="G26" s="26" t="n"/>
      <c r="H26" s="26" t="n"/>
      <c r="I26" s="26" t="n"/>
      <c r="J26" s="26" t="n"/>
      <c r="K26" s="26" t="n"/>
      <c r="L26" s="26" t="n"/>
      <c r="M26" s="28">
        <f>IFERROR(IF(OR(K26="",L26=""),"",L26-K26),"")</f>
        <v/>
      </c>
      <c r="N26" s="55" t="n"/>
      <c r="O26" s="55" t="n"/>
      <c r="P26" s="56">
        <f>IFERROR(IF(OR(N26="",O26=""),"",O26-N26),"")</f>
        <v/>
      </c>
      <c r="Q26" s="56">
        <f>IFERROR(N26/K26,0)</f>
        <v/>
      </c>
      <c r="R26" s="56">
        <f>IFERROR(O26/L26,0)</f>
        <v/>
      </c>
      <c r="S26" s="56">
        <f>IFERROR(P26/M26,0)</f>
        <v/>
      </c>
      <c r="T26" s="57">
        <f>IFERROR(K26/J26,0)</f>
        <v/>
      </c>
      <c r="U26" s="57">
        <f>IFERROR(L26/J26,0)</f>
        <v/>
      </c>
      <c r="V26" s="28">
        <f>IFERROR(E26-C26,"")</f>
        <v/>
      </c>
      <c r="W26" s="28">
        <f>IFERROR(IF(E26="","",IF(M26&lt;0,"Wash",IF(M26&gt;0,"Positive Pickup","No Change"))),"")</f>
        <v/>
      </c>
      <c r="X26" s="32" t="n"/>
      <c r="Y26" s="32" t="n"/>
      <c r="Z26" s="32" t="n"/>
      <c r="AA26" s="33">
        <f>IFERROR(IF(OR(A26="",B26="",C26="",D26="",E26="",G26="",H26="",I26="",J26="",K26="",L26="",N26="",O26=""),"Missing required input",IF(D26&gt;=C26,"Prior snapshot must be earlier",IF(C26&gt;E26,"Snapshot is after stay date",IF(OR(K26&gt;J26,L26&gt;J26),"Rooms exceed available inventory",IF(P26&lt;0,"Review negative revenue pickup","OK"))))),"Missing required input")</f>
        <v/>
      </c>
    </row>
    <row r="27">
      <c r="A27" s="26" t="n"/>
      <c r="B27" s="26" t="n"/>
      <c r="C27" s="54" t="n"/>
      <c r="D27" s="54" t="n"/>
      <c r="E27" s="54" t="n"/>
      <c r="F27" s="28">
        <f>IFERROR(IF(E27="","",INDEX('Instructions'!$H$2:$H$8,MOD(E27-1,7)+1)),"")</f>
        <v/>
      </c>
      <c r="G27" s="26" t="n"/>
      <c r="H27" s="26" t="n"/>
      <c r="I27" s="26" t="n"/>
      <c r="J27" s="26" t="n"/>
      <c r="K27" s="26" t="n"/>
      <c r="L27" s="26" t="n"/>
      <c r="M27" s="28">
        <f>IFERROR(IF(OR(K27="",L27=""),"",L27-K27),"")</f>
        <v/>
      </c>
      <c r="N27" s="55" t="n"/>
      <c r="O27" s="55" t="n"/>
      <c r="P27" s="56">
        <f>IFERROR(IF(OR(N27="",O27=""),"",O27-N27),"")</f>
        <v/>
      </c>
      <c r="Q27" s="56">
        <f>IFERROR(N27/K27,0)</f>
        <v/>
      </c>
      <c r="R27" s="56">
        <f>IFERROR(O27/L27,0)</f>
        <v/>
      </c>
      <c r="S27" s="56">
        <f>IFERROR(P27/M27,0)</f>
        <v/>
      </c>
      <c r="T27" s="57">
        <f>IFERROR(K27/J27,0)</f>
        <v/>
      </c>
      <c r="U27" s="57">
        <f>IFERROR(L27/J27,0)</f>
        <v/>
      </c>
      <c r="V27" s="28">
        <f>IFERROR(E27-C27,"")</f>
        <v/>
      </c>
      <c r="W27" s="28">
        <f>IFERROR(IF(E27="","",IF(M27&lt;0,"Wash",IF(M27&gt;0,"Positive Pickup","No Change"))),"")</f>
        <v/>
      </c>
      <c r="X27" s="32" t="n"/>
      <c r="Y27" s="32" t="n"/>
      <c r="Z27" s="32" t="n"/>
      <c r="AA27" s="33">
        <f>IFERROR(IF(OR(A27="",B27="",C27="",D27="",E27="",G27="",H27="",I27="",J27="",K27="",L27="",N27="",O27=""),"Missing required input",IF(D27&gt;=C27,"Prior snapshot must be earlier",IF(C27&gt;E27,"Snapshot is after stay date",IF(OR(K27&gt;J27,L27&gt;J27),"Rooms exceed available inventory",IF(P27&lt;0,"Review negative revenue pickup","OK"))))),"Missing required input")</f>
        <v/>
      </c>
    </row>
    <row r="28">
      <c r="A28" s="26" t="n"/>
      <c r="B28" s="26" t="n"/>
      <c r="C28" s="54" t="n"/>
      <c r="D28" s="54" t="n"/>
      <c r="E28" s="54" t="n"/>
      <c r="F28" s="28">
        <f>IFERROR(IF(E28="","",INDEX('Instructions'!$H$2:$H$8,MOD(E28-1,7)+1)),"")</f>
        <v/>
      </c>
      <c r="G28" s="26" t="n"/>
      <c r="H28" s="26" t="n"/>
      <c r="I28" s="26" t="n"/>
      <c r="J28" s="26" t="n"/>
      <c r="K28" s="26" t="n"/>
      <c r="L28" s="26" t="n"/>
      <c r="M28" s="28">
        <f>IFERROR(IF(OR(K28="",L28=""),"",L28-K28),"")</f>
        <v/>
      </c>
      <c r="N28" s="55" t="n"/>
      <c r="O28" s="55" t="n"/>
      <c r="P28" s="56">
        <f>IFERROR(IF(OR(N28="",O28=""),"",O28-N28),"")</f>
        <v/>
      </c>
      <c r="Q28" s="56">
        <f>IFERROR(N28/K28,0)</f>
        <v/>
      </c>
      <c r="R28" s="56">
        <f>IFERROR(O28/L28,0)</f>
        <v/>
      </c>
      <c r="S28" s="56">
        <f>IFERROR(P28/M28,0)</f>
        <v/>
      </c>
      <c r="T28" s="57">
        <f>IFERROR(K28/J28,0)</f>
        <v/>
      </c>
      <c r="U28" s="57">
        <f>IFERROR(L28/J28,0)</f>
        <v/>
      </c>
      <c r="V28" s="28">
        <f>IFERROR(E28-C28,"")</f>
        <v/>
      </c>
      <c r="W28" s="28">
        <f>IFERROR(IF(E28="","",IF(M28&lt;0,"Wash",IF(M28&gt;0,"Positive Pickup","No Change"))),"")</f>
        <v/>
      </c>
      <c r="X28" s="32" t="n"/>
      <c r="Y28" s="32" t="n"/>
      <c r="Z28" s="32" t="n"/>
      <c r="AA28" s="33">
        <f>IFERROR(IF(OR(A28="",B28="",C28="",D28="",E28="",G28="",H28="",I28="",J28="",K28="",L28="",N28="",O28=""),"Missing required input",IF(D28&gt;=C28,"Prior snapshot must be earlier",IF(C28&gt;E28,"Snapshot is after stay date",IF(OR(K28&gt;J28,L28&gt;J28),"Rooms exceed available inventory",IF(P28&lt;0,"Review negative revenue pickup","OK"))))),"Missing required input")</f>
        <v/>
      </c>
    </row>
    <row r="29">
      <c r="A29" s="26" t="n"/>
      <c r="B29" s="26" t="n"/>
      <c r="C29" s="54" t="n"/>
      <c r="D29" s="54" t="n"/>
      <c r="E29" s="54" t="n"/>
      <c r="F29" s="28">
        <f>IFERROR(IF(E29="","",INDEX('Instructions'!$H$2:$H$8,MOD(E29-1,7)+1)),"")</f>
        <v/>
      </c>
      <c r="G29" s="26" t="n"/>
      <c r="H29" s="26" t="n"/>
      <c r="I29" s="26" t="n"/>
      <c r="J29" s="26" t="n"/>
      <c r="K29" s="26" t="n"/>
      <c r="L29" s="26" t="n"/>
      <c r="M29" s="28">
        <f>IFERROR(IF(OR(K29="",L29=""),"",L29-K29),"")</f>
        <v/>
      </c>
      <c r="N29" s="55" t="n"/>
      <c r="O29" s="55" t="n"/>
      <c r="P29" s="56">
        <f>IFERROR(IF(OR(N29="",O29=""),"",O29-N29),"")</f>
        <v/>
      </c>
      <c r="Q29" s="56">
        <f>IFERROR(N29/K29,0)</f>
        <v/>
      </c>
      <c r="R29" s="56">
        <f>IFERROR(O29/L29,0)</f>
        <v/>
      </c>
      <c r="S29" s="56">
        <f>IFERROR(P29/M29,0)</f>
        <v/>
      </c>
      <c r="T29" s="57">
        <f>IFERROR(K29/J29,0)</f>
        <v/>
      </c>
      <c r="U29" s="57">
        <f>IFERROR(L29/J29,0)</f>
        <v/>
      </c>
      <c r="V29" s="28">
        <f>IFERROR(E29-C29,"")</f>
        <v/>
      </c>
      <c r="W29" s="28">
        <f>IFERROR(IF(E29="","",IF(M29&lt;0,"Wash",IF(M29&gt;0,"Positive Pickup","No Change"))),"")</f>
        <v/>
      </c>
      <c r="X29" s="32" t="n"/>
      <c r="Y29" s="32" t="n"/>
      <c r="Z29" s="32" t="n"/>
      <c r="AA29" s="33">
        <f>IFERROR(IF(OR(A29="",B29="",C29="",D29="",E29="",G29="",H29="",I29="",J29="",K29="",L29="",N29="",O29=""),"Missing required input",IF(D29&gt;=C29,"Prior snapshot must be earlier",IF(C29&gt;E29,"Snapshot is after stay date",IF(OR(K29&gt;J29,L29&gt;J29),"Rooms exceed available inventory",IF(P29&lt;0,"Review negative revenue pickup","OK"))))),"Missing required input")</f>
        <v/>
      </c>
    </row>
    <row r="30">
      <c r="A30" s="26" t="n"/>
      <c r="B30" s="26" t="n"/>
      <c r="C30" s="54" t="n"/>
      <c r="D30" s="54" t="n"/>
      <c r="E30" s="54" t="n"/>
      <c r="F30" s="28">
        <f>IFERROR(IF(E30="","",INDEX('Instructions'!$H$2:$H$8,MOD(E30-1,7)+1)),"")</f>
        <v/>
      </c>
      <c r="G30" s="26" t="n"/>
      <c r="H30" s="26" t="n"/>
      <c r="I30" s="26" t="n"/>
      <c r="J30" s="26" t="n"/>
      <c r="K30" s="26" t="n"/>
      <c r="L30" s="26" t="n"/>
      <c r="M30" s="28">
        <f>IFERROR(IF(OR(K30="",L30=""),"",L30-K30),"")</f>
        <v/>
      </c>
      <c r="N30" s="55" t="n"/>
      <c r="O30" s="55" t="n"/>
      <c r="P30" s="56">
        <f>IFERROR(IF(OR(N30="",O30=""),"",O30-N30),"")</f>
        <v/>
      </c>
      <c r="Q30" s="56">
        <f>IFERROR(N30/K30,0)</f>
        <v/>
      </c>
      <c r="R30" s="56">
        <f>IFERROR(O30/L30,0)</f>
        <v/>
      </c>
      <c r="S30" s="56">
        <f>IFERROR(P30/M30,0)</f>
        <v/>
      </c>
      <c r="T30" s="57">
        <f>IFERROR(K30/J30,0)</f>
        <v/>
      </c>
      <c r="U30" s="57">
        <f>IFERROR(L30/J30,0)</f>
        <v/>
      </c>
      <c r="V30" s="28">
        <f>IFERROR(E30-C30,"")</f>
        <v/>
      </c>
      <c r="W30" s="28">
        <f>IFERROR(IF(E30="","",IF(M30&lt;0,"Wash",IF(M30&gt;0,"Positive Pickup","No Change"))),"")</f>
        <v/>
      </c>
      <c r="X30" s="32" t="n"/>
      <c r="Y30" s="32" t="n"/>
      <c r="Z30" s="32" t="n"/>
      <c r="AA30" s="33">
        <f>IFERROR(IF(OR(A30="",B30="",C30="",D30="",E30="",G30="",H30="",I30="",J30="",K30="",L30="",N30="",O30=""),"Missing required input",IF(D30&gt;=C30,"Prior snapshot must be earlier",IF(C30&gt;E30,"Snapshot is after stay date",IF(OR(K30&gt;J30,L30&gt;J30),"Rooms exceed available inventory",IF(P30&lt;0,"Review negative revenue pickup","OK"))))),"Missing required input")</f>
        <v/>
      </c>
    </row>
    <row r="31">
      <c r="A31" s="26" t="n"/>
      <c r="B31" s="26" t="n"/>
      <c r="C31" s="54" t="n"/>
      <c r="D31" s="54" t="n"/>
      <c r="E31" s="54" t="n"/>
      <c r="F31" s="28">
        <f>IFERROR(IF(E31="","",INDEX('Instructions'!$H$2:$H$8,MOD(E31-1,7)+1)),"")</f>
        <v/>
      </c>
      <c r="G31" s="26" t="n"/>
      <c r="H31" s="26" t="n"/>
      <c r="I31" s="26" t="n"/>
      <c r="J31" s="26" t="n"/>
      <c r="K31" s="26" t="n"/>
      <c r="L31" s="26" t="n"/>
      <c r="M31" s="28">
        <f>IFERROR(IF(OR(K31="",L31=""),"",L31-K31),"")</f>
        <v/>
      </c>
      <c r="N31" s="55" t="n"/>
      <c r="O31" s="55" t="n"/>
      <c r="P31" s="56">
        <f>IFERROR(IF(OR(N31="",O31=""),"",O31-N31),"")</f>
        <v/>
      </c>
      <c r="Q31" s="56">
        <f>IFERROR(N31/K31,0)</f>
        <v/>
      </c>
      <c r="R31" s="56">
        <f>IFERROR(O31/L31,0)</f>
        <v/>
      </c>
      <c r="S31" s="56">
        <f>IFERROR(P31/M31,0)</f>
        <v/>
      </c>
      <c r="T31" s="57">
        <f>IFERROR(K31/J31,0)</f>
        <v/>
      </c>
      <c r="U31" s="57">
        <f>IFERROR(L31/J31,0)</f>
        <v/>
      </c>
      <c r="V31" s="28">
        <f>IFERROR(E31-C31,"")</f>
        <v/>
      </c>
      <c r="W31" s="28">
        <f>IFERROR(IF(E31="","",IF(M31&lt;0,"Wash",IF(M31&gt;0,"Positive Pickup","No Change"))),"")</f>
        <v/>
      </c>
      <c r="X31" s="32" t="n"/>
      <c r="Y31" s="32" t="n"/>
      <c r="Z31" s="32" t="n"/>
      <c r="AA31" s="33">
        <f>IFERROR(IF(OR(A31="",B31="",C31="",D31="",E31="",G31="",H31="",I31="",J31="",K31="",L31="",N31="",O31=""),"Missing required input",IF(D31&gt;=C31,"Prior snapshot must be earlier",IF(C31&gt;E31,"Snapshot is after stay date",IF(OR(K31&gt;J31,L31&gt;J31),"Rooms exceed available inventory",IF(P31&lt;0,"Review negative revenue pickup","OK"))))),"Missing required input")</f>
        <v/>
      </c>
    </row>
    <row r="32">
      <c r="A32" s="26" t="n"/>
      <c r="B32" s="26" t="n"/>
      <c r="C32" s="54" t="n"/>
      <c r="D32" s="54" t="n"/>
      <c r="E32" s="54" t="n"/>
      <c r="F32" s="28">
        <f>IFERROR(IF(E32="","",INDEX('Instructions'!$H$2:$H$8,MOD(E32-1,7)+1)),"")</f>
        <v/>
      </c>
      <c r="G32" s="26" t="n"/>
      <c r="H32" s="26" t="n"/>
      <c r="I32" s="26" t="n"/>
      <c r="J32" s="26" t="n"/>
      <c r="K32" s="26" t="n"/>
      <c r="L32" s="26" t="n"/>
      <c r="M32" s="28">
        <f>IFERROR(IF(OR(K32="",L32=""),"",L32-K32),"")</f>
        <v/>
      </c>
      <c r="N32" s="55" t="n"/>
      <c r="O32" s="55" t="n"/>
      <c r="P32" s="56">
        <f>IFERROR(IF(OR(N32="",O32=""),"",O32-N32),"")</f>
        <v/>
      </c>
      <c r="Q32" s="56">
        <f>IFERROR(N32/K32,0)</f>
        <v/>
      </c>
      <c r="R32" s="56">
        <f>IFERROR(O32/L32,0)</f>
        <v/>
      </c>
      <c r="S32" s="56">
        <f>IFERROR(P32/M32,0)</f>
        <v/>
      </c>
      <c r="T32" s="57">
        <f>IFERROR(K32/J32,0)</f>
        <v/>
      </c>
      <c r="U32" s="57">
        <f>IFERROR(L32/J32,0)</f>
        <v/>
      </c>
      <c r="V32" s="28">
        <f>IFERROR(E32-C32,"")</f>
        <v/>
      </c>
      <c r="W32" s="28">
        <f>IFERROR(IF(E32="","",IF(M32&lt;0,"Wash",IF(M32&gt;0,"Positive Pickup","No Change"))),"")</f>
        <v/>
      </c>
      <c r="X32" s="32" t="n"/>
      <c r="Y32" s="32" t="n"/>
      <c r="Z32" s="32" t="n"/>
      <c r="AA32" s="33">
        <f>IFERROR(IF(OR(A32="",B32="",C32="",D32="",E32="",G32="",H32="",I32="",J32="",K32="",L32="",N32="",O32=""),"Missing required input",IF(D32&gt;=C32,"Prior snapshot must be earlier",IF(C32&gt;E32,"Snapshot is after stay date",IF(OR(K32&gt;J32,L32&gt;J32),"Rooms exceed available inventory",IF(P32&lt;0,"Review negative revenue pickup","OK"))))),"Missing required input")</f>
        <v/>
      </c>
    </row>
    <row r="33">
      <c r="A33" s="26" t="n"/>
      <c r="B33" s="26" t="n"/>
      <c r="C33" s="54" t="n"/>
      <c r="D33" s="54" t="n"/>
      <c r="E33" s="54" t="n"/>
      <c r="F33" s="28">
        <f>IFERROR(IF(E33="","",INDEX('Instructions'!$H$2:$H$8,MOD(E33-1,7)+1)),"")</f>
        <v/>
      </c>
      <c r="G33" s="26" t="n"/>
      <c r="H33" s="26" t="n"/>
      <c r="I33" s="26" t="n"/>
      <c r="J33" s="26" t="n"/>
      <c r="K33" s="26" t="n"/>
      <c r="L33" s="26" t="n"/>
      <c r="M33" s="28">
        <f>IFERROR(IF(OR(K33="",L33=""),"",L33-K33),"")</f>
        <v/>
      </c>
      <c r="N33" s="55" t="n"/>
      <c r="O33" s="55" t="n"/>
      <c r="P33" s="56">
        <f>IFERROR(IF(OR(N33="",O33=""),"",O33-N33),"")</f>
        <v/>
      </c>
      <c r="Q33" s="56">
        <f>IFERROR(N33/K33,0)</f>
        <v/>
      </c>
      <c r="R33" s="56">
        <f>IFERROR(O33/L33,0)</f>
        <v/>
      </c>
      <c r="S33" s="56">
        <f>IFERROR(P33/M33,0)</f>
        <v/>
      </c>
      <c r="T33" s="57">
        <f>IFERROR(K33/J33,0)</f>
        <v/>
      </c>
      <c r="U33" s="57">
        <f>IFERROR(L33/J33,0)</f>
        <v/>
      </c>
      <c r="V33" s="28">
        <f>IFERROR(E33-C33,"")</f>
        <v/>
      </c>
      <c r="W33" s="28">
        <f>IFERROR(IF(E33="","",IF(M33&lt;0,"Wash",IF(M33&gt;0,"Positive Pickup","No Change"))),"")</f>
        <v/>
      </c>
      <c r="X33" s="32" t="n"/>
      <c r="Y33" s="32" t="n"/>
      <c r="Z33" s="32" t="n"/>
      <c r="AA33" s="33">
        <f>IFERROR(IF(OR(A33="",B33="",C33="",D33="",E33="",G33="",H33="",I33="",J33="",K33="",L33="",N33="",O33=""),"Missing required input",IF(D33&gt;=C33,"Prior snapshot must be earlier",IF(C33&gt;E33,"Snapshot is after stay date",IF(OR(K33&gt;J33,L33&gt;J33),"Rooms exceed available inventory",IF(P33&lt;0,"Review negative revenue pickup","OK"))))),"Missing required input")</f>
        <v/>
      </c>
    </row>
    <row r="34">
      <c r="A34" s="26" t="n"/>
      <c r="B34" s="26" t="n"/>
      <c r="C34" s="54" t="n"/>
      <c r="D34" s="54" t="n"/>
      <c r="E34" s="54" t="n"/>
      <c r="F34" s="28">
        <f>IFERROR(IF(E34="","",INDEX('Instructions'!$H$2:$H$8,MOD(E34-1,7)+1)),"")</f>
        <v/>
      </c>
      <c r="G34" s="26" t="n"/>
      <c r="H34" s="26" t="n"/>
      <c r="I34" s="26" t="n"/>
      <c r="J34" s="26" t="n"/>
      <c r="K34" s="26" t="n"/>
      <c r="L34" s="26" t="n"/>
      <c r="M34" s="28">
        <f>IFERROR(IF(OR(K34="",L34=""),"",L34-K34),"")</f>
        <v/>
      </c>
      <c r="N34" s="55" t="n"/>
      <c r="O34" s="55" t="n"/>
      <c r="P34" s="56">
        <f>IFERROR(IF(OR(N34="",O34=""),"",O34-N34),"")</f>
        <v/>
      </c>
      <c r="Q34" s="56">
        <f>IFERROR(N34/K34,0)</f>
        <v/>
      </c>
      <c r="R34" s="56">
        <f>IFERROR(O34/L34,0)</f>
        <v/>
      </c>
      <c r="S34" s="56">
        <f>IFERROR(P34/M34,0)</f>
        <v/>
      </c>
      <c r="T34" s="57">
        <f>IFERROR(K34/J34,0)</f>
        <v/>
      </c>
      <c r="U34" s="57">
        <f>IFERROR(L34/J34,0)</f>
        <v/>
      </c>
      <c r="V34" s="28">
        <f>IFERROR(E34-C34,"")</f>
        <v/>
      </c>
      <c r="W34" s="28">
        <f>IFERROR(IF(E34="","",IF(M34&lt;0,"Wash",IF(M34&gt;0,"Positive Pickup","No Change"))),"")</f>
        <v/>
      </c>
      <c r="X34" s="32" t="n"/>
      <c r="Y34" s="32" t="n"/>
      <c r="Z34" s="32" t="n"/>
      <c r="AA34" s="33">
        <f>IFERROR(IF(OR(A34="",B34="",C34="",D34="",E34="",G34="",H34="",I34="",J34="",K34="",L34="",N34="",O34=""),"Missing required input",IF(D34&gt;=C34,"Prior snapshot must be earlier",IF(C34&gt;E34,"Snapshot is after stay date",IF(OR(K34&gt;J34,L34&gt;J34),"Rooms exceed available inventory",IF(P34&lt;0,"Review negative revenue pickup","OK"))))),"Missing required input")</f>
        <v/>
      </c>
    </row>
    <row r="35">
      <c r="A35" s="26" t="n"/>
      <c r="B35" s="26" t="n"/>
      <c r="C35" s="54" t="n"/>
      <c r="D35" s="54" t="n"/>
      <c r="E35" s="54" t="n"/>
      <c r="F35" s="28">
        <f>IFERROR(IF(E35="","",INDEX('Instructions'!$H$2:$H$8,MOD(E35-1,7)+1)),"")</f>
        <v/>
      </c>
      <c r="G35" s="26" t="n"/>
      <c r="H35" s="26" t="n"/>
      <c r="I35" s="26" t="n"/>
      <c r="J35" s="26" t="n"/>
      <c r="K35" s="26" t="n"/>
      <c r="L35" s="26" t="n"/>
      <c r="M35" s="28">
        <f>IFERROR(IF(OR(K35="",L35=""),"",L35-K35),"")</f>
        <v/>
      </c>
      <c r="N35" s="55" t="n"/>
      <c r="O35" s="55" t="n"/>
      <c r="P35" s="56">
        <f>IFERROR(IF(OR(N35="",O35=""),"",O35-N35),"")</f>
        <v/>
      </c>
      <c r="Q35" s="56">
        <f>IFERROR(N35/K35,0)</f>
        <v/>
      </c>
      <c r="R35" s="56">
        <f>IFERROR(O35/L35,0)</f>
        <v/>
      </c>
      <c r="S35" s="56">
        <f>IFERROR(P35/M35,0)</f>
        <v/>
      </c>
      <c r="T35" s="57">
        <f>IFERROR(K35/J35,0)</f>
        <v/>
      </c>
      <c r="U35" s="57">
        <f>IFERROR(L35/J35,0)</f>
        <v/>
      </c>
      <c r="V35" s="28">
        <f>IFERROR(E35-C35,"")</f>
        <v/>
      </c>
      <c r="W35" s="28">
        <f>IFERROR(IF(E35="","",IF(M35&lt;0,"Wash",IF(M35&gt;0,"Positive Pickup","No Change"))),"")</f>
        <v/>
      </c>
      <c r="X35" s="32" t="n"/>
      <c r="Y35" s="32" t="n"/>
      <c r="Z35" s="32" t="n"/>
      <c r="AA35" s="33">
        <f>IFERROR(IF(OR(A35="",B35="",C35="",D35="",E35="",G35="",H35="",I35="",J35="",K35="",L35="",N35="",O35=""),"Missing required input",IF(D35&gt;=C35,"Prior snapshot must be earlier",IF(C35&gt;E35,"Snapshot is after stay date",IF(OR(K35&gt;J35,L35&gt;J35),"Rooms exceed available inventory",IF(P35&lt;0,"Review negative revenue pickup","OK"))))),"Missing required input")</f>
        <v/>
      </c>
    </row>
    <row r="36">
      <c r="A36" s="26" t="n"/>
      <c r="B36" s="26" t="n"/>
      <c r="C36" s="54" t="n"/>
      <c r="D36" s="54" t="n"/>
      <c r="E36" s="54" t="n"/>
      <c r="F36" s="28">
        <f>IFERROR(IF(E36="","",INDEX('Instructions'!$H$2:$H$8,MOD(E36-1,7)+1)),"")</f>
        <v/>
      </c>
      <c r="G36" s="26" t="n"/>
      <c r="H36" s="26" t="n"/>
      <c r="I36" s="26" t="n"/>
      <c r="J36" s="26" t="n"/>
      <c r="K36" s="26" t="n"/>
      <c r="L36" s="26" t="n"/>
      <c r="M36" s="28">
        <f>IFERROR(IF(OR(K36="",L36=""),"",L36-K36),"")</f>
        <v/>
      </c>
      <c r="N36" s="55" t="n"/>
      <c r="O36" s="55" t="n"/>
      <c r="P36" s="56">
        <f>IFERROR(IF(OR(N36="",O36=""),"",O36-N36),"")</f>
        <v/>
      </c>
      <c r="Q36" s="56">
        <f>IFERROR(N36/K36,0)</f>
        <v/>
      </c>
      <c r="R36" s="56">
        <f>IFERROR(O36/L36,0)</f>
        <v/>
      </c>
      <c r="S36" s="56">
        <f>IFERROR(P36/M36,0)</f>
        <v/>
      </c>
      <c r="T36" s="57">
        <f>IFERROR(K36/J36,0)</f>
        <v/>
      </c>
      <c r="U36" s="57">
        <f>IFERROR(L36/J36,0)</f>
        <v/>
      </c>
      <c r="V36" s="28">
        <f>IFERROR(E36-C36,"")</f>
        <v/>
      </c>
      <c r="W36" s="28">
        <f>IFERROR(IF(E36="","",IF(M36&lt;0,"Wash",IF(M36&gt;0,"Positive Pickup","No Change"))),"")</f>
        <v/>
      </c>
      <c r="X36" s="32" t="n"/>
      <c r="Y36" s="32" t="n"/>
      <c r="Z36" s="32" t="n"/>
      <c r="AA36" s="33">
        <f>IFERROR(IF(OR(A36="",B36="",C36="",D36="",E36="",G36="",H36="",I36="",J36="",K36="",L36="",N36="",O36=""),"Missing required input",IF(D36&gt;=C36,"Prior snapshot must be earlier",IF(C36&gt;E36,"Snapshot is after stay date",IF(OR(K36&gt;J36,L36&gt;J36),"Rooms exceed available inventory",IF(P36&lt;0,"Review negative revenue pickup","OK"))))),"Missing required input")</f>
        <v/>
      </c>
    </row>
    <row r="37">
      <c r="A37" s="26" t="n"/>
      <c r="B37" s="26" t="n"/>
      <c r="C37" s="54" t="n"/>
      <c r="D37" s="54" t="n"/>
      <c r="E37" s="54" t="n"/>
      <c r="F37" s="28">
        <f>IFERROR(IF(E37="","",INDEX('Instructions'!$H$2:$H$8,MOD(E37-1,7)+1)),"")</f>
        <v/>
      </c>
      <c r="G37" s="26" t="n"/>
      <c r="H37" s="26" t="n"/>
      <c r="I37" s="26" t="n"/>
      <c r="J37" s="26" t="n"/>
      <c r="K37" s="26" t="n"/>
      <c r="L37" s="26" t="n"/>
      <c r="M37" s="28">
        <f>IFERROR(IF(OR(K37="",L37=""),"",L37-K37),"")</f>
        <v/>
      </c>
      <c r="N37" s="55" t="n"/>
      <c r="O37" s="55" t="n"/>
      <c r="P37" s="56">
        <f>IFERROR(IF(OR(N37="",O37=""),"",O37-N37),"")</f>
        <v/>
      </c>
      <c r="Q37" s="56">
        <f>IFERROR(N37/K37,0)</f>
        <v/>
      </c>
      <c r="R37" s="56">
        <f>IFERROR(O37/L37,0)</f>
        <v/>
      </c>
      <c r="S37" s="56">
        <f>IFERROR(P37/M37,0)</f>
        <v/>
      </c>
      <c r="T37" s="57">
        <f>IFERROR(K37/J37,0)</f>
        <v/>
      </c>
      <c r="U37" s="57">
        <f>IFERROR(L37/J37,0)</f>
        <v/>
      </c>
      <c r="V37" s="28">
        <f>IFERROR(E37-C37,"")</f>
        <v/>
      </c>
      <c r="W37" s="28">
        <f>IFERROR(IF(E37="","",IF(M37&lt;0,"Wash",IF(M37&gt;0,"Positive Pickup","No Change"))),"")</f>
        <v/>
      </c>
      <c r="X37" s="32" t="n"/>
      <c r="Y37" s="32" t="n"/>
      <c r="Z37" s="32" t="n"/>
      <c r="AA37" s="33">
        <f>IFERROR(IF(OR(A37="",B37="",C37="",D37="",E37="",G37="",H37="",I37="",J37="",K37="",L37="",N37="",O37=""),"Missing required input",IF(D37&gt;=C37,"Prior snapshot must be earlier",IF(C37&gt;E37,"Snapshot is after stay date",IF(OR(K37&gt;J37,L37&gt;J37),"Rooms exceed available inventory",IF(P37&lt;0,"Review negative revenue pickup","OK"))))),"Missing required input")</f>
        <v/>
      </c>
    </row>
    <row r="38">
      <c r="A38" s="26" t="n"/>
      <c r="B38" s="26" t="n"/>
      <c r="C38" s="54" t="n"/>
      <c r="D38" s="54" t="n"/>
      <c r="E38" s="54" t="n"/>
      <c r="F38" s="28">
        <f>IFERROR(IF(E38="","",INDEX('Instructions'!$H$2:$H$8,MOD(E38-1,7)+1)),"")</f>
        <v/>
      </c>
      <c r="G38" s="26" t="n"/>
      <c r="H38" s="26" t="n"/>
      <c r="I38" s="26" t="n"/>
      <c r="J38" s="26" t="n"/>
      <c r="K38" s="26" t="n"/>
      <c r="L38" s="26" t="n"/>
      <c r="M38" s="28">
        <f>IFERROR(IF(OR(K38="",L38=""),"",L38-K38),"")</f>
        <v/>
      </c>
      <c r="N38" s="55" t="n"/>
      <c r="O38" s="55" t="n"/>
      <c r="P38" s="56">
        <f>IFERROR(IF(OR(N38="",O38=""),"",O38-N38),"")</f>
        <v/>
      </c>
      <c r="Q38" s="56">
        <f>IFERROR(N38/K38,0)</f>
        <v/>
      </c>
      <c r="R38" s="56">
        <f>IFERROR(O38/L38,0)</f>
        <v/>
      </c>
      <c r="S38" s="56">
        <f>IFERROR(P38/M38,0)</f>
        <v/>
      </c>
      <c r="T38" s="57">
        <f>IFERROR(K38/J38,0)</f>
        <v/>
      </c>
      <c r="U38" s="57">
        <f>IFERROR(L38/J38,0)</f>
        <v/>
      </c>
      <c r="V38" s="28">
        <f>IFERROR(E38-C38,"")</f>
        <v/>
      </c>
      <c r="W38" s="28">
        <f>IFERROR(IF(E38="","",IF(M38&lt;0,"Wash",IF(M38&gt;0,"Positive Pickup","No Change"))),"")</f>
        <v/>
      </c>
      <c r="X38" s="32" t="n"/>
      <c r="Y38" s="32" t="n"/>
      <c r="Z38" s="32" t="n"/>
      <c r="AA38" s="33">
        <f>IFERROR(IF(OR(A38="",B38="",C38="",D38="",E38="",G38="",H38="",I38="",J38="",K38="",L38="",N38="",O38=""),"Missing required input",IF(D38&gt;=C38,"Prior snapshot must be earlier",IF(C38&gt;E38,"Snapshot is after stay date",IF(OR(K38&gt;J38,L38&gt;J38),"Rooms exceed available inventory",IF(P38&lt;0,"Review negative revenue pickup","OK"))))),"Missing required input")</f>
        <v/>
      </c>
    </row>
    <row r="39">
      <c r="A39" s="26" t="n"/>
      <c r="B39" s="26" t="n"/>
      <c r="C39" s="54" t="n"/>
      <c r="D39" s="54" t="n"/>
      <c r="E39" s="54" t="n"/>
      <c r="F39" s="28">
        <f>IFERROR(IF(E39="","",INDEX('Instructions'!$H$2:$H$8,MOD(E39-1,7)+1)),"")</f>
        <v/>
      </c>
      <c r="G39" s="26" t="n"/>
      <c r="H39" s="26" t="n"/>
      <c r="I39" s="26" t="n"/>
      <c r="J39" s="26" t="n"/>
      <c r="K39" s="26" t="n"/>
      <c r="L39" s="26" t="n"/>
      <c r="M39" s="28">
        <f>IFERROR(IF(OR(K39="",L39=""),"",L39-K39),"")</f>
        <v/>
      </c>
      <c r="N39" s="55" t="n"/>
      <c r="O39" s="55" t="n"/>
      <c r="P39" s="56">
        <f>IFERROR(IF(OR(N39="",O39=""),"",O39-N39),"")</f>
        <v/>
      </c>
      <c r="Q39" s="56">
        <f>IFERROR(N39/K39,0)</f>
        <v/>
      </c>
      <c r="R39" s="56">
        <f>IFERROR(O39/L39,0)</f>
        <v/>
      </c>
      <c r="S39" s="56">
        <f>IFERROR(P39/M39,0)</f>
        <v/>
      </c>
      <c r="T39" s="57">
        <f>IFERROR(K39/J39,0)</f>
        <v/>
      </c>
      <c r="U39" s="57">
        <f>IFERROR(L39/J39,0)</f>
        <v/>
      </c>
      <c r="V39" s="28">
        <f>IFERROR(E39-C39,"")</f>
        <v/>
      </c>
      <c r="W39" s="28">
        <f>IFERROR(IF(E39="","",IF(M39&lt;0,"Wash",IF(M39&gt;0,"Positive Pickup","No Change"))),"")</f>
        <v/>
      </c>
      <c r="X39" s="32" t="n"/>
      <c r="Y39" s="32" t="n"/>
      <c r="Z39" s="32" t="n"/>
      <c r="AA39" s="33">
        <f>IFERROR(IF(OR(A39="",B39="",C39="",D39="",E39="",G39="",H39="",I39="",J39="",K39="",L39="",N39="",O39=""),"Missing required input",IF(D39&gt;=C39,"Prior snapshot must be earlier",IF(C39&gt;E39,"Snapshot is after stay date",IF(OR(K39&gt;J39,L39&gt;J39),"Rooms exceed available inventory",IF(P39&lt;0,"Review negative revenue pickup","OK"))))),"Missing required input")</f>
        <v/>
      </c>
    </row>
    <row r="40">
      <c r="A40" s="26" t="n"/>
      <c r="B40" s="26" t="n"/>
      <c r="C40" s="54" t="n"/>
      <c r="D40" s="54" t="n"/>
      <c r="E40" s="54" t="n"/>
      <c r="F40" s="28">
        <f>IFERROR(IF(E40="","",INDEX('Instructions'!$H$2:$H$8,MOD(E40-1,7)+1)),"")</f>
        <v/>
      </c>
      <c r="G40" s="26" t="n"/>
      <c r="H40" s="26" t="n"/>
      <c r="I40" s="26" t="n"/>
      <c r="J40" s="26" t="n"/>
      <c r="K40" s="26" t="n"/>
      <c r="L40" s="26" t="n"/>
      <c r="M40" s="28">
        <f>IFERROR(IF(OR(K40="",L40=""),"",L40-K40),"")</f>
        <v/>
      </c>
      <c r="N40" s="55" t="n"/>
      <c r="O40" s="55" t="n"/>
      <c r="P40" s="56">
        <f>IFERROR(IF(OR(N40="",O40=""),"",O40-N40),"")</f>
        <v/>
      </c>
      <c r="Q40" s="56">
        <f>IFERROR(N40/K40,0)</f>
        <v/>
      </c>
      <c r="R40" s="56">
        <f>IFERROR(O40/L40,0)</f>
        <v/>
      </c>
      <c r="S40" s="56">
        <f>IFERROR(P40/M40,0)</f>
        <v/>
      </c>
      <c r="T40" s="57">
        <f>IFERROR(K40/J40,0)</f>
        <v/>
      </c>
      <c r="U40" s="57">
        <f>IFERROR(L40/J40,0)</f>
        <v/>
      </c>
      <c r="V40" s="28">
        <f>IFERROR(E40-C40,"")</f>
        <v/>
      </c>
      <c r="W40" s="28">
        <f>IFERROR(IF(E40="","",IF(M40&lt;0,"Wash",IF(M40&gt;0,"Positive Pickup","No Change"))),"")</f>
        <v/>
      </c>
      <c r="X40" s="32" t="n"/>
      <c r="Y40" s="32" t="n"/>
      <c r="Z40" s="32" t="n"/>
      <c r="AA40" s="33">
        <f>IFERROR(IF(OR(A40="",B40="",C40="",D40="",E40="",G40="",H40="",I40="",J40="",K40="",L40="",N40="",O40=""),"Missing required input",IF(D40&gt;=C40,"Prior snapshot must be earlier",IF(C40&gt;E40,"Snapshot is after stay date",IF(OR(K40&gt;J40,L40&gt;J40),"Rooms exceed available inventory",IF(P40&lt;0,"Review negative revenue pickup","OK"))))),"Missing required input")</f>
        <v/>
      </c>
    </row>
    <row r="41">
      <c r="A41" s="26" t="n"/>
      <c r="B41" s="26" t="n"/>
      <c r="C41" s="54" t="n"/>
      <c r="D41" s="54" t="n"/>
      <c r="E41" s="54" t="n"/>
      <c r="F41" s="28">
        <f>IFERROR(IF(E41="","",INDEX('Instructions'!$H$2:$H$8,MOD(E41-1,7)+1)),"")</f>
        <v/>
      </c>
      <c r="G41" s="26" t="n"/>
      <c r="H41" s="26" t="n"/>
      <c r="I41" s="26" t="n"/>
      <c r="J41" s="26" t="n"/>
      <c r="K41" s="26" t="n"/>
      <c r="L41" s="26" t="n"/>
      <c r="M41" s="28">
        <f>IFERROR(IF(OR(K41="",L41=""),"",L41-K41),"")</f>
        <v/>
      </c>
      <c r="N41" s="55" t="n"/>
      <c r="O41" s="55" t="n"/>
      <c r="P41" s="56">
        <f>IFERROR(IF(OR(N41="",O41=""),"",O41-N41),"")</f>
        <v/>
      </c>
      <c r="Q41" s="56">
        <f>IFERROR(N41/K41,0)</f>
        <v/>
      </c>
      <c r="R41" s="56">
        <f>IFERROR(O41/L41,0)</f>
        <v/>
      </c>
      <c r="S41" s="56">
        <f>IFERROR(P41/M41,0)</f>
        <v/>
      </c>
      <c r="T41" s="57">
        <f>IFERROR(K41/J41,0)</f>
        <v/>
      </c>
      <c r="U41" s="57">
        <f>IFERROR(L41/J41,0)</f>
        <v/>
      </c>
      <c r="V41" s="28">
        <f>IFERROR(E41-C41,"")</f>
        <v/>
      </c>
      <c r="W41" s="28">
        <f>IFERROR(IF(E41="","",IF(M41&lt;0,"Wash",IF(M41&gt;0,"Positive Pickup","No Change"))),"")</f>
        <v/>
      </c>
      <c r="X41" s="32" t="n"/>
      <c r="Y41" s="32" t="n"/>
      <c r="Z41" s="32" t="n"/>
      <c r="AA41" s="33">
        <f>IFERROR(IF(OR(A41="",B41="",C41="",D41="",E41="",G41="",H41="",I41="",J41="",K41="",L41="",N41="",O41=""),"Missing required input",IF(D41&gt;=C41,"Prior snapshot must be earlier",IF(C41&gt;E41,"Snapshot is after stay date",IF(OR(K41&gt;J41,L41&gt;J41),"Rooms exceed available inventory",IF(P41&lt;0,"Review negative revenue pickup","OK"))))),"Missing required input")</f>
        <v/>
      </c>
    </row>
    <row r="42">
      <c r="A42" s="26" t="n"/>
      <c r="B42" s="26" t="n"/>
      <c r="C42" s="54" t="n"/>
      <c r="D42" s="54" t="n"/>
      <c r="E42" s="54" t="n"/>
      <c r="F42" s="28">
        <f>IFERROR(IF(E42="","",INDEX('Instructions'!$H$2:$H$8,MOD(E42-1,7)+1)),"")</f>
        <v/>
      </c>
      <c r="G42" s="26" t="n"/>
      <c r="H42" s="26" t="n"/>
      <c r="I42" s="26" t="n"/>
      <c r="J42" s="26" t="n"/>
      <c r="K42" s="26" t="n"/>
      <c r="L42" s="26" t="n"/>
      <c r="M42" s="28">
        <f>IFERROR(IF(OR(K42="",L42=""),"",L42-K42),"")</f>
        <v/>
      </c>
      <c r="N42" s="55" t="n"/>
      <c r="O42" s="55" t="n"/>
      <c r="P42" s="56">
        <f>IFERROR(IF(OR(N42="",O42=""),"",O42-N42),"")</f>
        <v/>
      </c>
      <c r="Q42" s="56">
        <f>IFERROR(N42/K42,0)</f>
        <v/>
      </c>
      <c r="R42" s="56">
        <f>IFERROR(O42/L42,0)</f>
        <v/>
      </c>
      <c r="S42" s="56">
        <f>IFERROR(P42/M42,0)</f>
        <v/>
      </c>
      <c r="T42" s="57">
        <f>IFERROR(K42/J42,0)</f>
        <v/>
      </c>
      <c r="U42" s="57">
        <f>IFERROR(L42/J42,0)</f>
        <v/>
      </c>
      <c r="V42" s="28">
        <f>IFERROR(E42-C42,"")</f>
        <v/>
      </c>
      <c r="W42" s="28">
        <f>IFERROR(IF(E42="","",IF(M42&lt;0,"Wash",IF(M42&gt;0,"Positive Pickup","No Change"))),"")</f>
        <v/>
      </c>
      <c r="X42" s="32" t="n"/>
      <c r="Y42" s="32" t="n"/>
      <c r="Z42" s="32" t="n"/>
      <c r="AA42" s="33">
        <f>IFERROR(IF(OR(A42="",B42="",C42="",D42="",E42="",G42="",H42="",I42="",J42="",K42="",L42="",N42="",O42=""),"Missing required input",IF(D42&gt;=C42,"Prior snapshot must be earlier",IF(C42&gt;E42,"Snapshot is after stay date",IF(OR(K42&gt;J42,L42&gt;J42),"Rooms exceed available inventory",IF(P42&lt;0,"Review negative revenue pickup","OK"))))),"Missing required input")</f>
        <v/>
      </c>
    </row>
    <row r="43">
      <c r="A43" s="26" t="n"/>
      <c r="B43" s="26" t="n"/>
      <c r="C43" s="54" t="n"/>
      <c r="D43" s="54" t="n"/>
      <c r="E43" s="54" t="n"/>
      <c r="F43" s="28">
        <f>IFERROR(IF(E43="","",INDEX('Instructions'!$H$2:$H$8,MOD(E43-1,7)+1)),"")</f>
        <v/>
      </c>
      <c r="G43" s="26" t="n"/>
      <c r="H43" s="26" t="n"/>
      <c r="I43" s="26" t="n"/>
      <c r="J43" s="26" t="n"/>
      <c r="K43" s="26" t="n"/>
      <c r="L43" s="26" t="n"/>
      <c r="M43" s="28">
        <f>IFERROR(IF(OR(K43="",L43=""),"",L43-K43),"")</f>
        <v/>
      </c>
      <c r="N43" s="55" t="n"/>
      <c r="O43" s="55" t="n"/>
      <c r="P43" s="56">
        <f>IFERROR(IF(OR(N43="",O43=""),"",O43-N43),"")</f>
        <v/>
      </c>
      <c r="Q43" s="56">
        <f>IFERROR(N43/K43,0)</f>
        <v/>
      </c>
      <c r="R43" s="56">
        <f>IFERROR(O43/L43,0)</f>
        <v/>
      </c>
      <c r="S43" s="56">
        <f>IFERROR(P43/M43,0)</f>
        <v/>
      </c>
      <c r="T43" s="57">
        <f>IFERROR(K43/J43,0)</f>
        <v/>
      </c>
      <c r="U43" s="57">
        <f>IFERROR(L43/J43,0)</f>
        <v/>
      </c>
      <c r="V43" s="28">
        <f>IFERROR(E43-C43,"")</f>
        <v/>
      </c>
      <c r="W43" s="28">
        <f>IFERROR(IF(E43="","",IF(M43&lt;0,"Wash",IF(M43&gt;0,"Positive Pickup","No Change"))),"")</f>
        <v/>
      </c>
      <c r="X43" s="32" t="n"/>
      <c r="Y43" s="32" t="n"/>
      <c r="Z43" s="32" t="n"/>
      <c r="AA43" s="33">
        <f>IFERROR(IF(OR(A43="",B43="",C43="",D43="",E43="",G43="",H43="",I43="",J43="",K43="",L43="",N43="",O43=""),"Missing required input",IF(D43&gt;=C43,"Prior snapshot must be earlier",IF(C43&gt;E43,"Snapshot is after stay date",IF(OR(K43&gt;J43,L43&gt;J43),"Rooms exceed available inventory",IF(P43&lt;0,"Review negative revenue pickup","OK"))))),"Missing required input")</f>
        <v/>
      </c>
    </row>
    <row r="44">
      <c r="A44" s="26" t="n"/>
      <c r="B44" s="26" t="n"/>
      <c r="C44" s="54" t="n"/>
      <c r="D44" s="54" t="n"/>
      <c r="E44" s="54" t="n"/>
      <c r="F44" s="28">
        <f>IFERROR(IF(E44="","",INDEX('Instructions'!$H$2:$H$8,MOD(E44-1,7)+1)),"")</f>
        <v/>
      </c>
      <c r="G44" s="26" t="n"/>
      <c r="H44" s="26" t="n"/>
      <c r="I44" s="26" t="n"/>
      <c r="J44" s="26" t="n"/>
      <c r="K44" s="26" t="n"/>
      <c r="L44" s="26" t="n"/>
      <c r="M44" s="28">
        <f>IFERROR(IF(OR(K44="",L44=""),"",L44-K44),"")</f>
        <v/>
      </c>
      <c r="N44" s="55" t="n"/>
      <c r="O44" s="55" t="n"/>
      <c r="P44" s="56">
        <f>IFERROR(IF(OR(N44="",O44=""),"",O44-N44),"")</f>
        <v/>
      </c>
      <c r="Q44" s="56">
        <f>IFERROR(N44/K44,0)</f>
        <v/>
      </c>
      <c r="R44" s="56">
        <f>IFERROR(O44/L44,0)</f>
        <v/>
      </c>
      <c r="S44" s="56">
        <f>IFERROR(P44/M44,0)</f>
        <v/>
      </c>
      <c r="T44" s="57">
        <f>IFERROR(K44/J44,0)</f>
        <v/>
      </c>
      <c r="U44" s="57">
        <f>IFERROR(L44/J44,0)</f>
        <v/>
      </c>
      <c r="V44" s="28">
        <f>IFERROR(E44-C44,"")</f>
        <v/>
      </c>
      <c r="W44" s="28">
        <f>IFERROR(IF(E44="","",IF(M44&lt;0,"Wash",IF(M44&gt;0,"Positive Pickup","No Change"))),"")</f>
        <v/>
      </c>
      <c r="X44" s="32" t="n"/>
      <c r="Y44" s="32" t="n"/>
      <c r="Z44" s="32" t="n"/>
      <c r="AA44" s="33">
        <f>IFERROR(IF(OR(A44="",B44="",C44="",D44="",E44="",G44="",H44="",I44="",J44="",K44="",L44="",N44="",O44=""),"Missing required input",IF(D44&gt;=C44,"Prior snapshot must be earlier",IF(C44&gt;E44,"Snapshot is after stay date",IF(OR(K44&gt;J44,L44&gt;J44),"Rooms exceed available inventory",IF(P44&lt;0,"Review negative revenue pickup","OK"))))),"Missing required input")</f>
        <v/>
      </c>
    </row>
    <row r="45">
      <c r="A45" s="26" t="n"/>
      <c r="B45" s="26" t="n"/>
      <c r="C45" s="54" t="n"/>
      <c r="D45" s="54" t="n"/>
      <c r="E45" s="54" t="n"/>
      <c r="F45" s="28">
        <f>IFERROR(IF(E45="","",INDEX('Instructions'!$H$2:$H$8,MOD(E45-1,7)+1)),"")</f>
        <v/>
      </c>
      <c r="G45" s="26" t="n"/>
      <c r="H45" s="26" t="n"/>
      <c r="I45" s="26" t="n"/>
      <c r="J45" s="26" t="n"/>
      <c r="K45" s="26" t="n"/>
      <c r="L45" s="26" t="n"/>
      <c r="M45" s="28">
        <f>IFERROR(IF(OR(K45="",L45=""),"",L45-K45),"")</f>
        <v/>
      </c>
      <c r="N45" s="55" t="n"/>
      <c r="O45" s="55" t="n"/>
      <c r="P45" s="56">
        <f>IFERROR(IF(OR(N45="",O45=""),"",O45-N45),"")</f>
        <v/>
      </c>
      <c r="Q45" s="56">
        <f>IFERROR(N45/K45,0)</f>
        <v/>
      </c>
      <c r="R45" s="56">
        <f>IFERROR(O45/L45,0)</f>
        <v/>
      </c>
      <c r="S45" s="56">
        <f>IFERROR(P45/M45,0)</f>
        <v/>
      </c>
      <c r="T45" s="57">
        <f>IFERROR(K45/J45,0)</f>
        <v/>
      </c>
      <c r="U45" s="57">
        <f>IFERROR(L45/J45,0)</f>
        <v/>
      </c>
      <c r="V45" s="28">
        <f>IFERROR(E45-C45,"")</f>
        <v/>
      </c>
      <c r="W45" s="28">
        <f>IFERROR(IF(E45="","",IF(M45&lt;0,"Wash",IF(M45&gt;0,"Positive Pickup","No Change"))),"")</f>
        <v/>
      </c>
      <c r="X45" s="32" t="n"/>
      <c r="Y45" s="32" t="n"/>
      <c r="Z45" s="32" t="n"/>
      <c r="AA45" s="33">
        <f>IFERROR(IF(OR(A45="",B45="",C45="",D45="",E45="",G45="",H45="",I45="",J45="",K45="",L45="",N45="",O45=""),"Missing required input",IF(D45&gt;=C45,"Prior snapshot must be earlier",IF(C45&gt;E45,"Snapshot is after stay date",IF(OR(K45&gt;J45,L45&gt;J45),"Rooms exceed available inventory",IF(P45&lt;0,"Review negative revenue pickup","OK"))))),"Missing required input")</f>
        <v/>
      </c>
    </row>
    <row r="46">
      <c r="A46" s="26" t="n"/>
      <c r="B46" s="26" t="n"/>
      <c r="C46" s="54" t="n"/>
      <c r="D46" s="54" t="n"/>
      <c r="E46" s="54" t="n"/>
      <c r="F46" s="28">
        <f>IFERROR(IF(E46="","",INDEX('Instructions'!$H$2:$H$8,MOD(E46-1,7)+1)),"")</f>
        <v/>
      </c>
      <c r="G46" s="26" t="n"/>
      <c r="H46" s="26" t="n"/>
      <c r="I46" s="26" t="n"/>
      <c r="J46" s="26" t="n"/>
      <c r="K46" s="26" t="n"/>
      <c r="L46" s="26" t="n"/>
      <c r="M46" s="28">
        <f>IFERROR(IF(OR(K46="",L46=""),"",L46-K46),"")</f>
        <v/>
      </c>
      <c r="N46" s="55" t="n"/>
      <c r="O46" s="55" t="n"/>
      <c r="P46" s="56">
        <f>IFERROR(IF(OR(N46="",O46=""),"",O46-N46),"")</f>
        <v/>
      </c>
      <c r="Q46" s="56">
        <f>IFERROR(N46/K46,0)</f>
        <v/>
      </c>
      <c r="R46" s="56">
        <f>IFERROR(O46/L46,0)</f>
        <v/>
      </c>
      <c r="S46" s="56">
        <f>IFERROR(P46/M46,0)</f>
        <v/>
      </c>
      <c r="T46" s="57">
        <f>IFERROR(K46/J46,0)</f>
        <v/>
      </c>
      <c r="U46" s="57">
        <f>IFERROR(L46/J46,0)</f>
        <v/>
      </c>
      <c r="V46" s="28">
        <f>IFERROR(E46-C46,"")</f>
        <v/>
      </c>
      <c r="W46" s="28">
        <f>IFERROR(IF(E46="","",IF(M46&lt;0,"Wash",IF(M46&gt;0,"Positive Pickup","No Change"))),"")</f>
        <v/>
      </c>
      <c r="X46" s="32" t="n"/>
      <c r="Y46" s="32" t="n"/>
      <c r="Z46" s="32" t="n"/>
      <c r="AA46" s="33">
        <f>IFERROR(IF(OR(A46="",B46="",C46="",D46="",E46="",G46="",H46="",I46="",J46="",K46="",L46="",N46="",O46=""),"Missing required input",IF(D46&gt;=C46,"Prior snapshot must be earlier",IF(C46&gt;E46,"Snapshot is after stay date",IF(OR(K46&gt;J46,L46&gt;J46),"Rooms exceed available inventory",IF(P46&lt;0,"Review negative revenue pickup","OK"))))),"Missing required input")</f>
        <v/>
      </c>
    </row>
    <row r="47">
      <c r="A47" s="26" t="n"/>
      <c r="B47" s="26" t="n"/>
      <c r="C47" s="54" t="n"/>
      <c r="D47" s="54" t="n"/>
      <c r="E47" s="54" t="n"/>
      <c r="F47" s="28">
        <f>IFERROR(IF(E47="","",INDEX('Instructions'!$H$2:$H$8,MOD(E47-1,7)+1)),"")</f>
        <v/>
      </c>
      <c r="G47" s="26" t="n"/>
      <c r="H47" s="26" t="n"/>
      <c r="I47" s="26" t="n"/>
      <c r="J47" s="26" t="n"/>
      <c r="K47" s="26" t="n"/>
      <c r="L47" s="26" t="n"/>
      <c r="M47" s="28">
        <f>IFERROR(IF(OR(K47="",L47=""),"",L47-K47),"")</f>
        <v/>
      </c>
      <c r="N47" s="55" t="n"/>
      <c r="O47" s="55" t="n"/>
      <c r="P47" s="56">
        <f>IFERROR(IF(OR(N47="",O47=""),"",O47-N47),"")</f>
        <v/>
      </c>
      <c r="Q47" s="56">
        <f>IFERROR(N47/K47,0)</f>
        <v/>
      </c>
      <c r="R47" s="56">
        <f>IFERROR(O47/L47,0)</f>
        <v/>
      </c>
      <c r="S47" s="56">
        <f>IFERROR(P47/M47,0)</f>
        <v/>
      </c>
      <c r="T47" s="57">
        <f>IFERROR(K47/J47,0)</f>
        <v/>
      </c>
      <c r="U47" s="57">
        <f>IFERROR(L47/J47,0)</f>
        <v/>
      </c>
      <c r="V47" s="28">
        <f>IFERROR(E47-C47,"")</f>
        <v/>
      </c>
      <c r="W47" s="28">
        <f>IFERROR(IF(E47="","",IF(M47&lt;0,"Wash",IF(M47&gt;0,"Positive Pickup","No Change"))),"")</f>
        <v/>
      </c>
      <c r="X47" s="32" t="n"/>
      <c r="Y47" s="32" t="n"/>
      <c r="Z47" s="32" t="n"/>
      <c r="AA47" s="33">
        <f>IFERROR(IF(OR(A47="",B47="",C47="",D47="",E47="",G47="",H47="",I47="",J47="",K47="",L47="",N47="",O47=""),"Missing required input",IF(D47&gt;=C47,"Prior snapshot must be earlier",IF(C47&gt;E47,"Snapshot is after stay date",IF(OR(K47&gt;J47,L47&gt;J47),"Rooms exceed available inventory",IF(P47&lt;0,"Review negative revenue pickup","OK"))))),"Missing required input")</f>
        <v/>
      </c>
    </row>
    <row r="48">
      <c r="A48" s="26" t="n"/>
      <c r="B48" s="26" t="n"/>
      <c r="C48" s="54" t="n"/>
      <c r="D48" s="54" t="n"/>
      <c r="E48" s="54" t="n"/>
      <c r="F48" s="28">
        <f>IFERROR(IF(E48="","",INDEX('Instructions'!$H$2:$H$8,MOD(E48-1,7)+1)),"")</f>
        <v/>
      </c>
      <c r="G48" s="26" t="n"/>
      <c r="H48" s="26" t="n"/>
      <c r="I48" s="26" t="n"/>
      <c r="J48" s="26" t="n"/>
      <c r="K48" s="26" t="n"/>
      <c r="L48" s="26" t="n"/>
      <c r="M48" s="28">
        <f>IFERROR(IF(OR(K48="",L48=""),"",L48-K48),"")</f>
        <v/>
      </c>
      <c r="N48" s="55" t="n"/>
      <c r="O48" s="55" t="n"/>
      <c r="P48" s="56">
        <f>IFERROR(IF(OR(N48="",O48=""),"",O48-N48),"")</f>
        <v/>
      </c>
      <c r="Q48" s="56">
        <f>IFERROR(N48/K48,0)</f>
        <v/>
      </c>
      <c r="R48" s="56">
        <f>IFERROR(O48/L48,0)</f>
        <v/>
      </c>
      <c r="S48" s="56">
        <f>IFERROR(P48/M48,0)</f>
        <v/>
      </c>
      <c r="T48" s="57">
        <f>IFERROR(K48/J48,0)</f>
        <v/>
      </c>
      <c r="U48" s="57">
        <f>IFERROR(L48/J48,0)</f>
        <v/>
      </c>
      <c r="V48" s="28">
        <f>IFERROR(E48-C48,"")</f>
        <v/>
      </c>
      <c r="W48" s="28">
        <f>IFERROR(IF(E48="","",IF(M48&lt;0,"Wash",IF(M48&gt;0,"Positive Pickup","No Change"))),"")</f>
        <v/>
      </c>
      <c r="X48" s="32" t="n"/>
      <c r="Y48" s="32" t="n"/>
      <c r="Z48" s="32" t="n"/>
      <c r="AA48" s="33">
        <f>IFERROR(IF(OR(A48="",B48="",C48="",D48="",E48="",G48="",H48="",I48="",J48="",K48="",L48="",N48="",O48=""),"Missing required input",IF(D48&gt;=C48,"Prior snapshot must be earlier",IF(C48&gt;E48,"Snapshot is after stay date",IF(OR(K48&gt;J48,L48&gt;J48),"Rooms exceed available inventory",IF(P48&lt;0,"Review negative revenue pickup","OK"))))),"Missing required input")</f>
        <v/>
      </c>
    </row>
    <row r="49">
      <c r="A49" s="26" t="n"/>
      <c r="B49" s="26" t="n"/>
      <c r="C49" s="54" t="n"/>
      <c r="D49" s="54" t="n"/>
      <c r="E49" s="54" t="n"/>
      <c r="F49" s="28">
        <f>IFERROR(IF(E49="","",INDEX('Instructions'!$H$2:$H$8,MOD(E49-1,7)+1)),"")</f>
        <v/>
      </c>
      <c r="G49" s="26" t="n"/>
      <c r="H49" s="26" t="n"/>
      <c r="I49" s="26" t="n"/>
      <c r="J49" s="26" t="n"/>
      <c r="K49" s="26" t="n"/>
      <c r="L49" s="26" t="n"/>
      <c r="M49" s="28">
        <f>IFERROR(IF(OR(K49="",L49=""),"",L49-K49),"")</f>
        <v/>
      </c>
      <c r="N49" s="55" t="n"/>
      <c r="O49" s="55" t="n"/>
      <c r="P49" s="56">
        <f>IFERROR(IF(OR(N49="",O49=""),"",O49-N49),"")</f>
        <v/>
      </c>
      <c r="Q49" s="56">
        <f>IFERROR(N49/K49,0)</f>
        <v/>
      </c>
      <c r="R49" s="56">
        <f>IFERROR(O49/L49,0)</f>
        <v/>
      </c>
      <c r="S49" s="56">
        <f>IFERROR(P49/M49,0)</f>
        <v/>
      </c>
      <c r="T49" s="57">
        <f>IFERROR(K49/J49,0)</f>
        <v/>
      </c>
      <c r="U49" s="57">
        <f>IFERROR(L49/J49,0)</f>
        <v/>
      </c>
      <c r="V49" s="28">
        <f>IFERROR(E49-C49,"")</f>
        <v/>
      </c>
      <c r="W49" s="28">
        <f>IFERROR(IF(E49="","",IF(M49&lt;0,"Wash",IF(M49&gt;0,"Positive Pickup","No Change"))),"")</f>
        <v/>
      </c>
      <c r="X49" s="32" t="n"/>
      <c r="Y49" s="32" t="n"/>
      <c r="Z49" s="32" t="n"/>
      <c r="AA49" s="33">
        <f>IFERROR(IF(OR(A49="",B49="",C49="",D49="",E49="",G49="",H49="",I49="",J49="",K49="",L49="",N49="",O49=""),"Missing required input",IF(D49&gt;=C49,"Prior snapshot must be earlier",IF(C49&gt;E49,"Snapshot is after stay date",IF(OR(K49&gt;J49,L49&gt;J49),"Rooms exceed available inventory",IF(P49&lt;0,"Review negative revenue pickup","OK"))))),"Missing required input")</f>
        <v/>
      </c>
    </row>
    <row r="50">
      <c r="A50" s="26" t="n"/>
      <c r="B50" s="26" t="n"/>
      <c r="C50" s="54" t="n"/>
      <c r="D50" s="54" t="n"/>
      <c r="E50" s="54" t="n"/>
      <c r="F50" s="28">
        <f>IFERROR(IF(E50="","",INDEX('Instructions'!$H$2:$H$8,MOD(E50-1,7)+1)),"")</f>
        <v/>
      </c>
      <c r="G50" s="26" t="n"/>
      <c r="H50" s="26" t="n"/>
      <c r="I50" s="26" t="n"/>
      <c r="J50" s="26" t="n"/>
      <c r="K50" s="26" t="n"/>
      <c r="L50" s="26" t="n"/>
      <c r="M50" s="28">
        <f>IFERROR(IF(OR(K50="",L50=""),"",L50-K50),"")</f>
        <v/>
      </c>
      <c r="N50" s="55" t="n"/>
      <c r="O50" s="55" t="n"/>
      <c r="P50" s="56">
        <f>IFERROR(IF(OR(N50="",O50=""),"",O50-N50),"")</f>
        <v/>
      </c>
      <c r="Q50" s="56">
        <f>IFERROR(N50/K50,0)</f>
        <v/>
      </c>
      <c r="R50" s="56">
        <f>IFERROR(O50/L50,0)</f>
        <v/>
      </c>
      <c r="S50" s="56">
        <f>IFERROR(P50/M50,0)</f>
        <v/>
      </c>
      <c r="T50" s="57">
        <f>IFERROR(K50/J50,0)</f>
        <v/>
      </c>
      <c r="U50" s="57">
        <f>IFERROR(L50/J50,0)</f>
        <v/>
      </c>
      <c r="V50" s="28">
        <f>IFERROR(E50-C50,"")</f>
        <v/>
      </c>
      <c r="W50" s="28">
        <f>IFERROR(IF(E50="","",IF(M50&lt;0,"Wash",IF(M50&gt;0,"Positive Pickup","No Change"))),"")</f>
        <v/>
      </c>
      <c r="X50" s="32" t="n"/>
      <c r="Y50" s="32" t="n"/>
      <c r="Z50" s="32" t="n"/>
      <c r="AA50" s="33">
        <f>IFERROR(IF(OR(A50="",B50="",C50="",D50="",E50="",G50="",H50="",I50="",J50="",K50="",L50="",N50="",O50=""),"Missing required input",IF(D50&gt;=C50,"Prior snapshot must be earlier",IF(C50&gt;E50,"Snapshot is after stay date",IF(OR(K50&gt;J50,L50&gt;J50),"Rooms exceed available inventory",IF(P50&lt;0,"Review negative revenue pickup","OK"))))),"Missing required input")</f>
        <v/>
      </c>
    </row>
    <row r="51">
      <c r="A51" s="26" t="n"/>
      <c r="B51" s="26" t="n"/>
      <c r="C51" s="54" t="n"/>
      <c r="D51" s="54" t="n"/>
      <c r="E51" s="54" t="n"/>
      <c r="F51" s="28">
        <f>IFERROR(IF(E51="","",INDEX('Instructions'!$H$2:$H$8,MOD(E51-1,7)+1)),"")</f>
        <v/>
      </c>
      <c r="G51" s="26" t="n"/>
      <c r="H51" s="26" t="n"/>
      <c r="I51" s="26" t="n"/>
      <c r="J51" s="26" t="n"/>
      <c r="K51" s="26" t="n"/>
      <c r="L51" s="26" t="n"/>
      <c r="M51" s="28">
        <f>IFERROR(IF(OR(K51="",L51=""),"",L51-K51),"")</f>
        <v/>
      </c>
      <c r="N51" s="55" t="n"/>
      <c r="O51" s="55" t="n"/>
      <c r="P51" s="56">
        <f>IFERROR(IF(OR(N51="",O51=""),"",O51-N51),"")</f>
        <v/>
      </c>
      <c r="Q51" s="56">
        <f>IFERROR(N51/K51,0)</f>
        <v/>
      </c>
      <c r="R51" s="56">
        <f>IFERROR(O51/L51,0)</f>
        <v/>
      </c>
      <c r="S51" s="56">
        <f>IFERROR(P51/M51,0)</f>
        <v/>
      </c>
      <c r="T51" s="57">
        <f>IFERROR(K51/J51,0)</f>
        <v/>
      </c>
      <c r="U51" s="57">
        <f>IFERROR(L51/J51,0)</f>
        <v/>
      </c>
      <c r="V51" s="28">
        <f>IFERROR(E51-C51,"")</f>
        <v/>
      </c>
      <c r="W51" s="28">
        <f>IFERROR(IF(E51="","",IF(M51&lt;0,"Wash",IF(M51&gt;0,"Positive Pickup","No Change"))),"")</f>
        <v/>
      </c>
      <c r="X51" s="32" t="n"/>
      <c r="Y51" s="32" t="n"/>
      <c r="Z51" s="32" t="n"/>
      <c r="AA51" s="33">
        <f>IFERROR(IF(OR(A51="",B51="",C51="",D51="",E51="",G51="",H51="",I51="",J51="",K51="",L51="",N51="",O51=""),"Missing required input",IF(D51&gt;=C51,"Prior snapshot must be earlier",IF(C51&gt;E51,"Snapshot is after stay date",IF(OR(K51&gt;J51,L51&gt;J51),"Rooms exceed available inventory",IF(P51&lt;0,"Review negative revenue pickup","OK"))))),"Missing required input")</f>
        <v/>
      </c>
    </row>
    <row r="52">
      <c r="A52" s="26" t="n"/>
      <c r="B52" s="26" t="n"/>
      <c r="C52" s="54" t="n"/>
      <c r="D52" s="54" t="n"/>
      <c r="E52" s="54" t="n"/>
      <c r="F52" s="28">
        <f>IFERROR(IF(E52="","",INDEX('Instructions'!$H$2:$H$8,MOD(E52-1,7)+1)),"")</f>
        <v/>
      </c>
      <c r="G52" s="26" t="n"/>
      <c r="H52" s="26" t="n"/>
      <c r="I52" s="26" t="n"/>
      <c r="J52" s="26" t="n"/>
      <c r="K52" s="26" t="n"/>
      <c r="L52" s="26" t="n"/>
      <c r="M52" s="28">
        <f>IFERROR(IF(OR(K52="",L52=""),"",L52-K52),"")</f>
        <v/>
      </c>
      <c r="N52" s="55" t="n"/>
      <c r="O52" s="55" t="n"/>
      <c r="P52" s="56">
        <f>IFERROR(IF(OR(N52="",O52=""),"",O52-N52),"")</f>
        <v/>
      </c>
      <c r="Q52" s="56">
        <f>IFERROR(N52/K52,0)</f>
        <v/>
      </c>
      <c r="R52" s="56">
        <f>IFERROR(O52/L52,0)</f>
        <v/>
      </c>
      <c r="S52" s="56">
        <f>IFERROR(P52/M52,0)</f>
        <v/>
      </c>
      <c r="T52" s="57">
        <f>IFERROR(K52/J52,0)</f>
        <v/>
      </c>
      <c r="U52" s="57">
        <f>IFERROR(L52/J52,0)</f>
        <v/>
      </c>
      <c r="V52" s="28">
        <f>IFERROR(E52-C52,"")</f>
        <v/>
      </c>
      <c r="W52" s="28">
        <f>IFERROR(IF(E52="","",IF(M52&lt;0,"Wash",IF(M52&gt;0,"Positive Pickup","No Change"))),"")</f>
        <v/>
      </c>
      <c r="X52" s="32" t="n"/>
      <c r="Y52" s="32" t="n"/>
      <c r="Z52" s="32" t="n"/>
      <c r="AA52" s="33">
        <f>IFERROR(IF(OR(A52="",B52="",C52="",D52="",E52="",G52="",H52="",I52="",J52="",K52="",L52="",N52="",O52=""),"Missing required input",IF(D52&gt;=C52,"Prior snapshot must be earlier",IF(C52&gt;E52,"Snapshot is after stay date",IF(OR(K52&gt;J52,L52&gt;J52),"Rooms exceed available inventory",IF(P52&lt;0,"Review negative revenue pickup","OK"))))),"Missing required input")</f>
        <v/>
      </c>
    </row>
    <row r="53">
      <c r="A53" s="26" t="n"/>
      <c r="B53" s="26" t="n"/>
      <c r="C53" s="54" t="n"/>
      <c r="D53" s="54" t="n"/>
      <c r="E53" s="54" t="n"/>
      <c r="F53" s="28">
        <f>IFERROR(IF(E53="","",INDEX('Instructions'!$H$2:$H$8,MOD(E53-1,7)+1)),"")</f>
        <v/>
      </c>
      <c r="G53" s="26" t="n"/>
      <c r="H53" s="26" t="n"/>
      <c r="I53" s="26" t="n"/>
      <c r="J53" s="26" t="n"/>
      <c r="K53" s="26" t="n"/>
      <c r="L53" s="26" t="n"/>
      <c r="M53" s="28">
        <f>IFERROR(IF(OR(K53="",L53=""),"",L53-K53),"")</f>
        <v/>
      </c>
      <c r="N53" s="55" t="n"/>
      <c r="O53" s="55" t="n"/>
      <c r="P53" s="56">
        <f>IFERROR(IF(OR(N53="",O53=""),"",O53-N53),"")</f>
        <v/>
      </c>
      <c r="Q53" s="56">
        <f>IFERROR(N53/K53,0)</f>
        <v/>
      </c>
      <c r="R53" s="56">
        <f>IFERROR(O53/L53,0)</f>
        <v/>
      </c>
      <c r="S53" s="56">
        <f>IFERROR(P53/M53,0)</f>
        <v/>
      </c>
      <c r="T53" s="57">
        <f>IFERROR(K53/J53,0)</f>
        <v/>
      </c>
      <c r="U53" s="57">
        <f>IFERROR(L53/J53,0)</f>
        <v/>
      </c>
      <c r="V53" s="28">
        <f>IFERROR(E53-C53,"")</f>
        <v/>
      </c>
      <c r="W53" s="28">
        <f>IFERROR(IF(E53="","",IF(M53&lt;0,"Wash",IF(M53&gt;0,"Positive Pickup","No Change"))),"")</f>
        <v/>
      </c>
      <c r="X53" s="32" t="n"/>
      <c r="Y53" s="32" t="n"/>
      <c r="Z53" s="32" t="n"/>
      <c r="AA53" s="33">
        <f>IFERROR(IF(OR(A53="",B53="",C53="",D53="",E53="",G53="",H53="",I53="",J53="",K53="",L53="",N53="",O53=""),"Missing required input",IF(D53&gt;=C53,"Prior snapshot must be earlier",IF(C53&gt;E53,"Snapshot is after stay date",IF(OR(K53&gt;J53,L53&gt;J53),"Rooms exceed available inventory",IF(P53&lt;0,"Review negative revenue pickup","OK"))))),"Missing required input")</f>
        <v/>
      </c>
    </row>
    <row r="54">
      <c r="A54" s="26" t="n"/>
      <c r="B54" s="26" t="n"/>
      <c r="C54" s="54" t="n"/>
      <c r="D54" s="54" t="n"/>
      <c r="E54" s="54" t="n"/>
      <c r="F54" s="28">
        <f>IFERROR(IF(E54="","",INDEX('Instructions'!$H$2:$H$8,MOD(E54-1,7)+1)),"")</f>
        <v/>
      </c>
      <c r="G54" s="26" t="n"/>
      <c r="H54" s="26" t="n"/>
      <c r="I54" s="26" t="n"/>
      <c r="J54" s="26" t="n"/>
      <c r="K54" s="26" t="n"/>
      <c r="L54" s="26" t="n"/>
      <c r="M54" s="28">
        <f>IFERROR(IF(OR(K54="",L54=""),"",L54-K54),"")</f>
        <v/>
      </c>
      <c r="N54" s="55" t="n"/>
      <c r="O54" s="55" t="n"/>
      <c r="P54" s="56">
        <f>IFERROR(IF(OR(N54="",O54=""),"",O54-N54),"")</f>
        <v/>
      </c>
      <c r="Q54" s="56">
        <f>IFERROR(N54/K54,0)</f>
        <v/>
      </c>
      <c r="R54" s="56">
        <f>IFERROR(O54/L54,0)</f>
        <v/>
      </c>
      <c r="S54" s="56">
        <f>IFERROR(P54/M54,0)</f>
        <v/>
      </c>
      <c r="T54" s="57">
        <f>IFERROR(K54/J54,0)</f>
        <v/>
      </c>
      <c r="U54" s="57">
        <f>IFERROR(L54/J54,0)</f>
        <v/>
      </c>
      <c r="V54" s="28">
        <f>IFERROR(E54-C54,"")</f>
        <v/>
      </c>
      <c r="W54" s="28">
        <f>IFERROR(IF(E54="","",IF(M54&lt;0,"Wash",IF(M54&gt;0,"Positive Pickup","No Change"))),"")</f>
        <v/>
      </c>
      <c r="X54" s="32" t="n"/>
      <c r="Y54" s="32" t="n"/>
      <c r="Z54" s="32" t="n"/>
      <c r="AA54" s="33">
        <f>IFERROR(IF(OR(A54="",B54="",C54="",D54="",E54="",G54="",H54="",I54="",J54="",K54="",L54="",N54="",O54=""),"Missing required input",IF(D54&gt;=C54,"Prior snapshot must be earlier",IF(C54&gt;E54,"Snapshot is after stay date",IF(OR(K54&gt;J54,L54&gt;J54),"Rooms exceed available inventory",IF(P54&lt;0,"Review negative revenue pickup","OK"))))),"Missing required input")</f>
        <v/>
      </c>
    </row>
    <row r="55">
      <c r="A55" s="26" t="n"/>
      <c r="B55" s="26" t="n"/>
      <c r="C55" s="54" t="n"/>
      <c r="D55" s="54" t="n"/>
      <c r="E55" s="54" t="n"/>
      <c r="F55" s="28">
        <f>IFERROR(IF(E55="","",INDEX('Instructions'!$H$2:$H$8,MOD(E55-1,7)+1)),"")</f>
        <v/>
      </c>
      <c r="G55" s="26" t="n"/>
      <c r="H55" s="26" t="n"/>
      <c r="I55" s="26" t="n"/>
      <c r="J55" s="26" t="n"/>
      <c r="K55" s="26" t="n"/>
      <c r="L55" s="26" t="n"/>
      <c r="M55" s="28">
        <f>IFERROR(IF(OR(K55="",L55=""),"",L55-K55),"")</f>
        <v/>
      </c>
      <c r="N55" s="55" t="n"/>
      <c r="O55" s="55" t="n"/>
      <c r="P55" s="56">
        <f>IFERROR(IF(OR(N55="",O55=""),"",O55-N55),"")</f>
        <v/>
      </c>
      <c r="Q55" s="56">
        <f>IFERROR(N55/K55,0)</f>
        <v/>
      </c>
      <c r="R55" s="56">
        <f>IFERROR(O55/L55,0)</f>
        <v/>
      </c>
      <c r="S55" s="56">
        <f>IFERROR(P55/M55,0)</f>
        <v/>
      </c>
      <c r="T55" s="57">
        <f>IFERROR(K55/J55,0)</f>
        <v/>
      </c>
      <c r="U55" s="57">
        <f>IFERROR(L55/J55,0)</f>
        <v/>
      </c>
      <c r="V55" s="28">
        <f>IFERROR(E55-C55,"")</f>
        <v/>
      </c>
      <c r="W55" s="28">
        <f>IFERROR(IF(E55="","",IF(M55&lt;0,"Wash",IF(M55&gt;0,"Positive Pickup","No Change"))),"")</f>
        <v/>
      </c>
      <c r="X55" s="32" t="n"/>
      <c r="Y55" s="32" t="n"/>
      <c r="Z55" s="32" t="n"/>
      <c r="AA55" s="33">
        <f>IFERROR(IF(OR(A55="",B55="",C55="",D55="",E55="",G55="",H55="",I55="",J55="",K55="",L55="",N55="",O55=""),"Missing required input",IF(D55&gt;=C55,"Prior snapshot must be earlier",IF(C55&gt;E55,"Snapshot is after stay date",IF(OR(K55&gt;J55,L55&gt;J55),"Rooms exceed available inventory",IF(P55&lt;0,"Review negative revenue pickup","OK"))))),"Missing required input")</f>
        <v/>
      </c>
    </row>
    <row r="56">
      <c r="A56" s="26" t="n"/>
      <c r="B56" s="26" t="n"/>
      <c r="C56" s="54" t="n"/>
      <c r="D56" s="54" t="n"/>
      <c r="E56" s="54" t="n"/>
      <c r="F56" s="28">
        <f>IFERROR(IF(E56="","",INDEX('Instructions'!$H$2:$H$8,MOD(E56-1,7)+1)),"")</f>
        <v/>
      </c>
      <c r="G56" s="26" t="n"/>
      <c r="H56" s="26" t="n"/>
      <c r="I56" s="26" t="n"/>
      <c r="J56" s="26" t="n"/>
      <c r="K56" s="26" t="n"/>
      <c r="L56" s="26" t="n"/>
      <c r="M56" s="28">
        <f>IFERROR(IF(OR(K56="",L56=""),"",L56-K56),"")</f>
        <v/>
      </c>
      <c r="N56" s="55" t="n"/>
      <c r="O56" s="55" t="n"/>
      <c r="P56" s="56">
        <f>IFERROR(IF(OR(N56="",O56=""),"",O56-N56),"")</f>
        <v/>
      </c>
      <c r="Q56" s="56">
        <f>IFERROR(N56/K56,0)</f>
        <v/>
      </c>
      <c r="R56" s="56">
        <f>IFERROR(O56/L56,0)</f>
        <v/>
      </c>
      <c r="S56" s="56">
        <f>IFERROR(P56/M56,0)</f>
        <v/>
      </c>
      <c r="T56" s="57">
        <f>IFERROR(K56/J56,0)</f>
        <v/>
      </c>
      <c r="U56" s="57">
        <f>IFERROR(L56/J56,0)</f>
        <v/>
      </c>
      <c r="V56" s="28">
        <f>IFERROR(E56-C56,"")</f>
        <v/>
      </c>
      <c r="W56" s="28">
        <f>IFERROR(IF(E56="","",IF(M56&lt;0,"Wash",IF(M56&gt;0,"Positive Pickup","No Change"))),"")</f>
        <v/>
      </c>
      <c r="X56" s="32" t="n"/>
      <c r="Y56" s="32" t="n"/>
      <c r="Z56" s="32" t="n"/>
      <c r="AA56" s="33">
        <f>IFERROR(IF(OR(A56="",B56="",C56="",D56="",E56="",G56="",H56="",I56="",J56="",K56="",L56="",N56="",O56=""),"Missing required input",IF(D56&gt;=C56,"Prior snapshot must be earlier",IF(C56&gt;E56,"Snapshot is after stay date",IF(OR(K56&gt;J56,L56&gt;J56),"Rooms exceed available inventory",IF(P56&lt;0,"Review negative revenue pickup","OK"))))),"Missing required input")</f>
        <v/>
      </c>
    </row>
    <row r="57">
      <c r="A57" s="26" t="n"/>
      <c r="B57" s="26" t="n"/>
      <c r="C57" s="54" t="n"/>
      <c r="D57" s="54" t="n"/>
      <c r="E57" s="54" t="n"/>
      <c r="F57" s="28">
        <f>IFERROR(IF(E57="","",INDEX('Instructions'!$H$2:$H$8,MOD(E57-1,7)+1)),"")</f>
        <v/>
      </c>
      <c r="G57" s="26" t="n"/>
      <c r="H57" s="26" t="n"/>
      <c r="I57" s="26" t="n"/>
      <c r="J57" s="26" t="n"/>
      <c r="K57" s="26" t="n"/>
      <c r="L57" s="26" t="n"/>
      <c r="M57" s="28">
        <f>IFERROR(IF(OR(K57="",L57=""),"",L57-K57),"")</f>
        <v/>
      </c>
      <c r="N57" s="55" t="n"/>
      <c r="O57" s="55" t="n"/>
      <c r="P57" s="56">
        <f>IFERROR(IF(OR(N57="",O57=""),"",O57-N57),"")</f>
        <v/>
      </c>
      <c r="Q57" s="56">
        <f>IFERROR(N57/K57,0)</f>
        <v/>
      </c>
      <c r="R57" s="56">
        <f>IFERROR(O57/L57,0)</f>
        <v/>
      </c>
      <c r="S57" s="56">
        <f>IFERROR(P57/M57,0)</f>
        <v/>
      </c>
      <c r="T57" s="57">
        <f>IFERROR(K57/J57,0)</f>
        <v/>
      </c>
      <c r="U57" s="57">
        <f>IFERROR(L57/J57,0)</f>
        <v/>
      </c>
      <c r="V57" s="28">
        <f>IFERROR(E57-C57,"")</f>
        <v/>
      </c>
      <c r="W57" s="28">
        <f>IFERROR(IF(E57="","",IF(M57&lt;0,"Wash",IF(M57&gt;0,"Positive Pickup","No Change"))),"")</f>
        <v/>
      </c>
      <c r="X57" s="32" t="n"/>
      <c r="Y57" s="32" t="n"/>
      <c r="Z57" s="32" t="n"/>
      <c r="AA57" s="33">
        <f>IFERROR(IF(OR(A57="",B57="",C57="",D57="",E57="",G57="",H57="",I57="",J57="",K57="",L57="",N57="",O57=""),"Missing required input",IF(D57&gt;=C57,"Prior snapshot must be earlier",IF(C57&gt;E57,"Snapshot is after stay date",IF(OR(K57&gt;J57,L57&gt;J57),"Rooms exceed available inventory",IF(P57&lt;0,"Review negative revenue pickup","OK"))))),"Missing required input")</f>
        <v/>
      </c>
    </row>
    <row r="58">
      <c r="A58" s="26" t="n"/>
      <c r="B58" s="26" t="n"/>
      <c r="C58" s="54" t="n"/>
      <c r="D58" s="54" t="n"/>
      <c r="E58" s="54" t="n"/>
      <c r="F58" s="28">
        <f>IFERROR(IF(E58="","",INDEX('Instructions'!$H$2:$H$8,MOD(E58-1,7)+1)),"")</f>
        <v/>
      </c>
      <c r="G58" s="26" t="n"/>
      <c r="H58" s="26" t="n"/>
      <c r="I58" s="26" t="n"/>
      <c r="J58" s="26" t="n"/>
      <c r="K58" s="26" t="n"/>
      <c r="L58" s="26" t="n"/>
      <c r="M58" s="28">
        <f>IFERROR(IF(OR(K58="",L58=""),"",L58-K58),"")</f>
        <v/>
      </c>
      <c r="N58" s="55" t="n"/>
      <c r="O58" s="55" t="n"/>
      <c r="P58" s="56">
        <f>IFERROR(IF(OR(N58="",O58=""),"",O58-N58),"")</f>
        <v/>
      </c>
      <c r="Q58" s="56">
        <f>IFERROR(N58/K58,0)</f>
        <v/>
      </c>
      <c r="R58" s="56">
        <f>IFERROR(O58/L58,0)</f>
        <v/>
      </c>
      <c r="S58" s="56">
        <f>IFERROR(P58/M58,0)</f>
        <v/>
      </c>
      <c r="T58" s="57">
        <f>IFERROR(K58/J58,0)</f>
        <v/>
      </c>
      <c r="U58" s="57">
        <f>IFERROR(L58/J58,0)</f>
        <v/>
      </c>
      <c r="V58" s="28">
        <f>IFERROR(E58-C58,"")</f>
        <v/>
      </c>
      <c r="W58" s="28">
        <f>IFERROR(IF(E58="","",IF(M58&lt;0,"Wash",IF(M58&gt;0,"Positive Pickup","No Change"))),"")</f>
        <v/>
      </c>
      <c r="X58" s="32" t="n"/>
      <c r="Y58" s="32" t="n"/>
      <c r="Z58" s="32" t="n"/>
      <c r="AA58" s="33">
        <f>IFERROR(IF(OR(A58="",B58="",C58="",D58="",E58="",G58="",H58="",I58="",J58="",K58="",L58="",N58="",O58=""),"Missing required input",IF(D58&gt;=C58,"Prior snapshot must be earlier",IF(C58&gt;E58,"Snapshot is after stay date",IF(OR(K58&gt;J58,L58&gt;J58),"Rooms exceed available inventory",IF(P58&lt;0,"Review negative revenue pickup","OK"))))),"Missing required input")</f>
        <v/>
      </c>
    </row>
    <row r="59">
      <c r="A59" s="26" t="n"/>
      <c r="B59" s="26" t="n"/>
      <c r="C59" s="54" t="n"/>
      <c r="D59" s="54" t="n"/>
      <c r="E59" s="54" t="n"/>
      <c r="F59" s="28">
        <f>IFERROR(IF(E59="","",INDEX('Instructions'!$H$2:$H$8,MOD(E59-1,7)+1)),"")</f>
        <v/>
      </c>
      <c r="G59" s="26" t="n"/>
      <c r="H59" s="26" t="n"/>
      <c r="I59" s="26" t="n"/>
      <c r="J59" s="26" t="n"/>
      <c r="K59" s="26" t="n"/>
      <c r="L59" s="26" t="n"/>
      <c r="M59" s="28">
        <f>IFERROR(IF(OR(K59="",L59=""),"",L59-K59),"")</f>
        <v/>
      </c>
      <c r="N59" s="55" t="n"/>
      <c r="O59" s="55" t="n"/>
      <c r="P59" s="56">
        <f>IFERROR(IF(OR(N59="",O59=""),"",O59-N59),"")</f>
        <v/>
      </c>
      <c r="Q59" s="56">
        <f>IFERROR(N59/K59,0)</f>
        <v/>
      </c>
      <c r="R59" s="56">
        <f>IFERROR(O59/L59,0)</f>
        <v/>
      </c>
      <c r="S59" s="56">
        <f>IFERROR(P59/M59,0)</f>
        <v/>
      </c>
      <c r="T59" s="57">
        <f>IFERROR(K59/J59,0)</f>
        <v/>
      </c>
      <c r="U59" s="57">
        <f>IFERROR(L59/J59,0)</f>
        <v/>
      </c>
      <c r="V59" s="28">
        <f>IFERROR(E59-C59,"")</f>
        <v/>
      </c>
      <c r="W59" s="28">
        <f>IFERROR(IF(E59="","",IF(M59&lt;0,"Wash",IF(M59&gt;0,"Positive Pickup","No Change"))),"")</f>
        <v/>
      </c>
      <c r="X59" s="32" t="n"/>
      <c r="Y59" s="32" t="n"/>
      <c r="Z59" s="32" t="n"/>
      <c r="AA59" s="33">
        <f>IFERROR(IF(OR(A59="",B59="",C59="",D59="",E59="",G59="",H59="",I59="",J59="",K59="",L59="",N59="",O59=""),"Missing required input",IF(D59&gt;=C59,"Prior snapshot must be earlier",IF(C59&gt;E59,"Snapshot is after stay date",IF(OR(K59&gt;J59,L59&gt;J59),"Rooms exceed available inventory",IF(P59&lt;0,"Review negative revenue pickup","OK"))))),"Missing required input")</f>
        <v/>
      </c>
    </row>
    <row r="60">
      <c r="A60" s="26" t="n"/>
      <c r="B60" s="26" t="n"/>
      <c r="C60" s="54" t="n"/>
      <c r="D60" s="54" t="n"/>
      <c r="E60" s="54" t="n"/>
      <c r="F60" s="28">
        <f>IFERROR(IF(E60="","",INDEX('Instructions'!$H$2:$H$8,MOD(E60-1,7)+1)),"")</f>
        <v/>
      </c>
      <c r="G60" s="26" t="n"/>
      <c r="H60" s="26" t="n"/>
      <c r="I60" s="26" t="n"/>
      <c r="J60" s="26" t="n"/>
      <c r="K60" s="26" t="n"/>
      <c r="L60" s="26" t="n"/>
      <c r="M60" s="28">
        <f>IFERROR(IF(OR(K60="",L60=""),"",L60-K60),"")</f>
        <v/>
      </c>
      <c r="N60" s="55" t="n"/>
      <c r="O60" s="55" t="n"/>
      <c r="P60" s="56">
        <f>IFERROR(IF(OR(N60="",O60=""),"",O60-N60),"")</f>
        <v/>
      </c>
      <c r="Q60" s="56">
        <f>IFERROR(N60/K60,0)</f>
        <v/>
      </c>
      <c r="R60" s="56">
        <f>IFERROR(O60/L60,0)</f>
        <v/>
      </c>
      <c r="S60" s="56">
        <f>IFERROR(P60/M60,0)</f>
        <v/>
      </c>
      <c r="T60" s="57">
        <f>IFERROR(K60/J60,0)</f>
        <v/>
      </c>
      <c r="U60" s="57">
        <f>IFERROR(L60/J60,0)</f>
        <v/>
      </c>
      <c r="V60" s="28">
        <f>IFERROR(E60-C60,"")</f>
        <v/>
      </c>
      <c r="W60" s="28">
        <f>IFERROR(IF(E60="","",IF(M60&lt;0,"Wash",IF(M60&gt;0,"Positive Pickup","No Change"))),"")</f>
        <v/>
      </c>
      <c r="X60" s="32" t="n"/>
      <c r="Y60" s="32" t="n"/>
      <c r="Z60" s="32" t="n"/>
      <c r="AA60" s="33">
        <f>IFERROR(IF(OR(A60="",B60="",C60="",D60="",E60="",G60="",H60="",I60="",J60="",K60="",L60="",N60="",O60=""),"Missing required input",IF(D60&gt;=C60,"Prior snapshot must be earlier",IF(C60&gt;E60,"Snapshot is after stay date",IF(OR(K60&gt;J60,L60&gt;J60),"Rooms exceed available inventory",IF(P60&lt;0,"Review negative revenue pickup","OK"))))),"Missing required input")</f>
        <v/>
      </c>
    </row>
    <row r="61">
      <c r="A61" s="26" t="n"/>
      <c r="B61" s="26" t="n"/>
      <c r="C61" s="54" t="n"/>
      <c r="D61" s="54" t="n"/>
      <c r="E61" s="54" t="n"/>
      <c r="F61" s="28">
        <f>IFERROR(IF(E61="","",INDEX('Instructions'!$H$2:$H$8,MOD(E61-1,7)+1)),"")</f>
        <v/>
      </c>
      <c r="G61" s="26" t="n"/>
      <c r="H61" s="26" t="n"/>
      <c r="I61" s="26" t="n"/>
      <c r="J61" s="26" t="n"/>
      <c r="K61" s="26" t="n"/>
      <c r="L61" s="26" t="n"/>
      <c r="M61" s="28">
        <f>IFERROR(IF(OR(K61="",L61=""),"",L61-K61),"")</f>
        <v/>
      </c>
      <c r="N61" s="55" t="n"/>
      <c r="O61" s="55" t="n"/>
      <c r="P61" s="56">
        <f>IFERROR(IF(OR(N61="",O61=""),"",O61-N61),"")</f>
        <v/>
      </c>
      <c r="Q61" s="56">
        <f>IFERROR(N61/K61,0)</f>
        <v/>
      </c>
      <c r="R61" s="56">
        <f>IFERROR(O61/L61,0)</f>
        <v/>
      </c>
      <c r="S61" s="56">
        <f>IFERROR(P61/M61,0)</f>
        <v/>
      </c>
      <c r="T61" s="57">
        <f>IFERROR(K61/J61,0)</f>
        <v/>
      </c>
      <c r="U61" s="57">
        <f>IFERROR(L61/J61,0)</f>
        <v/>
      </c>
      <c r="V61" s="28">
        <f>IFERROR(E61-C61,"")</f>
        <v/>
      </c>
      <c r="W61" s="28">
        <f>IFERROR(IF(E61="","",IF(M61&lt;0,"Wash",IF(M61&gt;0,"Positive Pickup","No Change"))),"")</f>
        <v/>
      </c>
      <c r="X61" s="32" t="n"/>
      <c r="Y61" s="32" t="n"/>
      <c r="Z61" s="32" t="n"/>
      <c r="AA61" s="33">
        <f>IFERROR(IF(OR(A61="",B61="",C61="",D61="",E61="",G61="",H61="",I61="",J61="",K61="",L61="",N61="",O61=""),"Missing required input",IF(D61&gt;=C61,"Prior snapshot must be earlier",IF(C61&gt;E61,"Snapshot is after stay date",IF(OR(K61&gt;J61,L61&gt;J61),"Rooms exceed available inventory",IF(P61&lt;0,"Review negative revenue pickup","OK"))))),"Missing required input")</f>
        <v/>
      </c>
    </row>
    <row r="62">
      <c r="A62" s="26" t="n"/>
      <c r="B62" s="26" t="n"/>
      <c r="C62" s="54" t="n"/>
      <c r="D62" s="54" t="n"/>
      <c r="E62" s="54" t="n"/>
      <c r="F62" s="28">
        <f>IFERROR(IF(E62="","",INDEX('Instructions'!$H$2:$H$8,MOD(E62-1,7)+1)),"")</f>
        <v/>
      </c>
      <c r="G62" s="26" t="n"/>
      <c r="H62" s="26" t="n"/>
      <c r="I62" s="26" t="n"/>
      <c r="J62" s="26" t="n"/>
      <c r="K62" s="26" t="n"/>
      <c r="L62" s="26" t="n"/>
      <c r="M62" s="28">
        <f>IFERROR(IF(OR(K62="",L62=""),"",L62-K62),"")</f>
        <v/>
      </c>
      <c r="N62" s="55" t="n"/>
      <c r="O62" s="55" t="n"/>
      <c r="P62" s="56">
        <f>IFERROR(IF(OR(N62="",O62=""),"",O62-N62),"")</f>
        <v/>
      </c>
      <c r="Q62" s="56">
        <f>IFERROR(N62/K62,0)</f>
        <v/>
      </c>
      <c r="R62" s="56">
        <f>IFERROR(O62/L62,0)</f>
        <v/>
      </c>
      <c r="S62" s="56">
        <f>IFERROR(P62/M62,0)</f>
        <v/>
      </c>
      <c r="T62" s="57">
        <f>IFERROR(K62/J62,0)</f>
        <v/>
      </c>
      <c r="U62" s="57">
        <f>IFERROR(L62/J62,0)</f>
        <v/>
      </c>
      <c r="V62" s="28">
        <f>IFERROR(E62-C62,"")</f>
        <v/>
      </c>
      <c r="W62" s="28">
        <f>IFERROR(IF(E62="","",IF(M62&lt;0,"Wash",IF(M62&gt;0,"Positive Pickup","No Change"))),"")</f>
        <v/>
      </c>
      <c r="X62" s="32" t="n"/>
      <c r="Y62" s="32" t="n"/>
      <c r="Z62" s="32" t="n"/>
      <c r="AA62" s="33">
        <f>IFERROR(IF(OR(A62="",B62="",C62="",D62="",E62="",G62="",H62="",I62="",J62="",K62="",L62="",N62="",O62=""),"Missing required input",IF(D62&gt;=C62,"Prior snapshot must be earlier",IF(C62&gt;E62,"Snapshot is after stay date",IF(OR(K62&gt;J62,L62&gt;J62),"Rooms exceed available inventory",IF(P62&lt;0,"Review negative revenue pickup","OK"))))),"Missing required input")</f>
        <v/>
      </c>
    </row>
    <row r="63">
      <c r="A63" s="26" t="n"/>
      <c r="B63" s="26" t="n"/>
      <c r="C63" s="54" t="n"/>
      <c r="D63" s="54" t="n"/>
      <c r="E63" s="54" t="n"/>
      <c r="F63" s="28">
        <f>IFERROR(IF(E63="","",INDEX('Instructions'!$H$2:$H$8,MOD(E63-1,7)+1)),"")</f>
        <v/>
      </c>
      <c r="G63" s="26" t="n"/>
      <c r="H63" s="26" t="n"/>
      <c r="I63" s="26" t="n"/>
      <c r="J63" s="26" t="n"/>
      <c r="K63" s="26" t="n"/>
      <c r="L63" s="26" t="n"/>
      <c r="M63" s="28">
        <f>IFERROR(IF(OR(K63="",L63=""),"",L63-K63),"")</f>
        <v/>
      </c>
      <c r="N63" s="55" t="n"/>
      <c r="O63" s="55" t="n"/>
      <c r="P63" s="56">
        <f>IFERROR(IF(OR(N63="",O63=""),"",O63-N63),"")</f>
        <v/>
      </c>
      <c r="Q63" s="56">
        <f>IFERROR(N63/K63,0)</f>
        <v/>
      </c>
      <c r="R63" s="56">
        <f>IFERROR(O63/L63,0)</f>
        <v/>
      </c>
      <c r="S63" s="56">
        <f>IFERROR(P63/M63,0)</f>
        <v/>
      </c>
      <c r="T63" s="57">
        <f>IFERROR(K63/J63,0)</f>
        <v/>
      </c>
      <c r="U63" s="57">
        <f>IFERROR(L63/J63,0)</f>
        <v/>
      </c>
      <c r="V63" s="28">
        <f>IFERROR(E63-C63,"")</f>
        <v/>
      </c>
      <c r="W63" s="28">
        <f>IFERROR(IF(E63="","",IF(M63&lt;0,"Wash",IF(M63&gt;0,"Positive Pickup","No Change"))),"")</f>
        <v/>
      </c>
      <c r="X63" s="32" t="n"/>
      <c r="Y63" s="32" t="n"/>
      <c r="Z63" s="32" t="n"/>
      <c r="AA63" s="33">
        <f>IFERROR(IF(OR(A63="",B63="",C63="",D63="",E63="",G63="",H63="",I63="",J63="",K63="",L63="",N63="",O63=""),"Missing required input",IF(D63&gt;=C63,"Prior snapshot must be earlier",IF(C63&gt;E63,"Snapshot is after stay date",IF(OR(K63&gt;J63,L63&gt;J63),"Rooms exceed available inventory",IF(P63&lt;0,"Review negative revenue pickup","OK"))))),"Missing required input")</f>
        <v/>
      </c>
    </row>
    <row r="64">
      <c r="A64" s="26" t="n"/>
      <c r="B64" s="26" t="n"/>
      <c r="C64" s="54" t="n"/>
      <c r="D64" s="54" t="n"/>
      <c r="E64" s="54" t="n"/>
      <c r="F64" s="28">
        <f>IFERROR(IF(E64="","",INDEX('Instructions'!$H$2:$H$8,MOD(E64-1,7)+1)),"")</f>
        <v/>
      </c>
      <c r="G64" s="26" t="n"/>
      <c r="H64" s="26" t="n"/>
      <c r="I64" s="26" t="n"/>
      <c r="J64" s="26" t="n"/>
      <c r="K64" s="26" t="n"/>
      <c r="L64" s="26" t="n"/>
      <c r="M64" s="28">
        <f>IFERROR(IF(OR(K64="",L64=""),"",L64-K64),"")</f>
        <v/>
      </c>
      <c r="N64" s="55" t="n"/>
      <c r="O64" s="55" t="n"/>
      <c r="P64" s="56">
        <f>IFERROR(IF(OR(N64="",O64=""),"",O64-N64),"")</f>
        <v/>
      </c>
      <c r="Q64" s="56">
        <f>IFERROR(N64/K64,0)</f>
        <v/>
      </c>
      <c r="R64" s="56">
        <f>IFERROR(O64/L64,0)</f>
        <v/>
      </c>
      <c r="S64" s="56">
        <f>IFERROR(P64/M64,0)</f>
        <v/>
      </c>
      <c r="T64" s="57">
        <f>IFERROR(K64/J64,0)</f>
        <v/>
      </c>
      <c r="U64" s="57">
        <f>IFERROR(L64/J64,0)</f>
        <v/>
      </c>
      <c r="V64" s="28">
        <f>IFERROR(E64-C64,"")</f>
        <v/>
      </c>
      <c r="W64" s="28">
        <f>IFERROR(IF(E64="","",IF(M64&lt;0,"Wash",IF(M64&gt;0,"Positive Pickup","No Change"))),"")</f>
        <v/>
      </c>
      <c r="X64" s="32" t="n"/>
      <c r="Y64" s="32" t="n"/>
      <c r="Z64" s="32" t="n"/>
      <c r="AA64" s="33">
        <f>IFERROR(IF(OR(A64="",B64="",C64="",D64="",E64="",G64="",H64="",I64="",J64="",K64="",L64="",N64="",O64=""),"Missing required input",IF(D64&gt;=C64,"Prior snapshot must be earlier",IF(C64&gt;E64,"Snapshot is after stay date",IF(OR(K64&gt;J64,L64&gt;J64),"Rooms exceed available inventory",IF(P64&lt;0,"Review negative revenue pickup","OK"))))),"Missing required input")</f>
        <v/>
      </c>
    </row>
    <row r="65">
      <c r="A65" s="26" t="n"/>
      <c r="B65" s="26" t="n"/>
      <c r="C65" s="54" t="n"/>
      <c r="D65" s="54" t="n"/>
      <c r="E65" s="54" t="n"/>
      <c r="F65" s="28">
        <f>IFERROR(IF(E65="","",INDEX('Instructions'!$H$2:$H$8,MOD(E65-1,7)+1)),"")</f>
        <v/>
      </c>
      <c r="G65" s="26" t="n"/>
      <c r="H65" s="26" t="n"/>
      <c r="I65" s="26" t="n"/>
      <c r="J65" s="26" t="n"/>
      <c r="K65" s="26" t="n"/>
      <c r="L65" s="26" t="n"/>
      <c r="M65" s="28">
        <f>IFERROR(IF(OR(K65="",L65=""),"",L65-K65),"")</f>
        <v/>
      </c>
      <c r="N65" s="55" t="n"/>
      <c r="O65" s="55" t="n"/>
      <c r="P65" s="56">
        <f>IFERROR(IF(OR(N65="",O65=""),"",O65-N65),"")</f>
        <v/>
      </c>
      <c r="Q65" s="56">
        <f>IFERROR(N65/K65,0)</f>
        <v/>
      </c>
      <c r="R65" s="56">
        <f>IFERROR(O65/L65,0)</f>
        <v/>
      </c>
      <c r="S65" s="56">
        <f>IFERROR(P65/M65,0)</f>
        <v/>
      </c>
      <c r="T65" s="57">
        <f>IFERROR(K65/J65,0)</f>
        <v/>
      </c>
      <c r="U65" s="57">
        <f>IFERROR(L65/J65,0)</f>
        <v/>
      </c>
      <c r="V65" s="28">
        <f>IFERROR(E65-C65,"")</f>
        <v/>
      </c>
      <c r="W65" s="28">
        <f>IFERROR(IF(E65="","",IF(M65&lt;0,"Wash",IF(M65&gt;0,"Positive Pickup","No Change"))),"")</f>
        <v/>
      </c>
      <c r="X65" s="32" t="n"/>
      <c r="Y65" s="32" t="n"/>
      <c r="Z65" s="32" t="n"/>
      <c r="AA65" s="33">
        <f>IFERROR(IF(OR(A65="",B65="",C65="",D65="",E65="",G65="",H65="",I65="",J65="",K65="",L65="",N65="",O65=""),"Missing required input",IF(D65&gt;=C65,"Prior snapshot must be earlier",IF(C65&gt;E65,"Snapshot is after stay date",IF(OR(K65&gt;J65,L65&gt;J65),"Rooms exceed available inventory",IF(P65&lt;0,"Review negative revenue pickup","OK"))))),"Missing required input")</f>
        <v/>
      </c>
    </row>
    <row r="66">
      <c r="A66" s="26" t="n"/>
      <c r="B66" s="26" t="n"/>
      <c r="C66" s="54" t="n"/>
      <c r="D66" s="54" t="n"/>
      <c r="E66" s="54" t="n"/>
      <c r="F66" s="28">
        <f>IFERROR(IF(E66="","",INDEX('Instructions'!$H$2:$H$8,MOD(E66-1,7)+1)),"")</f>
        <v/>
      </c>
      <c r="G66" s="26" t="n"/>
      <c r="H66" s="26" t="n"/>
      <c r="I66" s="26" t="n"/>
      <c r="J66" s="26" t="n"/>
      <c r="K66" s="26" t="n"/>
      <c r="L66" s="26" t="n"/>
      <c r="M66" s="28">
        <f>IFERROR(IF(OR(K66="",L66=""),"",L66-K66),"")</f>
        <v/>
      </c>
      <c r="N66" s="55" t="n"/>
      <c r="O66" s="55" t="n"/>
      <c r="P66" s="56">
        <f>IFERROR(IF(OR(N66="",O66=""),"",O66-N66),"")</f>
        <v/>
      </c>
      <c r="Q66" s="56">
        <f>IFERROR(N66/K66,0)</f>
        <v/>
      </c>
      <c r="R66" s="56">
        <f>IFERROR(O66/L66,0)</f>
        <v/>
      </c>
      <c r="S66" s="56">
        <f>IFERROR(P66/M66,0)</f>
        <v/>
      </c>
      <c r="T66" s="57">
        <f>IFERROR(K66/J66,0)</f>
        <v/>
      </c>
      <c r="U66" s="57">
        <f>IFERROR(L66/J66,0)</f>
        <v/>
      </c>
      <c r="V66" s="28">
        <f>IFERROR(E66-C66,"")</f>
        <v/>
      </c>
      <c r="W66" s="28">
        <f>IFERROR(IF(E66="","",IF(M66&lt;0,"Wash",IF(M66&gt;0,"Positive Pickup","No Change"))),"")</f>
        <v/>
      </c>
      <c r="X66" s="32" t="n"/>
      <c r="Y66" s="32" t="n"/>
      <c r="Z66" s="32" t="n"/>
      <c r="AA66" s="33">
        <f>IFERROR(IF(OR(A66="",B66="",C66="",D66="",E66="",G66="",H66="",I66="",J66="",K66="",L66="",N66="",O66=""),"Missing required input",IF(D66&gt;=C66,"Prior snapshot must be earlier",IF(C66&gt;E66,"Snapshot is after stay date",IF(OR(K66&gt;J66,L66&gt;J66),"Rooms exceed available inventory",IF(P66&lt;0,"Review negative revenue pickup","OK"))))),"Missing required input")</f>
        <v/>
      </c>
    </row>
    <row r="67">
      <c r="A67" s="26" t="n"/>
      <c r="B67" s="26" t="n"/>
      <c r="C67" s="54" t="n"/>
      <c r="D67" s="54" t="n"/>
      <c r="E67" s="54" t="n"/>
      <c r="F67" s="28">
        <f>IFERROR(IF(E67="","",INDEX('Instructions'!$H$2:$H$8,MOD(E67-1,7)+1)),"")</f>
        <v/>
      </c>
      <c r="G67" s="26" t="n"/>
      <c r="H67" s="26" t="n"/>
      <c r="I67" s="26" t="n"/>
      <c r="J67" s="26" t="n"/>
      <c r="K67" s="26" t="n"/>
      <c r="L67" s="26" t="n"/>
      <c r="M67" s="28">
        <f>IFERROR(IF(OR(K67="",L67=""),"",L67-K67),"")</f>
        <v/>
      </c>
      <c r="N67" s="55" t="n"/>
      <c r="O67" s="55" t="n"/>
      <c r="P67" s="56">
        <f>IFERROR(IF(OR(N67="",O67=""),"",O67-N67),"")</f>
        <v/>
      </c>
      <c r="Q67" s="56">
        <f>IFERROR(N67/K67,0)</f>
        <v/>
      </c>
      <c r="R67" s="56">
        <f>IFERROR(O67/L67,0)</f>
        <v/>
      </c>
      <c r="S67" s="56">
        <f>IFERROR(P67/M67,0)</f>
        <v/>
      </c>
      <c r="T67" s="57">
        <f>IFERROR(K67/J67,0)</f>
        <v/>
      </c>
      <c r="U67" s="57">
        <f>IFERROR(L67/J67,0)</f>
        <v/>
      </c>
      <c r="V67" s="28">
        <f>IFERROR(E67-C67,"")</f>
        <v/>
      </c>
      <c r="W67" s="28">
        <f>IFERROR(IF(E67="","",IF(M67&lt;0,"Wash",IF(M67&gt;0,"Positive Pickup","No Change"))),"")</f>
        <v/>
      </c>
      <c r="X67" s="32" t="n"/>
      <c r="Y67" s="32" t="n"/>
      <c r="Z67" s="32" t="n"/>
      <c r="AA67" s="33">
        <f>IFERROR(IF(OR(A67="",B67="",C67="",D67="",E67="",G67="",H67="",I67="",J67="",K67="",L67="",N67="",O67=""),"Missing required input",IF(D67&gt;=C67,"Prior snapshot must be earlier",IF(C67&gt;E67,"Snapshot is after stay date",IF(OR(K67&gt;J67,L67&gt;J67),"Rooms exceed available inventory",IF(P67&lt;0,"Review negative revenue pickup","OK"))))),"Missing required input")</f>
        <v/>
      </c>
    </row>
    <row r="68">
      <c r="A68" s="26" t="n"/>
      <c r="B68" s="26" t="n"/>
      <c r="C68" s="54" t="n"/>
      <c r="D68" s="54" t="n"/>
      <c r="E68" s="54" t="n"/>
      <c r="F68" s="28">
        <f>IFERROR(IF(E68="","",INDEX('Instructions'!$H$2:$H$8,MOD(E68-1,7)+1)),"")</f>
        <v/>
      </c>
      <c r="G68" s="26" t="n"/>
      <c r="H68" s="26" t="n"/>
      <c r="I68" s="26" t="n"/>
      <c r="J68" s="26" t="n"/>
      <c r="K68" s="26" t="n"/>
      <c r="L68" s="26" t="n"/>
      <c r="M68" s="28">
        <f>IFERROR(IF(OR(K68="",L68=""),"",L68-K68),"")</f>
        <v/>
      </c>
      <c r="N68" s="55" t="n"/>
      <c r="O68" s="55" t="n"/>
      <c r="P68" s="56">
        <f>IFERROR(IF(OR(N68="",O68=""),"",O68-N68),"")</f>
        <v/>
      </c>
      <c r="Q68" s="56">
        <f>IFERROR(N68/K68,0)</f>
        <v/>
      </c>
      <c r="R68" s="56">
        <f>IFERROR(O68/L68,0)</f>
        <v/>
      </c>
      <c r="S68" s="56">
        <f>IFERROR(P68/M68,0)</f>
        <v/>
      </c>
      <c r="T68" s="57">
        <f>IFERROR(K68/J68,0)</f>
        <v/>
      </c>
      <c r="U68" s="57">
        <f>IFERROR(L68/J68,0)</f>
        <v/>
      </c>
      <c r="V68" s="28">
        <f>IFERROR(E68-C68,"")</f>
        <v/>
      </c>
      <c r="W68" s="28">
        <f>IFERROR(IF(E68="","",IF(M68&lt;0,"Wash",IF(M68&gt;0,"Positive Pickup","No Change"))),"")</f>
        <v/>
      </c>
      <c r="X68" s="32" t="n"/>
      <c r="Y68" s="32" t="n"/>
      <c r="Z68" s="32" t="n"/>
      <c r="AA68" s="33">
        <f>IFERROR(IF(OR(A68="",B68="",C68="",D68="",E68="",G68="",H68="",I68="",J68="",K68="",L68="",N68="",O68=""),"Missing required input",IF(D68&gt;=C68,"Prior snapshot must be earlier",IF(C68&gt;E68,"Snapshot is after stay date",IF(OR(K68&gt;J68,L68&gt;J68),"Rooms exceed available inventory",IF(P68&lt;0,"Review negative revenue pickup","OK"))))),"Missing required input")</f>
        <v/>
      </c>
    </row>
    <row r="69">
      <c r="A69" s="26" t="n"/>
      <c r="B69" s="26" t="n"/>
      <c r="C69" s="54" t="n"/>
      <c r="D69" s="54" t="n"/>
      <c r="E69" s="54" t="n"/>
      <c r="F69" s="28">
        <f>IFERROR(IF(E69="","",INDEX('Instructions'!$H$2:$H$8,MOD(E69-1,7)+1)),"")</f>
        <v/>
      </c>
      <c r="G69" s="26" t="n"/>
      <c r="H69" s="26" t="n"/>
      <c r="I69" s="26" t="n"/>
      <c r="J69" s="26" t="n"/>
      <c r="K69" s="26" t="n"/>
      <c r="L69" s="26" t="n"/>
      <c r="M69" s="28">
        <f>IFERROR(IF(OR(K69="",L69=""),"",L69-K69),"")</f>
        <v/>
      </c>
      <c r="N69" s="55" t="n"/>
      <c r="O69" s="55" t="n"/>
      <c r="P69" s="56">
        <f>IFERROR(IF(OR(N69="",O69=""),"",O69-N69),"")</f>
        <v/>
      </c>
      <c r="Q69" s="56">
        <f>IFERROR(N69/K69,0)</f>
        <v/>
      </c>
      <c r="R69" s="56">
        <f>IFERROR(O69/L69,0)</f>
        <v/>
      </c>
      <c r="S69" s="56">
        <f>IFERROR(P69/M69,0)</f>
        <v/>
      </c>
      <c r="T69" s="57">
        <f>IFERROR(K69/J69,0)</f>
        <v/>
      </c>
      <c r="U69" s="57">
        <f>IFERROR(L69/J69,0)</f>
        <v/>
      </c>
      <c r="V69" s="28">
        <f>IFERROR(E69-C69,"")</f>
        <v/>
      </c>
      <c r="W69" s="28">
        <f>IFERROR(IF(E69="","",IF(M69&lt;0,"Wash",IF(M69&gt;0,"Positive Pickup","No Change"))),"")</f>
        <v/>
      </c>
      <c r="X69" s="32" t="n"/>
      <c r="Y69" s="32" t="n"/>
      <c r="Z69" s="32" t="n"/>
      <c r="AA69" s="33">
        <f>IFERROR(IF(OR(A69="",B69="",C69="",D69="",E69="",G69="",H69="",I69="",J69="",K69="",L69="",N69="",O69=""),"Missing required input",IF(D69&gt;=C69,"Prior snapshot must be earlier",IF(C69&gt;E69,"Snapshot is after stay date",IF(OR(K69&gt;J69,L69&gt;J69),"Rooms exceed available inventory",IF(P69&lt;0,"Review negative revenue pickup","OK"))))),"Missing required input")</f>
        <v/>
      </c>
    </row>
    <row r="70">
      <c r="A70" s="26" t="n"/>
      <c r="B70" s="26" t="n"/>
      <c r="C70" s="54" t="n"/>
      <c r="D70" s="54" t="n"/>
      <c r="E70" s="54" t="n"/>
      <c r="F70" s="28">
        <f>IFERROR(IF(E70="","",INDEX('Instructions'!$H$2:$H$8,MOD(E70-1,7)+1)),"")</f>
        <v/>
      </c>
      <c r="G70" s="26" t="n"/>
      <c r="H70" s="26" t="n"/>
      <c r="I70" s="26" t="n"/>
      <c r="J70" s="26" t="n"/>
      <c r="K70" s="26" t="n"/>
      <c r="L70" s="26" t="n"/>
      <c r="M70" s="28">
        <f>IFERROR(IF(OR(K70="",L70=""),"",L70-K70),"")</f>
        <v/>
      </c>
      <c r="N70" s="55" t="n"/>
      <c r="O70" s="55" t="n"/>
      <c r="P70" s="56">
        <f>IFERROR(IF(OR(N70="",O70=""),"",O70-N70),"")</f>
        <v/>
      </c>
      <c r="Q70" s="56">
        <f>IFERROR(N70/K70,0)</f>
        <v/>
      </c>
      <c r="R70" s="56">
        <f>IFERROR(O70/L70,0)</f>
        <v/>
      </c>
      <c r="S70" s="56">
        <f>IFERROR(P70/M70,0)</f>
        <v/>
      </c>
      <c r="T70" s="57">
        <f>IFERROR(K70/J70,0)</f>
        <v/>
      </c>
      <c r="U70" s="57">
        <f>IFERROR(L70/J70,0)</f>
        <v/>
      </c>
      <c r="V70" s="28">
        <f>IFERROR(E70-C70,"")</f>
        <v/>
      </c>
      <c r="W70" s="28">
        <f>IFERROR(IF(E70="","",IF(M70&lt;0,"Wash",IF(M70&gt;0,"Positive Pickup","No Change"))),"")</f>
        <v/>
      </c>
      <c r="X70" s="32" t="n"/>
      <c r="Y70" s="32" t="n"/>
      <c r="Z70" s="32" t="n"/>
      <c r="AA70" s="33">
        <f>IFERROR(IF(OR(A70="",B70="",C70="",D70="",E70="",G70="",H70="",I70="",J70="",K70="",L70="",N70="",O70=""),"Missing required input",IF(D70&gt;=C70,"Prior snapshot must be earlier",IF(C70&gt;E70,"Snapshot is after stay date",IF(OR(K70&gt;J70,L70&gt;J70),"Rooms exceed available inventory",IF(P70&lt;0,"Review negative revenue pickup","OK"))))),"Missing required input")</f>
        <v/>
      </c>
    </row>
    <row r="71">
      <c r="A71" s="26" t="n"/>
      <c r="B71" s="26" t="n"/>
      <c r="C71" s="54" t="n"/>
      <c r="D71" s="54" t="n"/>
      <c r="E71" s="54" t="n"/>
      <c r="F71" s="28">
        <f>IFERROR(IF(E71="","",INDEX('Instructions'!$H$2:$H$8,MOD(E71-1,7)+1)),"")</f>
        <v/>
      </c>
      <c r="G71" s="26" t="n"/>
      <c r="H71" s="26" t="n"/>
      <c r="I71" s="26" t="n"/>
      <c r="J71" s="26" t="n"/>
      <c r="K71" s="26" t="n"/>
      <c r="L71" s="26" t="n"/>
      <c r="M71" s="28">
        <f>IFERROR(IF(OR(K71="",L71=""),"",L71-K71),"")</f>
        <v/>
      </c>
      <c r="N71" s="55" t="n"/>
      <c r="O71" s="55" t="n"/>
      <c r="P71" s="56">
        <f>IFERROR(IF(OR(N71="",O71=""),"",O71-N71),"")</f>
        <v/>
      </c>
      <c r="Q71" s="56">
        <f>IFERROR(N71/K71,0)</f>
        <v/>
      </c>
      <c r="R71" s="56">
        <f>IFERROR(O71/L71,0)</f>
        <v/>
      </c>
      <c r="S71" s="56">
        <f>IFERROR(P71/M71,0)</f>
        <v/>
      </c>
      <c r="T71" s="57">
        <f>IFERROR(K71/J71,0)</f>
        <v/>
      </c>
      <c r="U71" s="57">
        <f>IFERROR(L71/J71,0)</f>
        <v/>
      </c>
      <c r="V71" s="28">
        <f>IFERROR(E71-C71,"")</f>
        <v/>
      </c>
      <c r="W71" s="28">
        <f>IFERROR(IF(E71="","",IF(M71&lt;0,"Wash",IF(M71&gt;0,"Positive Pickup","No Change"))),"")</f>
        <v/>
      </c>
      <c r="X71" s="32" t="n"/>
      <c r="Y71" s="32" t="n"/>
      <c r="Z71" s="32" t="n"/>
      <c r="AA71" s="33">
        <f>IFERROR(IF(OR(A71="",B71="",C71="",D71="",E71="",G71="",H71="",I71="",J71="",K71="",L71="",N71="",O71=""),"Missing required input",IF(D71&gt;=C71,"Prior snapshot must be earlier",IF(C71&gt;E71,"Snapshot is after stay date",IF(OR(K71&gt;J71,L71&gt;J71),"Rooms exceed available inventory",IF(P71&lt;0,"Review negative revenue pickup","OK"))))),"Missing required input")</f>
        <v/>
      </c>
    </row>
    <row r="72">
      <c r="A72" s="26" t="n"/>
      <c r="B72" s="26" t="n"/>
      <c r="C72" s="54" t="n"/>
      <c r="D72" s="54" t="n"/>
      <c r="E72" s="54" t="n"/>
      <c r="F72" s="28">
        <f>IFERROR(IF(E72="","",INDEX('Instructions'!$H$2:$H$8,MOD(E72-1,7)+1)),"")</f>
        <v/>
      </c>
      <c r="G72" s="26" t="n"/>
      <c r="H72" s="26" t="n"/>
      <c r="I72" s="26" t="n"/>
      <c r="J72" s="26" t="n"/>
      <c r="K72" s="26" t="n"/>
      <c r="L72" s="26" t="n"/>
      <c r="M72" s="28">
        <f>IFERROR(IF(OR(K72="",L72=""),"",L72-K72),"")</f>
        <v/>
      </c>
      <c r="N72" s="55" t="n"/>
      <c r="O72" s="55" t="n"/>
      <c r="P72" s="56">
        <f>IFERROR(IF(OR(N72="",O72=""),"",O72-N72),"")</f>
        <v/>
      </c>
      <c r="Q72" s="56">
        <f>IFERROR(N72/K72,0)</f>
        <v/>
      </c>
      <c r="R72" s="56">
        <f>IFERROR(O72/L72,0)</f>
        <v/>
      </c>
      <c r="S72" s="56">
        <f>IFERROR(P72/M72,0)</f>
        <v/>
      </c>
      <c r="T72" s="57">
        <f>IFERROR(K72/J72,0)</f>
        <v/>
      </c>
      <c r="U72" s="57">
        <f>IFERROR(L72/J72,0)</f>
        <v/>
      </c>
      <c r="V72" s="28">
        <f>IFERROR(E72-C72,"")</f>
        <v/>
      </c>
      <c r="W72" s="28">
        <f>IFERROR(IF(E72="","",IF(M72&lt;0,"Wash",IF(M72&gt;0,"Positive Pickup","No Change"))),"")</f>
        <v/>
      </c>
      <c r="X72" s="32" t="n"/>
      <c r="Y72" s="32" t="n"/>
      <c r="Z72" s="32" t="n"/>
      <c r="AA72" s="33">
        <f>IFERROR(IF(OR(A72="",B72="",C72="",D72="",E72="",G72="",H72="",I72="",J72="",K72="",L72="",N72="",O72=""),"Missing required input",IF(D72&gt;=C72,"Prior snapshot must be earlier",IF(C72&gt;E72,"Snapshot is after stay date",IF(OR(K72&gt;J72,L72&gt;J72),"Rooms exceed available inventory",IF(P72&lt;0,"Review negative revenue pickup","OK"))))),"Missing required input")</f>
        <v/>
      </c>
    </row>
    <row r="73">
      <c r="A73" s="26" t="n"/>
      <c r="B73" s="26" t="n"/>
      <c r="C73" s="54" t="n"/>
      <c r="D73" s="54" t="n"/>
      <c r="E73" s="54" t="n"/>
      <c r="F73" s="28">
        <f>IFERROR(IF(E73="","",INDEX('Instructions'!$H$2:$H$8,MOD(E73-1,7)+1)),"")</f>
        <v/>
      </c>
      <c r="G73" s="26" t="n"/>
      <c r="H73" s="26" t="n"/>
      <c r="I73" s="26" t="n"/>
      <c r="J73" s="26" t="n"/>
      <c r="K73" s="26" t="n"/>
      <c r="L73" s="26" t="n"/>
      <c r="M73" s="28">
        <f>IFERROR(IF(OR(K73="",L73=""),"",L73-K73),"")</f>
        <v/>
      </c>
      <c r="N73" s="55" t="n"/>
      <c r="O73" s="55" t="n"/>
      <c r="P73" s="56">
        <f>IFERROR(IF(OR(N73="",O73=""),"",O73-N73),"")</f>
        <v/>
      </c>
      <c r="Q73" s="56">
        <f>IFERROR(N73/K73,0)</f>
        <v/>
      </c>
      <c r="R73" s="56">
        <f>IFERROR(O73/L73,0)</f>
        <v/>
      </c>
      <c r="S73" s="56">
        <f>IFERROR(P73/M73,0)</f>
        <v/>
      </c>
      <c r="T73" s="57">
        <f>IFERROR(K73/J73,0)</f>
        <v/>
      </c>
      <c r="U73" s="57">
        <f>IFERROR(L73/J73,0)</f>
        <v/>
      </c>
      <c r="V73" s="28">
        <f>IFERROR(E73-C73,"")</f>
        <v/>
      </c>
      <c r="W73" s="28">
        <f>IFERROR(IF(E73="","",IF(M73&lt;0,"Wash",IF(M73&gt;0,"Positive Pickup","No Change"))),"")</f>
        <v/>
      </c>
      <c r="X73" s="32" t="n"/>
      <c r="Y73" s="32" t="n"/>
      <c r="Z73" s="32" t="n"/>
      <c r="AA73" s="33">
        <f>IFERROR(IF(OR(A73="",B73="",C73="",D73="",E73="",G73="",H73="",I73="",J73="",K73="",L73="",N73="",O73=""),"Missing required input",IF(D73&gt;=C73,"Prior snapshot must be earlier",IF(C73&gt;E73,"Snapshot is after stay date",IF(OR(K73&gt;J73,L73&gt;J73),"Rooms exceed available inventory",IF(P73&lt;0,"Review negative revenue pickup","OK"))))),"Missing required input")</f>
        <v/>
      </c>
    </row>
    <row r="74">
      <c r="A74" s="26" t="n"/>
      <c r="B74" s="26" t="n"/>
      <c r="C74" s="54" t="n"/>
      <c r="D74" s="54" t="n"/>
      <c r="E74" s="54" t="n"/>
      <c r="F74" s="28">
        <f>IFERROR(IF(E74="","",INDEX('Instructions'!$H$2:$H$8,MOD(E74-1,7)+1)),"")</f>
        <v/>
      </c>
      <c r="G74" s="26" t="n"/>
      <c r="H74" s="26" t="n"/>
      <c r="I74" s="26" t="n"/>
      <c r="J74" s="26" t="n"/>
      <c r="K74" s="26" t="n"/>
      <c r="L74" s="26" t="n"/>
      <c r="M74" s="28">
        <f>IFERROR(IF(OR(K74="",L74=""),"",L74-K74),"")</f>
        <v/>
      </c>
      <c r="N74" s="55" t="n"/>
      <c r="O74" s="55" t="n"/>
      <c r="P74" s="56">
        <f>IFERROR(IF(OR(N74="",O74=""),"",O74-N74),"")</f>
        <v/>
      </c>
      <c r="Q74" s="56">
        <f>IFERROR(N74/K74,0)</f>
        <v/>
      </c>
      <c r="R74" s="56">
        <f>IFERROR(O74/L74,0)</f>
        <v/>
      </c>
      <c r="S74" s="56">
        <f>IFERROR(P74/M74,0)</f>
        <v/>
      </c>
      <c r="T74" s="57">
        <f>IFERROR(K74/J74,0)</f>
        <v/>
      </c>
      <c r="U74" s="57">
        <f>IFERROR(L74/J74,0)</f>
        <v/>
      </c>
      <c r="V74" s="28">
        <f>IFERROR(E74-C74,"")</f>
        <v/>
      </c>
      <c r="W74" s="28">
        <f>IFERROR(IF(E74="","",IF(M74&lt;0,"Wash",IF(M74&gt;0,"Positive Pickup","No Change"))),"")</f>
        <v/>
      </c>
      <c r="X74" s="32" t="n"/>
      <c r="Y74" s="32" t="n"/>
      <c r="Z74" s="32" t="n"/>
      <c r="AA74" s="33">
        <f>IFERROR(IF(OR(A74="",B74="",C74="",D74="",E74="",G74="",H74="",I74="",J74="",K74="",L74="",N74="",O74=""),"Missing required input",IF(D74&gt;=C74,"Prior snapshot must be earlier",IF(C74&gt;E74,"Snapshot is after stay date",IF(OR(K74&gt;J74,L74&gt;J74),"Rooms exceed available inventory",IF(P74&lt;0,"Review negative revenue pickup","OK"))))),"Missing required input")</f>
        <v/>
      </c>
    </row>
    <row r="75">
      <c r="A75" s="26" t="n"/>
      <c r="B75" s="26" t="n"/>
      <c r="C75" s="54" t="n"/>
      <c r="D75" s="54" t="n"/>
      <c r="E75" s="54" t="n"/>
      <c r="F75" s="28">
        <f>IFERROR(IF(E75="","",INDEX('Instructions'!$H$2:$H$8,MOD(E75-1,7)+1)),"")</f>
        <v/>
      </c>
      <c r="G75" s="26" t="n"/>
      <c r="H75" s="26" t="n"/>
      <c r="I75" s="26" t="n"/>
      <c r="J75" s="26" t="n"/>
      <c r="K75" s="26" t="n"/>
      <c r="L75" s="26" t="n"/>
      <c r="M75" s="28">
        <f>IFERROR(IF(OR(K75="",L75=""),"",L75-K75),"")</f>
        <v/>
      </c>
      <c r="N75" s="55" t="n"/>
      <c r="O75" s="55" t="n"/>
      <c r="P75" s="56">
        <f>IFERROR(IF(OR(N75="",O75=""),"",O75-N75),"")</f>
        <v/>
      </c>
      <c r="Q75" s="56">
        <f>IFERROR(N75/K75,0)</f>
        <v/>
      </c>
      <c r="R75" s="56">
        <f>IFERROR(O75/L75,0)</f>
        <v/>
      </c>
      <c r="S75" s="56">
        <f>IFERROR(P75/M75,0)</f>
        <v/>
      </c>
      <c r="T75" s="57">
        <f>IFERROR(K75/J75,0)</f>
        <v/>
      </c>
      <c r="U75" s="57">
        <f>IFERROR(L75/J75,0)</f>
        <v/>
      </c>
      <c r="V75" s="28">
        <f>IFERROR(E75-C75,"")</f>
        <v/>
      </c>
      <c r="W75" s="28">
        <f>IFERROR(IF(E75="","",IF(M75&lt;0,"Wash",IF(M75&gt;0,"Positive Pickup","No Change"))),"")</f>
        <v/>
      </c>
      <c r="X75" s="32" t="n"/>
      <c r="Y75" s="32" t="n"/>
      <c r="Z75" s="32" t="n"/>
      <c r="AA75" s="33">
        <f>IFERROR(IF(OR(A75="",B75="",C75="",D75="",E75="",G75="",H75="",I75="",J75="",K75="",L75="",N75="",O75=""),"Missing required input",IF(D75&gt;=C75,"Prior snapshot must be earlier",IF(C75&gt;E75,"Snapshot is after stay date",IF(OR(K75&gt;J75,L75&gt;J75),"Rooms exceed available inventory",IF(P75&lt;0,"Review negative revenue pickup","OK"))))),"Missing required input")</f>
        <v/>
      </c>
    </row>
    <row r="76">
      <c r="A76" s="26" t="n"/>
      <c r="B76" s="26" t="n"/>
      <c r="C76" s="54" t="n"/>
      <c r="D76" s="54" t="n"/>
      <c r="E76" s="54" t="n"/>
      <c r="F76" s="28">
        <f>IFERROR(IF(E76="","",INDEX('Instructions'!$H$2:$H$8,MOD(E76-1,7)+1)),"")</f>
        <v/>
      </c>
      <c r="G76" s="26" t="n"/>
      <c r="H76" s="26" t="n"/>
      <c r="I76" s="26" t="n"/>
      <c r="J76" s="26" t="n"/>
      <c r="K76" s="26" t="n"/>
      <c r="L76" s="26" t="n"/>
      <c r="M76" s="28">
        <f>IFERROR(IF(OR(K76="",L76=""),"",L76-K76),"")</f>
        <v/>
      </c>
      <c r="N76" s="55" t="n"/>
      <c r="O76" s="55" t="n"/>
      <c r="P76" s="56">
        <f>IFERROR(IF(OR(N76="",O76=""),"",O76-N76),"")</f>
        <v/>
      </c>
      <c r="Q76" s="56">
        <f>IFERROR(N76/K76,0)</f>
        <v/>
      </c>
      <c r="R76" s="56">
        <f>IFERROR(O76/L76,0)</f>
        <v/>
      </c>
      <c r="S76" s="56">
        <f>IFERROR(P76/M76,0)</f>
        <v/>
      </c>
      <c r="T76" s="57">
        <f>IFERROR(K76/J76,0)</f>
        <v/>
      </c>
      <c r="U76" s="57">
        <f>IFERROR(L76/J76,0)</f>
        <v/>
      </c>
      <c r="V76" s="28">
        <f>IFERROR(E76-C76,"")</f>
        <v/>
      </c>
      <c r="W76" s="28">
        <f>IFERROR(IF(E76="","",IF(M76&lt;0,"Wash",IF(M76&gt;0,"Positive Pickup","No Change"))),"")</f>
        <v/>
      </c>
      <c r="X76" s="32" t="n"/>
      <c r="Y76" s="32" t="n"/>
      <c r="Z76" s="32" t="n"/>
      <c r="AA76" s="33">
        <f>IFERROR(IF(OR(A76="",B76="",C76="",D76="",E76="",G76="",H76="",I76="",J76="",K76="",L76="",N76="",O76=""),"Missing required input",IF(D76&gt;=C76,"Prior snapshot must be earlier",IF(C76&gt;E76,"Snapshot is after stay date",IF(OR(K76&gt;J76,L76&gt;J76),"Rooms exceed available inventory",IF(P76&lt;0,"Review negative revenue pickup","OK"))))),"Missing required input")</f>
        <v/>
      </c>
    </row>
    <row r="77">
      <c r="A77" s="26" t="n"/>
      <c r="B77" s="26" t="n"/>
      <c r="C77" s="54" t="n"/>
      <c r="D77" s="54" t="n"/>
      <c r="E77" s="54" t="n"/>
      <c r="F77" s="28">
        <f>IFERROR(IF(E77="","",INDEX('Instructions'!$H$2:$H$8,MOD(E77-1,7)+1)),"")</f>
        <v/>
      </c>
      <c r="G77" s="26" t="n"/>
      <c r="H77" s="26" t="n"/>
      <c r="I77" s="26" t="n"/>
      <c r="J77" s="26" t="n"/>
      <c r="K77" s="26" t="n"/>
      <c r="L77" s="26" t="n"/>
      <c r="M77" s="28">
        <f>IFERROR(IF(OR(K77="",L77=""),"",L77-K77),"")</f>
        <v/>
      </c>
      <c r="N77" s="55" t="n"/>
      <c r="O77" s="55" t="n"/>
      <c r="P77" s="56">
        <f>IFERROR(IF(OR(N77="",O77=""),"",O77-N77),"")</f>
        <v/>
      </c>
      <c r="Q77" s="56">
        <f>IFERROR(N77/K77,0)</f>
        <v/>
      </c>
      <c r="R77" s="56">
        <f>IFERROR(O77/L77,0)</f>
        <v/>
      </c>
      <c r="S77" s="56">
        <f>IFERROR(P77/M77,0)</f>
        <v/>
      </c>
      <c r="T77" s="57">
        <f>IFERROR(K77/J77,0)</f>
        <v/>
      </c>
      <c r="U77" s="57">
        <f>IFERROR(L77/J77,0)</f>
        <v/>
      </c>
      <c r="V77" s="28">
        <f>IFERROR(E77-C77,"")</f>
        <v/>
      </c>
      <c r="W77" s="28">
        <f>IFERROR(IF(E77="","",IF(M77&lt;0,"Wash",IF(M77&gt;0,"Positive Pickup","No Change"))),"")</f>
        <v/>
      </c>
      <c r="X77" s="32" t="n"/>
      <c r="Y77" s="32" t="n"/>
      <c r="Z77" s="32" t="n"/>
      <c r="AA77" s="33">
        <f>IFERROR(IF(OR(A77="",B77="",C77="",D77="",E77="",G77="",H77="",I77="",J77="",K77="",L77="",N77="",O77=""),"Missing required input",IF(D77&gt;=C77,"Prior snapshot must be earlier",IF(C77&gt;E77,"Snapshot is after stay date",IF(OR(K77&gt;J77,L77&gt;J77),"Rooms exceed available inventory",IF(P77&lt;0,"Review negative revenue pickup","OK"))))),"Missing required input")</f>
        <v/>
      </c>
    </row>
    <row r="78">
      <c r="A78" s="26" t="n"/>
      <c r="B78" s="26" t="n"/>
      <c r="C78" s="54" t="n"/>
      <c r="D78" s="54" t="n"/>
      <c r="E78" s="54" t="n"/>
      <c r="F78" s="28">
        <f>IFERROR(IF(E78="","",INDEX('Instructions'!$H$2:$H$8,MOD(E78-1,7)+1)),"")</f>
        <v/>
      </c>
      <c r="G78" s="26" t="n"/>
      <c r="H78" s="26" t="n"/>
      <c r="I78" s="26" t="n"/>
      <c r="J78" s="26" t="n"/>
      <c r="K78" s="26" t="n"/>
      <c r="L78" s="26" t="n"/>
      <c r="M78" s="28">
        <f>IFERROR(IF(OR(K78="",L78=""),"",L78-K78),"")</f>
        <v/>
      </c>
      <c r="N78" s="55" t="n"/>
      <c r="O78" s="55" t="n"/>
      <c r="P78" s="56">
        <f>IFERROR(IF(OR(N78="",O78=""),"",O78-N78),"")</f>
        <v/>
      </c>
      <c r="Q78" s="56">
        <f>IFERROR(N78/K78,0)</f>
        <v/>
      </c>
      <c r="R78" s="56">
        <f>IFERROR(O78/L78,0)</f>
        <v/>
      </c>
      <c r="S78" s="56">
        <f>IFERROR(P78/M78,0)</f>
        <v/>
      </c>
      <c r="T78" s="57">
        <f>IFERROR(K78/J78,0)</f>
        <v/>
      </c>
      <c r="U78" s="57">
        <f>IFERROR(L78/J78,0)</f>
        <v/>
      </c>
      <c r="V78" s="28">
        <f>IFERROR(E78-C78,"")</f>
        <v/>
      </c>
      <c r="W78" s="28">
        <f>IFERROR(IF(E78="","",IF(M78&lt;0,"Wash",IF(M78&gt;0,"Positive Pickup","No Change"))),"")</f>
        <v/>
      </c>
      <c r="X78" s="32" t="n"/>
      <c r="Y78" s="32" t="n"/>
      <c r="Z78" s="32" t="n"/>
      <c r="AA78" s="33">
        <f>IFERROR(IF(OR(A78="",B78="",C78="",D78="",E78="",G78="",H78="",I78="",J78="",K78="",L78="",N78="",O78=""),"Missing required input",IF(D78&gt;=C78,"Prior snapshot must be earlier",IF(C78&gt;E78,"Snapshot is after stay date",IF(OR(K78&gt;J78,L78&gt;J78),"Rooms exceed available inventory",IF(P78&lt;0,"Review negative revenue pickup","OK"))))),"Missing required input")</f>
        <v/>
      </c>
    </row>
    <row r="79">
      <c r="A79" s="26" t="n"/>
      <c r="B79" s="26" t="n"/>
      <c r="C79" s="54" t="n"/>
      <c r="D79" s="54" t="n"/>
      <c r="E79" s="54" t="n"/>
      <c r="F79" s="28">
        <f>IFERROR(IF(E79="","",INDEX('Instructions'!$H$2:$H$8,MOD(E79-1,7)+1)),"")</f>
        <v/>
      </c>
      <c r="G79" s="26" t="n"/>
      <c r="H79" s="26" t="n"/>
      <c r="I79" s="26" t="n"/>
      <c r="J79" s="26" t="n"/>
      <c r="K79" s="26" t="n"/>
      <c r="L79" s="26" t="n"/>
      <c r="M79" s="28">
        <f>IFERROR(IF(OR(K79="",L79=""),"",L79-K79),"")</f>
        <v/>
      </c>
      <c r="N79" s="55" t="n"/>
      <c r="O79" s="55" t="n"/>
      <c r="P79" s="56">
        <f>IFERROR(IF(OR(N79="",O79=""),"",O79-N79),"")</f>
        <v/>
      </c>
      <c r="Q79" s="56">
        <f>IFERROR(N79/K79,0)</f>
        <v/>
      </c>
      <c r="R79" s="56">
        <f>IFERROR(O79/L79,0)</f>
        <v/>
      </c>
      <c r="S79" s="56">
        <f>IFERROR(P79/M79,0)</f>
        <v/>
      </c>
      <c r="T79" s="57">
        <f>IFERROR(K79/J79,0)</f>
        <v/>
      </c>
      <c r="U79" s="57">
        <f>IFERROR(L79/J79,0)</f>
        <v/>
      </c>
      <c r="V79" s="28">
        <f>IFERROR(E79-C79,"")</f>
        <v/>
      </c>
      <c r="W79" s="28">
        <f>IFERROR(IF(E79="","",IF(M79&lt;0,"Wash",IF(M79&gt;0,"Positive Pickup","No Change"))),"")</f>
        <v/>
      </c>
      <c r="X79" s="32" t="n"/>
      <c r="Y79" s="32" t="n"/>
      <c r="Z79" s="32" t="n"/>
      <c r="AA79" s="33">
        <f>IFERROR(IF(OR(A79="",B79="",C79="",D79="",E79="",G79="",H79="",I79="",J79="",K79="",L79="",N79="",O79=""),"Missing required input",IF(D79&gt;=C79,"Prior snapshot must be earlier",IF(C79&gt;E79,"Snapshot is after stay date",IF(OR(K79&gt;J79,L79&gt;J79),"Rooms exceed available inventory",IF(P79&lt;0,"Review negative revenue pickup","OK"))))),"Missing required input")</f>
        <v/>
      </c>
    </row>
    <row r="80">
      <c r="A80" s="26" t="n"/>
      <c r="B80" s="26" t="n"/>
      <c r="C80" s="54" t="n"/>
      <c r="D80" s="54" t="n"/>
      <c r="E80" s="54" t="n"/>
      <c r="F80" s="28">
        <f>IFERROR(IF(E80="","",INDEX('Instructions'!$H$2:$H$8,MOD(E80-1,7)+1)),"")</f>
        <v/>
      </c>
      <c r="G80" s="26" t="n"/>
      <c r="H80" s="26" t="n"/>
      <c r="I80" s="26" t="n"/>
      <c r="J80" s="26" t="n"/>
      <c r="K80" s="26" t="n"/>
      <c r="L80" s="26" t="n"/>
      <c r="M80" s="28">
        <f>IFERROR(IF(OR(K80="",L80=""),"",L80-K80),"")</f>
        <v/>
      </c>
      <c r="N80" s="55" t="n"/>
      <c r="O80" s="55" t="n"/>
      <c r="P80" s="56">
        <f>IFERROR(IF(OR(N80="",O80=""),"",O80-N80),"")</f>
        <v/>
      </c>
      <c r="Q80" s="56">
        <f>IFERROR(N80/K80,0)</f>
        <v/>
      </c>
      <c r="R80" s="56">
        <f>IFERROR(O80/L80,0)</f>
        <v/>
      </c>
      <c r="S80" s="56">
        <f>IFERROR(P80/M80,0)</f>
        <v/>
      </c>
      <c r="T80" s="57">
        <f>IFERROR(K80/J80,0)</f>
        <v/>
      </c>
      <c r="U80" s="57">
        <f>IFERROR(L80/J80,0)</f>
        <v/>
      </c>
      <c r="V80" s="28">
        <f>IFERROR(E80-C80,"")</f>
        <v/>
      </c>
      <c r="W80" s="28">
        <f>IFERROR(IF(E80="","",IF(M80&lt;0,"Wash",IF(M80&gt;0,"Positive Pickup","No Change"))),"")</f>
        <v/>
      </c>
      <c r="X80" s="32" t="n"/>
      <c r="Y80" s="32" t="n"/>
      <c r="Z80" s="32" t="n"/>
      <c r="AA80" s="33">
        <f>IFERROR(IF(OR(A80="",B80="",C80="",D80="",E80="",G80="",H80="",I80="",J80="",K80="",L80="",N80="",O80=""),"Missing required input",IF(D80&gt;=C80,"Prior snapshot must be earlier",IF(C80&gt;E80,"Snapshot is after stay date",IF(OR(K80&gt;J80,L80&gt;J80),"Rooms exceed available inventory",IF(P80&lt;0,"Review negative revenue pickup","OK"))))),"Missing required input")</f>
        <v/>
      </c>
    </row>
    <row r="81">
      <c r="A81" s="26" t="n"/>
      <c r="B81" s="26" t="n"/>
      <c r="C81" s="54" t="n"/>
      <c r="D81" s="54" t="n"/>
      <c r="E81" s="54" t="n"/>
      <c r="F81" s="28">
        <f>IFERROR(IF(E81="","",INDEX('Instructions'!$H$2:$H$8,MOD(E81-1,7)+1)),"")</f>
        <v/>
      </c>
      <c r="G81" s="26" t="n"/>
      <c r="H81" s="26" t="n"/>
      <c r="I81" s="26" t="n"/>
      <c r="J81" s="26" t="n"/>
      <c r="K81" s="26" t="n"/>
      <c r="L81" s="26" t="n"/>
      <c r="M81" s="28">
        <f>IFERROR(IF(OR(K81="",L81=""),"",L81-K81),"")</f>
        <v/>
      </c>
      <c r="N81" s="55" t="n"/>
      <c r="O81" s="55" t="n"/>
      <c r="P81" s="56">
        <f>IFERROR(IF(OR(N81="",O81=""),"",O81-N81),"")</f>
        <v/>
      </c>
      <c r="Q81" s="56">
        <f>IFERROR(N81/K81,0)</f>
        <v/>
      </c>
      <c r="R81" s="56">
        <f>IFERROR(O81/L81,0)</f>
        <v/>
      </c>
      <c r="S81" s="56">
        <f>IFERROR(P81/M81,0)</f>
        <v/>
      </c>
      <c r="T81" s="57">
        <f>IFERROR(K81/J81,0)</f>
        <v/>
      </c>
      <c r="U81" s="57">
        <f>IFERROR(L81/J81,0)</f>
        <v/>
      </c>
      <c r="V81" s="28">
        <f>IFERROR(E81-C81,"")</f>
        <v/>
      </c>
      <c r="W81" s="28">
        <f>IFERROR(IF(E81="","",IF(M81&lt;0,"Wash",IF(M81&gt;0,"Positive Pickup","No Change"))),"")</f>
        <v/>
      </c>
      <c r="X81" s="32" t="n"/>
      <c r="Y81" s="32" t="n"/>
      <c r="Z81" s="32" t="n"/>
      <c r="AA81" s="33">
        <f>IFERROR(IF(OR(A81="",B81="",C81="",D81="",E81="",G81="",H81="",I81="",J81="",K81="",L81="",N81="",O81=""),"Missing required input",IF(D81&gt;=C81,"Prior snapshot must be earlier",IF(C81&gt;E81,"Snapshot is after stay date",IF(OR(K81&gt;J81,L81&gt;J81),"Rooms exceed available inventory",IF(P81&lt;0,"Review negative revenue pickup","OK"))))),"Missing required input")</f>
        <v/>
      </c>
    </row>
    <row r="82">
      <c r="A82" s="26" t="n"/>
      <c r="B82" s="26" t="n"/>
      <c r="C82" s="54" t="n"/>
      <c r="D82" s="54" t="n"/>
      <c r="E82" s="54" t="n"/>
      <c r="F82" s="28">
        <f>IFERROR(IF(E82="","",INDEX('Instructions'!$H$2:$H$8,MOD(E82-1,7)+1)),"")</f>
        <v/>
      </c>
      <c r="G82" s="26" t="n"/>
      <c r="H82" s="26" t="n"/>
      <c r="I82" s="26" t="n"/>
      <c r="J82" s="26" t="n"/>
      <c r="K82" s="26" t="n"/>
      <c r="L82" s="26" t="n"/>
      <c r="M82" s="28">
        <f>IFERROR(IF(OR(K82="",L82=""),"",L82-K82),"")</f>
        <v/>
      </c>
      <c r="N82" s="55" t="n"/>
      <c r="O82" s="55" t="n"/>
      <c r="P82" s="56">
        <f>IFERROR(IF(OR(N82="",O82=""),"",O82-N82),"")</f>
        <v/>
      </c>
      <c r="Q82" s="56">
        <f>IFERROR(N82/K82,0)</f>
        <v/>
      </c>
      <c r="R82" s="56">
        <f>IFERROR(O82/L82,0)</f>
        <v/>
      </c>
      <c r="S82" s="56">
        <f>IFERROR(P82/M82,0)</f>
        <v/>
      </c>
      <c r="T82" s="57">
        <f>IFERROR(K82/J82,0)</f>
        <v/>
      </c>
      <c r="U82" s="57">
        <f>IFERROR(L82/J82,0)</f>
        <v/>
      </c>
      <c r="V82" s="28">
        <f>IFERROR(E82-C82,"")</f>
        <v/>
      </c>
      <c r="W82" s="28">
        <f>IFERROR(IF(E82="","",IF(M82&lt;0,"Wash",IF(M82&gt;0,"Positive Pickup","No Change"))),"")</f>
        <v/>
      </c>
      <c r="X82" s="32" t="n"/>
      <c r="Y82" s="32" t="n"/>
      <c r="Z82" s="32" t="n"/>
      <c r="AA82" s="33">
        <f>IFERROR(IF(OR(A82="",B82="",C82="",D82="",E82="",G82="",H82="",I82="",J82="",K82="",L82="",N82="",O82=""),"Missing required input",IF(D82&gt;=C82,"Prior snapshot must be earlier",IF(C82&gt;E82,"Snapshot is after stay date",IF(OR(K82&gt;J82,L82&gt;J82),"Rooms exceed available inventory",IF(P82&lt;0,"Review negative revenue pickup","OK"))))),"Missing required input")</f>
        <v/>
      </c>
    </row>
    <row r="83">
      <c r="A83" s="26" t="n"/>
      <c r="B83" s="26" t="n"/>
      <c r="C83" s="54" t="n"/>
      <c r="D83" s="54" t="n"/>
      <c r="E83" s="54" t="n"/>
      <c r="F83" s="28">
        <f>IFERROR(IF(E83="","",INDEX('Instructions'!$H$2:$H$8,MOD(E83-1,7)+1)),"")</f>
        <v/>
      </c>
      <c r="G83" s="26" t="n"/>
      <c r="H83" s="26" t="n"/>
      <c r="I83" s="26" t="n"/>
      <c r="J83" s="26" t="n"/>
      <c r="K83" s="26" t="n"/>
      <c r="L83" s="26" t="n"/>
      <c r="M83" s="28">
        <f>IFERROR(IF(OR(K83="",L83=""),"",L83-K83),"")</f>
        <v/>
      </c>
      <c r="N83" s="55" t="n"/>
      <c r="O83" s="55" t="n"/>
      <c r="P83" s="56">
        <f>IFERROR(IF(OR(N83="",O83=""),"",O83-N83),"")</f>
        <v/>
      </c>
      <c r="Q83" s="56">
        <f>IFERROR(N83/K83,0)</f>
        <v/>
      </c>
      <c r="R83" s="56">
        <f>IFERROR(O83/L83,0)</f>
        <v/>
      </c>
      <c r="S83" s="56">
        <f>IFERROR(P83/M83,0)</f>
        <v/>
      </c>
      <c r="T83" s="57">
        <f>IFERROR(K83/J83,0)</f>
        <v/>
      </c>
      <c r="U83" s="57">
        <f>IFERROR(L83/J83,0)</f>
        <v/>
      </c>
      <c r="V83" s="28">
        <f>IFERROR(E83-C83,"")</f>
        <v/>
      </c>
      <c r="W83" s="28">
        <f>IFERROR(IF(E83="","",IF(M83&lt;0,"Wash",IF(M83&gt;0,"Positive Pickup","No Change"))),"")</f>
        <v/>
      </c>
      <c r="X83" s="32" t="n"/>
      <c r="Y83" s="32" t="n"/>
      <c r="Z83" s="32" t="n"/>
      <c r="AA83" s="33">
        <f>IFERROR(IF(OR(A83="",B83="",C83="",D83="",E83="",G83="",H83="",I83="",J83="",K83="",L83="",N83="",O83=""),"Missing required input",IF(D83&gt;=C83,"Prior snapshot must be earlier",IF(C83&gt;E83,"Snapshot is after stay date",IF(OR(K83&gt;J83,L83&gt;J83),"Rooms exceed available inventory",IF(P83&lt;0,"Review negative revenue pickup","OK"))))),"Missing required input")</f>
        <v/>
      </c>
    </row>
    <row r="84">
      <c r="A84" s="26" t="n"/>
      <c r="B84" s="26" t="n"/>
      <c r="C84" s="54" t="n"/>
      <c r="D84" s="54" t="n"/>
      <c r="E84" s="54" t="n"/>
      <c r="F84" s="28">
        <f>IFERROR(IF(E84="","",INDEX('Instructions'!$H$2:$H$8,MOD(E84-1,7)+1)),"")</f>
        <v/>
      </c>
      <c r="G84" s="26" t="n"/>
      <c r="H84" s="26" t="n"/>
      <c r="I84" s="26" t="n"/>
      <c r="J84" s="26" t="n"/>
      <c r="K84" s="26" t="n"/>
      <c r="L84" s="26" t="n"/>
      <c r="M84" s="28">
        <f>IFERROR(IF(OR(K84="",L84=""),"",L84-K84),"")</f>
        <v/>
      </c>
      <c r="N84" s="55" t="n"/>
      <c r="O84" s="55" t="n"/>
      <c r="P84" s="56">
        <f>IFERROR(IF(OR(N84="",O84=""),"",O84-N84),"")</f>
        <v/>
      </c>
      <c r="Q84" s="56">
        <f>IFERROR(N84/K84,0)</f>
        <v/>
      </c>
      <c r="R84" s="56">
        <f>IFERROR(O84/L84,0)</f>
        <v/>
      </c>
      <c r="S84" s="56">
        <f>IFERROR(P84/M84,0)</f>
        <v/>
      </c>
      <c r="T84" s="57">
        <f>IFERROR(K84/J84,0)</f>
        <v/>
      </c>
      <c r="U84" s="57">
        <f>IFERROR(L84/J84,0)</f>
        <v/>
      </c>
      <c r="V84" s="28">
        <f>IFERROR(E84-C84,"")</f>
        <v/>
      </c>
      <c r="W84" s="28">
        <f>IFERROR(IF(E84="","",IF(M84&lt;0,"Wash",IF(M84&gt;0,"Positive Pickup","No Change"))),"")</f>
        <v/>
      </c>
      <c r="X84" s="32" t="n"/>
      <c r="Y84" s="32" t="n"/>
      <c r="Z84" s="32" t="n"/>
      <c r="AA84" s="33">
        <f>IFERROR(IF(OR(A84="",B84="",C84="",D84="",E84="",G84="",H84="",I84="",J84="",K84="",L84="",N84="",O84=""),"Missing required input",IF(D84&gt;=C84,"Prior snapshot must be earlier",IF(C84&gt;E84,"Snapshot is after stay date",IF(OR(K84&gt;J84,L84&gt;J84),"Rooms exceed available inventory",IF(P84&lt;0,"Review negative revenue pickup","OK"))))),"Missing required input")</f>
        <v/>
      </c>
    </row>
    <row r="85">
      <c r="A85" s="26" t="n"/>
      <c r="B85" s="26" t="n"/>
      <c r="C85" s="54" t="n"/>
      <c r="D85" s="54" t="n"/>
      <c r="E85" s="54" t="n"/>
      <c r="F85" s="28">
        <f>IFERROR(IF(E85="","",INDEX('Instructions'!$H$2:$H$8,MOD(E85-1,7)+1)),"")</f>
        <v/>
      </c>
      <c r="G85" s="26" t="n"/>
      <c r="H85" s="26" t="n"/>
      <c r="I85" s="26" t="n"/>
      <c r="J85" s="26" t="n"/>
      <c r="K85" s="26" t="n"/>
      <c r="L85" s="26" t="n"/>
      <c r="M85" s="28">
        <f>IFERROR(IF(OR(K85="",L85=""),"",L85-K85),"")</f>
        <v/>
      </c>
      <c r="N85" s="55" t="n"/>
      <c r="O85" s="55" t="n"/>
      <c r="P85" s="56">
        <f>IFERROR(IF(OR(N85="",O85=""),"",O85-N85),"")</f>
        <v/>
      </c>
      <c r="Q85" s="56">
        <f>IFERROR(N85/K85,0)</f>
        <v/>
      </c>
      <c r="R85" s="56">
        <f>IFERROR(O85/L85,0)</f>
        <v/>
      </c>
      <c r="S85" s="56">
        <f>IFERROR(P85/M85,0)</f>
        <v/>
      </c>
      <c r="T85" s="57">
        <f>IFERROR(K85/J85,0)</f>
        <v/>
      </c>
      <c r="U85" s="57">
        <f>IFERROR(L85/J85,0)</f>
        <v/>
      </c>
      <c r="V85" s="28">
        <f>IFERROR(E85-C85,"")</f>
        <v/>
      </c>
      <c r="W85" s="28">
        <f>IFERROR(IF(E85="","",IF(M85&lt;0,"Wash",IF(M85&gt;0,"Positive Pickup","No Change"))),"")</f>
        <v/>
      </c>
      <c r="X85" s="32" t="n"/>
      <c r="Y85" s="32" t="n"/>
      <c r="Z85" s="32" t="n"/>
      <c r="AA85" s="33">
        <f>IFERROR(IF(OR(A85="",B85="",C85="",D85="",E85="",G85="",H85="",I85="",J85="",K85="",L85="",N85="",O85=""),"Missing required input",IF(D85&gt;=C85,"Prior snapshot must be earlier",IF(C85&gt;E85,"Snapshot is after stay date",IF(OR(K85&gt;J85,L85&gt;J85),"Rooms exceed available inventory",IF(P85&lt;0,"Review negative revenue pickup","OK"))))),"Missing required input")</f>
        <v/>
      </c>
    </row>
    <row r="86">
      <c r="A86" s="26" t="n"/>
      <c r="B86" s="26" t="n"/>
      <c r="C86" s="54" t="n"/>
      <c r="D86" s="54" t="n"/>
      <c r="E86" s="54" t="n"/>
      <c r="F86" s="28">
        <f>IFERROR(IF(E86="","",INDEX('Instructions'!$H$2:$H$8,MOD(E86-1,7)+1)),"")</f>
        <v/>
      </c>
      <c r="G86" s="26" t="n"/>
      <c r="H86" s="26" t="n"/>
      <c r="I86" s="26" t="n"/>
      <c r="J86" s="26" t="n"/>
      <c r="K86" s="26" t="n"/>
      <c r="L86" s="26" t="n"/>
      <c r="M86" s="28">
        <f>IFERROR(IF(OR(K86="",L86=""),"",L86-K86),"")</f>
        <v/>
      </c>
      <c r="N86" s="55" t="n"/>
      <c r="O86" s="55" t="n"/>
      <c r="P86" s="56">
        <f>IFERROR(IF(OR(N86="",O86=""),"",O86-N86),"")</f>
        <v/>
      </c>
      <c r="Q86" s="56">
        <f>IFERROR(N86/K86,0)</f>
        <v/>
      </c>
      <c r="R86" s="56">
        <f>IFERROR(O86/L86,0)</f>
        <v/>
      </c>
      <c r="S86" s="56">
        <f>IFERROR(P86/M86,0)</f>
        <v/>
      </c>
      <c r="T86" s="57">
        <f>IFERROR(K86/J86,0)</f>
        <v/>
      </c>
      <c r="U86" s="57">
        <f>IFERROR(L86/J86,0)</f>
        <v/>
      </c>
      <c r="V86" s="28">
        <f>IFERROR(E86-C86,"")</f>
        <v/>
      </c>
      <c r="W86" s="28">
        <f>IFERROR(IF(E86="","",IF(M86&lt;0,"Wash",IF(M86&gt;0,"Positive Pickup","No Change"))),"")</f>
        <v/>
      </c>
      <c r="X86" s="32" t="n"/>
      <c r="Y86" s="32" t="n"/>
      <c r="Z86" s="32" t="n"/>
      <c r="AA86" s="33">
        <f>IFERROR(IF(OR(A86="",B86="",C86="",D86="",E86="",G86="",H86="",I86="",J86="",K86="",L86="",N86="",O86=""),"Missing required input",IF(D86&gt;=C86,"Prior snapshot must be earlier",IF(C86&gt;E86,"Snapshot is after stay date",IF(OR(K86&gt;J86,L86&gt;J86),"Rooms exceed available inventory",IF(P86&lt;0,"Review negative revenue pickup","OK"))))),"Missing required input")</f>
        <v/>
      </c>
    </row>
    <row r="87">
      <c r="A87" s="26" t="n"/>
      <c r="B87" s="26" t="n"/>
      <c r="C87" s="54" t="n"/>
      <c r="D87" s="54" t="n"/>
      <c r="E87" s="54" t="n"/>
      <c r="F87" s="28">
        <f>IFERROR(IF(E87="","",INDEX('Instructions'!$H$2:$H$8,MOD(E87-1,7)+1)),"")</f>
        <v/>
      </c>
      <c r="G87" s="26" t="n"/>
      <c r="H87" s="26" t="n"/>
      <c r="I87" s="26" t="n"/>
      <c r="J87" s="26" t="n"/>
      <c r="K87" s="26" t="n"/>
      <c r="L87" s="26" t="n"/>
      <c r="M87" s="28">
        <f>IFERROR(IF(OR(K87="",L87=""),"",L87-K87),"")</f>
        <v/>
      </c>
      <c r="N87" s="55" t="n"/>
      <c r="O87" s="55" t="n"/>
      <c r="P87" s="56">
        <f>IFERROR(IF(OR(N87="",O87=""),"",O87-N87),"")</f>
        <v/>
      </c>
      <c r="Q87" s="56">
        <f>IFERROR(N87/K87,0)</f>
        <v/>
      </c>
      <c r="R87" s="56">
        <f>IFERROR(O87/L87,0)</f>
        <v/>
      </c>
      <c r="S87" s="56">
        <f>IFERROR(P87/M87,0)</f>
        <v/>
      </c>
      <c r="T87" s="57">
        <f>IFERROR(K87/J87,0)</f>
        <v/>
      </c>
      <c r="U87" s="57">
        <f>IFERROR(L87/J87,0)</f>
        <v/>
      </c>
      <c r="V87" s="28">
        <f>IFERROR(E87-C87,"")</f>
        <v/>
      </c>
      <c r="W87" s="28">
        <f>IFERROR(IF(E87="","",IF(M87&lt;0,"Wash",IF(M87&gt;0,"Positive Pickup","No Change"))),"")</f>
        <v/>
      </c>
      <c r="X87" s="32" t="n"/>
      <c r="Y87" s="32" t="n"/>
      <c r="Z87" s="32" t="n"/>
      <c r="AA87" s="33">
        <f>IFERROR(IF(OR(A87="",B87="",C87="",D87="",E87="",G87="",H87="",I87="",J87="",K87="",L87="",N87="",O87=""),"Missing required input",IF(D87&gt;=C87,"Prior snapshot must be earlier",IF(C87&gt;E87,"Snapshot is after stay date",IF(OR(K87&gt;J87,L87&gt;J87),"Rooms exceed available inventory",IF(P87&lt;0,"Review negative revenue pickup","OK"))))),"Missing required input")</f>
        <v/>
      </c>
    </row>
    <row r="88">
      <c r="A88" s="26" t="n"/>
      <c r="B88" s="26" t="n"/>
      <c r="C88" s="54" t="n"/>
      <c r="D88" s="54" t="n"/>
      <c r="E88" s="54" t="n"/>
      <c r="F88" s="28">
        <f>IFERROR(IF(E88="","",INDEX('Instructions'!$H$2:$H$8,MOD(E88-1,7)+1)),"")</f>
        <v/>
      </c>
      <c r="G88" s="26" t="n"/>
      <c r="H88" s="26" t="n"/>
      <c r="I88" s="26" t="n"/>
      <c r="J88" s="26" t="n"/>
      <c r="K88" s="26" t="n"/>
      <c r="L88" s="26" t="n"/>
      <c r="M88" s="28">
        <f>IFERROR(IF(OR(K88="",L88=""),"",L88-K88),"")</f>
        <v/>
      </c>
      <c r="N88" s="55" t="n"/>
      <c r="O88" s="55" t="n"/>
      <c r="P88" s="56">
        <f>IFERROR(IF(OR(N88="",O88=""),"",O88-N88),"")</f>
        <v/>
      </c>
      <c r="Q88" s="56">
        <f>IFERROR(N88/K88,0)</f>
        <v/>
      </c>
      <c r="R88" s="56">
        <f>IFERROR(O88/L88,0)</f>
        <v/>
      </c>
      <c r="S88" s="56">
        <f>IFERROR(P88/M88,0)</f>
        <v/>
      </c>
      <c r="T88" s="57">
        <f>IFERROR(K88/J88,0)</f>
        <v/>
      </c>
      <c r="U88" s="57">
        <f>IFERROR(L88/J88,0)</f>
        <v/>
      </c>
      <c r="V88" s="28">
        <f>IFERROR(E88-C88,"")</f>
        <v/>
      </c>
      <c r="W88" s="28">
        <f>IFERROR(IF(E88="","",IF(M88&lt;0,"Wash",IF(M88&gt;0,"Positive Pickup","No Change"))),"")</f>
        <v/>
      </c>
      <c r="X88" s="32" t="n"/>
      <c r="Y88" s="32" t="n"/>
      <c r="Z88" s="32" t="n"/>
      <c r="AA88" s="33">
        <f>IFERROR(IF(OR(A88="",B88="",C88="",D88="",E88="",G88="",H88="",I88="",J88="",K88="",L88="",N88="",O88=""),"Missing required input",IF(D88&gt;=C88,"Prior snapshot must be earlier",IF(C88&gt;E88,"Snapshot is after stay date",IF(OR(K88&gt;J88,L88&gt;J88),"Rooms exceed available inventory",IF(P88&lt;0,"Review negative revenue pickup","OK"))))),"Missing required input")</f>
        <v/>
      </c>
    </row>
    <row r="89">
      <c r="A89" s="26" t="n"/>
      <c r="B89" s="26" t="n"/>
      <c r="C89" s="54" t="n"/>
      <c r="D89" s="54" t="n"/>
      <c r="E89" s="54" t="n"/>
      <c r="F89" s="28">
        <f>IFERROR(IF(E89="","",INDEX('Instructions'!$H$2:$H$8,MOD(E89-1,7)+1)),"")</f>
        <v/>
      </c>
      <c r="G89" s="26" t="n"/>
      <c r="H89" s="26" t="n"/>
      <c r="I89" s="26" t="n"/>
      <c r="J89" s="26" t="n"/>
      <c r="K89" s="26" t="n"/>
      <c r="L89" s="26" t="n"/>
      <c r="M89" s="28">
        <f>IFERROR(IF(OR(K89="",L89=""),"",L89-K89),"")</f>
        <v/>
      </c>
      <c r="N89" s="55" t="n"/>
      <c r="O89" s="55" t="n"/>
      <c r="P89" s="56">
        <f>IFERROR(IF(OR(N89="",O89=""),"",O89-N89),"")</f>
        <v/>
      </c>
      <c r="Q89" s="56">
        <f>IFERROR(N89/K89,0)</f>
        <v/>
      </c>
      <c r="R89" s="56">
        <f>IFERROR(O89/L89,0)</f>
        <v/>
      </c>
      <c r="S89" s="56">
        <f>IFERROR(P89/M89,0)</f>
        <v/>
      </c>
      <c r="T89" s="57">
        <f>IFERROR(K89/J89,0)</f>
        <v/>
      </c>
      <c r="U89" s="57">
        <f>IFERROR(L89/J89,0)</f>
        <v/>
      </c>
      <c r="V89" s="28">
        <f>IFERROR(E89-C89,"")</f>
        <v/>
      </c>
      <c r="W89" s="28">
        <f>IFERROR(IF(E89="","",IF(M89&lt;0,"Wash",IF(M89&gt;0,"Positive Pickup","No Change"))),"")</f>
        <v/>
      </c>
      <c r="X89" s="32" t="n"/>
      <c r="Y89" s="32" t="n"/>
      <c r="Z89" s="32" t="n"/>
      <c r="AA89" s="33">
        <f>IFERROR(IF(OR(A89="",B89="",C89="",D89="",E89="",G89="",H89="",I89="",J89="",K89="",L89="",N89="",O89=""),"Missing required input",IF(D89&gt;=C89,"Prior snapshot must be earlier",IF(C89&gt;E89,"Snapshot is after stay date",IF(OR(K89&gt;J89,L89&gt;J89),"Rooms exceed available inventory",IF(P89&lt;0,"Review negative revenue pickup","OK"))))),"Missing required input")</f>
        <v/>
      </c>
    </row>
    <row r="90">
      <c r="A90" s="26" t="n"/>
      <c r="B90" s="26" t="n"/>
      <c r="C90" s="54" t="n"/>
      <c r="D90" s="54" t="n"/>
      <c r="E90" s="54" t="n"/>
      <c r="F90" s="28">
        <f>IFERROR(IF(E90="","",INDEX('Instructions'!$H$2:$H$8,MOD(E90-1,7)+1)),"")</f>
        <v/>
      </c>
      <c r="G90" s="26" t="n"/>
      <c r="H90" s="26" t="n"/>
      <c r="I90" s="26" t="n"/>
      <c r="J90" s="26" t="n"/>
      <c r="K90" s="26" t="n"/>
      <c r="L90" s="26" t="n"/>
      <c r="M90" s="28">
        <f>IFERROR(IF(OR(K90="",L90=""),"",L90-K90),"")</f>
        <v/>
      </c>
      <c r="N90" s="55" t="n"/>
      <c r="O90" s="55" t="n"/>
      <c r="P90" s="56">
        <f>IFERROR(IF(OR(N90="",O90=""),"",O90-N90),"")</f>
        <v/>
      </c>
      <c r="Q90" s="56">
        <f>IFERROR(N90/K90,0)</f>
        <v/>
      </c>
      <c r="R90" s="56">
        <f>IFERROR(O90/L90,0)</f>
        <v/>
      </c>
      <c r="S90" s="56">
        <f>IFERROR(P90/M90,0)</f>
        <v/>
      </c>
      <c r="T90" s="57">
        <f>IFERROR(K90/J90,0)</f>
        <v/>
      </c>
      <c r="U90" s="57">
        <f>IFERROR(L90/J90,0)</f>
        <v/>
      </c>
      <c r="V90" s="28">
        <f>IFERROR(E90-C90,"")</f>
        <v/>
      </c>
      <c r="W90" s="28">
        <f>IFERROR(IF(E90="","",IF(M90&lt;0,"Wash",IF(M90&gt;0,"Positive Pickup","No Change"))),"")</f>
        <v/>
      </c>
      <c r="X90" s="32" t="n"/>
      <c r="Y90" s="32" t="n"/>
      <c r="Z90" s="32" t="n"/>
      <c r="AA90" s="33">
        <f>IFERROR(IF(OR(A90="",B90="",C90="",D90="",E90="",G90="",H90="",I90="",J90="",K90="",L90="",N90="",O90=""),"Missing required input",IF(D90&gt;=C90,"Prior snapshot must be earlier",IF(C90&gt;E90,"Snapshot is after stay date",IF(OR(K90&gt;J90,L90&gt;J90),"Rooms exceed available inventory",IF(P90&lt;0,"Review negative revenue pickup","OK"))))),"Missing required input")</f>
        <v/>
      </c>
    </row>
    <row r="91">
      <c r="A91" s="26" t="n"/>
      <c r="B91" s="26" t="n"/>
      <c r="C91" s="54" t="n"/>
      <c r="D91" s="54" t="n"/>
      <c r="E91" s="54" t="n"/>
      <c r="F91" s="28">
        <f>IFERROR(IF(E91="","",INDEX('Instructions'!$H$2:$H$8,MOD(E91-1,7)+1)),"")</f>
        <v/>
      </c>
      <c r="G91" s="26" t="n"/>
      <c r="H91" s="26" t="n"/>
      <c r="I91" s="26" t="n"/>
      <c r="J91" s="26" t="n"/>
      <c r="K91" s="26" t="n"/>
      <c r="L91" s="26" t="n"/>
      <c r="M91" s="28">
        <f>IFERROR(IF(OR(K91="",L91=""),"",L91-K91),"")</f>
        <v/>
      </c>
      <c r="N91" s="55" t="n"/>
      <c r="O91" s="55" t="n"/>
      <c r="P91" s="56">
        <f>IFERROR(IF(OR(N91="",O91=""),"",O91-N91),"")</f>
        <v/>
      </c>
      <c r="Q91" s="56">
        <f>IFERROR(N91/K91,0)</f>
        <v/>
      </c>
      <c r="R91" s="56">
        <f>IFERROR(O91/L91,0)</f>
        <v/>
      </c>
      <c r="S91" s="56">
        <f>IFERROR(P91/M91,0)</f>
        <v/>
      </c>
      <c r="T91" s="57">
        <f>IFERROR(K91/J91,0)</f>
        <v/>
      </c>
      <c r="U91" s="57">
        <f>IFERROR(L91/J91,0)</f>
        <v/>
      </c>
      <c r="V91" s="28">
        <f>IFERROR(E91-C91,"")</f>
        <v/>
      </c>
      <c r="W91" s="28">
        <f>IFERROR(IF(E91="","",IF(M91&lt;0,"Wash",IF(M91&gt;0,"Positive Pickup","No Change"))),"")</f>
        <v/>
      </c>
      <c r="X91" s="32" t="n"/>
      <c r="Y91" s="32" t="n"/>
      <c r="Z91" s="32" t="n"/>
      <c r="AA91" s="33">
        <f>IFERROR(IF(OR(A91="",B91="",C91="",D91="",E91="",G91="",H91="",I91="",J91="",K91="",L91="",N91="",O91=""),"Missing required input",IF(D91&gt;=C91,"Prior snapshot must be earlier",IF(C91&gt;E91,"Snapshot is after stay date",IF(OR(K91&gt;J91,L91&gt;J91),"Rooms exceed available inventory",IF(P91&lt;0,"Review negative revenue pickup","OK"))))),"Missing required input")</f>
        <v/>
      </c>
    </row>
    <row r="92">
      <c r="A92" s="26" t="n"/>
      <c r="B92" s="26" t="n"/>
      <c r="C92" s="54" t="n"/>
      <c r="D92" s="54" t="n"/>
      <c r="E92" s="54" t="n"/>
      <c r="F92" s="28">
        <f>IFERROR(IF(E92="","",INDEX('Instructions'!$H$2:$H$8,MOD(E92-1,7)+1)),"")</f>
        <v/>
      </c>
      <c r="G92" s="26" t="n"/>
      <c r="H92" s="26" t="n"/>
      <c r="I92" s="26" t="n"/>
      <c r="J92" s="26" t="n"/>
      <c r="K92" s="26" t="n"/>
      <c r="L92" s="26" t="n"/>
      <c r="M92" s="28">
        <f>IFERROR(IF(OR(K92="",L92=""),"",L92-K92),"")</f>
        <v/>
      </c>
      <c r="N92" s="55" t="n"/>
      <c r="O92" s="55" t="n"/>
      <c r="P92" s="56">
        <f>IFERROR(IF(OR(N92="",O92=""),"",O92-N92),"")</f>
        <v/>
      </c>
      <c r="Q92" s="56">
        <f>IFERROR(N92/K92,0)</f>
        <v/>
      </c>
      <c r="R92" s="56">
        <f>IFERROR(O92/L92,0)</f>
        <v/>
      </c>
      <c r="S92" s="56">
        <f>IFERROR(P92/M92,0)</f>
        <v/>
      </c>
      <c r="T92" s="57">
        <f>IFERROR(K92/J92,0)</f>
        <v/>
      </c>
      <c r="U92" s="57">
        <f>IFERROR(L92/J92,0)</f>
        <v/>
      </c>
      <c r="V92" s="28">
        <f>IFERROR(E92-C92,"")</f>
        <v/>
      </c>
      <c r="W92" s="28">
        <f>IFERROR(IF(E92="","",IF(M92&lt;0,"Wash",IF(M92&gt;0,"Positive Pickup","No Change"))),"")</f>
        <v/>
      </c>
      <c r="X92" s="32" t="n"/>
      <c r="Y92" s="32" t="n"/>
      <c r="Z92" s="32" t="n"/>
      <c r="AA92" s="33">
        <f>IFERROR(IF(OR(A92="",B92="",C92="",D92="",E92="",G92="",H92="",I92="",J92="",K92="",L92="",N92="",O92=""),"Missing required input",IF(D92&gt;=C92,"Prior snapshot must be earlier",IF(C92&gt;E92,"Snapshot is after stay date",IF(OR(K92&gt;J92,L92&gt;J92),"Rooms exceed available inventory",IF(P92&lt;0,"Review negative revenue pickup","OK"))))),"Missing required input")</f>
        <v/>
      </c>
    </row>
    <row r="93">
      <c r="A93" s="26" t="n"/>
      <c r="B93" s="26" t="n"/>
      <c r="C93" s="54" t="n"/>
      <c r="D93" s="54" t="n"/>
      <c r="E93" s="54" t="n"/>
      <c r="F93" s="28">
        <f>IFERROR(IF(E93="","",INDEX('Instructions'!$H$2:$H$8,MOD(E93-1,7)+1)),"")</f>
        <v/>
      </c>
      <c r="G93" s="26" t="n"/>
      <c r="H93" s="26" t="n"/>
      <c r="I93" s="26" t="n"/>
      <c r="J93" s="26" t="n"/>
      <c r="K93" s="26" t="n"/>
      <c r="L93" s="26" t="n"/>
      <c r="M93" s="28">
        <f>IFERROR(IF(OR(K93="",L93=""),"",L93-K93),"")</f>
        <v/>
      </c>
      <c r="N93" s="55" t="n"/>
      <c r="O93" s="55" t="n"/>
      <c r="P93" s="56">
        <f>IFERROR(IF(OR(N93="",O93=""),"",O93-N93),"")</f>
        <v/>
      </c>
      <c r="Q93" s="56">
        <f>IFERROR(N93/K93,0)</f>
        <v/>
      </c>
      <c r="R93" s="56">
        <f>IFERROR(O93/L93,0)</f>
        <v/>
      </c>
      <c r="S93" s="56">
        <f>IFERROR(P93/M93,0)</f>
        <v/>
      </c>
      <c r="T93" s="57">
        <f>IFERROR(K93/J93,0)</f>
        <v/>
      </c>
      <c r="U93" s="57">
        <f>IFERROR(L93/J93,0)</f>
        <v/>
      </c>
      <c r="V93" s="28">
        <f>IFERROR(E93-C93,"")</f>
        <v/>
      </c>
      <c r="W93" s="28">
        <f>IFERROR(IF(E93="","",IF(M93&lt;0,"Wash",IF(M93&gt;0,"Positive Pickup","No Change"))),"")</f>
        <v/>
      </c>
      <c r="X93" s="32" t="n"/>
      <c r="Y93" s="32" t="n"/>
      <c r="Z93" s="32" t="n"/>
      <c r="AA93" s="33">
        <f>IFERROR(IF(OR(A93="",B93="",C93="",D93="",E93="",G93="",H93="",I93="",J93="",K93="",L93="",N93="",O93=""),"Missing required input",IF(D93&gt;=C93,"Prior snapshot must be earlier",IF(C93&gt;E93,"Snapshot is after stay date",IF(OR(K93&gt;J93,L93&gt;J93),"Rooms exceed available inventory",IF(P93&lt;0,"Review negative revenue pickup","OK"))))),"Missing required input")</f>
        <v/>
      </c>
    </row>
    <row r="94">
      <c r="A94" s="26" t="n"/>
      <c r="B94" s="26" t="n"/>
      <c r="C94" s="54" t="n"/>
      <c r="D94" s="54" t="n"/>
      <c r="E94" s="54" t="n"/>
      <c r="F94" s="28">
        <f>IFERROR(IF(E94="","",INDEX('Instructions'!$H$2:$H$8,MOD(E94-1,7)+1)),"")</f>
        <v/>
      </c>
      <c r="G94" s="26" t="n"/>
      <c r="H94" s="26" t="n"/>
      <c r="I94" s="26" t="n"/>
      <c r="J94" s="26" t="n"/>
      <c r="K94" s="26" t="n"/>
      <c r="L94" s="26" t="n"/>
      <c r="M94" s="28">
        <f>IFERROR(IF(OR(K94="",L94=""),"",L94-K94),"")</f>
        <v/>
      </c>
      <c r="N94" s="55" t="n"/>
      <c r="O94" s="55" t="n"/>
      <c r="P94" s="56">
        <f>IFERROR(IF(OR(N94="",O94=""),"",O94-N94),"")</f>
        <v/>
      </c>
      <c r="Q94" s="56">
        <f>IFERROR(N94/K94,0)</f>
        <v/>
      </c>
      <c r="R94" s="56">
        <f>IFERROR(O94/L94,0)</f>
        <v/>
      </c>
      <c r="S94" s="56">
        <f>IFERROR(P94/M94,0)</f>
        <v/>
      </c>
      <c r="T94" s="57">
        <f>IFERROR(K94/J94,0)</f>
        <v/>
      </c>
      <c r="U94" s="57">
        <f>IFERROR(L94/J94,0)</f>
        <v/>
      </c>
      <c r="V94" s="28">
        <f>IFERROR(E94-C94,"")</f>
        <v/>
      </c>
      <c r="W94" s="28">
        <f>IFERROR(IF(E94="","",IF(M94&lt;0,"Wash",IF(M94&gt;0,"Positive Pickup","No Change"))),"")</f>
        <v/>
      </c>
      <c r="X94" s="32" t="n"/>
      <c r="Y94" s="32" t="n"/>
      <c r="Z94" s="32" t="n"/>
      <c r="AA94" s="33">
        <f>IFERROR(IF(OR(A94="",B94="",C94="",D94="",E94="",G94="",H94="",I94="",J94="",K94="",L94="",N94="",O94=""),"Missing required input",IF(D94&gt;=C94,"Prior snapshot must be earlier",IF(C94&gt;E94,"Snapshot is after stay date",IF(OR(K94&gt;J94,L94&gt;J94),"Rooms exceed available inventory",IF(P94&lt;0,"Review negative revenue pickup","OK"))))),"Missing required input")</f>
        <v/>
      </c>
    </row>
    <row r="95">
      <c r="A95" s="26" t="n"/>
      <c r="B95" s="26" t="n"/>
      <c r="C95" s="54" t="n"/>
      <c r="D95" s="54" t="n"/>
      <c r="E95" s="54" t="n"/>
      <c r="F95" s="28">
        <f>IFERROR(IF(E95="","",INDEX('Instructions'!$H$2:$H$8,MOD(E95-1,7)+1)),"")</f>
        <v/>
      </c>
      <c r="G95" s="26" t="n"/>
      <c r="H95" s="26" t="n"/>
      <c r="I95" s="26" t="n"/>
      <c r="J95" s="26" t="n"/>
      <c r="K95" s="26" t="n"/>
      <c r="L95" s="26" t="n"/>
      <c r="M95" s="28">
        <f>IFERROR(IF(OR(K95="",L95=""),"",L95-K95),"")</f>
        <v/>
      </c>
      <c r="N95" s="55" t="n"/>
      <c r="O95" s="55" t="n"/>
      <c r="P95" s="56">
        <f>IFERROR(IF(OR(N95="",O95=""),"",O95-N95),"")</f>
        <v/>
      </c>
      <c r="Q95" s="56">
        <f>IFERROR(N95/K95,0)</f>
        <v/>
      </c>
      <c r="R95" s="56">
        <f>IFERROR(O95/L95,0)</f>
        <v/>
      </c>
      <c r="S95" s="56">
        <f>IFERROR(P95/M95,0)</f>
        <v/>
      </c>
      <c r="T95" s="57">
        <f>IFERROR(K95/J95,0)</f>
        <v/>
      </c>
      <c r="U95" s="57">
        <f>IFERROR(L95/J95,0)</f>
        <v/>
      </c>
      <c r="V95" s="28">
        <f>IFERROR(E95-C95,"")</f>
        <v/>
      </c>
      <c r="W95" s="28">
        <f>IFERROR(IF(E95="","",IF(M95&lt;0,"Wash",IF(M95&gt;0,"Positive Pickup","No Change"))),"")</f>
        <v/>
      </c>
      <c r="X95" s="32" t="n"/>
      <c r="Y95" s="32" t="n"/>
      <c r="Z95" s="32" t="n"/>
      <c r="AA95" s="33">
        <f>IFERROR(IF(OR(A95="",B95="",C95="",D95="",E95="",G95="",H95="",I95="",J95="",K95="",L95="",N95="",O95=""),"Missing required input",IF(D95&gt;=C95,"Prior snapshot must be earlier",IF(C95&gt;E95,"Snapshot is after stay date",IF(OR(K95&gt;J95,L95&gt;J95),"Rooms exceed available inventory",IF(P95&lt;0,"Review negative revenue pickup","OK"))))),"Missing required input")</f>
        <v/>
      </c>
    </row>
    <row r="96">
      <c r="A96" s="26" t="n"/>
      <c r="B96" s="26" t="n"/>
      <c r="C96" s="54" t="n"/>
      <c r="D96" s="54" t="n"/>
      <c r="E96" s="54" t="n"/>
      <c r="F96" s="28">
        <f>IFERROR(IF(E96="","",INDEX('Instructions'!$H$2:$H$8,MOD(E96-1,7)+1)),"")</f>
        <v/>
      </c>
      <c r="G96" s="26" t="n"/>
      <c r="H96" s="26" t="n"/>
      <c r="I96" s="26" t="n"/>
      <c r="J96" s="26" t="n"/>
      <c r="K96" s="26" t="n"/>
      <c r="L96" s="26" t="n"/>
      <c r="M96" s="28">
        <f>IFERROR(IF(OR(K96="",L96=""),"",L96-K96),"")</f>
        <v/>
      </c>
      <c r="N96" s="55" t="n"/>
      <c r="O96" s="55" t="n"/>
      <c r="P96" s="56">
        <f>IFERROR(IF(OR(N96="",O96=""),"",O96-N96),"")</f>
        <v/>
      </c>
      <c r="Q96" s="56">
        <f>IFERROR(N96/K96,0)</f>
        <v/>
      </c>
      <c r="R96" s="56">
        <f>IFERROR(O96/L96,0)</f>
        <v/>
      </c>
      <c r="S96" s="56">
        <f>IFERROR(P96/M96,0)</f>
        <v/>
      </c>
      <c r="T96" s="57">
        <f>IFERROR(K96/J96,0)</f>
        <v/>
      </c>
      <c r="U96" s="57">
        <f>IFERROR(L96/J96,0)</f>
        <v/>
      </c>
      <c r="V96" s="28">
        <f>IFERROR(E96-C96,"")</f>
        <v/>
      </c>
      <c r="W96" s="28">
        <f>IFERROR(IF(E96="","",IF(M96&lt;0,"Wash",IF(M96&gt;0,"Positive Pickup","No Change"))),"")</f>
        <v/>
      </c>
      <c r="X96" s="32" t="n"/>
      <c r="Y96" s="32" t="n"/>
      <c r="Z96" s="32" t="n"/>
      <c r="AA96" s="33">
        <f>IFERROR(IF(OR(A96="",B96="",C96="",D96="",E96="",G96="",H96="",I96="",J96="",K96="",L96="",N96="",O96=""),"Missing required input",IF(D96&gt;=C96,"Prior snapshot must be earlier",IF(C96&gt;E96,"Snapshot is after stay date",IF(OR(K96&gt;J96,L96&gt;J96),"Rooms exceed available inventory",IF(P96&lt;0,"Review negative revenue pickup","OK"))))),"Missing required input")</f>
        <v/>
      </c>
    </row>
    <row r="97">
      <c r="A97" s="26" t="n"/>
      <c r="B97" s="26" t="n"/>
      <c r="C97" s="54" t="n"/>
      <c r="D97" s="54" t="n"/>
      <c r="E97" s="54" t="n"/>
      <c r="F97" s="28">
        <f>IFERROR(IF(E97="","",INDEX('Instructions'!$H$2:$H$8,MOD(E97-1,7)+1)),"")</f>
        <v/>
      </c>
      <c r="G97" s="26" t="n"/>
      <c r="H97" s="26" t="n"/>
      <c r="I97" s="26" t="n"/>
      <c r="J97" s="26" t="n"/>
      <c r="K97" s="26" t="n"/>
      <c r="L97" s="26" t="n"/>
      <c r="M97" s="28">
        <f>IFERROR(IF(OR(K97="",L97=""),"",L97-K97),"")</f>
        <v/>
      </c>
      <c r="N97" s="55" t="n"/>
      <c r="O97" s="55" t="n"/>
      <c r="P97" s="56">
        <f>IFERROR(IF(OR(N97="",O97=""),"",O97-N97),"")</f>
        <v/>
      </c>
      <c r="Q97" s="56">
        <f>IFERROR(N97/K97,0)</f>
        <v/>
      </c>
      <c r="R97" s="56">
        <f>IFERROR(O97/L97,0)</f>
        <v/>
      </c>
      <c r="S97" s="56">
        <f>IFERROR(P97/M97,0)</f>
        <v/>
      </c>
      <c r="T97" s="57">
        <f>IFERROR(K97/J97,0)</f>
        <v/>
      </c>
      <c r="U97" s="57">
        <f>IFERROR(L97/J97,0)</f>
        <v/>
      </c>
      <c r="V97" s="28">
        <f>IFERROR(E97-C97,"")</f>
        <v/>
      </c>
      <c r="W97" s="28">
        <f>IFERROR(IF(E97="","",IF(M97&lt;0,"Wash",IF(M97&gt;0,"Positive Pickup","No Change"))),"")</f>
        <v/>
      </c>
      <c r="X97" s="32" t="n"/>
      <c r="Y97" s="32" t="n"/>
      <c r="Z97" s="32" t="n"/>
      <c r="AA97" s="33">
        <f>IFERROR(IF(OR(A97="",B97="",C97="",D97="",E97="",G97="",H97="",I97="",J97="",K97="",L97="",N97="",O97=""),"Missing required input",IF(D97&gt;=C97,"Prior snapshot must be earlier",IF(C97&gt;E97,"Snapshot is after stay date",IF(OR(K97&gt;J97,L97&gt;J97),"Rooms exceed available inventory",IF(P97&lt;0,"Review negative revenue pickup","OK"))))),"Missing required input")</f>
        <v/>
      </c>
    </row>
    <row r="98">
      <c r="A98" s="26" t="n"/>
      <c r="B98" s="26" t="n"/>
      <c r="C98" s="54" t="n"/>
      <c r="D98" s="54" t="n"/>
      <c r="E98" s="54" t="n"/>
      <c r="F98" s="28">
        <f>IFERROR(IF(E98="","",INDEX('Instructions'!$H$2:$H$8,MOD(E98-1,7)+1)),"")</f>
        <v/>
      </c>
      <c r="G98" s="26" t="n"/>
      <c r="H98" s="26" t="n"/>
      <c r="I98" s="26" t="n"/>
      <c r="J98" s="26" t="n"/>
      <c r="K98" s="26" t="n"/>
      <c r="L98" s="26" t="n"/>
      <c r="M98" s="28">
        <f>IFERROR(IF(OR(K98="",L98=""),"",L98-K98),"")</f>
        <v/>
      </c>
      <c r="N98" s="55" t="n"/>
      <c r="O98" s="55" t="n"/>
      <c r="P98" s="56">
        <f>IFERROR(IF(OR(N98="",O98=""),"",O98-N98),"")</f>
        <v/>
      </c>
      <c r="Q98" s="56">
        <f>IFERROR(N98/K98,0)</f>
        <v/>
      </c>
      <c r="R98" s="56">
        <f>IFERROR(O98/L98,0)</f>
        <v/>
      </c>
      <c r="S98" s="56">
        <f>IFERROR(P98/M98,0)</f>
        <v/>
      </c>
      <c r="T98" s="57">
        <f>IFERROR(K98/J98,0)</f>
        <v/>
      </c>
      <c r="U98" s="57">
        <f>IFERROR(L98/J98,0)</f>
        <v/>
      </c>
      <c r="V98" s="28">
        <f>IFERROR(E98-C98,"")</f>
        <v/>
      </c>
      <c r="W98" s="28">
        <f>IFERROR(IF(E98="","",IF(M98&lt;0,"Wash",IF(M98&gt;0,"Positive Pickup","No Change"))),"")</f>
        <v/>
      </c>
      <c r="X98" s="32" t="n"/>
      <c r="Y98" s="32" t="n"/>
      <c r="Z98" s="32" t="n"/>
      <c r="AA98" s="33">
        <f>IFERROR(IF(OR(A98="",B98="",C98="",D98="",E98="",G98="",H98="",I98="",J98="",K98="",L98="",N98="",O98=""),"Missing required input",IF(D98&gt;=C98,"Prior snapshot must be earlier",IF(C98&gt;E98,"Snapshot is after stay date",IF(OR(K98&gt;J98,L98&gt;J98),"Rooms exceed available inventory",IF(P98&lt;0,"Review negative revenue pickup","OK"))))),"Missing required input")</f>
        <v/>
      </c>
    </row>
    <row r="99">
      <c r="A99" s="26" t="n"/>
      <c r="B99" s="26" t="n"/>
      <c r="C99" s="54" t="n"/>
      <c r="D99" s="54" t="n"/>
      <c r="E99" s="54" t="n"/>
      <c r="F99" s="28">
        <f>IFERROR(IF(E99="","",INDEX('Instructions'!$H$2:$H$8,MOD(E99-1,7)+1)),"")</f>
        <v/>
      </c>
      <c r="G99" s="26" t="n"/>
      <c r="H99" s="26" t="n"/>
      <c r="I99" s="26" t="n"/>
      <c r="J99" s="26" t="n"/>
      <c r="K99" s="26" t="n"/>
      <c r="L99" s="26" t="n"/>
      <c r="M99" s="28">
        <f>IFERROR(IF(OR(K99="",L99=""),"",L99-K99),"")</f>
        <v/>
      </c>
      <c r="N99" s="55" t="n"/>
      <c r="O99" s="55" t="n"/>
      <c r="P99" s="56">
        <f>IFERROR(IF(OR(N99="",O99=""),"",O99-N99),"")</f>
        <v/>
      </c>
      <c r="Q99" s="56">
        <f>IFERROR(N99/K99,0)</f>
        <v/>
      </c>
      <c r="R99" s="56">
        <f>IFERROR(O99/L99,0)</f>
        <v/>
      </c>
      <c r="S99" s="56">
        <f>IFERROR(P99/M99,0)</f>
        <v/>
      </c>
      <c r="T99" s="57">
        <f>IFERROR(K99/J99,0)</f>
        <v/>
      </c>
      <c r="U99" s="57">
        <f>IFERROR(L99/J99,0)</f>
        <v/>
      </c>
      <c r="V99" s="28">
        <f>IFERROR(E99-C99,"")</f>
        <v/>
      </c>
      <c r="W99" s="28">
        <f>IFERROR(IF(E99="","",IF(M99&lt;0,"Wash",IF(M99&gt;0,"Positive Pickup","No Change"))),"")</f>
        <v/>
      </c>
      <c r="X99" s="32" t="n"/>
      <c r="Y99" s="32" t="n"/>
      <c r="Z99" s="32" t="n"/>
      <c r="AA99" s="33">
        <f>IFERROR(IF(OR(A99="",B99="",C99="",D99="",E99="",G99="",H99="",I99="",J99="",K99="",L99="",N99="",O99=""),"Missing required input",IF(D99&gt;=C99,"Prior snapshot must be earlier",IF(C99&gt;E99,"Snapshot is after stay date",IF(OR(K99&gt;J99,L99&gt;J99),"Rooms exceed available inventory",IF(P99&lt;0,"Review negative revenue pickup","OK"))))),"Missing required input")</f>
        <v/>
      </c>
    </row>
    <row r="100">
      <c r="A100" s="26" t="n"/>
      <c r="B100" s="26" t="n"/>
      <c r="C100" s="54" t="n"/>
      <c r="D100" s="54" t="n"/>
      <c r="E100" s="54" t="n"/>
      <c r="F100" s="28">
        <f>IFERROR(IF(E100="","",INDEX('Instructions'!$H$2:$H$8,MOD(E100-1,7)+1)),"")</f>
        <v/>
      </c>
      <c r="G100" s="26" t="n"/>
      <c r="H100" s="26" t="n"/>
      <c r="I100" s="26" t="n"/>
      <c r="J100" s="26" t="n"/>
      <c r="K100" s="26" t="n"/>
      <c r="L100" s="26" t="n"/>
      <c r="M100" s="28">
        <f>IFERROR(IF(OR(K100="",L100=""),"",L100-K100),"")</f>
        <v/>
      </c>
      <c r="N100" s="55" t="n"/>
      <c r="O100" s="55" t="n"/>
      <c r="P100" s="56">
        <f>IFERROR(IF(OR(N100="",O100=""),"",O100-N100),"")</f>
        <v/>
      </c>
      <c r="Q100" s="56">
        <f>IFERROR(N100/K100,0)</f>
        <v/>
      </c>
      <c r="R100" s="56">
        <f>IFERROR(O100/L100,0)</f>
        <v/>
      </c>
      <c r="S100" s="56">
        <f>IFERROR(P100/M100,0)</f>
        <v/>
      </c>
      <c r="T100" s="57">
        <f>IFERROR(K100/J100,0)</f>
        <v/>
      </c>
      <c r="U100" s="57">
        <f>IFERROR(L100/J100,0)</f>
        <v/>
      </c>
      <c r="V100" s="28">
        <f>IFERROR(E100-C100,"")</f>
        <v/>
      </c>
      <c r="W100" s="28">
        <f>IFERROR(IF(E100="","",IF(M100&lt;0,"Wash",IF(M100&gt;0,"Positive Pickup","No Change"))),"")</f>
        <v/>
      </c>
      <c r="X100" s="32" t="n"/>
      <c r="Y100" s="32" t="n"/>
      <c r="Z100" s="32" t="n"/>
      <c r="AA100" s="33">
        <f>IFERROR(IF(OR(A100="",B100="",C100="",D100="",E100="",G100="",H100="",I100="",J100="",K100="",L100="",N100="",O100=""),"Missing required input",IF(D100&gt;=C100,"Prior snapshot must be earlier",IF(C100&gt;E100,"Snapshot is after stay date",IF(OR(K100&gt;J100,L100&gt;J100),"Rooms exceed available inventory",IF(P100&lt;0,"Review negative revenue pickup","OK"))))),"Missing required input")</f>
        <v/>
      </c>
    </row>
    <row r="101">
      <c r="A101" s="26" t="n"/>
      <c r="B101" s="26" t="n"/>
      <c r="C101" s="54" t="n"/>
      <c r="D101" s="54" t="n"/>
      <c r="E101" s="54" t="n"/>
      <c r="F101" s="28">
        <f>IFERROR(IF(E101="","",INDEX('Instructions'!$H$2:$H$8,MOD(E101-1,7)+1)),"")</f>
        <v/>
      </c>
      <c r="G101" s="26" t="n"/>
      <c r="H101" s="26" t="n"/>
      <c r="I101" s="26" t="n"/>
      <c r="J101" s="26" t="n"/>
      <c r="K101" s="26" t="n"/>
      <c r="L101" s="26" t="n"/>
      <c r="M101" s="28">
        <f>IFERROR(IF(OR(K101="",L101=""),"",L101-K101),"")</f>
        <v/>
      </c>
      <c r="N101" s="55" t="n"/>
      <c r="O101" s="55" t="n"/>
      <c r="P101" s="56">
        <f>IFERROR(IF(OR(N101="",O101=""),"",O101-N101),"")</f>
        <v/>
      </c>
      <c r="Q101" s="56">
        <f>IFERROR(N101/K101,0)</f>
        <v/>
      </c>
      <c r="R101" s="56">
        <f>IFERROR(O101/L101,0)</f>
        <v/>
      </c>
      <c r="S101" s="56">
        <f>IFERROR(P101/M101,0)</f>
        <v/>
      </c>
      <c r="T101" s="57">
        <f>IFERROR(K101/J101,0)</f>
        <v/>
      </c>
      <c r="U101" s="57">
        <f>IFERROR(L101/J101,0)</f>
        <v/>
      </c>
      <c r="V101" s="28">
        <f>IFERROR(E101-C101,"")</f>
        <v/>
      </c>
      <c r="W101" s="28">
        <f>IFERROR(IF(E101="","",IF(M101&lt;0,"Wash",IF(M101&gt;0,"Positive Pickup","No Change"))),"")</f>
        <v/>
      </c>
      <c r="X101" s="32" t="n"/>
      <c r="Y101" s="32" t="n"/>
      <c r="Z101" s="32" t="n"/>
      <c r="AA101" s="33">
        <f>IFERROR(IF(OR(A101="",B101="",C101="",D101="",E101="",G101="",H101="",I101="",J101="",K101="",L101="",N101="",O101=""),"Missing required input",IF(D101&gt;=C101,"Prior snapshot must be earlier",IF(C101&gt;E101,"Snapshot is after stay date",IF(OR(K101&gt;J101,L101&gt;J101),"Rooms exceed available inventory",IF(P101&lt;0,"Review negative revenue pickup","OK"))))),"Missing required input")</f>
        <v/>
      </c>
    </row>
    <row r="102">
      <c r="A102" s="26" t="n"/>
      <c r="B102" s="26" t="n"/>
      <c r="C102" s="54" t="n"/>
      <c r="D102" s="54" t="n"/>
      <c r="E102" s="54" t="n"/>
      <c r="F102" s="28">
        <f>IFERROR(IF(E102="","",INDEX('Instructions'!$H$2:$H$8,MOD(E102-1,7)+1)),"")</f>
        <v/>
      </c>
      <c r="G102" s="26" t="n"/>
      <c r="H102" s="26" t="n"/>
      <c r="I102" s="26" t="n"/>
      <c r="J102" s="26" t="n"/>
      <c r="K102" s="26" t="n"/>
      <c r="L102" s="26" t="n"/>
      <c r="M102" s="28">
        <f>IFERROR(IF(OR(K102="",L102=""),"",L102-K102),"")</f>
        <v/>
      </c>
      <c r="N102" s="55" t="n"/>
      <c r="O102" s="55" t="n"/>
      <c r="P102" s="56">
        <f>IFERROR(IF(OR(N102="",O102=""),"",O102-N102),"")</f>
        <v/>
      </c>
      <c r="Q102" s="56">
        <f>IFERROR(N102/K102,0)</f>
        <v/>
      </c>
      <c r="R102" s="56">
        <f>IFERROR(O102/L102,0)</f>
        <v/>
      </c>
      <c r="S102" s="56">
        <f>IFERROR(P102/M102,0)</f>
        <v/>
      </c>
      <c r="T102" s="57">
        <f>IFERROR(K102/J102,0)</f>
        <v/>
      </c>
      <c r="U102" s="57">
        <f>IFERROR(L102/J102,0)</f>
        <v/>
      </c>
      <c r="V102" s="28">
        <f>IFERROR(E102-C102,"")</f>
        <v/>
      </c>
      <c r="W102" s="28">
        <f>IFERROR(IF(E102="","",IF(M102&lt;0,"Wash",IF(M102&gt;0,"Positive Pickup","No Change"))),"")</f>
        <v/>
      </c>
      <c r="X102" s="32" t="n"/>
      <c r="Y102" s="32" t="n"/>
      <c r="Z102" s="32" t="n"/>
      <c r="AA102" s="33">
        <f>IFERROR(IF(OR(A102="",B102="",C102="",D102="",E102="",G102="",H102="",I102="",J102="",K102="",L102="",N102="",O102=""),"Missing required input",IF(D102&gt;=C102,"Prior snapshot must be earlier",IF(C102&gt;E102,"Snapshot is after stay date",IF(OR(K102&gt;J102,L102&gt;J102),"Rooms exceed available inventory",IF(P102&lt;0,"Review negative revenue pickup","OK"))))),"Missing required input")</f>
        <v/>
      </c>
    </row>
    <row r="103">
      <c r="A103" s="26" t="n"/>
      <c r="B103" s="26" t="n"/>
      <c r="C103" s="54" t="n"/>
      <c r="D103" s="54" t="n"/>
      <c r="E103" s="54" t="n"/>
      <c r="F103" s="28">
        <f>IFERROR(IF(E103="","",INDEX('Instructions'!$H$2:$H$8,MOD(E103-1,7)+1)),"")</f>
        <v/>
      </c>
      <c r="G103" s="26" t="n"/>
      <c r="H103" s="26" t="n"/>
      <c r="I103" s="26" t="n"/>
      <c r="J103" s="26" t="n"/>
      <c r="K103" s="26" t="n"/>
      <c r="L103" s="26" t="n"/>
      <c r="M103" s="28">
        <f>IFERROR(IF(OR(K103="",L103=""),"",L103-K103),"")</f>
        <v/>
      </c>
      <c r="N103" s="55" t="n"/>
      <c r="O103" s="55" t="n"/>
      <c r="P103" s="56">
        <f>IFERROR(IF(OR(N103="",O103=""),"",O103-N103),"")</f>
        <v/>
      </c>
      <c r="Q103" s="56">
        <f>IFERROR(N103/K103,0)</f>
        <v/>
      </c>
      <c r="R103" s="56">
        <f>IFERROR(O103/L103,0)</f>
        <v/>
      </c>
      <c r="S103" s="56">
        <f>IFERROR(P103/M103,0)</f>
        <v/>
      </c>
      <c r="T103" s="57">
        <f>IFERROR(K103/J103,0)</f>
        <v/>
      </c>
      <c r="U103" s="57">
        <f>IFERROR(L103/J103,0)</f>
        <v/>
      </c>
      <c r="V103" s="28">
        <f>IFERROR(E103-C103,"")</f>
        <v/>
      </c>
      <c r="W103" s="28">
        <f>IFERROR(IF(E103="","",IF(M103&lt;0,"Wash",IF(M103&gt;0,"Positive Pickup","No Change"))),"")</f>
        <v/>
      </c>
      <c r="X103" s="32" t="n"/>
      <c r="Y103" s="32" t="n"/>
      <c r="Z103" s="32" t="n"/>
      <c r="AA103" s="33">
        <f>IFERROR(IF(OR(A103="",B103="",C103="",D103="",E103="",G103="",H103="",I103="",J103="",K103="",L103="",N103="",O103=""),"Missing required input",IF(D103&gt;=C103,"Prior snapshot must be earlier",IF(C103&gt;E103,"Snapshot is after stay date",IF(OR(K103&gt;J103,L103&gt;J103),"Rooms exceed available inventory",IF(P103&lt;0,"Review negative revenue pickup","OK"))))),"Missing required input")</f>
        <v/>
      </c>
    </row>
    <row r="104">
      <c r="A104" s="26" t="n"/>
      <c r="B104" s="26" t="n"/>
      <c r="C104" s="54" t="n"/>
      <c r="D104" s="54" t="n"/>
      <c r="E104" s="54" t="n"/>
      <c r="F104" s="28">
        <f>IFERROR(IF(E104="","",INDEX('Instructions'!$H$2:$H$8,MOD(E104-1,7)+1)),"")</f>
        <v/>
      </c>
      <c r="G104" s="26" t="n"/>
      <c r="H104" s="26" t="n"/>
      <c r="I104" s="26" t="n"/>
      <c r="J104" s="26" t="n"/>
      <c r="K104" s="26" t="n"/>
      <c r="L104" s="26" t="n"/>
      <c r="M104" s="28">
        <f>IFERROR(IF(OR(K104="",L104=""),"",L104-K104),"")</f>
        <v/>
      </c>
      <c r="N104" s="55" t="n"/>
      <c r="O104" s="55" t="n"/>
      <c r="P104" s="56">
        <f>IFERROR(IF(OR(N104="",O104=""),"",O104-N104),"")</f>
        <v/>
      </c>
      <c r="Q104" s="56">
        <f>IFERROR(N104/K104,0)</f>
        <v/>
      </c>
      <c r="R104" s="56">
        <f>IFERROR(O104/L104,0)</f>
        <v/>
      </c>
      <c r="S104" s="56">
        <f>IFERROR(P104/M104,0)</f>
        <v/>
      </c>
      <c r="T104" s="57">
        <f>IFERROR(K104/J104,0)</f>
        <v/>
      </c>
      <c r="U104" s="57">
        <f>IFERROR(L104/J104,0)</f>
        <v/>
      </c>
      <c r="V104" s="28">
        <f>IFERROR(E104-C104,"")</f>
        <v/>
      </c>
      <c r="W104" s="28">
        <f>IFERROR(IF(E104="","",IF(M104&lt;0,"Wash",IF(M104&gt;0,"Positive Pickup","No Change"))),"")</f>
        <v/>
      </c>
      <c r="X104" s="32" t="n"/>
      <c r="Y104" s="32" t="n"/>
      <c r="Z104" s="32" t="n"/>
      <c r="AA104" s="33">
        <f>IFERROR(IF(OR(A104="",B104="",C104="",D104="",E104="",G104="",H104="",I104="",J104="",K104="",L104="",N104="",O104=""),"Missing required input",IF(D104&gt;=C104,"Prior snapshot must be earlier",IF(C104&gt;E104,"Snapshot is after stay date",IF(OR(K104&gt;J104,L104&gt;J104),"Rooms exceed available inventory",IF(P104&lt;0,"Review negative revenue pickup","OK"))))),"Missing required input")</f>
        <v/>
      </c>
    </row>
    <row r="105">
      <c r="A105" s="26" t="n"/>
      <c r="B105" s="26" t="n"/>
      <c r="C105" s="54" t="n"/>
      <c r="D105" s="54" t="n"/>
      <c r="E105" s="54" t="n"/>
      <c r="F105" s="28">
        <f>IFERROR(IF(E105="","",INDEX('Instructions'!$H$2:$H$8,MOD(E105-1,7)+1)),"")</f>
        <v/>
      </c>
      <c r="G105" s="26" t="n"/>
      <c r="H105" s="26" t="n"/>
      <c r="I105" s="26" t="n"/>
      <c r="J105" s="26" t="n"/>
      <c r="K105" s="26" t="n"/>
      <c r="L105" s="26" t="n"/>
      <c r="M105" s="28">
        <f>IFERROR(IF(OR(K105="",L105=""),"",L105-K105),"")</f>
        <v/>
      </c>
      <c r="N105" s="55" t="n"/>
      <c r="O105" s="55" t="n"/>
      <c r="P105" s="56">
        <f>IFERROR(IF(OR(N105="",O105=""),"",O105-N105),"")</f>
        <v/>
      </c>
      <c r="Q105" s="56">
        <f>IFERROR(N105/K105,0)</f>
        <v/>
      </c>
      <c r="R105" s="56">
        <f>IFERROR(O105/L105,0)</f>
        <v/>
      </c>
      <c r="S105" s="56">
        <f>IFERROR(P105/M105,0)</f>
        <v/>
      </c>
      <c r="T105" s="57">
        <f>IFERROR(K105/J105,0)</f>
        <v/>
      </c>
      <c r="U105" s="57">
        <f>IFERROR(L105/J105,0)</f>
        <v/>
      </c>
      <c r="V105" s="28">
        <f>IFERROR(E105-C105,"")</f>
        <v/>
      </c>
      <c r="W105" s="28">
        <f>IFERROR(IF(E105="","",IF(M105&lt;0,"Wash",IF(M105&gt;0,"Positive Pickup","No Change"))),"")</f>
        <v/>
      </c>
      <c r="X105" s="32" t="n"/>
      <c r="Y105" s="32" t="n"/>
      <c r="Z105" s="32" t="n"/>
      <c r="AA105" s="33">
        <f>IFERROR(IF(OR(A105="",B105="",C105="",D105="",E105="",G105="",H105="",I105="",J105="",K105="",L105="",N105="",O105=""),"Missing required input",IF(D105&gt;=C105,"Prior snapshot must be earlier",IF(C105&gt;E105,"Snapshot is after stay date",IF(OR(K105&gt;J105,L105&gt;J105),"Rooms exceed available inventory",IF(P105&lt;0,"Review negative revenue pickup","OK"))))),"Missing required input")</f>
        <v/>
      </c>
    </row>
    <row r="106">
      <c r="A106" s="26" t="n"/>
      <c r="B106" s="26" t="n"/>
      <c r="C106" s="54" t="n"/>
      <c r="D106" s="54" t="n"/>
      <c r="E106" s="54" t="n"/>
      <c r="F106" s="28">
        <f>IFERROR(IF(E106="","",INDEX('Instructions'!$H$2:$H$8,MOD(E106-1,7)+1)),"")</f>
        <v/>
      </c>
      <c r="G106" s="26" t="n"/>
      <c r="H106" s="26" t="n"/>
      <c r="I106" s="26" t="n"/>
      <c r="J106" s="26" t="n"/>
      <c r="K106" s="26" t="n"/>
      <c r="L106" s="26" t="n"/>
      <c r="M106" s="28">
        <f>IFERROR(IF(OR(K106="",L106=""),"",L106-K106),"")</f>
        <v/>
      </c>
      <c r="N106" s="55" t="n"/>
      <c r="O106" s="55" t="n"/>
      <c r="P106" s="56">
        <f>IFERROR(IF(OR(N106="",O106=""),"",O106-N106),"")</f>
        <v/>
      </c>
      <c r="Q106" s="56">
        <f>IFERROR(N106/K106,0)</f>
        <v/>
      </c>
      <c r="R106" s="56">
        <f>IFERROR(O106/L106,0)</f>
        <v/>
      </c>
      <c r="S106" s="56">
        <f>IFERROR(P106/M106,0)</f>
        <v/>
      </c>
      <c r="T106" s="57">
        <f>IFERROR(K106/J106,0)</f>
        <v/>
      </c>
      <c r="U106" s="57">
        <f>IFERROR(L106/J106,0)</f>
        <v/>
      </c>
      <c r="V106" s="28">
        <f>IFERROR(E106-C106,"")</f>
        <v/>
      </c>
      <c r="W106" s="28">
        <f>IFERROR(IF(E106="","",IF(M106&lt;0,"Wash",IF(M106&gt;0,"Positive Pickup","No Change"))),"")</f>
        <v/>
      </c>
      <c r="X106" s="32" t="n"/>
      <c r="Y106" s="32" t="n"/>
      <c r="Z106" s="32" t="n"/>
      <c r="AA106" s="33">
        <f>IFERROR(IF(OR(A106="",B106="",C106="",D106="",E106="",G106="",H106="",I106="",J106="",K106="",L106="",N106="",O106=""),"Missing required input",IF(D106&gt;=C106,"Prior snapshot must be earlier",IF(C106&gt;E106,"Snapshot is after stay date",IF(OR(K106&gt;J106,L106&gt;J106),"Rooms exceed available inventory",IF(P106&lt;0,"Review negative revenue pickup","OK"))))),"Missing required input")</f>
        <v/>
      </c>
    </row>
    <row r="107">
      <c r="A107" s="26" t="n"/>
      <c r="B107" s="26" t="n"/>
      <c r="C107" s="54" t="n"/>
      <c r="D107" s="54" t="n"/>
      <c r="E107" s="54" t="n"/>
      <c r="F107" s="28">
        <f>IFERROR(IF(E107="","",INDEX('Instructions'!$H$2:$H$8,MOD(E107-1,7)+1)),"")</f>
        <v/>
      </c>
      <c r="G107" s="26" t="n"/>
      <c r="H107" s="26" t="n"/>
      <c r="I107" s="26" t="n"/>
      <c r="J107" s="26" t="n"/>
      <c r="K107" s="26" t="n"/>
      <c r="L107" s="26" t="n"/>
      <c r="M107" s="28">
        <f>IFERROR(IF(OR(K107="",L107=""),"",L107-K107),"")</f>
        <v/>
      </c>
      <c r="N107" s="55" t="n"/>
      <c r="O107" s="55" t="n"/>
      <c r="P107" s="56">
        <f>IFERROR(IF(OR(N107="",O107=""),"",O107-N107),"")</f>
        <v/>
      </c>
      <c r="Q107" s="56">
        <f>IFERROR(N107/K107,0)</f>
        <v/>
      </c>
      <c r="R107" s="56">
        <f>IFERROR(O107/L107,0)</f>
        <v/>
      </c>
      <c r="S107" s="56">
        <f>IFERROR(P107/M107,0)</f>
        <v/>
      </c>
      <c r="T107" s="57">
        <f>IFERROR(K107/J107,0)</f>
        <v/>
      </c>
      <c r="U107" s="57">
        <f>IFERROR(L107/J107,0)</f>
        <v/>
      </c>
      <c r="V107" s="28">
        <f>IFERROR(E107-C107,"")</f>
        <v/>
      </c>
      <c r="W107" s="28">
        <f>IFERROR(IF(E107="","",IF(M107&lt;0,"Wash",IF(M107&gt;0,"Positive Pickup","No Change"))),"")</f>
        <v/>
      </c>
      <c r="X107" s="32" t="n"/>
      <c r="Y107" s="32" t="n"/>
      <c r="Z107" s="32" t="n"/>
      <c r="AA107" s="33">
        <f>IFERROR(IF(OR(A107="",B107="",C107="",D107="",E107="",G107="",H107="",I107="",J107="",K107="",L107="",N107="",O107=""),"Missing required input",IF(D107&gt;=C107,"Prior snapshot must be earlier",IF(C107&gt;E107,"Snapshot is after stay date",IF(OR(K107&gt;J107,L107&gt;J107),"Rooms exceed available inventory",IF(P107&lt;0,"Review negative revenue pickup","OK"))))),"Missing required input")</f>
        <v/>
      </c>
    </row>
    <row r="108">
      <c r="A108" s="26" t="n"/>
      <c r="B108" s="26" t="n"/>
      <c r="C108" s="54" t="n"/>
      <c r="D108" s="54" t="n"/>
      <c r="E108" s="54" t="n"/>
      <c r="F108" s="28">
        <f>IFERROR(IF(E108="","",INDEX('Instructions'!$H$2:$H$8,MOD(E108-1,7)+1)),"")</f>
        <v/>
      </c>
      <c r="G108" s="26" t="n"/>
      <c r="H108" s="26" t="n"/>
      <c r="I108" s="26" t="n"/>
      <c r="J108" s="26" t="n"/>
      <c r="K108" s="26" t="n"/>
      <c r="L108" s="26" t="n"/>
      <c r="M108" s="28">
        <f>IFERROR(IF(OR(K108="",L108=""),"",L108-K108),"")</f>
        <v/>
      </c>
      <c r="N108" s="55" t="n"/>
      <c r="O108" s="55" t="n"/>
      <c r="P108" s="56">
        <f>IFERROR(IF(OR(N108="",O108=""),"",O108-N108),"")</f>
        <v/>
      </c>
      <c r="Q108" s="56">
        <f>IFERROR(N108/K108,0)</f>
        <v/>
      </c>
      <c r="R108" s="56">
        <f>IFERROR(O108/L108,0)</f>
        <v/>
      </c>
      <c r="S108" s="56">
        <f>IFERROR(P108/M108,0)</f>
        <v/>
      </c>
      <c r="T108" s="57">
        <f>IFERROR(K108/J108,0)</f>
        <v/>
      </c>
      <c r="U108" s="57">
        <f>IFERROR(L108/J108,0)</f>
        <v/>
      </c>
      <c r="V108" s="28">
        <f>IFERROR(E108-C108,"")</f>
        <v/>
      </c>
      <c r="W108" s="28">
        <f>IFERROR(IF(E108="","",IF(M108&lt;0,"Wash",IF(M108&gt;0,"Positive Pickup","No Change"))),"")</f>
        <v/>
      </c>
      <c r="X108" s="32" t="n"/>
      <c r="Y108" s="32" t="n"/>
      <c r="Z108" s="32" t="n"/>
      <c r="AA108" s="33">
        <f>IFERROR(IF(OR(A108="",B108="",C108="",D108="",E108="",G108="",H108="",I108="",J108="",K108="",L108="",N108="",O108=""),"Missing required input",IF(D108&gt;=C108,"Prior snapshot must be earlier",IF(C108&gt;E108,"Snapshot is after stay date",IF(OR(K108&gt;J108,L108&gt;J108),"Rooms exceed available inventory",IF(P108&lt;0,"Review negative revenue pickup","OK"))))),"Missing required input")</f>
        <v/>
      </c>
    </row>
    <row r="109">
      <c r="A109" s="26" t="n"/>
      <c r="B109" s="26" t="n"/>
      <c r="C109" s="54" t="n"/>
      <c r="D109" s="54" t="n"/>
      <c r="E109" s="54" t="n"/>
      <c r="F109" s="28">
        <f>IFERROR(IF(E109="","",INDEX('Instructions'!$H$2:$H$8,MOD(E109-1,7)+1)),"")</f>
        <v/>
      </c>
      <c r="G109" s="26" t="n"/>
      <c r="H109" s="26" t="n"/>
      <c r="I109" s="26" t="n"/>
      <c r="J109" s="26" t="n"/>
      <c r="K109" s="26" t="n"/>
      <c r="L109" s="26" t="n"/>
      <c r="M109" s="28">
        <f>IFERROR(IF(OR(K109="",L109=""),"",L109-K109),"")</f>
        <v/>
      </c>
      <c r="N109" s="55" t="n"/>
      <c r="O109" s="55" t="n"/>
      <c r="P109" s="56">
        <f>IFERROR(IF(OR(N109="",O109=""),"",O109-N109),"")</f>
        <v/>
      </c>
      <c r="Q109" s="56">
        <f>IFERROR(N109/K109,0)</f>
        <v/>
      </c>
      <c r="R109" s="56">
        <f>IFERROR(O109/L109,0)</f>
        <v/>
      </c>
      <c r="S109" s="56">
        <f>IFERROR(P109/M109,0)</f>
        <v/>
      </c>
      <c r="T109" s="57">
        <f>IFERROR(K109/J109,0)</f>
        <v/>
      </c>
      <c r="U109" s="57">
        <f>IFERROR(L109/J109,0)</f>
        <v/>
      </c>
      <c r="V109" s="28">
        <f>IFERROR(E109-C109,"")</f>
        <v/>
      </c>
      <c r="W109" s="28">
        <f>IFERROR(IF(E109="","",IF(M109&lt;0,"Wash",IF(M109&gt;0,"Positive Pickup","No Change"))),"")</f>
        <v/>
      </c>
      <c r="X109" s="32" t="n"/>
      <c r="Y109" s="32" t="n"/>
      <c r="Z109" s="32" t="n"/>
      <c r="AA109" s="33">
        <f>IFERROR(IF(OR(A109="",B109="",C109="",D109="",E109="",G109="",H109="",I109="",J109="",K109="",L109="",N109="",O109=""),"Missing required input",IF(D109&gt;=C109,"Prior snapshot must be earlier",IF(C109&gt;E109,"Snapshot is after stay date",IF(OR(K109&gt;J109,L109&gt;J109),"Rooms exceed available inventory",IF(P109&lt;0,"Review negative revenue pickup","OK"))))),"Missing required input")</f>
        <v/>
      </c>
    </row>
    <row r="110">
      <c r="A110" s="26" t="n"/>
      <c r="B110" s="26" t="n"/>
      <c r="C110" s="54" t="n"/>
      <c r="D110" s="54" t="n"/>
      <c r="E110" s="54" t="n"/>
      <c r="F110" s="28">
        <f>IFERROR(IF(E110="","",INDEX('Instructions'!$H$2:$H$8,MOD(E110-1,7)+1)),"")</f>
        <v/>
      </c>
      <c r="G110" s="26" t="n"/>
      <c r="H110" s="26" t="n"/>
      <c r="I110" s="26" t="n"/>
      <c r="J110" s="26" t="n"/>
      <c r="K110" s="26" t="n"/>
      <c r="L110" s="26" t="n"/>
      <c r="M110" s="28">
        <f>IFERROR(IF(OR(K110="",L110=""),"",L110-K110),"")</f>
        <v/>
      </c>
      <c r="N110" s="55" t="n"/>
      <c r="O110" s="55" t="n"/>
      <c r="P110" s="56">
        <f>IFERROR(IF(OR(N110="",O110=""),"",O110-N110),"")</f>
        <v/>
      </c>
      <c r="Q110" s="56">
        <f>IFERROR(N110/K110,0)</f>
        <v/>
      </c>
      <c r="R110" s="56">
        <f>IFERROR(O110/L110,0)</f>
        <v/>
      </c>
      <c r="S110" s="56">
        <f>IFERROR(P110/M110,0)</f>
        <v/>
      </c>
      <c r="T110" s="57">
        <f>IFERROR(K110/J110,0)</f>
        <v/>
      </c>
      <c r="U110" s="57">
        <f>IFERROR(L110/J110,0)</f>
        <v/>
      </c>
      <c r="V110" s="28">
        <f>IFERROR(E110-C110,"")</f>
        <v/>
      </c>
      <c r="W110" s="28">
        <f>IFERROR(IF(E110="","",IF(M110&lt;0,"Wash",IF(M110&gt;0,"Positive Pickup","No Change"))),"")</f>
        <v/>
      </c>
      <c r="X110" s="32" t="n"/>
      <c r="Y110" s="32" t="n"/>
      <c r="Z110" s="32" t="n"/>
      <c r="AA110" s="33">
        <f>IFERROR(IF(OR(A110="",B110="",C110="",D110="",E110="",G110="",H110="",I110="",J110="",K110="",L110="",N110="",O110=""),"Missing required input",IF(D110&gt;=C110,"Prior snapshot must be earlier",IF(C110&gt;E110,"Snapshot is after stay date",IF(OR(K110&gt;J110,L110&gt;J110),"Rooms exceed available inventory",IF(P110&lt;0,"Review negative revenue pickup","OK"))))),"Missing required input")</f>
        <v/>
      </c>
    </row>
    <row r="111">
      <c r="A111" s="26" t="n"/>
      <c r="B111" s="26" t="n"/>
      <c r="C111" s="54" t="n"/>
      <c r="D111" s="54" t="n"/>
      <c r="E111" s="54" t="n"/>
      <c r="F111" s="28">
        <f>IFERROR(IF(E111="","",INDEX('Instructions'!$H$2:$H$8,MOD(E111-1,7)+1)),"")</f>
        <v/>
      </c>
      <c r="G111" s="26" t="n"/>
      <c r="H111" s="26" t="n"/>
      <c r="I111" s="26" t="n"/>
      <c r="J111" s="26" t="n"/>
      <c r="K111" s="26" t="n"/>
      <c r="L111" s="26" t="n"/>
      <c r="M111" s="28">
        <f>IFERROR(IF(OR(K111="",L111=""),"",L111-K111),"")</f>
        <v/>
      </c>
      <c r="N111" s="55" t="n"/>
      <c r="O111" s="55" t="n"/>
      <c r="P111" s="56">
        <f>IFERROR(IF(OR(N111="",O111=""),"",O111-N111),"")</f>
        <v/>
      </c>
      <c r="Q111" s="56">
        <f>IFERROR(N111/K111,0)</f>
        <v/>
      </c>
      <c r="R111" s="56">
        <f>IFERROR(O111/L111,0)</f>
        <v/>
      </c>
      <c r="S111" s="56">
        <f>IFERROR(P111/M111,0)</f>
        <v/>
      </c>
      <c r="T111" s="57">
        <f>IFERROR(K111/J111,0)</f>
        <v/>
      </c>
      <c r="U111" s="57">
        <f>IFERROR(L111/J111,0)</f>
        <v/>
      </c>
      <c r="V111" s="28">
        <f>IFERROR(E111-C111,"")</f>
        <v/>
      </c>
      <c r="W111" s="28">
        <f>IFERROR(IF(E111="","",IF(M111&lt;0,"Wash",IF(M111&gt;0,"Positive Pickup","No Change"))),"")</f>
        <v/>
      </c>
      <c r="X111" s="32" t="n"/>
      <c r="Y111" s="32" t="n"/>
      <c r="Z111" s="32" t="n"/>
      <c r="AA111" s="33">
        <f>IFERROR(IF(OR(A111="",B111="",C111="",D111="",E111="",G111="",H111="",I111="",J111="",K111="",L111="",N111="",O111=""),"Missing required input",IF(D111&gt;=C111,"Prior snapshot must be earlier",IF(C111&gt;E111,"Snapshot is after stay date",IF(OR(K111&gt;J111,L111&gt;J111),"Rooms exceed available inventory",IF(P111&lt;0,"Review negative revenue pickup","OK"))))),"Missing required input")</f>
        <v/>
      </c>
    </row>
    <row r="112">
      <c r="A112" s="26" t="n"/>
      <c r="B112" s="26" t="n"/>
      <c r="C112" s="54" t="n"/>
      <c r="D112" s="54" t="n"/>
      <c r="E112" s="54" t="n"/>
      <c r="F112" s="28">
        <f>IFERROR(IF(E112="","",INDEX('Instructions'!$H$2:$H$8,MOD(E112-1,7)+1)),"")</f>
        <v/>
      </c>
      <c r="G112" s="26" t="n"/>
      <c r="H112" s="26" t="n"/>
      <c r="I112" s="26" t="n"/>
      <c r="J112" s="26" t="n"/>
      <c r="K112" s="26" t="n"/>
      <c r="L112" s="26" t="n"/>
      <c r="M112" s="28">
        <f>IFERROR(IF(OR(K112="",L112=""),"",L112-K112),"")</f>
        <v/>
      </c>
      <c r="N112" s="55" t="n"/>
      <c r="O112" s="55" t="n"/>
      <c r="P112" s="56">
        <f>IFERROR(IF(OR(N112="",O112=""),"",O112-N112),"")</f>
        <v/>
      </c>
      <c r="Q112" s="56">
        <f>IFERROR(N112/K112,0)</f>
        <v/>
      </c>
      <c r="R112" s="56">
        <f>IFERROR(O112/L112,0)</f>
        <v/>
      </c>
      <c r="S112" s="56">
        <f>IFERROR(P112/M112,0)</f>
        <v/>
      </c>
      <c r="T112" s="57">
        <f>IFERROR(K112/J112,0)</f>
        <v/>
      </c>
      <c r="U112" s="57">
        <f>IFERROR(L112/J112,0)</f>
        <v/>
      </c>
      <c r="V112" s="28">
        <f>IFERROR(E112-C112,"")</f>
        <v/>
      </c>
      <c r="W112" s="28">
        <f>IFERROR(IF(E112="","",IF(M112&lt;0,"Wash",IF(M112&gt;0,"Positive Pickup","No Change"))),"")</f>
        <v/>
      </c>
      <c r="X112" s="32" t="n"/>
      <c r="Y112" s="32" t="n"/>
      <c r="Z112" s="32" t="n"/>
      <c r="AA112" s="33">
        <f>IFERROR(IF(OR(A112="",B112="",C112="",D112="",E112="",G112="",H112="",I112="",J112="",K112="",L112="",N112="",O112=""),"Missing required input",IF(D112&gt;=C112,"Prior snapshot must be earlier",IF(C112&gt;E112,"Snapshot is after stay date",IF(OR(K112&gt;J112,L112&gt;J112),"Rooms exceed available inventory",IF(P112&lt;0,"Review negative revenue pickup","OK"))))),"Missing required input")</f>
        <v/>
      </c>
    </row>
    <row r="113">
      <c r="A113" s="26" t="n"/>
      <c r="B113" s="26" t="n"/>
      <c r="C113" s="54" t="n"/>
      <c r="D113" s="54" t="n"/>
      <c r="E113" s="54" t="n"/>
      <c r="F113" s="28">
        <f>IFERROR(IF(E113="","",INDEX('Instructions'!$H$2:$H$8,MOD(E113-1,7)+1)),"")</f>
        <v/>
      </c>
      <c r="G113" s="26" t="n"/>
      <c r="H113" s="26" t="n"/>
      <c r="I113" s="26" t="n"/>
      <c r="J113" s="26" t="n"/>
      <c r="K113" s="26" t="n"/>
      <c r="L113" s="26" t="n"/>
      <c r="M113" s="28">
        <f>IFERROR(IF(OR(K113="",L113=""),"",L113-K113),"")</f>
        <v/>
      </c>
      <c r="N113" s="55" t="n"/>
      <c r="O113" s="55" t="n"/>
      <c r="P113" s="56">
        <f>IFERROR(IF(OR(N113="",O113=""),"",O113-N113),"")</f>
        <v/>
      </c>
      <c r="Q113" s="56">
        <f>IFERROR(N113/K113,0)</f>
        <v/>
      </c>
      <c r="R113" s="56">
        <f>IFERROR(O113/L113,0)</f>
        <v/>
      </c>
      <c r="S113" s="56">
        <f>IFERROR(P113/M113,0)</f>
        <v/>
      </c>
      <c r="T113" s="57">
        <f>IFERROR(K113/J113,0)</f>
        <v/>
      </c>
      <c r="U113" s="57">
        <f>IFERROR(L113/J113,0)</f>
        <v/>
      </c>
      <c r="V113" s="28">
        <f>IFERROR(E113-C113,"")</f>
        <v/>
      </c>
      <c r="W113" s="28">
        <f>IFERROR(IF(E113="","",IF(M113&lt;0,"Wash",IF(M113&gt;0,"Positive Pickup","No Change"))),"")</f>
        <v/>
      </c>
      <c r="X113" s="32" t="n"/>
      <c r="Y113" s="32" t="n"/>
      <c r="Z113" s="32" t="n"/>
      <c r="AA113" s="33">
        <f>IFERROR(IF(OR(A113="",B113="",C113="",D113="",E113="",G113="",H113="",I113="",J113="",K113="",L113="",N113="",O113=""),"Missing required input",IF(D113&gt;=C113,"Prior snapshot must be earlier",IF(C113&gt;E113,"Snapshot is after stay date",IF(OR(K113&gt;J113,L113&gt;J113),"Rooms exceed available inventory",IF(P113&lt;0,"Review negative revenue pickup","OK"))))),"Missing required input")</f>
        <v/>
      </c>
    </row>
    <row r="114">
      <c r="A114" s="26" t="n"/>
      <c r="B114" s="26" t="n"/>
      <c r="C114" s="54" t="n"/>
      <c r="D114" s="54" t="n"/>
      <c r="E114" s="54" t="n"/>
      <c r="F114" s="28">
        <f>IFERROR(IF(E114="","",INDEX('Instructions'!$H$2:$H$8,MOD(E114-1,7)+1)),"")</f>
        <v/>
      </c>
      <c r="G114" s="26" t="n"/>
      <c r="H114" s="26" t="n"/>
      <c r="I114" s="26" t="n"/>
      <c r="J114" s="26" t="n"/>
      <c r="K114" s="26" t="n"/>
      <c r="L114" s="26" t="n"/>
      <c r="M114" s="28">
        <f>IFERROR(IF(OR(K114="",L114=""),"",L114-K114),"")</f>
        <v/>
      </c>
      <c r="N114" s="55" t="n"/>
      <c r="O114" s="55" t="n"/>
      <c r="P114" s="56">
        <f>IFERROR(IF(OR(N114="",O114=""),"",O114-N114),"")</f>
        <v/>
      </c>
      <c r="Q114" s="56">
        <f>IFERROR(N114/K114,0)</f>
        <v/>
      </c>
      <c r="R114" s="56">
        <f>IFERROR(O114/L114,0)</f>
        <v/>
      </c>
      <c r="S114" s="56">
        <f>IFERROR(P114/M114,0)</f>
        <v/>
      </c>
      <c r="T114" s="57">
        <f>IFERROR(K114/J114,0)</f>
        <v/>
      </c>
      <c r="U114" s="57">
        <f>IFERROR(L114/J114,0)</f>
        <v/>
      </c>
      <c r="V114" s="28">
        <f>IFERROR(E114-C114,"")</f>
        <v/>
      </c>
      <c r="W114" s="28">
        <f>IFERROR(IF(E114="","",IF(M114&lt;0,"Wash",IF(M114&gt;0,"Positive Pickup","No Change"))),"")</f>
        <v/>
      </c>
      <c r="X114" s="32" t="n"/>
      <c r="Y114" s="32" t="n"/>
      <c r="Z114" s="32" t="n"/>
      <c r="AA114" s="33">
        <f>IFERROR(IF(OR(A114="",B114="",C114="",D114="",E114="",G114="",H114="",I114="",J114="",K114="",L114="",N114="",O114=""),"Missing required input",IF(D114&gt;=C114,"Prior snapshot must be earlier",IF(C114&gt;E114,"Snapshot is after stay date",IF(OR(K114&gt;J114,L114&gt;J114),"Rooms exceed available inventory",IF(P114&lt;0,"Review negative revenue pickup","OK"))))),"Missing required input")</f>
        <v/>
      </c>
    </row>
    <row r="115">
      <c r="A115" s="26" t="n"/>
      <c r="B115" s="26" t="n"/>
      <c r="C115" s="54" t="n"/>
      <c r="D115" s="54" t="n"/>
      <c r="E115" s="54" t="n"/>
      <c r="F115" s="28">
        <f>IFERROR(IF(E115="","",INDEX('Instructions'!$H$2:$H$8,MOD(E115-1,7)+1)),"")</f>
        <v/>
      </c>
      <c r="G115" s="26" t="n"/>
      <c r="H115" s="26" t="n"/>
      <c r="I115" s="26" t="n"/>
      <c r="J115" s="26" t="n"/>
      <c r="K115" s="26" t="n"/>
      <c r="L115" s="26" t="n"/>
      <c r="M115" s="28">
        <f>IFERROR(IF(OR(K115="",L115=""),"",L115-K115),"")</f>
        <v/>
      </c>
      <c r="N115" s="55" t="n"/>
      <c r="O115" s="55" t="n"/>
      <c r="P115" s="56">
        <f>IFERROR(IF(OR(N115="",O115=""),"",O115-N115),"")</f>
        <v/>
      </c>
      <c r="Q115" s="56">
        <f>IFERROR(N115/K115,0)</f>
        <v/>
      </c>
      <c r="R115" s="56">
        <f>IFERROR(O115/L115,0)</f>
        <v/>
      </c>
      <c r="S115" s="56">
        <f>IFERROR(P115/M115,0)</f>
        <v/>
      </c>
      <c r="T115" s="57">
        <f>IFERROR(K115/J115,0)</f>
        <v/>
      </c>
      <c r="U115" s="57">
        <f>IFERROR(L115/J115,0)</f>
        <v/>
      </c>
      <c r="V115" s="28">
        <f>IFERROR(E115-C115,"")</f>
        <v/>
      </c>
      <c r="W115" s="28">
        <f>IFERROR(IF(E115="","",IF(M115&lt;0,"Wash",IF(M115&gt;0,"Positive Pickup","No Change"))),"")</f>
        <v/>
      </c>
      <c r="X115" s="32" t="n"/>
      <c r="Y115" s="32" t="n"/>
      <c r="Z115" s="32" t="n"/>
      <c r="AA115" s="33">
        <f>IFERROR(IF(OR(A115="",B115="",C115="",D115="",E115="",G115="",H115="",I115="",J115="",K115="",L115="",N115="",O115=""),"Missing required input",IF(D115&gt;=C115,"Prior snapshot must be earlier",IF(C115&gt;E115,"Snapshot is after stay date",IF(OR(K115&gt;J115,L115&gt;J115),"Rooms exceed available inventory",IF(P115&lt;0,"Review negative revenue pickup","OK"))))),"Missing required input")</f>
        <v/>
      </c>
    </row>
    <row r="116">
      <c r="A116" s="26" t="n"/>
      <c r="B116" s="26" t="n"/>
      <c r="C116" s="54" t="n"/>
      <c r="D116" s="54" t="n"/>
      <c r="E116" s="54" t="n"/>
      <c r="F116" s="28">
        <f>IFERROR(IF(E116="","",INDEX('Instructions'!$H$2:$H$8,MOD(E116-1,7)+1)),"")</f>
        <v/>
      </c>
      <c r="G116" s="26" t="n"/>
      <c r="H116" s="26" t="n"/>
      <c r="I116" s="26" t="n"/>
      <c r="J116" s="26" t="n"/>
      <c r="K116" s="26" t="n"/>
      <c r="L116" s="26" t="n"/>
      <c r="M116" s="28">
        <f>IFERROR(IF(OR(K116="",L116=""),"",L116-K116),"")</f>
        <v/>
      </c>
      <c r="N116" s="55" t="n"/>
      <c r="O116" s="55" t="n"/>
      <c r="P116" s="56">
        <f>IFERROR(IF(OR(N116="",O116=""),"",O116-N116),"")</f>
        <v/>
      </c>
      <c r="Q116" s="56">
        <f>IFERROR(N116/K116,0)</f>
        <v/>
      </c>
      <c r="R116" s="56">
        <f>IFERROR(O116/L116,0)</f>
        <v/>
      </c>
      <c r="S116" s="56">
        <f>IFERROR(P116/M116,0)</f>
        <v/>
      </c>
      <c r="T116" s="57">
        <f>IFERROR(K116/J116,0)</f>
        <v/>
      </c>
      <c r="U116" s="57">
        <f>IFERROR(L116/J116,0)</f>
        <v/>
      </c>
      <c r="V116" s="28">
        <f>IFERROR(E116-C116,"")</f>
        <v/>
      </c>
      <c r="W116" s="28">
        <f>IFERROR(IF(E116="","",IF(M116&lt;0,"Wash",IF(M116&gt;0,"Positive Pickup","No Change"))),"")</f>
        <v/>
      </c>
      <c r="X116" s="32" t="n"/>
      <c r="Y116" s="32" t="n"/>
      <c r="Z116" s="32" t="n"/>
      <c r="AA116" s="33">
        <f>IFERROR(IF(OR(A116="",B116="",C116="",D116="",E116="",G116="",H116="",I116="",J116="",K116="",L116="",N116="",O116=""),"Missing required input",IF(D116&gt;=C116,"Prior snapshot must be earlier",IF(C116&gt;E116,"Snapshot is after stay date",IF(OR(K116&gt;J116,L116&gt;J116),"Rooms exceed available inventory",IF(P116&lt;0,"Review negative revenue pickup","OK"))))),"Missing required input")</f>
        <v/>
      </c>
    </row>
    <row r="117">
      <c r="A117" s="26" t="n"/>
      <c r="B117" s="26" t="n"/>
      <c r="C117" s="54" t="n"/>
      <c r="D117" s="54" t="n"/>
      <c r="E117" s="54" t="n"/>
      <c r="F117" s="28">
        <f>IFERROR(IF(E117="","",INDEX('Instructions'!$H$2:$H$8,MOD(E117-1,7)+1)),"")</f>
        <v/>
      </c>
      <c r="G117" s="26" t="n"/>
      <c r="H117" s="26" t="n"/>
      <c r="I117" s="26" t="n"/>
      <c r="J117" s="26" t="n"/>
      <c r="K117" s="26" t="n"/>
      <c r="L117" s="26" t="n"/>
      <c r="M117" s="28">
        <f>IFERROR(IF(OR(K117="",L117=""),"",L117-K117),"")</f>
        <v/>
      </c>
      <c r="N117" s="55" t="n"/>
      <c r="O117" s="55" t="n"/>
      <c r="P117" s="56">
        <f>IFERROR(IF(OR(N117="",O117=""),"",O117-N117),"")</f>
        <v/>
      </c>
      <c r="Q117" s="56">
        <f>IFERROR(N117/K117,0)</f>
        <v/>
      </c>
      <c r="R117" s="56">
        <f>IFERROR(O117/L117,0)</f>
        <v/>
      </c>
      <c r="S117" s="56">
        <f>IFERROR(P117/M117,0)</f>
        <v/>
      </c>
      <c r="T117" s="57">
        <f>IFERROR(K117/J117,0)</f>
        <v/>
      </c>
      <c r="U117" s="57">
        <f>IFERROR(L117/J117,0)</f>
        <v/>
      </c>
      <c r="V117" s="28">
        <f>IFERROR(E117-C117,"")</f>
        <v/>
      </c>
      <c r="W117" s="28">
        <f>IFERROR(IF(E117="","",IF(M117&lt;0,"Wash",IF(M117&gt;0,"Positive Pickup","No Change"))),"")</f>
        <v/>
      </c>
      <c r="X117" s="32" t="n"/>
      <c r="Y117" s="32" t="n"/>
      <c r="Z117" s="32" t="n"/>
      <c r="AA117" s="33">
        <f>IFERROR(IF(OR(A117="",B117="",C117="",D117="",E117="",G117="",H117="",I117="",J117="",K117="",L117="",N117="",O117=""),"Missing required input",IF(D117&gt;=C117,"Prior snapshot must be earlier",IF(C117&gt;E117,"Snapshot is after stay date",IF(OR(K117&gt;J117,L117&gt;J117),"Rooms exceed available inventory",IF(P117&lt;0,"Review negative revenue pickup","OK"))))),"Missing required input")</f>
        <v/>
      </c>
    </row>
    <row r="118">
      <c r="A118" s="26" t="n"/>
      <c r="B118" s="26" t="n"/>
      <c r="C118" s="54" t="n"/>
      <c r="D118" s="54" t="n"/>
      <c r="E118" s="54" t="n"/>
      <c r="F118" s="28">
        <f>IFERROR(IF(E118="","",INDEX('Instructions'!$H$2:$H$8,MOD(E118-1,7)+1)),"")</f>
        <v/>
      </c>
      <c r="G118" s="26" t="n"/>
      <c r="H118" s="26" t="n"/>
      <c r="I118" s="26" t="n"/>
      <c r="J118" s="26" t="n"/>
      <c r="K118" s="26" t="n"/>
      <c r="L118" s="26" t="n"/>
      <c r="M118" s="28">
        <f>IFERROR(IF(OR(K118="",L118=""),"",L118-K118),"")</f>
        <v/>
      </c>
      <c r="N118" s="55" t="n"/>
      <c r="O118" s="55" t="n"/>
      <c r="P118" s="56">
        <f>IFERROR(IF(OR(N118="",O118=""),"",O118-N118),"")</f>
        <v/>
      </c>
      <c r="Q118" s="56">
        <f>IFERROR(N118/K118,0)</f>
        <v/>
      </c>
      <c r="R118" s="56">
        <f>IFERROR(O118/L118,0)</f>
        <v/>
      </c>
      <c r="S118" s="56">
        <f>IFERROR(P118/M118,0)</f>
        <v/>
      </c>
      <c r="T118" s="57">
        <f>IFERROR(K118/J118,0)</f>
        <v/>
      </c>
      <c r="U118" s="57">
        <f>IFERROR(L118/J118,0)</f>
        <v/>
      </c>
      <c r="V118" s="28">
        <f>IFERROR(E118-C118,"")</f>
        <v/>
      </c>
      <c r="W118" s="28">
        <f>IFERROR(IF(E118="","",IF(M118&lt;0,"Wash",IF(M118&gt;0,"Positive Pickup","No Change"))),"")</f>
        <v/>
      </c>
      <c r="X118" s="32" t="n"/>
      <c r="Y118" s="32" t="n"/>
      <c r="Z118" s="32" t="n"/>
      <c r="AA118" s="33">
        <f>IFERROR(IF(OR(A118="",B118="",C118="",D118="",E118="",G118="",H118="",I118="",J118="",K118="",L118="",N118="",O118=""),"Missing required input",IF(D118&gt;=C118,"Prior snapshot must be earlier",IF(C118&gt;E118,"Snapshot is after stay date",IF(OR(K118&gt;J118,L118&gt;J118),"Rooms exceed available inventory",IF(P118&lt;0,"Review negative revenue pickup","OK"))))),"Missing required input")</f>
        <v/>
      </c>
    </row>
    <row r="119">
      <c r="A119" s="26" t="n"/>
      <c r="B119" s="26" t="n"/>
      <c r="C119" s="54" t="n"/>
      <c r="D119" s="54" t="n"/>
      <c r="E119" s="54" t="n"/>
      <c r="F119" s="28">
        <f>IFERROR(IF(E119="","",INDEX('Instructions'!$H$2:$H$8,MOD(E119-1,7)+1)),"")</f>
        <v/>
      </c>
      <c r="G119" s="26" t="n"/>
      <c r="H119" s="26" t="n"/>
      <c r="I119" s="26" t="n"/>
      <c r="J119" s="26" t="n"/>
      <c r="K119" s="26" t="n"/>
      <c r="L119" s="26" t="n"/>
      <c r="M119" s="28">
        <f>IFERROR(IF(OR(K119="",L119=""),"",L119-K119),"")</f>
        <v/>
      </c>
      <c r="N119" s="55" t="n"/>
      <c r="O119" s="55" t="n"/>
      <c r="P119" s="56">
        <f>IFERROR(IF(OR(N119="",O119=""),"",O119-N119),"")</f>
        <v/>
      </c>
      <c r="Q119" s="56">
        <f>IFERROR(N119/K119,0)</f>
        <v/>
      </c>
      <c r="R119" s="56">
        <f>IFERROR(O119/L119,0)</f>
        <v/>
      </c>
      <c r="S119" s="56">
        <f>IFERROR(P119/M119,0)</f>
        <v/>
      </c>
      <c r="T119" s="57">
        <f>IFERROR(K119/J119,0)</f>
        <v/>
      </c>
      <c r="U119" s="57">
        <f>IFERROR(L119/J119,0)</f>
        <v/>
      </c>
      <c r="V119" s="28">
        <f>IFERROR(E119-C119,"")</f>
        <v/>
      </c>
      <c r="W119" s="28">
        <f>IFERROR(IF(E119="","",IF(M119&lt;0,"Wash",IF(M119&gt;0,"Positive Pickup","No Change"))),"")</f>
        <v/>
      </c>
      <c r="X119" s="32" t="n"/>
      <c r="Y119" s="32" t="n"/>
      <c r="Z119" s="32" t="n"/>
      <c r="AA119" s="33">
        <f>IFERROR(IF(OR(A119="",B119="",C119="",D119="",E119="",G119="",H119="",I119="",J119="",K119="",L119="",N119="",O119=""),"Missing required input",IF(D119&gt;=C119,"Prior snapshot must be earlier",IF(C119&gt;E119,"Snapshot is after stay date",IF(OR(K119&gt;J119,L119&gt;J119),"Rooms exceed available inventory",IF(P119&lt;0,"Review negative revenue pickup","OK"))))),"Missing required input")</f>
        <v/>
      </c>
    </row>
    <row r="120">
      <c r="A120" s="26" t="n"/>
      <c r="B120" s="26" t="n"/>
      <c r="C120" s="54" t="n"/>
      <c r="D120" s="54" t="n"/>
      <c r="E120" s="54" t="n"/>
      <c r="F120" s="28">
        <f>IFERROR(IF(E120="","",INDEX('Instructions'!$H$2:$H$8,MOD(E120-1,7)+1)),"")</f>
        <v/>
      </c>
      <c r="G120" s="26" t="n"/>
      <c r="H120" s="26" t="n"/>
      <c r="I120" s="26" t="n"/>
      <c r="J120" s="26" t="n"/>
      <c r="K120" s="26" t="n"/>
      <c r="L120" s="26" t="n"/>
      <c r="M120" s="28">
        <f>IFERROR(IF(OR(K120="",L120=""),"",L120-K120),"")</f>
        <v/>
      </c>
      <c r="N120" s="55" t="n"/>
      <c r="O120" s="55" t="n"/>
      <c r="P120" s="56">
        <f>IFERROR(IF(OR(N120="",O120=""),"",O120-N120),"")</f>
        <v/>
      </c>
      <c r="Q120" s="56">
        <f>IFERROR(N120/K120,0)</f>
        <v/>
      </c>
      <c r="R120" s="56">
        <f>IFERROR(O120/L120,0)</f>
        <v/>
      </c>
      <c r="S120" s="56">
        <f>IFERROR(P120/M120,0)</f>
        <v/>
      </c>
      <c r="T120" s="57">
        <f>IFERROR(K120/J120,0)</f>
        <v/>
      </c>
      <c r="U120" s="57">
        <f>IFERROR(L120/J120,0)</f>
        <v/>
      </c>
      <c r="V120" s="28">
        <f>IFERROR(E120-C120,"")</f>
        <v/>
      </c>
      <c r="W120" s="28">
        <f>IFERROR(IF(E120="","",IF(M120&lt;0,"Wash",IF(M120&gt;0,"Positive Pickup","No Change"))),"")</f>
        <v/>
      </c>
      <c r="X120" s="32" t="n"/>
      <c r="Y120" s="32" t="n"/>
      <c r="Z120" s="32" t="n"/>
      <c r="AA120" s="33">
        <f>IFERROR(IF(OR(A120="",B120="",C120="",D120="",E120="",G120="",H120="",I120="",J120="",K120="",L120="",N120="",O120=""),"Missing required input",IF(D120&gt;=C120,"Prior snapshot must be earlier",IF(C120&gt;E120,"Snapshot is after stay date",IF(OR(K120&gt;J120,L120&gt;J120),"Rooms exceed available inventory",IF(P120&lt;0,"Review negative revenue pickup","OK"))))),"Missing required input")</f>
        <v/>
      </c>
    </row>
    <row r="121">
      <c r="A121" s="26" t="n"/>
      <c r="B121" s="26" t="n"/>
      <c r="C121" s="54" t="n"/>
      <c r="D121" s="54" t="n"/>
      <c r="E121" s="54" t="n"/>
      <c r="F121" s="28">
        <f>IFERROR(IF(E121="","",INDEX('Instructions'!$H$2:$H$8,MOD(E121-1,7)+1)),"")</f>
        <v/>
      </c>
      <c r="G121" s="26" t="n"/>
      <c r="H121" s="26" t="n"/>
      <c r="I121" s="26" t="n"/>
      <c r="J121" s="26" t="n"/>
      <c r="K121" s="26" t="n"/>
      <c r="L121" s="26" t="n"/>
      <c r="M121" s="28">
        <f>IFERROR(IF(OR(K121="",L121=""),"",L121-K121),"")</f>
        <v/>
      </c>
      <c r="N121" s="55" t="n"/>
      <c r="O121" s="55" t="n"/>
      <c r="P121" s="56">
        <f>IFERROR(IF(OR(N121="",O121=""),"",O121-N121),"")</f>
        <v/>
      </c>
      <c r="Q121" s="56">
        <f>IFERROR(N121/K121,0)</f>
        <v/>
      </c>
      <c r="R121" s="56">
        <f>IFERROR(O121/L121,0)</f>
        <v/>
      </c>
      <c r="S121" s="56">
        <f>IFERROR(P121/M121,0)</f>
        <v/>
      </c>
      <c r="T121" s="57">
        <f>IFERROR(K121/J121,0)</f>
        <v/>
      </c>
      <c r="U121" s="57">
        <f>IFERROR(L121/J121,0)</f>
        <v/>
      </c>
      <c r="V121" s="28">
        <f>IFERROR(E121-C121,"")</f>
        <v/>
      </c>
      <c r="W121" s="28">
        <f>IFERROR(IF(E121="","",IF(M121&lt;0,"Wash",IF(M121&gt;0,"Positive Pickup","No Change"))),"")</f>
        <v/>
      </c>
      <c r="X121" s="32" t="n"/>
      <c r="Y121" s="32" t="n"/>
      <c r="Z121" s="32" t="n"/>
      <c r="AA121" s="33">
        <f>IFERROR(IF(OR(A121="",B121="",C121="",D121="",E121="",G121="",H121="",I121="",J121="",K121="",L121="",N121="",O121=""),"Missing required input",IF(D121&gt;=C121,"Prior snapshot must be earlier",IF(C121&gt;E121,"Snapshot is after stay date",IF(OR(K121&gt;J121,L121&gt;J121),"Rooms exceed available inventory",IF(P121&lt;0,"Review negative revenue pickup","OK"))))),"Missing required input")</f>
        <v/>
      </c>
    </row>
    <row r="122">
      <c r="A122" s="26" t="n"/>
      <c r="B122" s="26" t="n"/>
      <c r="C122" s="54" t="n"/>
      <c r="D122" s="54" t="n"/>
      <c r="E122" s="54" t="n"/>
      <c r="F122" s="28">
        <f>IFERROR(IF(E122="","",INDEX('Instructions'!$H$2:$H$8,MOD(E122-1,7)+1)),"")</f>
        <v/>
      </c>
      <c r="G122" s="26" t="n"/>
      <c r="H122" s="26" t="n"/>
      <c r="I122" s="26" t="n"/>
      <c r="J122" s="26" t="n"/>
      <c r="K122" s="26" t="n"/>
      <c r="L122" s="26" t="n"/>
      <c r="M122" s="28">
        <f>IFERROR(IF(OR(K122="",L122=""),"",L122-K122),"")</f>
        <v/>
      </c>
      <c r="N122" s="55" t="n"/>
      <c r="O122" s="55" t="n"/>
      <c r="P122" s="56">
        <f>IFERROR(IF(OR(N122="",O122=""),"",O122-N122),"")</f>
        <v/>
      </c>
      <c r="Q122" s="56">
        <f>IFERROR(N122/K122,0)</f>
        <v/>
      </c>
      <c r="R122" s="56">
        <f>IFERROR(O122/L122,0)</f>
        <v/>
      </c>
      <c r="S122" s="56">
        <f>IFERROR(P122/M122,0)</f>
        <v/>
      </c>
      <c r="T122" s="57">
        <f>IFERROR(K122/J122,0)</f>
        <v/>
      </c>
      <c r="U122" s="57">
        <f>IFERROR(L122/J122,0)</f>
        <v/>
      </c>
      <c r="V122" s="28">
        <f>IFERROR(E122-C122,"")</f>
        <v/>
      </c>
      <c r="W122" s="28">
        <f>IFERROR(IF(E122="","",IF(M122&lt;0,"Wash",IF(M122&gt;0,"Positive Pickup","No Change"))),"")</f>
        <v/>
      </c>
      <c r="X122" s="32" t="n"/>
      <c r="Y122" s="32" t="n"/>
      <c r="Z122" s="32" t="n"/>
      <c r="AA122" s="33">
        <f>IFERROR(IF(OR(A122="",B122="",C122="",D122="",E122="",G122="",H122="",I122="",J122="",K122="",L122="",N122="",O122=""),"Missing required input",IF(D122&gt;=C122,"Prior snapshot must be earlier",IF(C122&gt;E122,"Snapshot is after stay date",IF(OR(K122&gt;J122,L122&gt;J122),"Rooms exceed available inventory",IF(P122&lt;0,"Review negative revenue pickup","OK"))))),"Missing required input")</f>
        <v/>
      </c>
    </row>
    <row r="123">
      <c r="A123" s="26" t="n"/>
      <c r="B123" s="26" t="n"/>
      <c r="C123" s="54" t="n"/>
      <c r="D123" s="54" t="n"/>
      <c r="E123" s="54" t="n"/>
      <c r="F123" s="28">
        <f>IFERROR(IF(E123="","",INDEX('Instructions'!$H$2:$H$8,MOD(E123-1,7)+1)),"")</f>
        <v/>
      </c>
      <c r="G123" s="26" t="n"/>
      <c r="H123" s="26" t="n"/>
      <c r="I123" s="26" t="n"/>
      <c r="J123" s="26" t="n"/>
      <c r="K123" s="26" t="n"/>
      <c r="L123" s="26" t="n"/>
      <c r="M123" s="28">
        <f>IFERROR(IF(OR(K123="",L123=""),"",L123-K123),"")</f>
        <v/>
      </c>
      <c r="N123" s="55" t="n"/>
      <c r="O123" s="55" t="n"/>
      <c r="P123" s="56">
        <f>IFERROR(IF(OR(N123="",O123=""),"",O123-N123),"")</f>
        <v/>
      </c>
      <c r="Q123" s="56">
        <f>IFERROR(N123/K123,0)</f>
        <v/>
      </c>
      <c r="R123" s="56">
        <f>IFERROR(O123/L123,0)</f>
        <v/>
      </c>
      <c r="S123" s="56">
        <f>IFERROR(P123/M123,0)</f>
        <v/>
      </c>
      <c r="T123" s="57">
        <f>IFERROR(K123/J123,0)</f>
        <v/>
      </c>
      <c r="U123" s="57">
        <f>IFERROR(L123/J123,0)</f>
        <v/>
      </c>
      <c r="V123" s="28">
        <f>IFERROR(E123-C123,"")</f>
        <v/>
      </c>
      <c r="W123" s="28">
        <f>IFERROR(IF(E123="","",IF(M123&lt;0,"Wash",IF(M123&gt;0,"Positive Pickup","No Change"))),"")</f>
        <v/>
      </c>
      <c r="X123" s="32" t="n"/>
      <c r="Y123" s="32" t="n"/>
      <c r="Z123" s="32" t="n"/>
      <c r="AA123" s="33">
        <f>IFERROR(IF(OR(A123="",B123="",C123="",D123="",E123="",G123="",H123="",I123="",J123="",K123="",L123="",N123="",O123=""),"Missing required input",IF(D123&gt;=C123,"Prior snapshot must be earlier",IF(C123&gt;E123,"Snapshot is after stay date",IF(OR(K123&gt;J123,L123&gt;J123),"Rooms exceed available inventory",IF(P123&lt;0,"Review negative revenue pickup","OK"))))),"Missing required input")</f>
        <v/>
      </c>
    </row>
    <row r="124">
      <c r="A124" s="26" t="n"/>
      <c r="B124" s="26" t="n"/>
      <c r="C124" s="54" t="n"/>
      <c r="D124" s="54" t="n"/>
      <c r="E124" s="54" t="n"/>
      <c r="F124" s="28">
        <f>IFERROR(IF(E124="","",INDEX('Instructions'!$H$2:$H$8,MOD(E124-1,7)+1)),"")</f>
        <v/>
      </c>
      <c r="G124" s="26" t="n"/>
      <c r="H124" s="26" t="n"/>
      <c r="I124" s="26" t="n"/>
      <c r="J124" s="26" t="n"/>
      <c r="K124" s="26" t="n"/>
      <c r="L124" s="26" t="n"/>
      <c r="M124" s="28">
        <f>IFERROR(IF(OR(K124="",L124=""),"",L124-K124),"")</f>
        <v/>
      </c>
      <c r="N124" s="55" t="n"/>
      <c r="O124" s="55" t="n"/>
      <c r="P124" s="56">
        <f>IFERROR(IF(OR(N124="",O124=""),"",O124-N124),"")</f>
        <v/>
      </c>
      <c r="Q124" s="56">
        <f>IFERROR(N124/K124,0)</f>
        <v/>
      </c>
      <c r="R124" s="56">
        <f>IFERROR(O124/L124,0)</f>
        <v/>
      </c>
      <c r="S124" s="56">
        <f>IFERROR(P124/M124,0)</f>
        <v/>
      </c>
      <c r="T124" s="57">
        <f>IFERROR(K124/J124,0)</f>
        <v/>
      </c>
      <c r="U124" s="57">
        <f>IFERROR(L124/J124,0)</f>
        <v/>
      </c>
      <c r="V124" s="28">
        <f>IFERROR(E124-C124,"")</f>
        <v/>
      </c>
      <c r="W124" s="28">
        <f>IFERROR(IF(E124="","",IF(M124&lt;0,"Wash",IF(M124&gt;0,"Positive Pickup","No Change"))),"")</f>
        <v/>
      </c>
      <c r="X124" s="32" t="n"/>
      <c r="Y124" s="32" t="n"/>
      <c r="Z124" s="32" t="n"/>
      <c r="AA124" s="33">
        <f>IFERROR(IF(OR(A124="",B124="",C124="",D124="",E124="",G124="",H124="",I124="",J124="",K124="",L124="",N124="",O124=""),"Missing required input",IF(D124&gt;=C124,"Prior snapshot must be earlier",IF(C124&gt;E124,"Snapshot is after stay date",IF(OR(K124&gt;J124,L124&gt;J124),"Rooms exceed available inventory",IF(P124&lt;0,"Review negative revenue pickup","OK"))))),"Missing required input")</f>
        <v/>
      </c>
    </row>
    <row r="125">
      <c r="A125" s="26" t="n"/>
      <c r="B125" s="26" t="n"/>
      <c r="C125" s="54" t="n"/>
      <c r="D125" s="54" t="n"/>
      <c r="E125" s="54" t="n"/>
      <c r="F125" s="28">
        <f>IFERROR(IF(E125="","",INDEX('Instructions'!$H$2:$H$8,MOD(E125-1,7)+1)),"")</f>
        <v/>
      </c>
      <c r="G125" s="26" t="n"/>
      <c r="H125" s="26" t="n"/>
      <c r="I125" s="26" t="n"/>
      <c r="J125" s="26" t="n"/>
      <c r="K125" s="26" t="n"/>
      <c r="L125" s="26" t="n"/>
      <c r="M125" s="28">
        <f>IFERROR(IF(OR(K125="",L125=""),"",L125-K125),"")</f>
        <v/>
      </c>
      <c r="N125" s="55" t="n"/>
      <c r="O125" s="55" t="n"/>
      <c r="P125" s="56">
        <f>IFERROR(IF(OR(N125="",O125=""),"",O125-N125),"")</f>
        <v/>
      </c>
      <c r="Q125" s="56">
        <f>IFERROR(N125/K125,0)</f>
        <v/>
      </c>
      <c r="R125" s="56">
        <f>IFERROR(O125/L125,0)</f>
        <v/>
      </c>
      <c r="S125" s="56">
        <f>IFERROR(P125/M125,0)</f>
        <v/>
      </c>
      <c r="T125" s="57">
        <f>IFERROR(K125/J125,0)</f>
        <v/>
      </c>
      <c r="U125" s="57">
        <f>IFERROR(L125/J125,0)</f>
        <v/>
      </c>
      <c r="V125" s="28">
        <f>IFERROR(E125-C125,"")</f>
        <v/>
      </c>
      <c r="W125" s="28">
        <f>IFERROR(IF(E125="","",IF(M125&lt;0,"Wash",IF(M125&gt;0,"Positive Pickup","No Change"))),"")</f>
        <v/>
      </c>
      <c r="X125" s="32" t="n"/>
      <c r="Y125" s="32" t="n"/>
      <c r="Z125" s="32" t="n"/>
      <c r="AA125" s="33">
        <f>IFERROR(IF(OR(A125="",B125="",C125="",D125="",E125="",G125="",H125="",I125="",J125="",K125="",L125="",N125="",O125=""),"Missing required input",IF(D125&gt;=C125,"Prior snapshot must be earlier",IF(C125&gt;E125,"Snapshot is after stay date",IF(OR(K125&gt;J125,L125&gt;J125),"Rooms exceed available inventory",IF(P125&lt;0,"Review negative revenue pickup","OK"))))),"Missing required input")</f>
        <v/>
      </c>
    </row>
    <row r="126">
      <c r="A126" s="26" t="n"/>
      <c r="B126" s="26" t="n"/>
      <c r="C126" s="54" t="n"/>
      <c r="D126" s="54" t="n"/>
      <c r="E126" s="54" t="n"/>
      <c r="F126" s="28">
        <f>IFERROR(IF(E126="","",INDEX('Instructions'!$H$2:$H$8,MOD(E126-1,7)+1)),"")</f>
        <v/>
      </c>
      <c r="G126" s="26" t="n"/>
      <c r="H126" s="26" t="n"/>
      <c r="I126" s="26" t="n"/>
      <c r="J126" s="26" t="n"/>
      <c r="K126" s="26" t="n"/>
      <c r="L126" s="26" t="n"/>
      <c r="M126" s="28">
        <f>IFERROR(IF(OR(K126="",L126=""),"",L126-K126),"")</f>
        <v/>
      </c>
      <c r="N126" s="55" t="n"/>
      <c r="O126" s="55" t="n"/>
      <c r="P126" s="56">
        <f>IFERROR(IF(OR(N126="",O126=""),"",O126-N126),"")</f>
        <v/>
      </c>
      <c r="Q126" s="56">
        <f>IFERROR(N126/K126,0)</f>
        <v/>
      </c>
      <c r="R126" s="56">
        <f>IFERROR(O126/L126,0)</f>
        <v/>
      </c>
      <c r="S126" s="56">
        <f>IFERROR(P126/M126,0)</f>
        <v/>
      </c>
      <c r="T126" s="57">
        <f>IFERROR(K126/J126,0)</f>
        <v/>
      </c>
      <c r="U126" s="57">
        <f>IFERROR(L126/J126,0)</f>
        <v/>
      </c>
      <c r="V126" s="28">
        <f>IFERROR(E126-C126,"")</f>
        <v/>
      </c>
      <c r="W126" s="28">
        <f>IFERROR(IF(E126="","",IF(M126&lt;0,"Wash",IF(M126&gt;0,"Positive Pickup","No Change"))),"")</f>
        <v/>
      </c>
      <c r="X126" s="32" t="n"/>
      <c r="Y126" s="32" t="n"/>
      <c r="Z126" s="32" t="n"/>
      <c r="AA126" s="33">
        <f>IFERROR(IF(OR(A126="",B126="",C126="",D126="",E126="",G126="",H126="",I126="",J126="",K126="",L126="",N126="",O126=""),"Missing required input",IF(D126&gt;=C126,"Prior snapshot must be earlier",IF(C126&gt;E126,"Snapshot is after stay date",IF(OR(K126&gt;J126,L126&gt;J126),"Rooms exceed available inventory",IF(P126&lt;0,"Review negative revenue pickup","OK"))))),"Missing required input")</f>
        <v/>
      </c>
    </row>
    <row r="127">
      <c r="A127" s="26" t="n"/>
      <c r="B127" s="26" t="n"/>
      <c r="C127" s="54" t="n"/>
      <c r="D127" s="54" t="n"/>
      <c r="E127" s="54" t="n"/>
      <c r="F127" s="28">
        <f>IFERROR(IF(E127="","",INDEX('Instructions'!$H$2:$H$8,MOD(E127-1,7)+1)),"")</f>
        <v/>
      </c>
      <c r="G127" s="26" t="n"/>
      <c r="H127" s="26" t="n"/>
      <c r="I127" s="26" t="n"/>
      <c r="J127" s="26" t="n"/>
      <c r="K127" s="26" t="n"/>
      <c r="L127" s="26" t="n"/>
      <c r="M127" s="28">
        <f>IFERROR(IF(OR(K127="",L127=""),"",L127-K127),"")</f>
        <v/>
      </c>
      <c r="N127" s="55" t="n"/>
      <c r="O127" s="55" t="n"/>
      <c r="P127" s="56">
        <f>IFERROR(IF(OR(N127="",O127=""),"",O127-N127),"")</f>
        <v/>
      </c>
      <c r="Q127" s="56">
        <f>IFERROR(N127/K127,0)</f>
        <v/>
      </c>
      <c r="R127" s="56">
        <f>IFERROR(O127/L127,0)</f>
        <v/>
      </c>
      <c r="S127" s="56">
        <f>IFERROR(P127/M127,0)</f>
        <v/>
      </c>
      <c r="T127" s="57">
        <f>IFERROR(K127/J127,0)</f>
        <v/>
      </c>
      <c r="U127" s="57">
        <f>IFERROR(L127/J127,0)</f>
        <v/>
      </c>
      <c r="V127" s="28">
        <f>IFERROR(E127-C127,"")</f>
        <v/>
      </c>
      <c r="W127" s="28">
        <f>IFERROR(IF(E127="","",IF(M127&lt;0,"Wash",IF(M127&gt;0,"Positive Pickup","No Change"))),"")</f>
        <v/>
      </c>
      <c r="X127" s="32" t="n"/>
      <c r="Y127" s="32" t="n"/>
      <c r="Z127" s="32" t="n"/>
      <c r="AA127" s="33">
        <f>IFERROR(IF(OR(A127="",B127="",C127="",D127="",E127="",G127="",H127="",I127="",J127="",K127="",L127="",N127="",O127=""),"Missing required input",IF(D127&gt;=C127,"Prior snapshot must be earlier",IF(C127&gt;E127,"Snapshot is after stay date",IF(OR(K127&gt;J127,L127&gt;J127),"Rooms exceed available inventory",IF(P127&lt;0,"Review negative revenue pickup","OK"))))),"Missing required input")</f>
        <v/>
      </c>
    </row>
    <row r="128">
      <c r="A128" s="26" t="n"/>
      <c r="B128" s="26" t="n"/>
      <c r="C128" s="54" t="n"/>
      <c r="D128" s="54" t="n"/>
      <c r="E128" s="54" t="n"/>
      <c r="F128" s="28">
        <f>IFERROR(IF(E128="","",INDEX('Instructions'!$H$2:$H$8,MOD(E128-1,7)+1)),"")</f>
        <v/>
      </c>
      <c r="G128" s="26" t="n"/>
      <c r="H128" s="26" t="n"/>
      <c r="I128" s="26" t="n"/>
      <c r="J128" s="26" t="n"/>
      <c r="K128" s="26" t="n"/>
      <c r="L128" s="26" t="n"/>
      <c r="M128" s="28">
        <f>IFERROR(IF(OR(K128="",L128=""),"",L128-K128),"")</f>
        <v/>
      </c>
      <c r="N128" s="55" t="n"/>
      <c r="O128" s="55" t="n"/>
      <c r="P128" s="56">
        <f>IFERROR(IF(OR(N128="",O128=""),"",O128-N128),"")</f>
        <v/>
      </c>
      <c r="Q128" s="56">
        <f>IFERROR(N128/K128,0)</f>
        <v/>
      </c>
      <c r="R128" s="56">
        <f>IFERROR(O128/L128,0)</f>
        <v/>
      </c>
      <c r="S128" s="56">
        <f>IFERROR(P128/M128,0)</f>
        <v/>
      </c>
      <c r="T128" s="57">
        <f>IFERROR(K128/J128,0)</f>
        <v/>
      </c>
      <c r="U128" s="57">
        <f>IFERROR(L128/J128,0)</f>
        <v/>
      </c>
      <c r="V128" s="28">
        <f>IFERROR(E128-C128,"")</f>
        <v/>
      </c>
      <c r="W128" s="28">
        <f>IFERROR(IF(E128="","",IF(M128&lt;0,"Wash",IF(M128&gt;0,"Positive Pickup","No Change"))),"")</f>
        <v/>
      </c>
      <c r="X128" s="32" t="n"/>
      <c r="Y128" s="32" t="n"/>
      <c r="Z128" s="32" t="n"/>
      <c r="AA128" s="33">
        <f>IFERROR(IF(OR(A128="",B128="",C128="",D128="",E128="",G128="",H128="",I128="",J128="",K128="",L128="",N128="",O128=""),"Missing required input",IF(D128&gt;=C128,"Prior snapshot must be earlier",IF(C128&gt;E128,"Snapshot is after stay date",IF(OR(K128&gt;J128,L128&gt;J128),"Rooms exceed available inventory",IF(P128&lt;0,"Review negative revenue pickup","OK"))))),"Missing required input")</f>
        <v/>
      </c>
    </row>
    <row r="129">
      <c r="A129" s="26" t="n"/>
      <c r="B129" s="26" t="n"/>
      <c r="C129" s="54" t="n"/>
      <c r="D129" s="54" t="n"/>
      <c r="E129" s="54" t="n"/>
      <c r="F129" s="28">
        <f>IFERROR(IF(E129="","",INDEX('Instructions'!$H$2:$H$8,MOD(E129-1,7)+1)),"")</f>
        <v/>
      </c>
      <c r="G129" s="26" t="n"/>
      <c r="H129" s="26" t="n"/>
      <c r="I129" s="26" t="n"/>
      <c r="J129" s="26" t="n"/>
      <c r="K129" s="26" t="n"/>
      <c r="L129" s="26" t="n"/>
      <c r="M129" s="28">
        <f>IFERROR(IF(OR(K129="",L129=""),"",L129-K129),"")</f>
        <v/>
      </c>
      <c r="N129" s="55" t="n"/>
      <c r="O129" s="55" t="n"/>
      <c r="P129" s="56">
        <f>IFERROR(IF(OR(N129="",O129=""),"",O129-N129),"")</f>
        <v/>
      </c>
      <c r="Q129" s="56">
        <f>IFERROR(N129/K129,0)</f>
        <v/>
      </c>
      <c r="R129" s="56">
        <f>IFERROR(O129/L129,0)</f>
        <v/>
      </c>
      <c r="S129" s="56">
        <f>IFERROR(P129/M129,0)</f>
        <v/>
      </c>
      <c r="T129" s="57">
        <f>IFERROR(K129/J129,0)</f>
        <v/>
      </c>
      <c r="U129" s="57">
        <f>IFERROR(L129/J129,0)</f>
        <v/>
      </c>
      <c r="V129" s="28">
        <f>IFERROR(E129-C129,"")</f>
        <v/>
      </c>
      <c r="W129" s="28">
        <f>IFERROR(IF(E129="","",IF(M129&lt;0,"Wash",IF(M129&gt;0,"Positive Pickup","No Change"))),"")</f>
        <v/>
      </c>
      <c r="X129" s="32" t="n"/>
      <c r="Y129" s="32" t="n"/>
      <c r="Z129" s="32" t="n"/>
      <c r="AA129" s="33">
        <f>IFERROR(IF(OR(A129="",B129="",C129="",D129="",E129="",G129="",H129="",I129="",J129="",K129="",L129="",N129="",O129=""),"Missing required input",IF(D129&gt;=C129,"Prior snapshot must be earlier",IF(C129&gt;E129,"Snapshot is after stay date",IF(OR(K129&gt;J129,L129&gt;J129),"Rooms exceed available inventory",IF(P129&lt;0,"Review negative revenue pickup","OK"))))),"Missing required input")</f>
        <v/>
      </c>
    </row>
    <row r="130">
      <c r="A130" s="26" t="n"/>
      <c r="B130" s="26" t="n"/>
      <c r="C130" s="54" t="n"/>
      <c r="D130" s="54" t="n"/>
      <c r="E130" s="54" t="n"/>
      <c r="F130" s="28">
        <f>IFERROR(IF(E130="","",INDEX('Instructions'!$H$2:$H$8,MOD(E130-1,7)+1)),"")</f>
        <v/>
      </c>
      <c r="G130" s="26" t="n"/>
      <c r="H130" s="26" t="n"/>
      <c r="I130" s="26" t="n"/>
      <c r="J130" s="26" t="n"/>
      <c r="K130" s="26" t="n"/>
      <c r="L130" s="26" t="n"/>
      <c r="M130" s="28">
        <f>IFERROR(IF(OR(K130="",L130=""),"",L130-K130),"")</f>
        <v/>
      </c>
      <c r="N130" s="55" t="n"/>
      <c r="O130" s="55" t="n"/>
      <c r="P130" s="56">
        <f>IFERROR(IF(OR(N130="",O130=""),"",O130-N130),"")</f>
        <v/>
      </c>
      <c r="Q130" s="56">
        <f>IFERROR(N130/K130,0)</f>
        <v/>
      </c>
      <c r="R130" s="56">
        <f>IFERROR(O130/L130,0)</f>
        <v/>
      </c>
      <c r="S130" s="56">
        <f>IFERROR(P130/M130,0)</f>
        <v/>
      </c>
      <c r="T130" s="57">
        <f>IFERROR(K130/J130,0)</f>
        <v/>
      </c>
      <c r="U130" s="57">
        <f>IFERROR(L130/J130,0)</f>
        <v/>
      </c>
      <c r="V130" s="28">
        <f>IFERROR(E130-C130,"")</f>
        <v/>
      </c>
      <c r="W130" s="28">
        <f>IFERROR(IF(E130="","",IF(M130&lt;0,"Wash",IF(M130&gt;0,"Positive Pickup","No Change"))),"")</f>
        <v/>
      </c>
      <c r="X130" s="32" t="n"/>
      <c r="Y130" s="32" t="n"/>
      <c r="Z130" s="32" t="n"/>
      <c r="AA130" s="33">
        <f>IFERROR(IF(OR(A130="",B130="",C130="",D130="",E130="",G130="",H130="",I130="",J130="",K130="",L130="",N130="",O130=""),"Missing required input",IF(D130&gt;=C130,"Prior snapshot must be earlier",IF(C130&gt;E130,"Snapshot is after stay date",IF(OR(K130&gt;J130,L130&gt;J130),"Rooms exceed available inventory",IF(P130&lt;0,"Review negative revenue pickup","OK"))))),"Missing required input")</f>
        <v/>
      </c>
    </row>
    <row r="131">
      <c r="A131" s="26" t="n"/>
      <c r="B131" s="26" t="n"/>
      <c r="C131" s="54" t="n"/>
      <c r="D131" s="54" t="n"/>
      <c r="E131" s="54" t="n"/>
      <c r="F131" s="28">
        <f>IFERROR(IF(E131="","",INDEX('Instructions'!$H$2:$H$8,MOD(E131-1,7)+1)),"")</f>
        <v/>
      </c>
      <c r="G131" s="26" t="n"/>
      <c r="H131" s="26" t="n"/>
      <c r="I131" s="26" t="n"/>
      <c r="J131" s="26" t="n"/>
      <c r="K131" s="26" t="n"/>
      <c r="L131" s="26" t="n"/>
      <c r="M131" s="28">
        <f>IFERROR(IF(OR(K131="",L131=""),"",L131-K131),"")</f>
        <v/>
      </c>
      <c r="N131" s="55" t="n"/>
      <c r="O131" s="55" t="n"/>
      <c r="P131" s="56">
        <f>IFERROR(IF(OR(N131="",O131=""),"",O131-N131),"")</f>
        <v/>
      </c>
      <c r="Q131" s="56">
        <f>IFERROR(N131/K131,0)</f>
        <v/>
      </c>
      <c r="R131" s="56">
        <f>IFERROR(O131/L131,0)</f>
        <v/>
      </c>
      <c r="S131" s="56">
        <f>IFERROR(P131/M131,0)</f>
        <v/>
      </c>
      <c r="T131" s="57">
        <f>IFERROR(K131/J131,0)</f>
        <v/>
      </c>
      <c r="U131" s="57">
        <f>IFERROR(L131/J131,0)</f>
        <v/>
      </c>
      <c r="V131" s="28">
        <f>IFERROR(E131-C131,"")</f>
        <v/>
      </c>
      <c r="W131" s="28">
        <f>IFERROR(IF(E131="","",IF(M131&lt;0,"Wash",IF(M131&gt;0,"Positive Pickup","No Change"))),"")</f>
        <v/>
      </c>
      <c r="X131" s="32" t="n"/>
      <c r="Y131" s="32" t="n"/>
      <c r="Z131" s="32" t="n"/>
      <c r="AA131" s="33">
        <f>IFERROR(IF(OR(A131="",B131="",C131="",D131="",E131="",G131="",H131="",I131="",J131="",K131="",L131="",N131="",O131=""),"Missing required input",IF(D131&gt;=C131,"Prior snapshot must be earlier",IF(C131&gt;E131,"Snapshot is after stay date",IF(OR(K131&gt;J131,L131&gt;J131),"Rooms exceed available inventory",IF(P131&lt;0,"Review negative revenue pickup","OK"))))),"Missing required input")</f>
        <v/>
      </c>
    </row>
    <row r="132">
      <c r="A132" s="26" t="n"/>
      <c r="B132" s="26" t="n"/>
      <c r="C132" s="54" t="n"/>
      <c r="D132" s="54" t="n"/>
      <c r="E132" s="54" t="n"/>
      <c r="F132" s="28">
        <f>IFERROR(IF(E132="","",INDEX('Instructions'!$H$2:$H$8,MOD(E132-1,7)+1)),"")</f>
        <v/>
      </c>
      <c r="G132" s="26" t="n"/>
      <c r="H132" s="26" t="n"/>
      <c r="I132" s="26" t="n"/>
      <c r="J132" s="26" t="n"/>
      <c r="K132" s="26" t="n"/>
      <c r="L132" s="26" t="n"/>
      <c r="M132" s="28">
        <f>IFERROR(IF(OR(K132="",L132=""),"",L132-K132),"")</f>
        <v/>
      </c>
      <c r="N132" s="55" t="n"/>
      <c r="O132" s="55" t="n"/>
      <c r="P132" s="56">
        <f>IFERROR(IF(OR(N132="",O132=""),"",O132-N132),"")</f>
        <v/>
      </c>
      <c r="Q132" s="56">
        <f>IFERROR(N132/K132,0)</f>
        <v/>
      </c>
      <c r="R132" s="56">
        <f>IFERROR(O132/L132,0)</f>
        <v/>
      </c>
      <c r="S132" s="56">
        <f>IFERROR(P132/M132,0)</f>
        <v/>
      </c>
      <c r="T132" s="57">
        <f>IFERROR(K132/J132,0)</f>
        <v/>
      </c>
      <c r="U132" s="57">
        <f>IFERROR(L132/J132,0)</f>
        <v/>
      </c>
      <c r="V132" s="28">
        <f>IFERROR(E132-C132,"")</f>
        <v/>
      </c>
      <c r="W132" s="28">
        <f>IFERROR(IF(E132="","",IF(M132&lt;0,"Wash",IF(M132&gt;0,"Positive Pickup","No Change"))),"")</f>
        <v/>
      </c>
      <c r="X132" s="32" t="n"/>
      <c r="Y132" s="32" t="n"/>
      <c r="Z132" s="32" t="n"/>
      <c r="AA132" s="33">
        <f>IFERROR(IF(OR(A132="",B132="",C132="",D132="",E132="",G132="",H132="",I132="",J132="",K132="",L132="",N132="",O132=""),"Missing required input",IF(D132&gt;=C132,"Prior snapshot must be earlier",IF(C132&gt;E132,"Snapshot is after stay date",IF(OR(K132&gt;J132,L132&gt;J132),"Rooms exceed available inventory",IF(P132&lt;0,"Review negative revenue pickup","OK"))))),"Missing required input")</f>
        <v/>
      </c>
    </row>
    <row r="133">
      <c r="A133" s="26" t="n"/>
      <c r="B133" s="26" t="n"/>
      <c r="C133" s="54" t="n"/>
      <c r="D133" s="54" t="n"/>
      <c r="E133" s="54" t="n"/>
      <c r="F133" s="28">
        <f>IFERROR(IF(E133="","",INDEX('Instructions'!$H$2:$H$8,MOD(E133-1,7)+1)),"")</f>
        <v/>
      </c>
      <c r="G133" s="26" t="n"/>
      <c r="H133" s="26" t="n"/>
      <c r="I133" s="26" t="n"/>
      <c r="J133" s="26" t="n"/>
      <c r="K133" s="26" t="n"/>
      <c r="L133" s="26" t="n"/>
      <c r="M133" s="28">
        <f>IFERROR(IF(OR(K133="",L133=""),"",L133-K133),"")</f>
        <v/>
      </c>
      <c r="N133" s="55" t="n"/>
      <c r="O133" s="55" t="n"/>
      <c r="P133" s="56">
        <f>IFERROR(IF(OR(N133="",O133=""),"",O133-N133),"")</f>
        <v/>
      </c>
      <c r="Q133" s="56">
        <f>IFERROR(N133/K133,0)</f>
        <v/>
      </c>
      <c r="R133" s="56">
        <f>IFERROR(O133/L133,0)</f>
        <v/>
      </c>
      <c r="S133" s="56">
        <f>IFERROR(P133/M133,0)</f>
        <v/>
      </c>
      <c r="T133" s="57">
        <f>IFERROR(K133/J133,0)</f>
        <v/>
      </c>
      <c r="U133" s="57">
        <f>IFERROR(L133/J133,0)</f>
        <v/>
      </c>
      <c r="V133" s="28">
        <f>IFERROR(E133-C133,"")</f>
        <v/>
      </c>
      <c r="W133" s="28">
        <f>IFERROR(IF(E133="","",IF(M133&lt;0,"Wash",IF(M133&gt;0,"Positive Pickup","No Change"))),"")</f>
        <v/>
      </c>
      <c r="X133" s="32" t="n"/>
      <c r="Y133" s="32" t="n"/>
      <c r="Z133" s="32" t="n"/>
      <c r="AA133" s="33">
        <f>IFERROR(IF(OR(A133="",B133="",C133="",D133="",E133="",G133="",H133="",I133="",J133="",K133="",L133="",N133="",O133=""),"Missing required input",IF(D133&gt;=C133,"Prior snapshot must be earlier",IF(C133&gt;E133,"Snapshot is after stay date",IF(OR(K133&gt;J133,L133&gt;J133),"Rooms exceed available inventory",IF(P133&lt;0,"Review negative revenue pickup","OK"))))),"Missing required input")</f>
        <v/>
      </c>
    </row>
    <row r="134">
      <c r="A134" s="26" t="n"/>
      <c r="B134" s="26" t="n"/>
      <c r="C134" s="54" t="n"/>
      <c r="D134" s="54" t="n"/>
      <c r="E134" s="54" t="n"/>
      <c r="F134" s="28">
        <f>IFERROR(IF(E134="","",INDEX('Instructions'!$H$2:$H$8,MOD(E134-1,7)+1)),"")</f>
        <v/>
      </c>
      <c r="G134" s="26" t="n"/>
      <c r="H134" s="26" t="n"/>
      <c r="I134" s="26" t="n"/>
      <c r="J134" s="26" t="n"/>
      <c r="K134" s="26" t="n"/>
      <c r="L134" s="26" t="n"/>
      <c r="M134" s="28">
        <f>IFERROR(IF(OR(K134="",L134=""),"",L134-K134),"")</f>
        <v/>
      </c>
      <c r="N134" s="55" t="n"/>
      <c r="O134" s="55" t="n"/>
      <c r="P134" s="56">
        <f>IFERROR(IF(OR(N134="",O134=""),"",O134-N134),"")</f>
        <v/>
      </c>
      <c r="Q134" s="56">
        <f>IFERROR(N134/K134,0)</f>
        <v/>
      </c>
      <c r="R134" s="56">
        <f>IFERROR(O134/L134,0)</f>
        <v/>
      </c>
      <c r="S134" s="56">
        <f>IFERROR(P134/M134,0)</f>
        <v/>
      </c>
      <c r="T134" s="57">
        <f>IFERROR(K134/J134,0)</f>
        <v/>
      </c>
      <c r="U134" s="57">
        <f>IFERROR(L134/J134,0)</f>
        <v/>
      </c>
      <c r="V134" s="28">
        <f>IFERROR(E134-C134,"")</f>
        <v/>
      </c>
      <c r="W134" s="28">
        <f>IFERROR(IF(E134="","",IF(M134&lt;0,"Wash",IF(M134&gt;0,"Positive Pickup","No Change"))),"")</f>
        <v/>
      </c>
      <c r="X134" s="32" t="n"/>
      <c r="Y134" s="32" t="n"/>
      <c r="Z134" s="32" t="n"/>
      <c r="AA134" s="33">
        <f>IFERROR(IF(OR(A134="",B134="",C134="",D134="",E134="",G134="",H134="",I134="",J134="",K134="",L134="",N134="",O134=""),"Missing required input",IF(D134&gt;=C134,"Prior snapshot must be earlier",IF(C134&gt;E134,"Snapshot is after stay date",IF(OR(K134&gt;J134,L134&gt;J134),"Rooms exceed available inventory",IF(P134&lt;0,"Review negative revenue pickup","OK"))))),"Missing required input")</f>
        <v/>
      </c>
    </row>
    <row r="135">
      <c r="A135" s="26" t="n"/>
      <c r="B135" s="26" t="n"/>
      <c r="C135" s="54" t="n"/>
      <c r="D135" s="54" t="n"/>
      <c r="E135" s="54" t="n"/>
      <c r="F135" s="28">
        <f>IFERROR(IF(E135="","",INDEX('Instructions'!$H$2:$H$8,MOD(E135-1,7)+1)),"")</f>
        <v/>
      </c>
      <c r="G135" s="26" t="n"/>
      <c r="H135" s="26" t="n"/>
      <c r="I135" s="26" t="n"/>
      <c r="J135" s="26" t="n"/>
      <c r="K135" s="26" t="n"/>
      <c r="L135" s="26" t="n"/>
      <c r="M135" s="28">
        <f>IFERROR(IF(OR(K135="",L135=""),"",L135-K135),"")</f>
        <v/>
      </c>
      <c r="N135" s="55" t="n"/>
      <c r="O135" s="55" t="n"/>
      <c r="P135" s="56">
        <f>IFERROR(IF(OR(N135="",O135=""),"",O135-N135),"")</f>
        <v/>
      </c>
      <c r="Q135" s="56">
        <f>IFERROR(N135/K135,0)</f>
        <v/>
      </c>
      <c r="R135" s="56">
        <f>IFERROR(O135/L135,0)</f>
        <v/>
      </c>
      <c r="S135" s="56">
        <f>IFERROR(P135/M135,0)</f>
        <v/>
      </c>
      <c r="T135" s="57">
        <f>IFERROR(K135/J135,0)</f>
        <v/>
      </c>
      <c r="U135" s="57">
        <f>IFERROR(L135/J135,0)</f>
        <v/>
      </c>
      <c r="V135" s="28">
        <f>IFERROR(E135-C135,"")</f>
        <v/>
      </c>
      <c r="W135" s="28">
        <f>IFERROR(IF(E135="","",IF(M135&lt;0,"Wash",IF(M135&gt;0,"Positive Pickup","No Change"))),"")</f>
        <v/>
      </c>
      <c r="X135" s="32" t="n"/>
      <c r="Y135" s="32" t="n"/>
      <c r="Z135" s="32" t="n"/>
      <c r="AA135" s="33">
        <f>IFERROR(IF(OR(A135="",B135="",C135="",D135="",E135="",G135="",H135="",I135="",J135="",K135="",L135="",N135="",O135=""),"Missing required input",IF(D135&gt;=C135,"Prior snapshot must be earlier",IF(C135&gt;E135,"Snapshot is after stay date",IF(OR(K135&gt;J135,L135&gt;J135),"Rooms exceed available inventory",IF(P135&lt;0,"Review negative revenue pickup","OK"))))),"Missing required input")</f>
        <v/>
      </c>
    </row>
    <row r="136">
      <c r="A136" s="26" t="n"/>
      <c r="B136" s="26" t="n"/>
      <c r="C136" s="54" t="n"/>
      <c r="D136" s="54" t="n"/>
      <c r="E136" s="54" t="n"/>
      <c r="F136" s="28">
        <f>IFERROR(IF(E136="","",INDEX('Instructions'!$H$2:$H$8,MOD(E136-1,7)+1)),"")</f>
        <v/>
      </c>
      <c r="G136" s="26" t="n"/>
      <c r="H136" s="26" t="n"/>
      <c r="I136" s="26" t="n"/>
      <c r="J136" s="26" t="n"/>
      <c r="K136" s="26" t="n"/>
      <c r="L136" s="26" t="n"/>
      <c r="M136" s="28">
        <f>IFERROR(IF(OR(K136="",L136=""),"",L136-K136),"")</f>
        <v/>
      </c>
      <c r="N136" s="55" t="n"/>
      <c r="O136" s="55" t="n"/>
      <c r="P136" s="56">
        <f>IFERROR(IF(OR(N136="",O136=""),"",O136-N136),"")</f>
        <v/>
      </c>
      <c r="Q136" s="56">
        <f>IFERROR(N136/K136,0)</f>
        <v/>
      </c>
      <c r="R136" s="56">
        <f>IFERROR(O136/L136,0)</f>
        <v/>
      </c>
      <c r="S136" s="56">
        <f>IFERROR(P136/M136,0)</f>
        <v/>
      </c>
      <c r="T136" s="57">
        <f>IFERROR(K136/J136,0)</f>
        <v/>
      </c>
      <c r="U136" s="57">
        <f>IFERROR(L136/J136,0)</f>
        <v/>
      </c>
      <c r="V136" s="28">
        <f>IFERROR(E136-C136,"")</f>
        <v/>
      </c>
      <c r="W136" s="28">
        <f>IFERROR(IF(E136="","",IF(M136&lt;0,"Wash",IF(M136&gt;0,"Positive Pickup","No Change"))),"")</f>
        <v/>
      </c>
      <c r="X136" s="32" t="n"/>
      <c r="Y136" s="32" t="n"/>
      <c r="Z136" s="32" t="n"/>
      <c r="AA136" s="33">
        <f>IFERROR(IF(OR(A136="",B136="",C136="",D136="",E136="",G136="",H136="",I136="",J136="",K136="",L136="",N136="",O136=""),"Missing required input",IF(D136&gt;=C136,"Prior snapshot must be earlier",IF(C136&gt;E136,"Snapshot is after stay date",IF(OR(K136&gt;J136,L136&gt;J136),"Rooms exceed available inventory",IF(P136&lt;0,"Review negative revenue pickup","OK"))))),"Missing required input")</f>
        <v/>
      </c>
    </row>
    <row r="137">
      <c r="A137" s="26" t="n"/>
      <c r="B137" s="26" t="n"/>
      <c r="C137" s="54" t="n"/>
      <c r="D137" s="54" t="n"/>
      <c r="E137" s="54" t="n"/>
      <c r="F137" s="28">
        <f>IFERROR(IF(E137="","",INDEX('Instructions'!$H$2:$H$8,MOD(E137-1,7)+1)),"")</f>
        <v/>
      </c>
      <c r="G137" s="26" t="n"/>
      <c r="H137" s="26" t="n"/>
      <c r="I137" s="26" t="n"/>
      <c r="J137" s="26" t="n"/>
      <c r="K137" s="26" t="n"/>
      <c r="L137" s="26" t="n"/>
      <c r="M137" s="28">
        <f>IFERROR(IF(OR(K137="",L137=""),"",L137-K137),"")</f>
        <v/>
      </c>
      <c r="N137" s="55" t="n"/>
      <c r="O137" s="55" t="n"/>
      <c r="P137" s="56">
        <f>IFERROR(IF(OR(N137="",O137=""),"",O137-N137),"")</f>
        <v/>
      </c>
      <c r="Q137" s="56">
        <f>IFERROR(N137/K137,0)</f>
        <v/>
      </c>
      <c r="R137" s="56">
        <f>IFERROR(O137/L137,0)</f>
        <v/>
      </c>
      <c r="S137" s="56">
        <f>IFERROR(P137/M137,0)</f>
        <v/>
      </c>
      <c r="T137" s="57">
        <f>IFERROR(K137/J137,0)</f>
        <v/>
      </c>
      <c r="U137" s="57">
        <f>IFERROR(L137/J137,0)</f>
        <v/>
      </c>
      <c r="V137" s="28">
        <f>IFERROR(E137-C137,"")</f>
        <v/>
      </c>
      <c r="W137" s="28">
        <f>IFERROR(IF(E137="","",IF(M137&lt;0,"Wash",IF(M137&gt;0,"Positive Pickup","No Change"))),"")</f>
        <v/>
      </c>
      <c r="X137" s="32" t="n"/>
      <c r="Y137" s="32" t="n"/>
      <c r="Z137" s="32" t="n"/>
      <c r="AA137" s="33">
        <f>IFERROR(IF(OR(A137="",B137="",C137="",D137="",E137="",G137="",H137="",I137="",J137="",K137="",L137="",N137="",O137=""),"Missing required input",IF(D137&gt;=C137,"Prior snapshot must be earlier",IF(C137&gt;E137,"Snapshot is after stay date",IF(OR(K137&gt;J137,L137&gt;J137),"Rooms exceed available inventory",IF(P137&lt;0,"Review negative revenue pickup","OK"))))),"Missing required input")</f>
        <v/>
      </c>
    </row>
    <row r="138">
      <c r="A138" s="26" t="n"/>
      <c r="B138" s="26" t="n"/>
      <c r="C138" s="54" t="n"/>
      <c r="D138" s="54" t="n"/>
      <c r="E138" s="54" t="n"/>
      <c r="F138" s="28">
        <f>IFERROR(IF(E138="","",INDEX('Instructions'!$H$2:$H$8,MOD(E138-1,7)+1)),"")</f>
        <v/>
      </c>
      <c r="G138" s="26" t="n"/>
      <c r="H138" s="26" t="n"/>
      <c r="I138" s="26" t="n"/>
      <c r="J138" s="26" t="n"/>
      <c r="K138" s="26" t="n"/>
      <c r="L138" s="26" t="n"/>
      <c r="M138" s="28">
        <f>IFERROR(IF(OR(K138="",L138=""),"",L138-K138),"")</f>
        <v/>
      </c>
      <c r="N138" s="55" t="n"/>
      <c r="O138" s="55" t="n"/>
      <c r="P138" s="56">
        <f>IFERROR(IF(OR(N138="",O138=""),"",O138-N138),"")</f>
        <v/>
      </c>
      <c r="Q138" s="56">
        <f>IFERROR(N138/K138,0)</f>
        <v/>
      </c>
      <c r="R138" s="56">
        <f>IFERROR(O138/L138,0)</f>
        <v/>
      </c>
      <c r="S138" s="56">
        <f>IFERROR(P138/M138,0)</f>
        <v/>
      </c>
      <c r="T138" s="57">
        <f>IFERROR(K138/J138,0)</f>
        <v/>
      </c>
      <c r="U138" s="57">
        <f>IFERROR(L138/J138,0)</f>
        <v/>
      </c>
      <c r="V138" s="28">
        <f>IFERROR(E138-C138,"")</f>
        <v/>
      </c>
      <c r="W138" s="28">
        <f>IFERROR(IF(E138="","",IF(M138&lt;0,"Wash",IF(M138&gt;0,"Positive Pickup","No Change"))),"")</f>
        <v/>
      </c>
      <c r="X138" s="32" t="n"/>
      <c r="Y138" s="32" t="n"/>
      <c r="Z138" s="32" t="n"/>
      <c r="AA138" s="33">
        <f>IFERROR(IF(OR(A138="",B138="",C138="",D138="",E138="",G138="",H138="",I138="",J138="",K138="",L138="",N138="",O138=""),"Missing required input",IF(D138&gt;=C138,"Prior snapshot must be earlier",IF(C138&gt;E138,"Snapshot is after stay date",IF(OR(K138&gt;J138,L138&gt;J138),"Rooms exceed available inventory",IF(P138&lt;0,"Review negative revenue pickup","OK"))))),"Missing required input")</f>
        <v/>
      </c>
    </row>
    <row r="139">
      <c r="A139" s="26" t="n"/>
      <c r="B139" s="26" t="n"/>
      <c r="C139" s="54" t="n"/>
      <c r="D139" s="54" t="n"/>
      <c r="E139" s="54" t="n"/>
      <c r="F139" s="28">
        <f>IFERROR(IF(E139="","",INDEX('Instructions'!$H$2:$H$8,MOD(E139-1,7)+1)),"")</f>
        <v/>
      </c>
      <c r="G139" s="26" t="n"/>
      <c r="H139" s="26" t="n"/>
      <c r="I139" s="26" t="n"/>
      <c r="J139" s="26" t="n"/>
      <c r="K139" s="26" t="n"/>
      <c r="L139" s="26" t="n"/>
      <c r="M139" s="28">
        <f>IFERROR(IF(OR(K139="",L139=""),"",L139-K139),"")</f>
        <v/>
      </c>
      <c r="N139" s="55" t="n"/>
      <c r="O139" s="55" t="n"/>
      <c r="P139" s="56">
        <f>IFERROR(IF(OR(N139="",O139=""),"",O139-N139),"")</f>
        <v/>
      </c>
      <c r="Q139" s="56">
        <f>IFERROR(N139/K139,0)</f>
        <v/>
      </c>
      <c r="R139" s="56">
        <f>IFERROR(O139/L139,0)</f>
        <v/>
      </c>
      <c r="S139" s="56">
        <f>IFERROR(P139/M139,0)</f>
        <v/>
      </c>
      <c r="T139" s="57">
        <f>IFERROR(K139/J139,0)</f>
        <v/>
      </c>
      <c r="U139" s="57">
        <f>IFERROR(L139/J139,0)</f>
        <v/>
      </c>
      <c r="V139" s="28">
        <f>IFERROR(E139-C139,"")</f>
        <v/>
      </c>
      <c r="W139" s="28">
        <f>IFERROR(IF(E139="","",IF(M139&lt;0,"Wash",IF(M139&gt;0,"Positive Pickup","No Change"))),"")</f>
        <v/>
      </c>
      <c r="X139" s="32" t="n"/>
      <c r="Y139" s="32" t="n"/>
      <c r="Z139" s="32" t="n"/>
      <c r="AA139" s="33">
        <f>IFERROR(IF(OR(A139="",B139="",C139="",D139="",E139="",G139="",H139="",I139="",J139="",K139="",L139="",N139="",O139=""),"Missing required input",IF(D139&gt;=C139,"Prior snapshot must be earlier",IF(C139&gt;E139,"Snapshot is after stay date",IF(OR(K139&gt;J139,L139&gt;J139),"Rooms exceed available inventory",IF(P139&lt;0,"Review negative revenue pickup","OK"))))),"Missing required input")</f>
        <v/>
      </c>
    </row>
    <row r="140">
      <c r="A140" s="26" t="n"/>
      <c r="B140" s="26" t="n"/>
      <c r="C140" s="54" t="n"/>
      <c r="D140" s="54" t="n"/>
      <c r="E140" s="54" t="n"/>
      <c r="F140" s="28">
        <f>IFERROR(IF(E140="","",INDEX('Instructions'!$H$2:$H$8,MOD(E140-1,7)+1)),"")</f>
        <v/>
      </c>
      <c r="G140" s="26" t="n"/>
      <c r="H140" s="26" t="n"/>
      <c r="I140" s="26" t="n"/>
      <c r="J140" s="26" t="n"/>
      <c r="K140" s="26" t="n"/>
      <c r="L140" s="26" t="n"/>
      <c r="M140" s="28">
        <f>IFERROR(IF(OR(K140="",L140=""),"",L140-K140),"")</f>
        <v/>
      </c>
      <c r="N140" s="55" t="n"/>
      <c r="O140" s="55" t="n"/>
      <c r="P140" s="56">
        <f>IFERROR(IF(OR(N140="",O140=""),"",O140-N140),"")</f>
        <v/>
      </c>
      <c r="Q140" s="56">
        <f>IFERROR(N140/K140,0)</f>
        <v/>
      </c>
      <c r="R140" s="56">
        <f>IFERROR(O140/L140,0)</f>
        <v/>
      </c>
      <c r="S140" s="56">
        <f>IFERROR(P140/M140,0)</f>
        <v/>
      </c>
      <c r="T140" s="57">
        <f>IFERROR(K140/J140,0)</f>
        <v/>
      </c>
      <c r="U140" s="57">
        <f>IFERROR(L140/J140,0)</f>
        <v/>
      </c>
      <c r="V140" s="28">
        <f>IFERROR(E140-C140,"")</f>
        <v/>
      </c>
      <c r="W140" s="28">
        <f>IFERROR(IF(E140="","",IF(M140&lt;0,"Wash",IF(M140&gt;0,"Positive Pickup","No Change"))),"")</f>
        <v/>
      </c>
      <c r="X140" s="32" t="n"/>
      <c r="Y140" s="32" t="n"/>
      <c r="Z140" s="32" t="n"/>
      <c r="AA140" s="33">
        <f>IFERROR(IF(OR(A140="",B140="",C140="",D140="",E140="",G140="",H140="",I140="",J140="",K140="",L140="",N140="",O140=""),"Missing required input",IF(D140&gt;=C140,"Prior snapshot must be earlier",IF(C140&gt;E140,"Snapshot is after stay date",IF(OR(K140&gt;J140,L140&gt;J140),"Rooms exceed available inventory",IF(P140&lt;0,"Review negative revenue pickup","OK"))))),"Missing required input")</f>
        <v/>
      </c>
    </row>
    <row r="141">
      <c r="A141" s="26" t="n"/>
      <c r="B141" s="26" t="n"/>
      <c r="C141" s="54" t="n"/>
      <c r="D141" s="54" t="n"/>
      <c r="E141" s="54" t="n"/>
      <c r="F141" s="28">
        <f>IFERROR(IF(E141="","",INDEX('Instructions'!$H$2:$H$8,MOD(E141-1,7)+1)),"")</f>
        <v/>
      </c>
      <c r="G141" s="26" t="n"/>
      <c r="H141" s="26" t="n"/>
      <c r="I141" s="26" t="n"/>
      <c r="J141" s="26" t="n"/>
      <c r="K141" s="26" t="n"/>
      <c r="L141" s="26" t="n"/>
      <c r="M141" s="28">
        <f>IFERROR(IF(OR(K141="",L141=""),"",L141-K141),"")</f>
        <v/>
      </c>
      <c r="N141" s="55" t="n"/>
      <c r="O141" s="55" t="n"/>
      <c r="P141" s="56">
        <f>IFERROR(IF(OR(N141="",O141=""),"",O141-N141),"")</f>
        <v/>
      </c>
      <c r="Q141" s="56">
        <f>IFERROR(N141/K141,0)</f>
        <v/>
      </c>
      <c r="R141" s="56">
        <f>IFERROR(O141/L141,0)</f>
        <v/>
      </c>
      <c r="S141" s="56">
        <f>IFERROR(P141/M141,0)</f>
        <v/>
      </c>
      <c r="T141" s="57">
        <f>IFERROR(K141/J141,0)</f>
        <v/>
      </c>
      <c r="U141" s="57">
        <f>IFERROR(L141/J141,0)</f>
        <v/>
      </c>
      <c r="V141" s="28">
        <f>IFERROR(E141-C141,"")</f>
        <v/>
      </c>
      <c r="W141" s="28">
        <f>IFERROR(IF(E141="","",IF(M141&lt;0,"Wash",IF(M141&gt;0,"Positive Pickup","No Change"))),"")</f>
        <v/>
      </c>
      <c r="X141" s="32" t="n"/>
      <c r="Y141" s="32" t="n"/>
      <c r="Z141" s="32" t="n"/>
      <c r="AA141" s="33">
        <f>IFERROR(IF(OR(A141="",B141="",C141="",D141="",E141="",G141="",H141="",I141="",J141="",K141="",L141="",N141="",O141=""),"Missing required input",IF(D141&gt;=C141,"Prior snapshot must be earlier",IF(C141&gt;E141,"Snapshot is after stay date",IF(OR(K141&gt;J141,L141&gt;J141),"Rooms exceed available inventory",IF(P141&lt;0,"Review negative revenue pickup","OK"))))),"Missing required input")</f>
        <v/>
      </c>
    </row>
    <row r="142">
      <c r="A142" s="26" t="n"/>
      <c r="B142" s="26" t="n"/>
      <c r="C142" s="54" t="n"/>
      <c r="D142" s="54" t="n"/>
      <c r="E142" s="54" t="n"/>
      <c r="F142" s="28">
        <f>IFERROR(IF(E142="","",INDEX('Instructions'!$H$2:$H$8,MOD(E142-1,7)+1)),"")</f>
        <v/>
      </c>
      <c r="G142" s="26" t="n"/>
      <c r="H142" s="26" t="n"/>
      <c r="I142" s="26" t="n"/>
      <c r="J142" s="26" t="n"/>
      <c r="K142" s="26" t="n"/>
      <c r="L142" s="26" t="n"/>
      <c r="M142" s="28">
        <f>IFERROR(IF(OR(K142="",L142=""),"",L142-K142),"")</f>
        <v/>
      </c>
      <c r="N142" s="55" t="n"/>
      <c r="O142" s="55" t="n"/>
      <c r="P142" s="56">
        <f>IFERROR(IF(OR(N142="",O142=""),"",O142-N142),"")</f>
        <v/>
      </c>
      <c r="Q142" s="56">
        <f>IFERROR(N142/K142,0)</f>
        <v/>
      </c>
      <c r="R142" s="56">
        <f>IFERROR(O142/L142,0)</f>
        <v/>
      </c>
      <c r="S142" s="56">
        <f>IFERROR(P142/M142,0)</f>
        <v/>
      </c>
      <c r="T142" s="57">
        <f>IFERROR(K142/J142,0)</f>
        <v/>
      </c>
      <c r="U142" s="57">
        <f>IFERROR(L142/J142,0)</f>
        <v/>
      </c>
      <c r="V142" s="28">
        <f>IFERROR(E142-C142,"")</f>
        <v/>
      </c>
      <c r="W142" s="28">
        <f>IFERROR(IF(E142="","",IF(M142&lt;0,"Wash",IF(M142&gt;0,"Positive Pickup","No Change"))),"")</f>
        <v/>
      </c>
      <c r="X142" s="32" t="n"/>
      <c r="Y142" s="32" t="n"/>
      <c r="Z142" s="32" t="n"/>
      <c r="AA142" s="33">
        <f>IFERROR(IF(OR(A142="",B142="",C142="",D142="",E142="",G142="",H142="",I142="",J142="",K142="",L142="",N142="",O142=""),"Missing required input",IF(D142&gt;=C142,"Prior snapshot must be earlier",IF(C142&gt;E142,"Snapshot is after stay date",IF(OR(K142&gt;J142,L142&gt;J142),"Rooms exceed available inventory",IF(P142&lt;0,"Review negative revenue pickup","OK"))))),"Missing required input")</f>
        <v/>
      </c>
    </row>
    <row r="143">
      <c r="A143" s="26" t="n"/>
      <c r="B143" s="26" t="n"/>
      <c r="C143" s="54" t="n"/>
      <c r="D143" s="54" t="n"/>
      <c r="E143" s="54" t="n"/>
      <c r="F143" s="28">
        <f>IFERROR(IF(E143="","",INDEX('Instructions'!$H$2:$H$8,MOD(E143-1,7)+1)),"")</f>
        <v/>
      </c>
      <c r="G143" s="26" t="n"/>
      <c r="H143" s="26" t="n"/>
      <c r="I143" s="26" t="n"/>
      <c r="J143" s="26" t="n"/>
      <c r="K143" s="26" t="n"/>
      <c r="L143" s="26" t="n"/>
      <c r="M143" s="28">
        <f>IFERROR(IF(OR(K143="",L143=""),"",L143-K143),"")</f>
        <v/>
      </c>
      <c r="N143" s="55" t="n"/>
      <c r="O143" s="55" t="n"/>
      <c r="P143" s="56">
        <f>IFERROR(IF(OR(N143="",O143=""),"",O143-N143),"")</f>
        <v/>
      </c>
      <c r="Q143" s="56">
        <f>IFERROR(N143/K143,0)</f>
        <v/>
      </c>
      <c r="R143" s="56">
        <f>IFERROR(O143/L143,0)</f>
        <v/>
      </c>
      <c r="S143" s="56">
        <f>IFERROR(P143/M143,0)</f>
        <v/>
      </c>
      <c r="T143" s="57">
        <f>IFERROR(K143/J143,0)</f>
        <v/>
      </c>
      <c r="U143" s="57">
        <f>IFERROR(L143/J143,0)</f>
        <v/>
      </c>
      <c r="V143" s="28">
        <f>IFERROR(E143-C143,"")</f>
        <v/>
      </c>
      <c r="W143" s="28">
        <f>IFERROR(IF(E143="","",IF(M143&lt;0,"Wash",IF(M143&gt;0,"Positive Pickup","No Change"))),"")</f>
        <v/>
      </c>
      <c r="X143" s="32" t="n"/>
      <c r="Y143" s="32" t="n"/>
      <c r="Z143" s="32" t="n"/>
      <c r="AA143" s="33">
        <f>IFERROR(IF(OR(A143="",B143="",C143="",D143="",E143="",G143="",H143="",I143="",J143="",K143="",L143="",N143="",O143=""),"Missing required input",IF(D143&gt;=C143,"Prior snapshot must be earlier",IF(C143&gt;E143,"Snapshot is after stay date",IF(OR(K143&gt;J143,L143&gt;J143),"Rooms exceed available inventory",IF(P143&lt;0,"Review negative revenue pickup","OK"))))),"Missing required input")</f>
        <v/>
      </c>
    </row>
    <row r="144">
      <c r="A144" s="26" t="n"/>
      <c r="B144" s="26" t="n"/>
      <c r="C144" s="54" t="n"/>
      <c r="D144" s="54" t="n"/>
      <c r="E144" s="54" t="n"/>
      <c r="F144" s="28">
        <f>IFERROR(IF(E144="","",INDEX('Instructions'!$H$2:$H$8,MOD(E144-1,7)+1)),"")</f>
        <v/>
      </c>
      <c r="G144" s="26" t="n"/>
      <c r="H144" s="26" t="n"/>
      <c r="I144" s="26" t="n"/>
      <c r="J144" s="26" t="n"/>
      <c r="K144" s="26" t="n"/>
      <c r="L144" s="26" t="n"/>
      <c r="M144" s="28">
        <f>IFERROR(IF(OR(K144="",L144=""),"",L144-K144),"")</f>
        <v/>
      </c>
      <c r="N144" s="55" t="n"/>
      <c r="O144" s="55" t="n"/>
      <c r="P144" s="56">
        <f>IFERROR(IF(OR(N144="",O144=""),"",O144-N144),"")</f>
        <v/>
      </c>
      <c r="Q144" s="56">
        <f>IFERROR(N144/K144,0)</f>
        <v/>
      </c>
      <c r="R144" s="56">
        <f>IFERROR(O144/L144,0)</f>
        <v/>
      </c>
      <c r="S144" s="56">
        <f>IFERROR(P144/M144,0)</f>
        <v/>
      </c>
      <c r="T144" s="57">
        <f>IFERROR(K144/J144,0)</f>
        <v/>
      </c>
      <c r="U144" s="57">
        <f>IFERROR(L144/J144,0)</f>
        <v/>
      </c>
      <c r="V144" s="28">
        <f>IFERROR(E144-C144,"")</f>
        <v/>
      </c>
      <c r="W144" s="28">
        <f>IFERROR(IF(E144="","",IF(M144&lt;0,"Wash",IF(M144&gt;0,"Positive Pickup","No Change"))),"")</f>
        <v/>
      </c>
      <c r="X144" s="32" t="n"/>
      <c r="Y144" s="32" t="n"/>
      <c r="Z144" s="32" t="n"/>
      <c r="AA144" s="33">
        <f>IFERROR(IF(OR(A144="",B144="",C144="",D144="",E144="",G144="",H144="",I144="",J144="",K144="",L144="",N144="",O144=""),"Missing required input",IF(D144&gt;=C144,"Prior snapshot must be earlier",IF(C144&gt;E144,"Snapshot is after stay date",IF(OR(K144&gt;J144,L144&gt;J144),"Rooms exceed available inventory",IF(P144&lt;0,"Review negative revenue pickup","OK"))))),"Missing required input")</f>
        <v/>
      </c>
    </row>
    <row r="145">
      <c r="A145" s="26" t="n"/>
      <c r="B145" s="26" t="n"/>
      <c r="C145" s="54" t="n"/>
      <c r="D145" s="54" t="n"/>
      <c r="E145" s="54" t="n"/>
      <c r="F145" s="28">
        <f>IFERROR(IF(E145="","",INDEX('Instructions'!$H$2:$H$8,MOD(E145-1,7)+1)),"")</f>
        <v/>
      </c>
      <c r="G145" s="26" t="n"/>
      <c r="H145" s="26" t="n"/>
      <c r="I145" s="26" t="n"/>
      <c r="J145" s="26" t="n"/>
      <c r="K145" s="26" t="n"/>
      <c r="L145" s="26" t="n"/>
      <c r="M145" s="28">
        <f>IFERROR(IF(OR(K145="",L145=""),"",L145-K145),"")</f>
        <v/>
      </c>
      <c r="N145" s="55" t="n"/>
      <c r="O145" s="55" t="n"/>
      <c r="P145" s="56">
        <f>IFERROR(IF(OR(N145="",O145=""),"",O145-N145),"")</f>
        <v/>
      </c>
      <c r="Q145" s="56">
        <f>IFERROR(N145/K145,0)</f>
        <v/>
      </c>
      <c r="R145" s="56">
        <f>IFERROR(O145/L145,0)</f>
        <v/>
      </c>
      <c r="S145" s="56">
        <f>IFERROR(P145/M145,0)</f>
        <v/>
      </c>
      <c r="T145" s="57">
        <f>IFERROR(K145/J145,0)</f>
        <v/>
      </c>
      <c r="U145" s="57">
        <f>IFERROR(L145/J145,0)</f>
        <v/>
      </c>
      <c r="V145" s="28">
        <f>IFERROR(E145-C145,"")</f>
        <v/>
      </c>
      <c r="W145" s="28">
        <f>IFERROR(IF(E145="","",IF(M145&lt;0,"Wash",IF(M145&gt;0,"Positive Pickup","No Change"))),"")</f>
        <v/>
      </c>
      <c r="X145" s="32" t="n"/>
      <c r="Y145" s="32" t="n"/>
      <c r="Z145" s="32" t="n"/>
      <c r="AA145" s="33">
        <f>IFERROR(IF(OR(A145="",B145="",C145="",D145="",E145="",G145="",H145="",I145="",J145="",K145="",L145="",N145="",O145=""),"Missing required input",IF(D145&gt;=C145,"Prior snapshot must be earlier",IF(C145&gt;E145,"Snapshot is after stay date",IF(OR(K145&gt;J145,L145&gt;J145),"Rooms exceed available inventory",IF(P145&lt;0,"Review negative revenue pickup","OK"))))),"Missing required input")</f>
        <v/>
      </c>
    </row>
    <row r="146">
      <c r="A146" s="26" t="n"/>
      <c r="B146" s="26" t="n"/>
      <c r="C146" s="54" t="n"/>
      <c r="D146" s="54" t="n"/>
      <c r="E146" s="54" t="n"/>
      <c r="F146" s="28">
        <f>IFERROR(IF(E146="","",INDEX('Instructions'!$H$2:$H$8,MOD(E146-1,7)+1)),"")</f>
        <v/>
      </c>
      <c r="G146" s="26" t="n"/>
      <c r="H146" s="26" t="n"/>
      <c r="I146" s="26" t="n"/>
      <c r="J146" s="26" t="n"/>
      <c r="K146" s="26" t="n"/>
      <c r="L146" s="26" t="n"/>
      <c r="M146" s="28">
        <f>IFERROR(IF(OR(K146="",L146=""),"",L146-K146),"")</f>
        <v/>
      </c>
      <c r="N146" s="55" t="n"/>
      <c r="O146" s="55" t="n"/>
      <c r="P146" s="56">
        <f>IFERROR(IF(OR(N146="",O146=""),"",O146-N146),"")</f>
        <v/>
      </c>
      <c r="Q146" s="56">
        <f>IFERROR(N146/K146,0)</f>
        <v/>
      </c>
      <c r="R146" s="56">
        <f>IFERROR(O146/L146,0)</f>
        <v/>
      </c>
      <c r="S146" s="56">
        <f>IFERROR(P146/M146,0)</f>
        <v/>
      </c>
      <c r="T146" s="57">
        <f>IFERROR(K146/J146,0)</f>
        <v/>
      </c>
      <c r="U146" s="57">
        <f>IFERROR(L146/J146,0)</f>
        <v/>
      </c>
      <c r="V146" s="28">
        <f>IFERROR(E146-C146,"")</f>
        <v/>
      </c>
      <c r="W146" s="28">
        <f>IFERROR(IF(E146="","",IF(M146&lt;0,"Wash",IF(M146&gt;0,"Positive Pickup","No Change"))),"")</f>
        <v/>
      </c>
      <c r="X146" s="32" t="n"/>
      <c r="Y146" s="32" t="n"/>
      <c r="Z146" s="32" t="n"/>
      <c r="AA146" s="33">
        <f>IFERROR(IF(OR(A146="",B146="",C146="",D146="",E146="",G146="",H146="",I146="",J146="",K146="",L146="",N146="",O146=""),"Missing required input",IF(D146&gt;=C146,"Prior snapshot must be earlier",IF(C146&gt;E146,"Snapshot is after stay date",IF(OR(K146&gt;J146,L146&gt;J146),"Rooms exceed available inventory",IF(P146&lt;0,"Review negative revenue pickup","OK"))))),"Missing required input")</f>
        <v/>
      </c>
    </row>
    <row r="147">
      <c r="A147" s="26" t="n"/>
      <c r="B147" s="26" t="n"/>
      <c r="C147" s="54" t="n"/>
      <c r="D147" s="54" t="n"/>
      <c r="E147" s="54" t="n"/>
      <c r="F147" s="28">
        <f>IFERROR(IF(E147="","",INDEX('Instructions'!$H$2:$H$8,MOD(E147-1,7)+1)),"")</f>
        <v/>
      </c>
      <c r="G147" s="26" t="n"/>
      <c r="H147" s="26" t="n"/>
      <c r="I147" s="26" t="n"/>
      <c r="J147" s="26" t="n"/>
      <c r="K147" s="26" t="n"/>
      <c r="L147" s="26" t="n"/>
      <c r="M147" s="28">
        <f>IFERROR(IF(OR(K147="",L147=""),"",L147-K147),"")</f>
        <v/>
      </c>
      <c r="N147" s="55" t="n"/>
      <c r="O147" s="55" t="n"/>
      <c r="P147" s="56">
        <f>IFERROR(IF(OR(N147="",O147=""),"",O147-N147),"")</f>
        <v/>
      </c>
      <c r="Q147" s="56">
        <f>IFERROR(N147/K147,0)</f>
        <v/>
      </c>
      <c r="R147" s="56">
        <f>IFERROR(O147/L147,0)</f>
        <v/>
      </c>
      <c r="S147" s="56">
        <f>IFERROR(P147/M147,0)</f>
        <v/>
      </c>
      <c r="T147" s="57">
        <f>IFERROR(K147/J147,0)</f>
        <v/>
      </c>
      <c r="U147" s="57">
        <f>IFERROR(L147/J147,0)</f>
        <v/>
      </c>
      <c r="V147" s="28">
        <f>IFERROR(E147-C147,"")</f>
        <v/>
      </c>
      <c r="W147" s="28">
        <f>IFERROR(IF(E147="","",IF(M147&lt;0,"Wash",IF(M147&gt;0,"Positive Pickup","No Change"))),"")</f>
        <v/>
      </c>
      <c r="X147" s="32" t="n"/>
      <c r="Y147" s="32" t="n"/>
      <c r="Z147" s="32" t="n"/>
      <c r="AA147" s="33">
        <f>IFERROR(IF(OR(A147="",B147="",C147="",D147="",E147="",G147="",H147="",I147="",J147="",K147="",L147="",N147="",O147=""),"Missing required input",IF(D147&gt;=C147,"Prior snapshot must be earlier",IF(C147&gt;E147,"Snapshot is after stay date",IF(OR(K147&gt;J147,L147&gt;J147),"Rooms exceed available inventory",IF(P147&lt;0,"Review negative revenue pickup","OK"))))),"Missing required input")</f>
        <v/>
      </c>
    </row>
    <row r="148">
      <c r="A148" s="26" t="n"/>
      <c r="B148" s="26" t="n"/>
      <c r="C148" s="54" t="n"/>
      <c r="D148" s="54" t="n"/>
      <c r="E148" s="54" t="n"/>
      <c r="F148" s="28">
        <f>IFERROR(IF(E148="","",INDEX('Instructions'!$H$2:$H$8,MOD(E148-1,7)+1)),"")</f>
        <v/>
      </c>
      <c r="G148" s="26" t="n"/>
      <c r="H148" s="26" t="n"/>
      <c r="I148" s="26" t="n"/>
      <c r="J148" s="26" t="n"/>
      <c r="K148" s="26" t="n"/>
      <c r="L148" s="26" t="n"/>
      <c r="M148" s="28">
        <f>IFERROR(IF(OR(K148="",L148=""),"",L148-K148),"")</f>
        <v/>
      </c>
      <c r="N148" s="55" t="n"/>
      <c r="O148" s="55" t="n"/>
      <c r="P148" s="56">
        <f>IFERROR(IF(OR(N148="",O148=""),"",O148-N148),"")</f>
        <v/>
      </c>
      <c r="Q148" s="56">
        <f>IFERROR(N148/K148,0)</f>
        <v/>
      </c>
      <c r="R148" s="56">
        <f>IFERROR(O148/L148,0)</f>
        <v/>
      </c>
      <c r="S148" s="56">
        <f>IFERROR(P148/M148,0)</f>
        <v/>
      </c>
      <c r="T148" s="57">
        <f>IFERROR(K148/J148,0)</f>
        <v/>
      </c>
      <c r="U148" s="57">
        <f>IFERROR(L148/J148,0)</f>
        <v/>
      </c>
      <c r="V148" s="28">
        <f>IFERROR(E148-C148,"")</f>
        <v/>
      </c>
      <c r="W148" s="28">
        <f>IFERROR(IF(E148="","",IF(M148&lt;0,"Wash",IF(M148&gt;0,"Positive Pickup","No Change"))),"")</f>
        <v/>
      </c>
      <c r="X148" s="32" t="n"/>
      <c r="Y148" s="32" t="n"/>
      <c r="Z148" s="32" t="n"/>
      <c r="AA148" s="33">
        <f>IFERROR(IF(OR(A148="",B148="",C148="",D148="",E148="",G148="",H148="",I148="",J148="",K148="",L148="",N148="",O148=""),"Missing required input",IF(D148&gt;=C148,"Prior snapshot must be earlier",IF(C148&gt;E148,"Snapshot is after stay date",IF(OR(K148&gt;J148,L148&gt;J148),"Rooms exceed available inventory",IF(P148&lt;0,"Review negative revenue pickup","OK"))))),"Missing required input")</f>
        <v/>
      </c>
    </row>
    <row r="149">
      <c r="A149" s="26" t="n"/>
      <c r="B149" s="26" t="n"/>
      <c r="C149" s="54" t="n"/>
      <c r="D149" s="54" t="n"/>
      <c r="E149" s="54" t="n"/>
      <c r="F149" s="28">
        <f>IFERROR(IF(E149="","",INDEX('Instructions'!$H$2:$H$8,MOD(E149-1,7)+1)),"")</f>
        <v/>
      </c>
      <c r="G149" s="26" t="n"/>
      <c r="H149" s="26" t="n"/>
      <c r="I149" s="26" t="n"/>
      <c r="J149" s="26" t="n"/>
      <c r="K149" s="26" t="n"/>
      <c r="L149" s="26" t="n"/>
      <c r="M149" s="28">
        <f>IFERROR(IF(OR(K149="",L149=""),"",L149-K149),"")</f>
        <v/>
      </c>
      <c r="N149" s="55" t="n"/>
      <c r="O149" s="55" t="n"/>
      <c r="P149" s="56">
        <f>IFERROR(IF(OR(N149="",O149=""),"",O149-N149),"")</f>
        <v/>
      </c>
      <c r="Q149" s="56">
        <f>IFERROR(N149/K149,0)</f>
        <v/>
      </c>
      <c r="R149" s="56">
        <f>IFERROR(O149/L149,0)</f>
        <v/>
      </c>
      <c r="S149" s="56">
        <f>IFERROR(P149/M149,0)</f>
        <v/>
      </c>
      <c r="T149" s="57">
        <f>IFERROR(K149/J149,0)</f>
        <v/>
      </c>
      <c r="U149" s="57">
        <f>IFERROR(L149/J149,0)</f>
        <v/>
      </c>
      <c r="V149" s="28">
        <f>IFERROR(E149-C149,"")</f>
        <v/>
      </c>
      <c r="W149" s="28">
        <f>IFERROR(IF(E149="","",IF(M149&lt;0,"Wash",IF(M149&gt;0,"Positive Pickup","No Change"))),"")</f>
        <v/>
      </c>
      <c r="X149" s="32" t="n"/>
      <c r="Y149" s="32" t="n"/>
      <c r="Z149" s="32" t="n"/>
      <c r="AA149" s="33">
        <f>IFERROR(IF(OR(A149="",B149="",C149="",D149="",E149="",G149="",H149="",I149="",J149="",K149="",L149="",N149="",O149=""),"Missing required input",IF(D149&gt;=C149,"Prior snapshot must be earlier",IF(C149&gt;E149,"Snapshot is after stay date",IF(OR(K149&gt;J149,L149&gt;J149),"Rooms exceed available inventory",IF(P149&lt;0,"Review negative revenue pickup","OK"))))),"Missing required input")</f>
        <v/>
      </c>
    </row>
    <row r="150">
      <c r="A150" s="26" t="n"/>
      <c r="B150" s="26" t="n"/>
      <c r="C150" s="54" t="n"/>
      <c r="D150" s="54" t="n"/>
      <c r="E150" s="54" t="n"/>
      <c r="F150" s="28">
        <f>IFERROR(IF(E150="","",INDEX('Instructions'!$H$2:$H$8,MOD(E150-1,7)+1)),"")</f>
        <v/>
      </c>
      <c r="G150" s="26" t="n"/>
      <c r="H150" s="26" t="n"/>
      <c r="I150" s="26" t="n"/>
      <c r="J150" s="26" t="n"/>
      <c r="K150" s="26" t="n"/>
      <c r="L150" s="26" t="n"/>
      <c r="M150" s="28">
        <f>IFERROR(IF(OR(K150="",L150=""),"",L150-K150),"")</f>
        <v/>
      </c>
      <c r="N150" s="55" t="n"/>
      <c r="O150" s="55" t="n"/>
      <c r="P150" s="56">
        <f>IFERROR(IF(OR(N150="",O150=""),"",O150-N150),"")</f>
        <v/>
      </c>
      <c r="Q150" s="56">
        <f>IFERROR(N150/K150,0)</f>
        <v/>
      </c>
      <c r="R150" s="56">
        <f>IFERROR(O150/L150,0)</f>
        <v/>
      </c>
      <c r="S150" s="56">
        <f>IFERROR(P150/M150,0)</f>
        <v/>
      </c>
      <c r="T150" s="57">
        <f>IFERROR(K150/J150,0)</f>
        <v/>
      </c>
      <c r="U150" s="57">
        <f>IFERROR(L150/J150,0)</f>
        <v/>
      </c>
      <c r="V150" s="28">
        <f>IFERROR(E150-C150,"")</f>
        <v/>
      </c>
      <c r="W150" s="28">
        <f>IFERROR(IF(E150="","",IF(M150&lt;0,"Wash",IF(M150&gt;0,"Positive Pickup","No Change"))),"")</f>
        <v/>
      </c>
      <c r="X150" s="32" t="n"/>
      <c r="Y150" s="32" t="n"/>
      <c r="Z150" s="32" t="n"/>
      <c r="AA150" s="33">
        <f>IFERROR(IF(OR(A150="",B150="",C150="",D150="",E150="",G150="",H150="",I150="",J150="",K150="",L150="",N150="",O150=""),"Missing required input",IF(D150&gt;=C150,"Prior snapshot must be earlier",IF(C150&gt;E150,"Snapshot is after stay date",IF(OR(K150&gt;J150,L150&gt;J150),"Rooms exceed available inventory",IF(P150&lt;0,"Review negative revenue pickup","OK"))))),"Missing required input")</f>
        <v/>
      </c>
    </row>
    <row r="151">
      <c r="A151" s="26" t="n"/>
      <c r="B151" s="26" t="n"/>
      <c r="C151" s="54" t="n"/>
      <c r="D151" s="54" t="n"/>
      <c r="E151" s="54" t="n"/>
      <c r="F151" s="28">
        <f>IFERROR(IF(E151="","",INDEX('Instructions'!$H$2:$H$8,MOD(E151-1,7)+1)),"")</f>
        <v/>
      </c>
      <c r="G151" s="26" t="n"/>
      <c r="H151" s="26" t="n"/>
      <c r="I151" s="26" t="n"/>
      <c r="J151" s="26" t="n"/>
      <c r="K151" s="26" t="n"/>
      <c r="L151" s="26" t="n"/>
      <c r="M151" s="28">
        <f>IFERROR(IF(OR(K151="",L151=""),"",L151-K151),"")</f>
        <v/>
      </c>
      <c r="N151" s="55" t="n"/>
      <c r="O151" s="55" t="n"/>
      <c r="P151" s="56">
        <f>IFERROR(IF(OR(N151="",O151=""),"",O151-N151),"")</f>
        <v/>
      </c>
      <c r="Q151" s="56">
        <f>IFERROR(N151/K151,0)</f>
        <v/>
      </c>
      <c r="R151" s="56">
        <f>IFERROR(O151/L151,0)</f>
        <v/>
      </c>
      <c r="S151" s="56">
        <f>IFERROR(P151/M151,0)</f>
        <v/>
      </c>
      <c r="T151" s="57">
        <f>IFERROR(K151/J151,0)</f>
        <v/>
      </c>
      <c r="U151" s="57">
        <f>IFERROR(L151/J151,0)</f>
        <v/>
      </c>
      <c r="V151" s="28">
        <f>IFERROR(E151-C151,"")</f>
        <v/>
      </c>
      <c r="W151" s="28">
        <f>IFERROR(IF(E151="","",IF(M151&lt;0,"Wash",IF(M151&gt;0,"Positive Pickup","No Change"))),"")</f>
        <v/>
      </c>
      <c r="X151" s="32" t="n"/>
      <c r="Y151" s="32" t="n"/>
      <c r="Z151" s="32" t="n"/>
      <c r="AA151" s="33">
        <f>IFERROR(IF(OR(A151="",B151="",C151="",D151="",E151="",G151="",H151="",I151="",J151="",K151="",L151="",N151="",O151=""),"Missing required input",IF(D151&gt;=C151,"Prior snapshot must be earlier",IF(C151&gt;E151,"Snapshot is after stay date",IF(OR(K151&gt;J151,L151&gt;J151),"Rooms exceed available inventory",IF(P151&lt;0,"Review negative revenue pickup","OK"))))),"Missing required input")</f>
        <v/>
      </c>
    </row>
    <row r="152">
      <c r="A152" s="26" t="n"/>
      <c r="B152" s="26" t="n"/>
      <c r="C152" s="54" t="n"/>
      <c r="D152" s="54" t="n"/>
      <c r="E152" s="54" t="n"/>
      <c r="F152" s="28">
        <f>IFERROR(IF(E152="","",INDEX('Instructions'!$H$2:$H$8,MOD(E152-1,7)+1)),"")</f>
        <v/>
      </c>
      <c r="G152" s="26" t="n"/>
      <c r="H152" s="26" t="n"/>
      <c r="I152" s="26" t="n"/>
      <c r="J152" s="26" t="n"/>
      <c r="K152" s="26" t="n"/>
      <c r="L152" s="26" t="n"/>
      <c r="M152" s="28">
        <f>IFERROR(IF(OR(K152="",L152=""),"",L152-K152),"")</f>
        <v/>
      </c>
      <c r="N152" s="55" t="n"/>
      <c r="O152" s="55" t="n"/>
      <c r="P152" s="56">
        <f>IFERROR(IF(OR(N152="",O152=""),"",O152-N152),"")</f>
        <v/>
      </c>
      <c r="Q152" s="56">
        <f>IFERROR(N152/K152,0)</f>
        <v/>
      </c>
      <c r="R152" s="56">
        <f>IFERROR(O152/L152,0)</f>
        <v/>
      </c>
      <c r="S152" s="56">
        <f>IFERROR(P152/M152,0)</f>
        <v/>
      </c>
      <c r="T152" s="57">
        <f>IFERROR(K152/J152,0)</f>
        <v/>
      </c>
      <c r="U152" s="57">
        <f>IFERROR(L152/J152,0)</f>
        <v/>
      </c>
      <c r="V152" s="28">
        <f>IFERROR(E152-C152,"")</f>
        <v/>
      </c>
      <c r="W152" s="28">
        <f>IFERROR(IF(E152="","",IF(M152&lt;0,"Wash",IF(M152&gt;0,"Positive Pickup","No Change"))),"")</f>
        <v/>
      </c>
      <c r="X152" s="32" t="n"/>
      <c r="Y152" s="32" t="n"/>
      <c r="Z152" s="32" t="n"/>
      <c r="AA152" s="33">
        <f>IFERROR(IF(OR(A152="",B152="",C152="",D152="",E152="",G152="",H152="",I152="",J152="",K152="",L152="",N152="",O152=""),"Missing required input",IF(D152&gt;=C152,"Prior snapshot must be earlier",IF(C152&gt;E152,"Snapshot is after stay date",IF(OR(K152&gt;J152,L152&gt;J152),"Rooms exceed available inventory",IF(P152&lt;0,"Review negative revenue pickup","OK"))))),"Missing required input")</f>
        <v/>
      </c>
    </row>
    <row r="153">
      <c r="A153" s="26" t="n"/>
      <c r="B153" s="26" t="n"/>
      <c r="C153" s="54" t="n"/>
      <c r="D153" s="54" t="n"/>
      <c r="E153" s="54" t="n"/>
      <c r="F153" s="28">
        <f>IFERROR(IF(E153="","",INDEX('Instructions'!$H$2:$H$8,MOD(E153-1,7)+1)),"")</f>
        <v/>
      </c>
      <c r="G153" s="26" t="n"/>
      <c r="H153" s="26" t="n"/>
      <c r="I153" s="26" t="n"/>
      <c r="J153" s="26" t="n"/>
      <c r="K153" s="26" t="n"/>
      <c r="L153" s="26" t="n"/>
      <c r="M153" s="28">
        <f>IFERROR(IF(OR(K153="",L153=""),"",L153-K153),"")</f>
        <v/>
      </c>
      <c r="N153" s="55" t="n"/>
      <c r="O153" s="55" t="n"/>
      <c r="P153" s="56">
        <f>IFERROR(IF(OR(N153="",O153=""),"",O153-N153),"")</f>
        <v/>
      </c>
      <c r="Q153" s="56">
        <f>IFERROR(N153/K153,0)</f>
        <v/>
      </c>
      <c r="R153" s="56">
        <f>IFERROR(O153/L153,0)</f>
        <v/>
      </c>
      <c r="S153" s="56">
        <f>IFERROR(P153/M153,0)</f>
        <v/>
      </c>
      <c r="T153" s="57">
        <f>IFERROR(K153/J153,0)</f>
        <v/>
      </c>
      <c r="U153" s="57">
        <f>IFERROR(L153/J153,0)</f>
        <v/>
      </c>
      <c r="V153" s="28">
        <f>IFERROR(E153-C153,"")</f>
        <v/>
      </c>
      <c r="W153" s="28">
        <f>IFERROR(IF(E153="","",IF(M153&lt;0,"Wash",IF(M153&gt;0,"Positive Pickup","No Change"))),"")</f>
        <v/>
      </c>
      <c r="X153" s="32" t="n"/>
      <c r="Y153" s="32" t="n"/>
      <c r="Z153" s="32" t="n"/>
      <c r="AA153" s="33">
        <f>IFERROR(IF(OR(A153="",B153="",C153="",D153="",E153="",G153="",H153="",I153="",J153="",K153="",L153="",N153="",O153=""),"Missing required input",IF(D153&gt;=C153,"Prior snapshot must be earlier",IF(C153&gt;E153,"Snapshot is after stay date",IF(OR(K153&gt;J153,L153&gt;J153),"Rooms exceed available inventory",IF(P153&lt;0,"Review negative revenue pickup","OK"))))),"Missing required input")</f>
        <v/>
      </c>
    </row>
    <row r="154">
      <c r="A154" s="26" t="n"/>
      <c r="B154" s="26" t="n"/>
      <c r="C154" s="54" t="n"/>
      <c r="D154" s="54" t="n"/>
      <c r="E154" s="54" t="n"/>
      <c r="F154" s="28">
        <f>IFERROR(IF(E154="","",INDEX('Instructions'!$H$2:$H$8,MOD(E154-1,7)+1)),"")</f>
        <v/>
      </c>
      <c r="G154" s="26" t="n"/>
      <c r="H154" s="26" t="n"/>
      <c r="I154" s="26" t="n"/>
      <c r="J154" s="26" t="n"/>
      <c r="K154" s="26" t="n"/>
      <c r="L154" s="26" t="n"/>
      <c r="M154" s="28">
        <f>IFERROR(IF(OR(K154="",L154=""),"",L154-K154),"")</f>
        <v/>
      </c>
      <c r="N154" s="55" t="n"/>
      <c r="O154" s="55" t="n"/>
      <c r="P154" s="56">
        <f>IFERROR(IF(OR(N154="",O154=""),"",O154-N154),"")</f>
        <v/>
      </c>
      <c r="Q154" s="56">
        <f>IFERROR(N154/K154,0)</f>
        <v/>
      </c>
      <c r="R154" s="56">
        <f>IFERROR(O154/L154,0)</f>
        <v/>
      </c>
      <c r="S154" s="56">
        <f>IFERROR(P154/M154,0)</f>
        <v/>
      </c>
      <c r="T154" s="57">
        <f>IFERROR(K154/J154,0)</f>
        <v/>
      </c>
      <c r="U154" s="57">
        <f>IFERROR(L154/J154,0)</f>
        <v/>
      </c>
      <c r="V154" s="28">
        <f>IFERROR(E154-C154,"")</f>
        <v/>
      </c>
      <c r="W154" s="28">
        <f>IFERROR(IF(E154="","",IF(M154&lt;0,"Wash",IF(M154&gt;0,"Positive Pickup","No Change"))),"")</f>
        <v/>
      </c>
      <c r="X154" s="32" t="n"/>
      <c r="Y154" s="32" t="n"/>
      <c r="Z154" s="32" t="n"/>
      <c r="AA154" s="33">
        <f>IFERROR(IF(OR(A154="",B154="",C154="",D154="",E154="",G154="",H154="",I154="",J154="",K154="",L154="",N154="",O154=""),"Missing required input",IF(D154&gt;=C154,"Prior snapshot must be earlier",IF(C154&gt;E154,"Snapshot is after stay date",IF(OR(K154&gt;J154,L154&gt;J154),"Rooms exceed available inventory",IF(P154&lt;0,"Review negative revenue pickup","OK"))))),"Missing required input")</f>
        <v/>
      </c>
    </row>
    <row r="155">
      <c r="A155" s="26" t="n"/>
      <c r="B155" s="26" t="n"/>
      <c r="C155" s="54" t="n"/>
      <c r="D155" s="54" t="n"/>
      <c r="E155" s="54" t="n"/>
      <c r="F155" s="28">
        <f>IFERROR(IF(E155="","",INDEX('Instructions'!$H$2:$H$8,MOD(E155-1,7)+1)),"")</f>
        <v/>
      </c>
      <c r="G155" s="26" t="n"/>
      <c r="H155" s="26" t="n"/>
      <c r="I155" s="26" t="n"/>
      <c r="J155" s="26" t="n"/>
      <c r="K155" s="26" t="n"/>
      <c r="L155" s="26" t="n"/>
      <c r="M155" s="28">
        <f>IFERROR(IF(OR(K155="",L155=""),"",L155-K155),"")</f>
        <v/>
      </c>
      <c r="N155" s="55" t="n"/>
      <c r="O155" s="55" t="n"/>
      <c r="P155" s="56">
        <f>IFERROR(IF(OR(N155="",O155=""),"",O155-N155),"")</f>
        <v/>
      </c>
      <c r="Q155" s="56">
        <f>IFERROR(N155/K155,0)</f>
        <v/>
      </c>
      <c r="R155" s="56">
        <f>IFERROR(O155/L155,0)</f>
        <v/>
      </c>
      <c r="S155" s="56">
        <f>IFERROR(P155/M155,0)</f>
        <v/>
      </c>
      <c r="T155" s="57">
        <f>IFERROR(K155/J155,0)</f>
        <v/>
      </c>
      <c r="U155" s="57">
        <f>IFERROR(L155/J155,0)</f>
        <v/>
      </c>
      <c r="V155" s="28">
        <f>IFERROR(E155-C155,"")</f>
        <v/>
      </c>
      <c r="W155" s="28">
        <f>IFERROR(IF(E155="","",IF(M155&lt;0,"Wash",IF(M155&gt;0,"Positive Pickup","No Change"))),"")</f>
        <v/>
      </c>
      <c r="X155" s="32" t="n"/>
      <c r="Y155" s="32" t="n"/>
      <c r="Z155" s="32" t="n"/>
      <c r="AA155" s="33">
        <f>IFERROR(IF(OR(A155="",B155="",C155="",D155="",E155="",G155="",H155="",I155="",J155="",K155="",L155="",N155="",O155=""),"Missing required input",IF(D155&gt;=C155,"Prior snapshot must be earlier",IF(C155&gt;E155,"Snapshot is after stay date",IF(OR(K155&gt;J155,L155&gt;J155),"Rooms exceed available inventory",IF(P155&lt;0,"Review negative revenue pickup","OK"))))),"Missing required input")</f>
        <v/>
      </c>
    </row>
    <row r="156">
      <c r="A156" s="26" t="n"/>
      <c r="B156" s="26" t="n"/>
      <c r="C156" s="54" t="n"/>
      <c r="D156" s="54" t="n"/>
      <c r="E156" s="54" t="n"/>
      <c r="F156" s="28">
        <f>IFERROR(IF(E156="","",INDEX('Instructions'!$H$2:$H$8,MOD(E156-1,7)+1)),"")</f>
        <v/>
      </c>
      <c r="G156" s="26" t="n"/>
      <c r="H156" s="26" t="n"/>
      <c r="I156" s="26" t="n"/>
      <c r="J156" s="26" t="n"/>
      <c r="K156" s="26" t="n"/>
      <c r="L156" s="26" t="n"/>
      <c r="M156" s="28">
        <f>IFERROR(IF(OR(K156="",L156=""),"",L156-K156),"")</f>
        <v/>
      </c>
      <c r="N156" s="55" t="n"/>
      <c r="O156" s="55" t="n"/>
      <c r="P156" s="56">
        <f>IFERROR(IF(OR(N156="",O156=""),"",O156-N156),"")</f>
        <v/>
      </c>
      <c r="Q156" s="56">
        <f>IFERROR(N156/K156,0)</f>
        <v/>
      </c>
      <c r="R156" s="56">
        <f>IFERROR(O156/L156,0)</f>
        <v/>
      </c>
      <c r="S156" s="56">
        <f>IFERROR(P156/M156,0)</f>
        <v/>
      </c>
      <c r="T156" s="57">
        <f>IFERROR(K156/J156,0)</f>
        <v/>
      </c>
      <c r="U156" s="57">
        <f>IFERROR(L156/J156,0)</f>
        <v/>
      </c>
      <c r="V156" s="28">
        <f>IFERROR(E156-C156,"")</f>
        <v/>
      </c>
      <c r="W156" s="28">
        <f>IFERROR(IF(E156="","",IF(M156&lt;0,"Wash",IF(M156&gt;0,"Positive Pickup","No Change"))),"")</f>
        <v/>
      </c>
      <c r="X156" s="32" t="n"/>
      <c r="Y156" s="32" t="n"/>
      <c r="Z156" s="32" t="n"/>
      <c r="AA156" s="33">
        <f>IFERROR(IF(OR(A156="",B156="",C156="",D156="",E156="",G156="",H156="",I156="",J156="",K156="",L156="",N156="",O156=""),"Missing required input",IF(D156&gt;=C156,"Prior snapshot must be earlier",IF(C156&gt;E156,"Snapshot is after stay date",IF(OR(K156&gt;J156,L156&gt;J156),"Rooms exceed available inventory",IF(P156&lt;0,"Review negative revenue pickup","OK"))))),"Missing required input")</f>
        <v/>
      </c>
    </row>
    <row r="157">
      <c r="A157" s="26" t="n"/>
      <c r="B157" s="26" t="n"/>
      <c r="C157" s="54" t="n"/>
      <c r="D157" s="54" t="n"/>
      <c r="E157" s="54" t="n"/>
      <c r="F157" s="28">
        <f>IFERROR(IF(E157="","",INDEX('Instructions'!$H$2:$H$8,MOD(E157-1,7)+1)),"")</f>
        <v/>
      </c>
      <c r="G157" s="26" t="n"/>
      <c r="H157" s="26" t="n"/>
      <c r="I157" s="26" t="n"/>
      <c r="J157" s="26" t="n"/>
      <c r="K157" s="26" t="n"/>
      <c r="L157" s="26" t="n"/>
      <c r="M157" s="28">
        <f>IFERROR(IF(OR(K157="",L157=""),"",L157-K157),"")</f>
        <v/>
      </c>
      <c r="N157" s="55" t="n"/>
      <c r="O157" s="55" t="n"/>
      <c r="P157" s="56">
        <f>IFERROR(IF(OR(N157="",O157=""),"",O157-N157),"")</f>
        <v/>
      </c>
      <c r="Q157" s="56">
        <f>IFERROR(N157/K157,0)</f>
        <v/>
      </c>
      <c r="R157" s="56">
        <f>IFERROR(O157/L157,0)</f>
        <v/>
      </c>
      <c r="S157" s="56">
        <f>IFERROR(P157/M157,0)</f>
        <v/>
      </c>
      <c r="T157" s="57">
        <f>IFERROR(K157/J157,0)</f>
        <v/>
      </c>
      <c r="U157" s="57">
        <f>IFERROR(L157/J157,0)</f>
        <v/>
      </c>
      <c r="V157" s="28">
        <f>IFERROR(E157-C157,"")</f>
        <v/>
      </c>
      <c r="W157" s="28">
        <f>IFERROR(IF(E157="","",IF(M157&lt;0,"Wash",IF(M157&gt;0,"Positive Pickup","No Change"))),"")</f>
        <v/>
      </c>
      <c r="X157" s="32" t="n"/>
      <c r="Y157" s="32" t="n"/>
      <c r="Z157" s="32" t="n"/>
      <c r="AA157" s="33">
        <f>IFERROR(IF(OR(A157="",B157="",C157="",D157="",E157="",G157="",H157="",I157="",J157="",K157="",L157="",N157="",O157=""),"Missing required input",IF(D157&gt;=C157,"Prior snapshot must be earlier",IF(C157&gt;E157,"Snapshot is after stay date",IF(OR(K157&gt;J157,L157&gt;J157),"Rooms exceed available inventory",IF(P157&lt;0,"Review negative revenue pickup","OK"))))),"Missing required input")</f>
        <v/>
      </c>
    </row>
    <row r="158">
      <c r="A158" s="26" t="n"/>
      <c r="B158" s="26" t="n"/>
      <c r="C158" s="54" t="n"/>
      <c r="D158" s="54" t="n"/>
      <c r="E158" s="54" t="n"/>
      <c r="F158" s="28">
        <f>IFERROR(IF(E158="","",INDEX('Instructions'!$H$2:$H$8,MOD(E158-1,7)+1)),"")</f>
        <v/>
      </c>
      <c r="G158" s="26" t="n"/>
      <c r="H158" s="26" t="n"/>
      <c r="I158" s="26" t="n"/>
      <c r="J158" s="26" t="n"/>
      <c r="K158" s="26" t="n"/>
      <c r="L158" s="26" t="n"/>
      <c r="M158" s="28">
        <f>IFERROR(IF(OR(K158="",L158=""),"",L158-K158),"")</f>
        <v/>
      </c>
      <c r="N158" s="55" t="n"/>
      <c r="O158" s="55" t="n"/>
      <c r="P158" s="56">
        <f>IFERROR(IF(OR(N158="",O158=""),"",O158-N158),"")</f>
        <v/>
      </c>
      <c r="Q158" s="56">
        <f>IFERROR(N158/K158,0)</f>
        <v/>
      </c>
      <c r="R158" s="56">
        <f>IFERROR(O158/L158,0)</f>
        <v/>
      </c>
      <c r="S158" s="56">
        <f>IFERROR(P158/M158,0)</f>
        <v/>
      </c>
      <c r="T158" s="57">
        <f>IFERROR(K158/J158,0)</f>
        <v/>
      </c>
      <c r="U158" s="57">
        <f>IFERROR(L158/J158,0)</f>
        <v/>
      </c>
      <c r="V158" s="28">
        <f>IFERROR(E158-C158,"")</f>
        <v/>
      </c>
      <c r="W158" s="28">
        <f>IFERROR(IF(E158="","",IF(M158&lt;0,"Wash",IF(M158&gt;0,"Positive Pickup","No Change"))),"")</f>
        <v/>
      </c>
      <c r="X158" s="32" t="n"/>
      <c r="Y158" s="32" t="n"/>
      <c r="Z158" s="32" t="n"/>
      <c r="AA158" s="33">
        <f>IFERROR(IF(OR(A158="",B158="",C158="",D158="",E158="",G158="",H158="",I158="",J158="",K158="",L158="",N158="",O158=""),"Missing required input",IF(D158&gt;=C158,"Prior snapshot must be earlier",IF(C158&gt;E158,"Snapshot is after stay date",IF(OR(K158&gt;J158,L158&gt;J158),"Rooms exceed available inventory",IF(P158&lt;0,"Review negative revenue pickup","OK"))))),"Missing required input")</f>
        <v/>
      </c>
    </row>
    <row r="159">
      <c r="A159" s="26" t="n"/>
      <c r="B159" s="26" t="n"/>
      <c r="C159" s="54" t="n"/>
      <c r="D159" s="54" t="n"/>
      <c r="E159" s="54" t="n"/>
      <c r="F159" s="28">
        <f>IFERROR(IF(E159="","",INDEX('Instructions'!$H$2:$H$8,MOD(E159-1,7)+1)),"")</f>
        <v/>
      </c>
      <c r="G159" s="26" t="n"/>
      <c r="H159" s="26" t="n"/>
      <c r="I159" s="26" t="n"/>
      <c r="J159" s="26" t="n"/>
      <c r="K159" s="26" t="n"/>
      <c r="L159" s="26" t="n"/>
      <c r="M159" s="28">
        <f>IFERROR(IF(OR(K159="",L159=""),"",L159-K159),"")</f>
        <v/>
      </c>
      <c r="N159" s="55" t="n"/>
      <c r="O159" s="55" t="n"/>
      <c r="P159" s="56">
        <f>IFERROR(IF(OR(N159="",O159=""),"",O159-N159),"")</f>
        <v/>
      </c>
      <c r="Q159" s="56">
        <f>IFERROR(N159/K159,0)</f>
        <v/>
      </c>
      <c r="R159" s="56">
        <f>IFERROR(O159/L159,0)</f>
        <v/>
      </c>
      <c r="S159" s="56">
        <f>IFERROR(P159/M159,0)</f>
        <v/>
      </c>
      <c r="T159" s="57">
        <f>IFERROR(K159/J159,0)</f>
        <v/>
      </c>
      <c r="U159" s="57">
        <f>IFERROR(L159/J159,0)</f>
        <v/>
      </c>
      <c r="V159" s="28">
        <f>IFERROR(E159-C159,"")</f>
        <v/>
      </c>
      <c r="W159" s="28">
        <f>IFERROR(IF(E159="","",IF(M159&lt;0,"Wash",IF(M159&gt;0,"Positive Pickup","No Change"))),"")</f>
        <v/>
      </c>
      <c r="X159" s="32" t="n"/>
      <c r="Y159" s="32" t="n"/>
      <c r="Z159" s="32" t="n"/>
      <c r="AA159" s="33">
        <f>IFERROR(IF(OR(A159="",B159="",C159="",D159="",E159="",G159="",H159="",I159="",J159="",K159="",L159="",N159="",O159=""),"Missing required input",IF(D159&gt;=C159,"Prior snapshot must be earlier",IF(C159&gt;E159,"Snapshot is after stay date",IF(OR(K159&gt;J159,L159&gt;J159),"Rooms exceed available inventory",IF(P159&lt;0,"Review negative revenue pickup","OK"))))),"Missing required input")</f>
        <v/>
      </c>
    </row>
    <row r="160">
      <c r="A160" s="26" t="n"/>
      <c r="B160" s="26" t="n"/>
      <c r="C160" s="54" t="n"/>
      <c r="D160" s="54" t="n"/>
      <c r="E160" s="54" t="n"/>
      <c r="F160" s="28">
        <f>IFERROR(IF(E160="","",INDEX('Instructions'!$H$2:$H$8,MOD(E160-1,7)+1)),"")</f>
        <v/>
      </c>
      <c r="G160" s="26" t="n"/>
      <c r="H160" s="26" t="n"/>
      <c r="I160" s="26" t="n"/>
      <c r="J160" s="26" t="n"/>
      <c r="K160" s="26" t="n"/>
      <c r="L160" s="26" t="n"/>
      <c r="M160" s="28">
        <f>IFERROR(IF(OR(K160="",L160=""),"",L160-K160),"")</f>
        <v/>
      </c>
      <c r="N160" s="55" t="n"/>
      <c r="O160" s="55" t="n"/>
      <c r="P160" s="56">
        <f>IFERROR(IF(OR(N160="",O160=""),"",O160-N160),"")</f>
        <v/>
      </c>
      <c r="Q160" s="56">
        <f>IFERROR(N160/K160,0)</f>
        <v/>
      </c>
      <c r="R160" s="56">
        <f>IFERROR(O160/L160,0)</f>
        <v/>
      </c>
      <c r="S160" s="56">
        <f>IFERROR(P160/M160,0)</f>
        <v/>
      </c>
      <c r="T160" s="57">
        <f>IFERROR(K160/J160,0)</f>
        <v/>
      </c>
      <c r="U160" s="57">
        <f>IFERROR(L160/J160,0)</f>
        <v/>
      </c>
      <c r="V160" s="28">
        <f>IFERROR(E160-C160,"")</f>
        <v/>
      </c>
      <c r="W160" s="28">
        <f>IFERROR(IF(E160="","",IF(M160&lt;0,"Wash",IF(M160&gt;0,"Positive Pickup","No Change"))),"")</f>
        <v/>
      </c>
      <c r="X160" s="32" t="n"/>
      <c r="Y160" s="32" t="n"/>
      <c r="Z160" s="32" t="n"/>
      <c r="AA160" s="33">
        <f>IFERROR(IF(OR(A160="",B160="",C160="",D160="",E160="",G160="",H160="",I160="",J160="",K160="",L160="",N160="",O160=""),"Missing required input",IF(D160&gt;=C160,"Prior snapshot must be earlier",IF(C160&gt;E160,"Snapshot is after stay date",IF(OR(K160&gt;J160,L160&gt;J160),"Rooms exceed available inventory",IF(P160&lt;0,"Review negative revenue pickup","OK"))))),"Missing required input")</f>
        <v/>
      </c>
    </row>
    <row r="161">
      <c r="A161" s="26" t="n"/>
      <c r="B161" s="26" t="n"/>
      <c r="C161" s="54" t="n"/>
      <c r="D161" s="54" t="n"/>
      <c r="E161" s="54" t="n"/>
      <c r="F161" s="28">
        <f>IFERROR(IF(E161="","",INDEX('Instructions'!$H$2:$H$8,MOD(E161-1,7)+1)),"")</f>
        <v/>
      </c>
      <c r="G161" s="26" t="n"/>
      <c r="H161" s="26" t="n"/>
      <c r="I161" s="26" t="n"/>
      <c r="J161" s="26" t="n"/>
      <c r="K161" s="26" t="n"/>
      <c r="L161" s="26" t="n"/>
      <c r="M161" s="28">
        <f>IFERROR(IF(OR(K161="",L161=""),"",L161-K161),"")</f>
        <v/>
      </c>
      <c r="N161" s="55" t="n"/>
      <c r="O161" s="55" t="n"/>
      <c r="P161" s="56">
        <f>IFERROR(IF(OR(N161="",O161=""),"",O161-N161),"")</f>
        <v/>
      </c>
      <c r="Q161" s="56">
        <f>IFERROR(N161/K161,0)</f>
        <v/>
      </c>
      <c r="R161" s="56">
        <f>IFERROR(O161/L161,0)</f>
        <v/>
      </c>
      <c r="S161" s="56">
        <f>IFERROR(P161/M161,0)</f>
        <v/>
      </c>
      <c r="T161" s="57">
        <f>IFERROR(K161/J161,0)</f>
        <v/>
      </c>
      <c r="U161" s="57">
        <f>IFERROR(L161/J161,0)</f>
        <v/>
      </c>
      <c r="V161" s="28">
        <f>IFERROR(E161-C161,"")</f>
        <v/>
      </c>
      <c r="W161" s="28">
        <f>IFERROR(IF(E161="","",IF(M161&lt;0,"Wash",IF(M161&gt;0,"Positive Pickup","No Change"))),"")</f>
        <v/>
      </c>
      <c r="X161" s="32" t="n"/>
      <c r="Y161" s="32" t="n"/>
      <c r="Z161" s="32" t="n"/>
      <c r="AA161" s="33">
        <f>IFERROR(IF(OR(A161="",B161="",C161="",D161="",E161="",G161="",H161="",I161="",J161="",K161="",L161="",N161="",O161=""),"Missing required input",IF(D161&gt;=C161,"Prior snapshot must be earlier",IF(C161&gt;E161,"Snapshot is after stay date",IF(OR(K161&gt;J161,L161&gt;J161),"Rooms exceed available inventory",IF(P161&lt;0,"Review negative revenue pickup","OK"))))),"Missing required input")</f>
        <v/>
      </c>
    </row>
    <row r="162">
      <c r="A162" s="26" t="n"/>
      <c r="B162" s="26" t="n"/>
      <c r="C162" s="54" t="n"/>
      <c r="D162" s="54" t="n"/>
      <c r="E162" s="54" t="n"/>
      <c r="F162" s="28">
        <f>IFERROR(IF(E162="","",INDEX('Instructions'!$H$2:$H$8,MOD(E162-1,7)+1)),"")</f>
        <v/>
      </c>
      <c r="G162" s="26" t="n"/>
      <c r="H162" s="26" t="n"/>
      <c r="I162" s="26" t="n"/>
      <c r="J162" s="26" t="n"/>
      <c r="K162" s="26" t="n"/>
      <c r="L162" s="26" t="n"/>
      <c r="M162" s="28">
        <f>IFERROR(IF(OR(K162="",L162=""),"",L162-K162),"")</f>
        <v/>
      </c>
      <c r="N162" s="55" t="n"/>
      <c r="O162" s="55" t="n"/>
      <c r="P162" s="56">
        <f>IFERROR(IF(OR(N162="",O162=""),"",O162-N162),"")</f>
        <v/>
      </c>
      <c r="Q162" s="56">
        <f>IFERROR(N162/K162,0)</f>
        <v/>
      </c>
      <c r="R162" s="56">
        <f>IFERROR(O162/L162,0)</f>
        <v/>
      </c>
      <c r="S162" s="56">
        <f>IFERROR(P162/M162,0)</f>
        <v/>
      </c>
      <c r="T162" s="57">
        <f>IFERROR(K162/J162,0)</f>
        <v/>
      </c>
      <c r="U162" s="57">
        <f>IFERROR(L162/J162,0)</f>
        <v/>
      </c>
      <c r="V162" s="28">
        <f>IFERROR(E162-C162,"")</f>
        <v/>
      </c>
      <c r="W162" s="28">
        <f>IFERROR(IF(E162="","",IF(M162&lt;0,"Wash",IF(M162&gt;0,"Positive Pickup","No Change"))),"")</f>
        <v/>
      </c>
      <c r="X162" s="32" t="n"/>
      <c r="Y162" s="32" t="n"/>
      <c r="Z162" s="32" t="n"/>
      <c r="AA162" s="33">
        <f>IFERROR(IF(OR(A162="",B162="",C162="",D162="",E162="",G162="",H162="",I162="",J162="",K162="",L162="",N162="",O162=""),"Missing required input",IF(D162&gt;=C162,"Prior snapshot must be earlier",IF(C162&gt;E162,"Snapshot is after stay date",IF(OR(K162&gt;J162,L162&gt;J162),"Rooms exceed available inventory",IF(P162&lt;0,"Review negative revenue pickup","OK"))))),"Missing required input")</f>
        <v/>
      </c>
    </row>
    <row r="163">
      <c r="A163" s="26" t="n"/>
      <c r="B163" s="26" t="n"/>
      <c r="C163" s="54" t="n"/>
      <c r="D163" s="54" t="n"/>
      <c r="E163" s="54" t="n"/>
      <c r="F163" s="28">
        <f>IFERROR(IF(E163="","",INDEX('Instructions'!$H$2:$H$8,MOD(E163-1,7)+1)),"")</f>
        <v/>
      </c>
      <c r="G163" s="26" t="n"/>
      <c r="H163" s="26" t="n"/>
      <c r="I163" s="26" t="n"/>
      <c r="J163" s="26" t="n"/>
      <c r="K163" s="26" t="n"/>
      <c r="L163" s="26" t="n"/>
      <c r="M163" s="28">
        <f>IFERROR(IF(OR(K163="",L163=""),"",L163-K163),"")</f>
        <v/>
      </c>
      <c r="N163" s="55" t="n"/>
      <c r="O163" s="55" t="n"/>
      <c r="P163" s="56">
        <f>IFERROR(IF(OR(N163="",O163=""),"",O163-N163),"")</f>
        <v/>
      </c>
      <c r="Q163" s="56">
        <f>IFERROR(N163/K163,0)</f>
        <v/>
      </c>
      <c r="R163" s="56">
        <f>IFERROR(O163/L163,0)</f>
        <v/>
      </c>
      <c r="S163" s="56">
        <f>IFERROR(P163/M163,0)</f>
        <v/>
      </c>
      <c r="T163" s="57">
        <f>IFERROR(K163/J163,0)</f>
        <v/>
      </c>
      <c r="U163" s="57">
        <f>IFERROR(L163/J163,0)</f>
        <v/>
      </c>
      <c r="V163" s="28">
        <f>IFERROR(E163-C163,"")</f>
        <v/>
      </c>
      <c r="W163" s="28">
        <f>IFERROR(IF(E163="","",IF(M163&lt;0,"Wash",IF(M163&gt;0,"Positive Pickup","No Change"))),"")</f>
        <v/>
      </c>
      <c r="X163" s="32" t="n"/>
      <c r="Y163" s="32" t="n"/>
      <c r="Z163" s="32" t="n"/>
      <c r="AA163" s="33">
        <f>IFERROR(IF(OR(A163="",B163="",C163="",D163="",E163="",G163="",H163="",I163="",J163="",K163="",L163="",N163="",O163=""),"Missing required input",IF(D163&gt;=C163,"Prior snapshot must be earlier",IF(C163&gt;E163,"Snapshot is after stay date",IF(OR(K163&gt;J163,L163&gt;J163),"Rooms exceed available inventory",IF(P163&lt;0,"Review negative revenue pickup","OK"))))),"Missing required input")</f>
        <v/>
      </c>
    </row>
    <row r="164">
      <c r="A164" s="26" t="n"/>
      <c r="B164" s="26" t="n"/>
      <c r="C164" s="54" t="n"/>
      <c r="D164" s="54" t="n"/>
      <c r="E164" s="54" t="n"/>
      <c r="F164" s="28">
        <f>IFERROR(IF(E164="","",INDEX('Instructions'!$H$2:$H$8,MOD(E164-1,7)+1)),"")</f>
        <v/>
      </c>
      <c r="G164" s="26" t="n"/>
      <c r="H164" s="26" t="n"/>
      <c r="I164" s="26" t="n"/>
      <c r="J164" s="26" t="n"/>
      <c r="K164" s="26" t="n"/>
      <c r="L164" s="26" t="n"/>
      <c r="M164" s="28">
        <f>IFERROR(IF(OR(K164="",L164=""),"",L164-K164),"")</f>
        <v/>
      </c>
      <c r="N164" s="55" t="n"/>
      <c r="O164" s="55" t="n"/>
      <c r="P164" s="56">
        <f>IFERROR(IF(OR(N164="",O164=""),"",O164-N164),"")</f>
        <v/>
      </c>
      <c r="Q164" s="56">
        <f>IFERROR(N164/K164,0)</f>
        <v/>
      </c>
      <c r="R164" s="56">
        <f>IFERROR(O164/L164,0)</f>
        <v/>
      </c>
      <c r="S164" s="56">
        <f>IFERROR(P164/M164,0)</f>
        <v/>
      </c>
      <c r="T164" s="57">
        <f>IFERROR(K164/J164,0)</f>
        <v/>
      </c>
      <c r="U164" s="57">
        <f>IFERROR(L164/J164,0)</f>
        <v/>
      </c>
      <c r="V164" s="28">
        <f>IFERROR(E164-C164,"")</f>
        <v/>
      </c>
      <c r="W164" s="28">
        <f>IFERROR(IF(E164="","",IF(M164&lt;0,"Wash",IF(M164&gt;0,"Positive Pickup","No Change"))),"")</f>
        <v/>
      </c>
      <c r="X164" s="32" t="n"/>
      <c r="Y164" s="32" t="n"/>
      <c r="Z164" s="32" t="n"/>
      <c r="AA164" s="33">
        <f>IFERROR(IF(OR(A164="",B164="",C164="",D164="",E164="",G164="",H164="",I164="",J164="",K164="",L164="",N164="",O164=""),"Missing required input",IF(D164&gt;=C164,"Prior snapshot must be earlier",IF(C164&gt;E164,"Snapshot is after stay date",IF(OR(K164&gt;J164,L164&gt;J164),"Rooms exceed available inventory",IF(P164&lt;0,"Review negative revenue pickup","OK"))))),"Missing required input")</f>
        <v/>
      </c>
    </row>
    <row r="165">
      <c r="A165" s="26" t="n"/>
      <c r="B165" s="26" t="n"/>
      <c r="C165" s="54" t="n"/>
      <c r="D165" s="54" t="n"/>
      <c r="E165" s="54" t="n"/>
      <c r="F165" s="28">
        <f>IFERROR(IF(E165="","",INDEX('Instructions'!$H$2:$H$8,MOD(E165-1,7)+1)),"")</f>
        <v/>
      </c>
      <c r="G165" s="26" t="n"/>
      <c r="H165" s="26" t="n"/>
      <c r="I165" s="26" t="n"/>
      <c r="J165" s="26" t="n"/>
      <c r="K165" s="26" t="n"/>
      <c r="L165" s="26" t="n"/>
      <c r="M165" s="28">
        <f>IFERROR(IF(OR(K165="",L165=""),"",L165-K165),"")</f>
        <v/>
      </c>
      <c r="N165" s="55" t="n"/>
      <c r="O165" s="55" t="n"/>
      <c r="P165" s="56">
        <f>IFERROR(IF(OR(N165="",O165=""),"",O165-N165),"")</f>
        <v/>
      </c>
      <c r="Q165" s="56">
        <f>IFERROR(N165/K165,0)</f>
        <v/>
      </c>
      <c r="R165" s="56">
        <f>IFERROR(O165/L165,0)</f>
        <v/>
      </c>
      <c r="S165" s="56">
        <f>IFERROR(P165/M165,0)</f>
        <v/>
      </c>
      <c r="T165" s="57">
        <f>IFERROR(K165/J165,0)</f>
        <v/>
      </c>
      <c r="U165" s="57">
        <f>IFERROR(L165/J165,0)</f>
        <v/>
      </c>
      <c r="V165" s="28">
        <f>IFERROR(E165-C165,"")</f>
        <v/>
      </c>
      <c r="W165" s="28">
        <f>IFERROR(IF(E165="","",IF(M165&lt;0,"Wash",IF(M165&gt;0,"Positive Pickup","No Change"))),"")</f>
        <v/>
      </c>
      <c r="X165" s="32" t="n"/>
      <c r="Y165" s="32" t="n"/>
      <c r="Z165" s="32" t="n"/>
      <c r="AA165" s="33">
        <f>IFERROR(IF(OR(A165="",B165="",C165="",D165="",E165="",G165="",H165="",I165="",J165="",K165="",L165="",N165="",O165=""),"Missing required input",IF(D165&gt;=C165,"Prior snapshot must be earlier",IF(C165&gt;E165,"Snapshot is after stay date",IF(OR(K165&gt;J165,L165&gt;J165),"Rooms exceed available inventory",IF(P165&lt;0,"Review negative revenue pickup","OK"))))),"Missing required input")</f>
        <v/>
      </c>
    </row>
    <row r="166">
      <c r="A166" s="26" t="n"/>
      <c r="B166" s="26" t="n"/>
      <c r="C166" s="54" t="n"/>
      <c r="D166" s="54" t="n"/>
      <c r="E166" s="54" t="n"/>
      <c r="F166" s="28">
        <f>IFERROR(IF(E166="","",INDEX('Instructions'!$H$2:$H$8,MOD(E166-1,7)+1)),"")</f>
        <v/>
      </c>
      <c r="G166" s="26" t="n"/>
      <c r="H166" s="26" t="n"/>
      <c r="I166" s="26" t="n"/>
      <c r="J166" s="26" t="n"/>
      <c r="K166" s="26" t="n"/>
      <c r="L166" s="26" t="n"/>
      <c r="M166" s="28">
        <f>IFERROR(IF(OR(K166="",L166=""),"",L166-K166),"")</f>
        <v/>
      </c>
      <c r="N166" s="55" t="n"/>
      <c r="O166" s="55" t="n"/>
      <c r="P166" s="56">
        <f>IFERROR(IF(OR(N166="",O166=""),"",O166-N166),"")</f>
        <v/>
      </c>
      <c r="Q166" s="56">
        <f>IFERROR(N166/K166,0)</f>
        <v/>
      </c>
      <c r="R166" s="56">
        <f>IFERROR(O166/L166,0)</f>
        <v/>
      </c>
      <c r="S166" s="56">
        <f>IFERROR(P166/M166,0)</f>
        <v/>
      </c>
      <c r="T166" s="57">
        <f>IFERROR(K166/J166,0)</f>
        <v/>
      </c>
      <c r="U166" s="57">
        <f>IFERROR(L166/J166,0)</f>
        <v/>
      </c>
      <c r="V166" s="28">
        <f>IFERROR(E166-C166,"")</f>
        <v/>
      </c>
      <c r="W166" s="28">
        <f>IFERROR(IF(E166="","",IF(M166&lt;0,"Wash",IF(M166&gt;0,"Positive Pickup","No Change"))),"")</f>
        <v/>
      </c>
      <c r="X166" s="32" t="n"/>
      <c r="Y166" s="32" t="n"/>
      <c r="Z166" s="32" t="n"/>
      <c r="AA166" s="33">
        <f>IFERROR(IF(OR(A166="",B166="",C166="",D166="",E166="",G166="",H166="",I166="",J166="",K166="",L166="",N166="",O166=""),"Missing required input",IF(D166&gt;=C166,"Prior snapshot must be earlier",IF(C166&gt;E166,"Snapshot is after stay date",IF(OR(K166&gt;J166,L166&gt;J166),"Rooms exceed available inventory",IF(P166&lt;0,"Review negative revenue pickup","OK"))))),"Missing required input")</f>
        <v/>
      </c>
    </row>
    <row r="167">
      <c r="A167" s="26" t="n"/>
      <c r="B167" s="26" t="n"/>
      <c r="C167" s="54" t="n"/>
      <c r="D167" s="54" t="n"/>
      <c r="E167" s="54" t="n"/>
      <c r="F167" s="28">
        <f>IFERROR(IF(E167="","",INDEX('Instructions'!$H$2:$H$8,MOD(E167-1,7)+1)),"")</f>
        <v/>
      </c>
      <c r="G167" s="26" t="n"/>
      <c r="H167" s="26" t="n"/>
      <c r="I167" s="26" t="n"/>
      <c r="J167" s="26" t="n"/>
      <c r="K167" s="26" t="n"/>
      <c r="L167" s="26" t="n"/>
      <c r="M167" s="28">
        <f>IFERROR(IF(OR(K167="",L167=""),"",L167-K167),"")</f>
        <v/>
      </c>
      <c r="N167" s="55" t="n"/>
      <c r="O167" s="55" t="n"/>
      <c r="P167" s="56">
        <f>IFERROR(IF(OR(N167="",O167=""),"",O167-N167),"")</f>
        <v/>
      </c>
      <c r="Q167" s="56">
        <f>IFERROR(N167/K167,0)</f>
        <v/>
      </c>
      <c r="R167" s="56">
        <f>IFERROR(O167/L167,0)</f>
        <v/>
      </c>
      <c r="S167" s="56">
        <f>IFERROR(P167/M167,0)</f>
        <v/>
      </c>
      <c r="T167" s="57">
        <f>IFERROR(K167/J167,0)</f>
        <v/>
      </c>
      <c r="U167" s="57">
        <f>IFERROR(L167/J167,0)</f>
        <v/>
      </c>
      <c r="V167" s="28">
        <f>IFERROR(E167-C167,"")</f>
        <v/>
      </c>
      <c r="W167" s="28">
        <f>IFERROR(IF(E167="","",IF(M167&lt;0,"Wash",IF(M167&gt;0,"Positive Pickup","No Change"))),"")</f>
        <v/>
      </c>
      <c r="X167" s="32" t="n"/>
      <c r="Y167" s="32" t="n"/>
      <c r="Z167" s="32" t="n"/>
      <c r="AA167" s="33">
        <f>IFERROR(IF(OR(A167="",B167="",C167="",D167="",E167="",G167="",H167="",I167="",J167="",K167="",L167="",N167="",O167=""),"Missing required input",IF(D167&gt;=C167,"Prior snapshot must be earlier",IF(C167&gt;E167,"Snapshot is after stay date",IF(OR(K167&gt;J167,L167&gt;J167),"Rooms exceed available inventory",IF(P167&lt;0,"Review negative revenue pickup","OK"))))),"Missing required input")</f>
        <v/>
      </c>
    </row>
    <row r="168">
      <c r="A168" s="26" t="n"/>
      <c r="B168" s="26" t="n"/>
      <c r="C168" s="54" t="n"/>
      <c r="D168" s="54" t="n"/>
      <c r="E168" s="54" t="n"/>
      <c r="F168" s="28">
        <f>IFERROR(IF(E168="","",INDEX('Instructions'!$H$2:$H$8,MOD(E168-1,7)+1)),"")</f>
        <v/>
      </c>
      <c r="G168" s="26" t="n"/>
      <c r="H168" s="26" t="n"/>
      <c r="I168" s="26" t="n"/>
      <c r="J168" s="26" t="n"/>
      <c r="K168" s="26" t="n"/>
      <c r="L168" s="26" t="n"/>
      <c r="M168" s="28">
        <f>IFERROR(IF(OR(K168="",L168=""),"",L168-K168),"")</f>
        <v/>
      </c>
      <c r="N168" s="55" t="n"/>
      <c r="O168" s="55" t="n"/>
      <c r="P168" s="56">
        <f>IFERROR(IF(OR(N168="",O168=""),"",O168-N168),"")</f>
        <v/>
      </c>
      <c r="Q168" s="56">
        <f>IFERROR(N168/K168,0)</f>
        <v/>
      </c>
      <c r="R168" s="56">
        <f>IFERROR(O168/L168,0)</f>
        <v/>
      </c>
      <c r="S168" s="56">
        <f>IFERROR(P168/M168,0)</f>
        <v/>
      </c>
      <c r="T168" s="57">
        <f>IFERROR(K168/J168,0)</f>
        <v/>
      </c>
      <c r="U168" s="57">
        <f>IFERROR(L168/J168,0)</f>
        <v/>
      </c>
      <c r="V168" s="28">
        <f>IFERROR(E168-C168,"")</f>
        <v/>
      </c>
      <c r="W168" s="28">
        <f>IFERROR(IF(E168="","",IF(M168&lt;0,"Wash",IF(M168&gt;0,"Positive Pickup","No Change"))),"")</f>
        <v/>
      </c>
      <c r="X168" s="32" t="n"/>
      <c r="Y168" s="32" t="n"/>
      <c r="Z168" s="32" t="n"/>
      <c r="AA168" s="33">
        <f>IFERROR(IF(OR(A168="",B168="",C168="",D168="",E168="",G168="",H168="",I168="",J168="",K168="",L168="",N168="",O168=""),"Missing required input",IF(D168&gt;=C168,"Prior snapshot must be earlier",IF(C168&gt;E168,"Snapshot is after stay date",IF(OR(K168&gt;J168,L168&gt;J168),"Rooms exceed available inventory",IF(P168&lt;0,"Review negative revenue pickup","OK"))))),"Missing required input")</f>
        <v/>
      </c>
    </row>
    <row r="169">
      <c r="A169" s="26" t="n"/>
      <c r="B169" s="26" t="n"/>
      <c r="C169" s="54" t="n"/>
      <c r="D169" s="54" t="n"/>
      <c r="E169" s="54" t="n"/>
      <c r="F169" s="28">
        <f>IFERROR(IF(E169="","",INDEX('Instructions'!$H$2:$H$8,MOD(E169-1,7)+1)),"")</f>
        <v/>
      </c>
      <c r="G169" s="26" t="n"/>
      <c r="H169" s="26" t="n"/>
      <c r="I169" s="26" t="n"/>
      <c r="J169" s="26" t="n"/>
      <c r="K169" s="26" t="n"/>
      <c r="L169" s="26" t="n"/>
      <c r="M169" s="28">
        <f>IFERROR(IF(OR(K169="",L169=""),"",L169-K169),"")</f>
        <v/>
      </c>
      <c r="N169" s="55" t="n"/>
      <c r="O169" s="55" t="n"/>
      <c r="P169" s="56">
        <f>IFERROR(IF(OR(N169="",O169=""),"",O169-N169),"")</f>
        <v/>
      </c>
      <c r="Q169" s="56">
        <f>IFERROR(N169/K169,0)</f>
        <v/>
      </c>
      <c r="R169" s="56">
        <f>IFERROR(O169/L169,0)</f>
        <v/>
      </c>
      <c r="S169" s="56">
        <f>IFERROR(P169/M169,0)</f>
        <v/>
      </c>
      <c r="T169" s="57">
        <f>IFERROR(K169/J169,0)</f>
        <v/>
      </c>
      <c r="U169" s="57">
        <f>IFERROR(L169/J169,0)</f>
        <v/>
      </c>
      <c r="V169" s="28">
        <f>IFERROR(E169-C169,"")</f>
        <v/>
      </c>
      <c r="W169" s="28">
        <f>IFERROR(IF(E169="","",IF(M169&lt;0,"Wash",IF(M169&gt;0,"Positive Pickup","No Change"))),"")</f>
        <v/>
      </c>
      <c r="X169" s="32" t="n"/>
      <c r="Y169" s="32" t="n"/>
      <c r="Z169" s="32" t="n"/>
      <c r="AA169" s="33">
        <f>IFERROR(IF(OR(A169="",B169="",C169="",D169="",E169="",G169="",H169="",I169="",J169="",K169="",L169="",N169="",O169=""),"Missing required input",IF(D169&gt;=C169,"Prior snapshot must be earlier",IF(C169&gt;E169,"Snapshot is after stay date",IF(OR(K169&gt;J169,L169&gt;J169),"Rooms exceed available inventory",IF(P169&lt;0,"Review negative revenue pickup","OK"))))),"Missing required input")</f>
        <v/>
      </c>
    </row>
    <row r="170">
      <c r="A170" s="26" t="n"/>
      <c r="B170" s="26" t="n"/>
      <c r="C170" s="54" t="n"/>
      <c r="D170" s="54" t="n"/>
      <c r="E170" s="54" t="n"/>
      <c r="F170" s="28">
        <f>IFERROR(IF(E170="","",INDEX('Instructions'!$H$2:$H$8,MOD(E170-1,7)+1)),"")</f>
        <v/>
      </c>
      <c r="G170" s="26" t="n"/>
      <c r="H170" s="26" t="n"/>
      <c r="I170" s="26" t="n"/>
      <c r="J170" s="26" t="n"/>
      <c r="K170" s="26" t="n"/>
      <c r="L170" s="26" t="n"/>
      <c r="M170" s="28">
        <f>IFERROR(IF(OR(K170="",L170=""),"",L170-K170),"")</f>
        <v/>
      </c>
      <c r="N170" s="55" t="n"/>
      <c r="O170" s="55" t="n"/>
      <c r="P170" s="56">
        <f>IFERROR(IF(OR(N170="",O170=""),"",O170-N170),"")</f>
        <v/>
      </c>
      <c r="Q170" s="56">
        <f>IFERROR(N170/K170,0)</f>
        <v/>
      </c>
      <c r="R170" s="56">
        <f>IFERROR(O170/L170,0)</f>
        <v/>
      </c>
      <c r="S170" s="56">
        <f>IFERROR(P170/M170,0)</f>
        <v/>
      </c>
      <c r="T170" s="57">
        <f>IFERROR(K170/J170,0)</f>
        <v/>
      </c>
      <c r="U170" s="57">
        <f>IFERROR(L170/J170,0)</f>
        <v/>
      </c>
      <c r="V170" s="28">
        <f>IFERROR(E170-C170,"")</f>
        <v/>
      </c>
      <c r="W170" s="28">
        <f>IFERROR(IF(E170="","",IF(M170&lt;0,"Wash",IF(M170&gt;0,"Positive Pickup","No Change"))),"")</f>
        <v/>
      </c>
      <c r="X170" s="32" t="n"/>
      <c r="Y170" s="32" t="n"/>
      <c r="Z170" s="32" t="n"/>
      <c r="AA170" s="33">
        <f>IFERROR(IF(OR(A170="",B170="",C170="",D170="",E170="",G170="",H170="",I170="",J170="",K170="",L170="",N170="",O170=""),"Missing required input",IF(D170&gt;=C170,"Prior snapshot must be earlier",IF(C170&gt;E170,"Snapshot is after stay date",IF(OR(K170&gt;J170,L170&gt;J170),"Rooms exceed available inventory",IF(P170&lt;0,"Review negative revenue pickup","OK"))))),"Missing required input")</f>
        <v/>
      </c>
    </row>
    <row r="171">
      <c r="A171" s="26" t="n"/>
      <c r="B171" s="26" t="n"/>
      <c r="C171" s="54" t="n"/>
      <c r="D171" s="54" t="n"/>
      <c r="E171" s="54" t="n"/>
      <c r="F171" s="28">
        <f>IFERROR(IF(E171="","",INDEX('Instructions'!$H$2:$H$8,MOD(E171-1,7)+1)),"")</f>
        <v/>
      </c>
      <c r="G171" s="26" t="n"/>
      <c r="H171" s="26" t="n"/>
      <c r="I171" s="26" t="n"/>
      <c r="J171" s="26" t="n"/>
      <c r="K171" s="26" t="n"/>
      <c r="L171" s="26" t="n"/>
      <c r="M171" s="28">
        <f>IFERROR(IF(OR(K171="",L171=""),"",L171-K171),"")</f>
        <v/>
      </c>
      <c r="N171" s="55" t="n"/>
      <c r="O171" s="55" t="n"/>
      <c r="P171" s="56">
        <f>IFERROR(IF(OR(N171="",O171=""),"",O171-N171),"")</f>
        <v/>
      </c>
      <c r="Q171" s="56">
        <f>IFERROR(N171/K171,0)</f>
        <v/>
      </c>
      <c r="R171" s="56">
        <f>IFERROR(O171/L171,0)</f>
        <v/>
      </c>
      <c r="S171" s="56">
        <f>IFERROR(P171/M171,0)</f>
        <v/>
      </c>
      <c r="T171" s="57">
        <f>IFERROR(K171/J171,0)</f>
        <v/>
      </c>
      <c r="U171" s="57">
        <f>IFERROR(L171/J171,0)</f>
        <v/>
      </c>
      <c r="V171" s="28">
        <f>IFERROR(E171-C171,"")</f>
        <v/>
      </c>
      <c r="W171" s="28">
        <f>IFERROR(IF(E171="","",IF(M171&lt;0,"Wash",IF(M171&gt;0,"Positive Pickup","No Change"))),"")</f>
        <v/>
      </c>
      <c r="X171" s="32" t="n"/>
      <c r="Y171" s="32" t="n"/>
      <c r="Z171" s="32" t="n"/>
      <c r="AA171" s="33">
        <f>IFERROR(IF(OR(A171="",B171="",C171="",D171="",E171="",G171="",H171="",I171="",J171="",K171="",L171="",N171="",O171=""),"Missing required input",IF(D171&gt;=C171,"Prior snapshot must be earlier",IF(C171&gt;E171,"Snapshot is after stay date",IF(OR(K171&gt;J171,L171&gt;J171),"Rooms exceed available inventory",IF(P171&lt;0,"Review negative revenue pickup","OK"))))),"Missing required input")</f>
        <v/>
      </c>
    </row>
    <row r="172">
      <c r="A172" s="26" t="n"/>
      <c r="B172" s="26" t="n"/>
      <c r="C172" s="54" t="n"/>
      <c r="D172" s="54" t="n"/>
      <c r="E172" s="54" t="n"/>
      <c r="F172" s="28">
        <f>IFERROR(IF(E172="","",INDEX('Instructions'!$H$2:$H$8,MOD(E172-1,7)+1)),"")</f>
        <v/>
      </c>
      <c r="G172" s="26" t="n"/>
      <c r="H172" s="26" t="n"/>
      <c r="I172" s="26" t="n"/>
      <c r="J172" s="26" t="n"/>
      <c r="K172" s="26" t="n"/>
      <c r="L172" s="26" t="n"/>
      <c r="M172" s="28">
        <f>IFERROR(IF(OR(K172="",L172=""),"",L172-K172),"")</f>
        <v/>
      </c>
      <c r="N172" s="55" t="n"/>
      <c r="O172" s="55" t="n"/>
      <c r="P172" s="56">
        <f>IFERROR(IF(OR(N172="",O172=""),"",O172-N172),"")</f>
        <v/>
      </c>
      <c r="Q172" s="56">
        <f>IFERROR(N172/K172,0)</f>
        <v/>
      </c>
      <c r="R172" s="56">
        <f>IFERROR(O172/L172,0)</f>
        <v/>
      </c>
      <c r="S172" s="56">
        <f>IFERROR(P172/M172,0)</f>
        <v/>
      </c>
      <c r="T172" s="57">
        <f>IFERROR(K172/J172,0)</f>
        <v/>
      </c>
      <c r="U172" s="57">
        <f>IFERROR(L172/J172,0)</f>
        <v/>
      </c>
      <c r="V172" s="28">
        <f>IFERROR(E172-C172,"")</f>
        <v/>
      </c>
      <c r="W172" s="28">
        <f>IFERROR(IF(E172="","",IF(M172&lt;0,"Wash",IF(M172&gt;0,"Positive Pickup","No Change"))),"")</f>
        <v/>
      </c>
      <c r="X172" s="32" t="n"/>
      <c r="Y172" s="32" t="n"/>
      <c r="Z172" s="32" t="n"/>
      <c r="AA172" s="33">
        <f>IFERROR(IF(OR(A172="",B172="",C172="",D172="",E172="",G172="",H172="",I172="",J172="",K172="",L172="",N172="",O172=""),"Missing required input",IF(D172&gt;=C172,"Prior snapshot must be earlier",IF(C172&gt;E172,"Snapshot is after stay date",IF(OR(K172&gt;J172,L172&gt;J172),"Rooms exceed available inventory",IF(P172&lt;0,"Review negative revenue pickup","OK"))))),"Missing required input")</f>
        <v/>
      </c>
    </row>
    <row r="173">
      <c r="A173" s="26" t="n"/>
      <c r="B173" s="26" t="n"/>
      <c r="C173" s="54" t="n"/>
      <c r="D173" s="54" t="n"/>
      <c r="E173" s="54" t="n"/>
      <c r="F173" s="28">
        <f>IFERROR(IF(E173="","",INDEX('Instructions'!$H$2:$H$8,MOD(E173-1,7)+1)),"")</f>
        <v/>
      </c>
      <c r="G173" s="26" t="n"/>
      <c r="H173" s="26" t="n"/>
      <c r="I173" s="26" t="n"/>
      <c r="J173" s="26" t="n"/>
      <c r="K173" s="26" t="n"/>
      <c r="L173" s="26" t="n"/>
      <c r="M173" s="28">
        <f>IFERROR(IF(OR(K173="",L173=""),"",L173-K173),"")</f>
        <v/>
      </c>
      <c r="N173" s="55" t="n"/>
      <c r="O173" s="55" t="n"/>
      <c r="P173" s="56">
        <f>IFERROR(IF(OR(N173="",O173=""),"",O173-N173),"")</f>
        <v/>
      </c>
      <c r="Q173" s="56">
        <f>IFERROR(N173/K173,0)</f>
        <v/>
      </c>
      <c r="R173" s="56">
        <f>IFERROR(O173/L173,0)</f>
        <v/>
      </c>
      <c r="S173" s="56">
        <f>IFERROR(P173/M173,0)</f>
        <v/>
      </c>
      <c r="T173" s="57">
        <f>IFERROR(K173/J173,0)</f>
        <v/>
      </c>
      <c r="U173" s="57">
        <f>IFERROR(L173/J173,0)</f>
        <v/>
      </c>
      <c r="V173" s="28">
        <f>IFERROR(E173-C173,"")</f>
        <v/>
      </c>
      <c r="W173" s="28">
        <f>IFERROR(IF(E173="","",IF(M173&lt;0,"Wash",IF(M173&gt;0,"Positive Pickup","No Change"))),"")</f>
        <v/>
      </c>
      <c r="X173" s="32" t="n"/>
      <c r="Y173" s="32" t="n"/>
      <c r="Z173" s="32" t="n"/>
      <c r="AA173" s="33">
        <f>IFERROR(IF(OR(A173="",B173="",C173="",D173="",E173="",G173="",H173="",I173="",J173="",K173="",L173="",N173="",O173=""),"Missing required input",IF(D173&gt;=C173,"Prior snapshot must be earlier",IF(C173&gt;E173,"Snapshot is after stay date",IF(OR(K173&gt;J173,L173&gt;J173),"Rooms exceed available inventory",IF(P173&lt;0,"Review negative revenue pickup","OK"))))),"Missing required input")</f>
        <v/>
      </c>
    </row>
    <row r="174">
      <c r="A174" s="26" t="n"/>
      <c r="B174" s="26" t="n"/>
      <c r="C174" s="54" t="n"/>
      <c r="D174" s="54" t="n"/>
      <c r="E174" s="54" t="n"/>
      <c r="F174" s="28">
        <f>IFERROR(IF(E174="","",INDEX('Instructions'!$H$2:$H$8,MOD(E174-1,7)+1)),"")</f>
        <v/>
      </c>
      <c r="G174" s="26" t="n"/>
      <c r="H174" s="26" t="n"/>
      <c r="I174" s="26" t="n"/>
      <c r="J174" s="26" t="n"/>
      <c r="K174" s="26" t="n"/>
      <c r="L174" s="26" t="n"/>
      <c r="M174" s="28">
        <f>IFERROR(IF(OR(K174="",L174=""),"",L174-K174),"")</f>
        <v/>
      </c>
      <c r="N174" s="55" t="n"/>
      <c r="O174" s="55" t="n"/>
      <c r="P174" s="56">
        <f>IFERROR(IF(OR(N174="",O174=""),"",O174-N174),"")</f>
        <v/>
      </c>
      <c r="Q174" s="56">
        <f>IFERROR(N174/K174,0)</f>
        <v/>
      </c>
      <c r="R174" s="56">
        <f>IFERROR(O174/L174,0)</f>
        <v/>
      </c>
      <c r="S174" s="56">
        <f>IFERROR(P174/M174,0)</f>
        <v/>
      </c>
      <c r="T174" s="57">
        <f>IFERROR(K174/J174,0)</f>
        <v/>
      </c>
      <c r="U174" s="57">
        <f>IFERROR(L174/J174,0)</f>
        <v/>
      </c>
      <c r="V174" s="28">
        <f>IFERROR(E174-C174,"")</f>
        <v/>
      </c>
      <c r="W174" s="28">
        <f>IFERROR(IF(E174="","",IF(M174&lt;0,"Wash",IF(M174&gt;0,"Positive Pickup","No Change"))),"")</f>
        <v/>
      </c>
      <c r="X174" s="32" t="n"/>
      <c r="Y174" s="32" t="n"/>
      <c r="Z174" s="32" t="n"/>
      <c r="AA174" s="33">
        <f>IFERROR(IF(OR(A174="",B174="",C174="",D174="",E174="",G174="",H174="",I174="",J174="",K174="",L174="",N174="",O174=""),"Missing required input",IF(D174&gt;=C174,"Prior snapshot must be earlier",IF(C174&gt;E174,"Snapshot is after stay date",IF(OR(K174&gt;J174,L174&gt;J174),"Rooms exceed available inventory",IF(P174&lt;0,"Review negative revenue pickup","OK"))))),"Missing required input")</f>
        <v/>
      </c>
    </row>
    <row r="175">
      <c r="A175" s="26" t="n"/>
      <c r="B175" s="26" t="n"/>
      <c r="C175" s="54" t="n"/>
      <c r="D175" s="54" t="n"/>
      <c r="E175" s="54" t="n"/>
      <c r="F175" s="28">
        <f>IFERROR(IF(E175="","",INDEX('Instructions'!$H$2:$H$8,MOD(E175-1,7)+1)),"")</f>
        <v/>
      </c>
      <c r="G175" s="26" t="n"/>
      <c r="H175" s="26" t="n"/>
      <c r="I175" s="26" t="n"/>
      <c r="J175" s="26" t="n"/>
      <c r="K175" s="26" t="n"/>
      <c r="L175" s="26" t="n"/>
      <c r="M175" s="28">
        <f>IFERROR(IF(OR(K175="",L175=""),"",L175-K175),"")</f>
        <v/>
      </c>
      <c r="N175" s="55" t="n"/>
      <c r="O175" s="55" t="n"/>
      <c r="P175" s="56">
        <f>IFERROR(IF(OR(N175="",O175=""),"",O175-N175),"")</f>
        <v/>
      </c>
      <c r="Q175" s="56">
        <f>IFERROR(N175/K175,0)</f>
        <v/>
      </c>
      <c r="R175" s="56">
        <f>IFERROR(O175/L175,0)</f>
        <v/>
      </c>
      <c r="S175" s="56">
        <f>IFERROR(P175/M175,0)</f>
        <v/>
      </c>
      <c r="T175" s="57">
        <f>IFERROR(K175/J175,0)</f>
        <v/>
      </c>
      <c r="U175" s="57">
        <f>IFERROR(L175/J175,0)</f>
        <v/>
      </c>
      <c r="V175" s="28">
        <f>IFERROR(E175-C175,"")</f>
        <v/>
      </c>
      <c r="W175" s="28">
        <f>IFERROR(IF(E175="","",IF(M175&lt;0,"Wash",IF(M175&gt;0,"Positive Pickup","No Change"))),"")</f>
        <v/>
      </c>
      <c r="X175" s="32" t="n"/>
      <c r="Y175" s="32" t="n"/>
      <c r="Z175" s="32" t="n"/>
      <c r="AA175" s="33">
        <f>IFERROR(IF(OR(A175="",B175="",C175="",D175="",E175="",G175="",H175="",I175="",J175="",K175="",L175="",N175="",O175=""),"Missing required input",IF(D175&gt;=C175,"Prior snapshot must be earlier",IF(C175&gt;E175,"Snapshot is after stay date",IF(OR(K175&gt;J175,L175&gt;J175),"Rooms exceed available inventory",IF(P175&lt;0,"Review negative revenue pickup","OK"))))),"Missing required input")</f>
        <v/>
      </c>
    </row>
    <row r="176">
      <c r="A176" s="26" t="n"/>
      <c r="B176" s="26" t="n"/>
      <c r="C176" s="54" t="n"/>
      <c r="D176" s="54" t="n"/>
      <c r="E176" s="54" t="n"/>
      <c r="F176" s="28">
        <f>IFERROR(IF(E176="","",INDEX('Instructions'!$H$2:$H$8,MOD(E176-1,7)+1)),"")</f>
        <v/>
      </c>
      <c r="G176" s="26" t="n"/>
      <c r="H176" s="26" t="n"/>
      <c r="I176" s="26" t="n"/>
      <c r="J176" s="26" t="n"/>
      <c r="K176" s="26" t="n"/>
      <c r="L176" s="26" t="n"/>
      <c r="M176" s="28">
        <f>IFERROR(IF(OR(K176="",L176=""),"",L176-K176),"")</f>
        <v/>
      </c>
      <c r="N176" s="55" t="n"/>
      <c r="O176" s="55" t="n"/>
      <c r="P176" s="56">
        <f>IFERROR(IF(OR(N176="",O176=""),"",O176-N176),"")</f>
        <v/>
      </c>
      <c r="Q176" s="56">
        <f>IFERROR(N176/K176,0)</f>
        <v/>
      </c>
      <c r="R176" s="56">
        <f>IFERROR(O176/L176,0)</f>
        <v/>
      </c>
      <c r="S176" s="56">
        <f>IFERROR(P176/M176,0)</f>
        <v/>
      </c>
      <c r="T176" s="57">
        <f>IFERROR(K176/J176,0)</f>
        <v/>
      </c>
      <c r="U176" s="57">
        <f>IFERROR(L176/J176,0)</f>
        <v/>
      </c>
      <c r="V176" s="28">
        <f>IFERROR(E176-C176,"")</f>
        <v/>
      </c>
      <c r="W176" s="28">
        <f>IFERROR(IF(E176="","",IF(M176&lt;0,"Wash",IF(M176&gt;0,"Positive Pickup","No Change"))),"")</f>
        <v/>
      </c>
      <c r="X176" s="32" t="n"/>
      <c r="Y176" s="32" t="n"/>
      <c r="Z176" s="32" t="n"/>
      <c r="AA176" s="33">
        <f>IFERROR(IF(OR(A176="",B176="",C176="",D176="",E176="",G176="",H176="",I176="",J176="",K176="",L176="",N176="",O176=""),"Missing required input",IF(D176&gt;=C176,"Prior snapshot must be earlier",IF(C176&gt;E176,"Snapshot is after stay date",IF(OR(K176&gt;J176,L176&gt;J176),"Rooms exceed available inventory",IF(P176&lt;0,"Review negative revenue pickup","OK"))))),"Missing required input")</f>
        <v/>
      </c>
    </row>
    <row r="177">
      <c r="A177" s="26" t="n"/>
      <c r="B177" s="26" t="n"/>
      <c r="C177" s="54" t="n"/>
      <c r="D177" s="54" t="n"/>
      <c r="E177" s="54" t="n"/>
      <c r="F177" s="28">
        <f>IFERROR(IF(E177="","",INDEX('Instructions'!$H$2:$H$8,MOD(E177-1,7)+1)),"")</f>
        <v/>
      </c>
      <c r="G177" s="26" t="n"/>
      <c r="H177" s="26" t="n"/>
      <c r="I177" s="26" t="n"/>
      <c r="J177" s="26" t="n"/>
      <c r="K177" s="26" t="n"/>
      <c r="L177" s="26" t="n"/>
      <c r="M177" s="28">
        <f>IFERROR(IF(OR(K177="",L177=""),"",L177-K177),"")</f>
        <v/>
      </c>
      <c r="N177" s="55" t="n"/>
      <c r="O177" s="55" t="n"/>
      <c r="P177" s="56">
        <f>IFERROR(IF(OR(N177="",O177=""),"",O177-N177),"")</f>
        <v/>
      </c>
      <c r="Q177" s="56">
        <f>IFERROR(N177/K177,0)</f>
        <v/>
      </c>
      <c r="R177" s="56">
        <f>IFERROR(O177/L177,0)</f>
        <v/>
      </c>
      <c r="S177" s="56">
        <f>IFERROR(P177/M177,0)</f>
        <v/>
      </c>
      <c r="T177" s="57">
        <f>IFERROR(K177/J177,0)</f>
        <v/>
      </c>
      <c r="U177" s="57">
        <f>IFERROR(L177/J177,0)</f>
        <v/>
      </c>
      <c r="V177" s="28">
        <f>IFERROR(E177-C177,"")</f>
        <v/>
      </c>
      <c r="W177" s="28">
        <f>IFERROR(IF(E177="","",IF(M177&lt;0,"Wash",IF(M177&gt;0,"Positive Pickup","No Change"))),"")</f>
        <v/>
      </c>
      <c r="X177" s="32" t="n"/>
      <c r="Y177" s="32" t="n"/>
      <c r="Z177" s="32" t="n"/>
      <c r="AA177" s="33">
        <f>IFERROR(IF(OR(A177="",B177="",C177="",D177="",E177="",G177="",H177="",I177="",J177="",K177="",L177="",N177="",O177=""),"Missing required input",IF(D177&gt;=C177,"Prior snapshot must be earlier",IF(C177&gt;E177,"Snapshot is after stay date",IF(OR(K177&gt;J177,L177&gt;J177),"Rooms exceed available inventory",IF(P177&lt;0,"Review negative revenue pickup","OK"))))),"Missing required input")</f>
        <v/>
      </c>
    </row>
    <row r="178">
      <c r="A178" s="26" t="n"/>
      <c r="B178" s="26" t="n"/>
      <c r="C178" s="54" t="n"/>
      <c r="D178" s="54" t="n"/>
      <c r="E178" s="54" t="n"/>
      <c r="F178" s="28">
        <f>IFERROR(IF(E178="","",INDEX('Instructions'!$H$2:$H$8,MOD(E178-1,7)+1)),"")</f>
        <v/>
      </c>
      <c r="G178" s="26" t="n"/>
      <c r="H178" s="26" t="n"/>
      <c r="I178" s="26" t="n"/>
      <c r="J178" s="26" t="n"/>
      <c r="K178" s="26" t="n"/>
      <c r="L178" s="26" t="n"/>
      <c r="M178" s="28">
        <f>IFERROR(IF(OR(K178="",L178=""),"",L178-K178),"")</f>
        <v/>
      </c>
      <c r="N178" s="55" t="n"/>
      <c r="O178" s="55" t="n"/>
      <c r="P178" s="56">
        <f>IFERROR(IF(OR(N178="",O178=""),"",O178-N178),"")</f>
        <v/>
      </c>
      <c r="Q178" s="56">
        <f>IFERROR(N178/K178,0)</f>
        <v/>
      </c>
      <c r="R178" s="56">
        <f>IFERROR(O178/L178,0)</f>
        <v/>
      </c>
      <c r="S178" s="56">
        <f>IFERROR(P178/M178,0)</f>
        <v/>
      </c>
      <c r="T178" s="57">
        <f>IFERROR(K178/J178,0)</f>
        <v/>
      </c>
      <c r="U178" s="57">
        <f>IFERROR(L178/J178,0)</f>
        <v/>
      </c>
      <c r="V178" s="28">
        <f>IFERROR(E178-C178,"")</f>
        <v/>
      </c>
      <c r="W178" s="28">
        <f>IFERROR(IF(E178="","",IF(M178&lt;0,"Wash",IF(M178&gt;0,"Positive Pickup","No Change"))),"")</f>
        <v/>
      </c>
      <c r="X178" s="32" t="n"/>
      <c r="Y178" s="32" t="n"/>
      <c r="Z178" s="32" t="n"/>
      <c r="AA178" s="33">
        <f>IFERROR(IF(OR(A178="",B178="",C178="",D178="",E178="",G178="",H178="",I178="",J178="",K178="",L178="",N178="",O178=""),"Missing required input",IF(D178&gt;=C178,"Prior snapshot must be earlier",IF(C178&gt;E178,"Snapshot is after stay date",IF(OR(K178&gt;J178,L178&gt;J178),"Rooms exceed available inventory",IF(P178&lt;0,"Review negative revenue pickup","OK"))))),"Missing required input")</f>
        <v/>
      </c>
    </row>
    <row r="179">
      <c r="A179" s="26" t="n"/>
      <c r="B179" s="26" t="n"/>
      <c r="C179" s="54" t="n"/>
      <c r="D179" s="54" t="n"/>
      <c r="E179" s="54" t="n"/>
      <c r="F179" s="28">
        <f>IFERROR(IF(E179="","",INDEX('Instructions'!$H$2:$H$8,MOD(E179-1,7)+1)),"")</f>
        <v/>
      </c>
      <c r="G179" s="26" t="n"/>
      <c r="H179" s="26" t="n"/>
      <c r="I179" s="26" t="n"/>
      <c r="J179" s="26" t="n"/>
      <c r="K179" s="26" t="n"/>
      <c r="L179" s="26" t="n"/>
      <c r="M179" s="28">
        <f>IFERROR(IF(OR(K179="",L179=""),"",L179-K179),"")</f>
        <v/>
      </c>
      <c r="N179" s="55" t="n"/>
      <c r="O179" s="55" t="n"/>
      <c r="P179" s="56">
        <f>IFERROR(IF(OR(N179="",O179=""),"",O179-N179),"")</f>
        <v/>
      </c>
      <c r="Q179" s="56">
        <f>IFERROR(N179/K179,0)</f>
        <v/>
      </c>
      <c r="R179" s="56">
        <f>IFERROR(O179/L179,0)</f>
        <v/>
      </c>
      <c r="S179" s="56">
        <f>IFERROR(P179/M179,0)</f>
        <v/>
      </c>
      <c r="T179" s="57">
        <f>IFERROR(K179/J179,0)</f>
        <v/>
      </c>
      <c r="U179" s="57">
        <f>IFERROR(L179/J179,0)</f>
        <v/>
      </c>
      <c r="V179" s="28">
        <f>IFERROR(E179-C179,"")</f>
        <v/>
      </c>
      <c r="W179" s="28">
        <f>IFERROR(IF(E179="","",IF(M179&lt;0,"Wash",IF(M179&gt;0,"Positive Pickup","No Change"))),"")</f>
        <v/>
      </c>
      <c r="X179" s="32" t="n"/>
      <c r="Y179" s="32" t="n"/>
      <c r="Z179" s="32" t="n"/>
      <c r="AA179" s="33">
        <f>IFERROR(IF(OR(A179="",B179="",C179="",D179="",E179="",G179="",H179="",I179="",J179="",K179="",L179="",N179="",O179=""),"Missing required input",IF(D179&gt;=C179,"Prior snapshot must be earlier",IF(C179&gt;E179,"Snapshot is after stay date",IF(OR(K179&gt;J179,L179&gt;J179),"Rooms exceed available inventory",IF(P179&lt;0,"Review negative revenue pickup","OK"))))),"Missing required input")</f>
        <v/>
      </c>
    </row>
    <row r="180">
      <c r="A180" s="26" t="n"/>
      <c r="B180" s="26" t="n"/>
      <c r="C180" s="54" t="n"/>
      <c r="D180" s="54" t="n"/>
      <c r="E180" s="54" t="n"/>
      <c r="F180" s="28">
        <f>IFERROR(IF(E180="","",INDEX('Instructions'!$H$2:$H$8,MOD(E180-1,7)+1)),"")</f>
        <v/>
      </c>
      <c r="G180" s="26" t="n"/>
      <c r="H180" s="26" t="n"/>
      <c r="I180" s="26" t="n"/>
      <c r="J180" s="26" t="n"/>
      <c r="K180" s="26" t="n"/>
      <c r="L180" s="26" t="n"/>
      <c r="M180" s="28">
        <f>IFERROR(IF(OR(K180="",L180=""),"",L180-K180),"")</f>
        <v/>
      </c>
      <c r="N180" s="55" t="n"/>
      <c r="O180" s="55" t="n"/>
      <c r="P180" s="56">
        <f>IFERROR(IF(OR(N180="",O180=""),"",O180-N180),"")</f>
        <v/>
      </c>
      <c r="Q180" s="56">
        <f>IFERROR(N180/K180,0)</f>
        <v/>
      </c>
      <c r="R180" s="56">
        <f>IFERROR(O180/L180,0)</f>
        <v/>
      </c>
      <c r="S180" s="56">
        <f>IFERROR(P180/M180,0)</f>
        <v/>
      </c>
      <c r="T180" s="57">
        <f>IFERROR(K180/J180,0)</f>
        <v/>
      </c>
      <c r="U180" s="57">
        <f>IFERROR(L180/J180,0)</f>
        <v/>
      </c>
      <c r="V180" s="28">
        <f>IFERROR(E180-C180,"")</f>
        <v/>
      </c>
      <c r="W180" s="28">
        <f>IFERROR(IF(E180="","",IF(M180&lt;0,"Wash",IF(M180&gt;0,"Positive Pickup","No Change"))),"")</f>
        <v/>
      </c>
      <c r="X180" s="32" t="n"/>
      <c r="Y180" s="32" t="n"/>
      <c r="Z180" s="32" t="n"/>
      <c r="AA180" s="33">
        <f>IFERROR(IF(OR(A180="",B180="",C180="",D180="",E180="",G180="",H180="",I180="",J180="",K180="",L180="",N180="",O180=""),"Missing required input",IF(D180&gt;=C180,"Prior snapshot must be earlier",IF(C180&gt;E180,"Snapshot is after stay date",IF(OR(K180&gt;J180,L180&gt;J180),"Rooms exceed available inventory",IF(P180&lt;0,"Review negative revenue pickup","OK"))))),"Missing required input")</f>
        <v/>
      </c>
    </row>
    <row r="181">
      <c r="A181" s="26" t="n"/>
      <c r="B181" s="26" t="n"/>
      <c r="C181" s="54" t="n"/>
      <c r="D181" s="54" t="n"/>
      <c r="E181" s="54" t="n"/>
      <c r="F181" s="28">
        <f>IFERROR(IF(E181="","",INDEX('Instructions'!$H$2:$H$8,MOD(E181-1,7)+1)),"")</f>
        <v/>
      </c>
      <c r="G181" s="26" t="n"/>
      <c r="H181" s="26" t="n"/>
      <c r="I181" s="26" t="n"/>
      <c r="J181" s="26" t="n"/>
      <c r="K181" s="26" t="n"/>
      <c r="L181" s="26" t="n"/>
      <c r="M181" s="28">
        <f>IFERROR(IF(OR(K181="",L181=""),"",L181-K181),"")</f>
        <v/>
      </c>
      <c r="N181" s="55" t="n"/>
      <c r="O181" s="55" t="n"/>
      <c r="P181" s="56">
        <f>IFERROR(IF(OR(N181="",O181=""),"",O181-N181),"")</f>
        <v/>
      </c>
      <c r="Q181" s="56">
        <f>IFERROR(N181/K181,0)</f>
        <v/>
      </c>
      <c r="R181" s="56">
        <f>IFERROR(O181/L181,0)</f>
        <v/>
      </c>
      <c r="S181" s="56">
        <f>IFERROR(P181/M181,0)</f>
        <v/>
      </c>
      <c r="T181" s="57">
        <f>IFERROR(K181/J181,0)</f>
        <v/>
      </c>
      <c r="U181" s="57">
        <f>IFERROR(L181/J181,0)</f>
        <v/>
      </c>
      <c r="V181" s="28">
        <f>IFERROR(E181-C181,"")</f>
        <v/>
      </c>
      <c r="W181" s="28">
        <f>IFERROR(IF(E181="","",IF(M181&lt;0,"Wash",IF(M181&gt;0,"Positive Pickup","No Change"))),"")</f>
        <v/>
      </c>
      <c r="X181" s="32" t="n"/>
      <c r="Y181" s="32" t="n"/>
      <c r="Z181" s="32" t="n"/>
      <c r="AA181" s="33">
        <f>IFERROR(IF(OR(A181="",B181="",C181="",D181="",E181="",G181="",H181="",I181="",J181="",K181="",L181="",N181="",O181=""),"Missing required input",IF(D181&gt;=C181,"Prior snapshot must be earlier",IF(C181&gt;E181,"Snapshot is after stay date",IF(OR(K181&gt;J181,L181&gt;J181),"Rooms exceed available inventory",IF(P181&lt;0,"Review negative revenue pickup","OK"))))),"Missing required input")</f>
        <v/>
      </c>
    </row>
    <row r="182">
      <c r="A182" s="26" t="n"/>
      <c r="B182" s="26" t="n"/>
      <c r="C182" s="54" t="n"/>
      <c r="D182" s="54" t="n"/>
      <c r="E182" s="54" t="n"/>
      <c r="F182" s="28">
        <f>IFERROR(IF(E182="","",INDEX('Instructions'!$H$2:$H$8,MOD(E182-1,7)+1)),"")</f>
        <v/>
      </c>
      <c r="G182" s="26" t="n"/>
      <c r="H182" s="26" t="n"/>
      <c r="I182" s="26" t="n"/>
      <c r="J182" s="26" t="n"/>
      <c r="K182" s="26" t="n"/>
      <c r="L182" s="26" t="n"/>
      <c r="M182" s="28">
        <f>IFERROR(IF(OR(K182="",L182=""),"",L182-K182),"")</f>
        <v/>
      </c>
      <c r="N182" s="55" t="n"/>
      <c r="O182" s="55" t="n"/>
      <c r="P182" s="56">
        <f>IFERROR(IF(OR(N182="",O182=""),"",O182-N182),"")</f>
        <v/>
      </c>
      <c r="Q182" s="56">
        <f>IFERROR(N182/K182,0)</f>
        <v/>
      </c>
      <c r="R182" s="56">
        <f>IFERROR(O182/L182,0)</f>
        <v/>
      </c>
      <c r="S182" s="56">
        <f>IFERROR(P182/M182,0)</f>
        <v/>
      </c>
      <c r="T182" s="57">
        <f>IFERROR(K182/J182,0)</f>
        <v/>
      </c>
      <c r="U182" s="57">
        <f>IFERROR(L182/J182,0)</f>
        <v/>
      </c>
      <c r="V182" s="28">
        <f>IFERROR(E182-C182,"")</f>
        <v/>
      </c>
      <c r="W182" s="28">
        <f>IFERROR(IF(E182="","",IF(M182&lt;0,"Wash",IF(M182&gt;0,"Positive Pickup","No Change"))),"")</f>
        <v/>
      </c>
      <c r="X182" s="32" t="n"/>
      <c r="Y182" s="32" t="n"/>
      <c r="Z182" s="32" t="n"/>
      <c r="AA182" s="33">
        <f>IFERROR(IF(OR(A182="",B182="",C182="",D182="",E182="",G182="",H182="",I182="",J182="",K182="",L182="",N182="",O182=""),"Missing required input",IF(D182&gt;=C182,"Prior snapshot must be earlier",IF(C182&gt;E182,"Snapshot is after stay date",IF(OR(K182&gt;J182,L182&gt;J182),"Rooms exceed available inventory",IF(P182&lt;0,"Review negative revenue pickup","OK"))))),"Missing required input")</f>
        <v/>
      </c>
    </row>
    <row r="183">
      <c r="A183" s="26" t="n"/>
      <c r="B183" s="26" t="n"/>
      <c r="C183" s="54" t="n"/>
      <c r="D183" s="54" t="n"/>
      <c r="E183" s="54" t="n"/>
      <c r="F183" s="28">
        <f>IFERROR(IF(E183="","",INDEX('Instructions'!$H$2:$H$8,MOD(E183-1,7)+1)),"")</f>
        <v/>
      </c>
      <c r="G183" s="26" t="n"/>
      <c r="H183" s="26" t="n"/>
      <c r="I183" s="26" t="n"/>
      <c r="J183" s="26" t="n"/>
      <c r="K183" s="26" t="n"/>
      <c r="L183" s="26" t="n"/>
      <c r="M183" s="28">
        <f>IFERROR(IF(OR(K183="",L183=""),"",L183-K183),"")</f>
        <v/>
      </c>
      <c r="N183" s="55" t="n"/>
      <c r="O183" s="55" t="n"/>
      <c r="P183" s="56">
        <f>IFERROR(IF(OR(N183="",O183=""),"",O183-N183),"")</f>
        <v/>
      </c>
      <c r="Q183" s="56">
        <f>IFERROR(N183/K183,0)</f>
        <v/>
      </c>
      <c r="R183" s="56">
        <f>IFERROR(O183/L183,0)</f>
        <v/>
      </c>
      <c r="S183" s="56">
        <f>IFERROR(P183/M183,0)</f>
        <v/>
      </c>
      <c r="T183" s="57">
        <f>IFERROR(K183/J183,0)</f>
        <v/>
      </c>
      <c r="U183" s="57">
        <f>IFERROR(L183/J183,0)</f>
        <v/>
      </c>
      <c r="V183" s="28">
        <f>IFERROR(E183-C183,"")</f>
        <v/>
      </c>
      <c r="W183" s="28">
        <f>IFERROR(IF(E183="","",IF(M183&lt;0,"Wash",IF(M183&gt;0,"Positive Pickup","No Change"))),"")</f>
        <v/>
      </c>
      <c r="X183" s="32" t="n"/>
      <c r="Y183" s="32" t="n"/>
      <c r="Z183" s="32" t="n"/>
      <c r="AA183" s="33">
        <f>IFERROR(IF(OR(A183="",B183="",C183="",D183="",E183="",G183="",H183="",I183="",J183="",K183="",L183="",N183="",O183=""),"Missing required input",IF(D183&gt;=C183,"Prior snapshot must be earlier",IF(C183&gt;E183,"Snapshot is after stay date",IF(OR(K183&gt;J183,L183&gt;J183),"Rooms exceed available inventory",IF(P183&lt;0,"Review negative revenue pickup","OK"))))),"Missing required input")</f>
        <v/>
      </c>
    </row>
    <row r="184">
      <c r="A184" s="26" t="n"/>
      <c r="B184" s="26" t="n"/>
      <c r="C184" s="54" t="n"/>
      <c r="D184" s="54" t="n"/>
      <c r="E184" s="54" t="n"/>
      <c r="F184" s="28">
        <f>IFERROR(IF(E184="","",INDEX('Instructions'!$H$2:$H$8,MOD(E184-1,7)+1)),"")</f>
        <v/>
      </c>
      <c r="G184" s="26" t="n"/>
      <c r="H184" s="26" t="n"/>
      <c r="I184" s="26" t="n"/>
      <c r="J184" s="26" t="n"/>
      <c r="K184" s="26" t="n"/>
      <c r="L184" s="26" t="n"/>
      <c r="M184" s="28">
        <f>IFERROR(IF(OR(K184="",L184=""),"",L184-K184),"")</f>
        <v/>
      </c>
      <c r="N184" s="55" t="n"/>
      <c r="O184" s="55" t="n"/>
      <c r="P184" s="56">
        <f>IFERROR(IF(OR(N184="",O184=""),"",O184-N184),"")</f>
        <v/>
      </c>
      <c r="Q184" s="56">
        <f>IFERROR(N184/K184,0)</f>
        <v/>
      </c>
      <c r="R184" s="56">
        <f>IFERROR(O184/L184,0)</f>
        <v/>
      </c>
      <c r="S184" s="56">
        <f>IFERROR(P184/M184,0)</f>
        <v/>
      </c>
      <c r="T184" s="57">
        <f>IFERROR(K184/J184,0)</f>
        <v/>
      </c>
      <c r="U184" s="57">
        <f>IFERROR(L184/J184,0)</f>
        <v/>
      </c>
      <c r="V184" s="28">
        <f>IFERROR(E184-C184,"")</f>
        <v/>
      </c>
      <c r="W184" s="28">
        <f>IFERROR(IF(E184="","",IF(M184&lt;0,"Wash",IF(M184&gt;0,"Positive Pickup","No Change"))),"")</f>
        <v/>
      </c>
      <c r="X184" s="32" t="n"/>
      <c r="Y184" s="32" t="n"/>
      <c r="Z184" s="32" t="n"/>
      <c r="AA184" s="33">
        <f>IFERROR(IF(OR(A184="",B184="",C184="",D184="",E184="",G184="",H184="",I184="",J184="",K184="",L184="",N184="",O184=""),"Missing required input",IF(D184&gt;=C184,"Prior snapshot must be earlier",IF(C184&gt;E184,"Snapshot is after stay date",IF(OR(K184&gt;J184,L184&gt;J184),"Rooms exceed available inventory",IF(P184&lt;0,"Review negative revenue pickup","OK"))))),"Missing required input")</f>
        <v/>
      </c>
    </row>
    <row r="185">
      <c r="A185" s="26" t="n"/>
      <c r="B185" s="26" t="n"/>
      <c r="C185" s="54" t="n"/>
      <c r="D185" s="54" t="n"/>
      <c r="E185" s="54" t="n"/>
      <c r="F185" s="28">
        <f>IFERROR(IF(E185="","",INDEX('Instructions'!$H$2:$H$8,MOD(E185-1,7)+1)),"")</f>
        <v/>
      </c>
      <c r="G185" s="26" t="n"/>
      <c r="H185" s="26" t="n"/>
      <c r="I185" s="26" t="n"/>
      <c r="J185" s="26" t="n"/>
      <c r="K185" s="26" t="n"/>
      <c r="L185" s="26" t="n"/>
      <c r="M185" s="28">
        <f>IFERROR(IF(OR(K185="",L185=""),"",L185-K185),"")</f>
        <v/>
      </c>
      <c r="N185" s="55" t="n"/>
      <c r="O185" s="55" t="n"/>
      <c r="P185" s="56">
        <f>IFERROR(IF(OR(N185="",O185=""),"",O185-N185),"")</f>
        <v/>
      </c>
      <c r="Q185" s="56">
        <f>IFERROR(N185/K185,0)</f>
        <v/>
      </c>
      <c r="R185" s="56">
        <f>IFERROR(O185/L185,0)</f>
        <v/>
      </c>
      <c r="S185" s="56">
        <f>IFERROR(P185/M185,0)</f>
        <v/>
      </c>
      <c r="T185" s="57">
        <f>IFERROR(K185/J185,0)</f>
        <v/>
      </c>
      <c r="U185" s="57">
        <f>IFERROR(L185/J185,0)</f>
        <v/>
      </c>
      <c r="V185" s="28">
        <f>IFERROR(E185-C185,"")</f>
        <v/>
      </c>
      <c r="W185" s="28">
        <f>IFERROR(IF(E185="","",IF(M185&lt;0,"Wash",IF(M185&gt;0,"Positive Pickup","No Change"))),"")</f>
        <v/>
      </c>
      <c r="X185" s="32" t="n"/>
      <c r="Y185" s="32" t="n"/>
      <c r="Z185" s="32" t="n"/>
      <c r="AA185" s="33">
        <f>IFERROR(IF(OR(A185="",B185="",C185="",D185="",E185="",G185="",H185="",I185="",J185="",K185="",L185="",N185="",O185=""),"Missing required input",IF(D185&gt;=C185,"Prior snapshot must be earlier",IF(C185&gt;E185,"Snapshot is after stay date",IF(OR(K185&gt;J185,L185&gt;J185),"Rooms exceed available inventory",IF(P185&lt;0,"Review negative revenue pickup","OK"))))),"Missing required input")</f>
        <v/>
      </c>
    </row>
    <row r="186">
      <c r="A186" s="26" t="n"/>
      <c r="B186" s="26" t="n"/>
      <c r="C186" s="54" t="n"/>
      <c r="D186" s="54" t="n"/>
      <c r="E186" s="54" t="n"/>
      <c r="F186" s="28">
        <f>IFERROR(IF(E186="","",INDEX('Instructions'!$H$2:$H$8,MOD(E186-1,7)+1)),"")</f>
        <v/>
      </c>
      <c r="G186" s="26" t="n"/>
      <c r="H186" s="26" t="n"/>
      <c r="I186" s="26" t="n"/>
      <c r="J186" s="26" t="n"/>
      <c r="K186" s="26" t="n"/>
      <c r="L186" s="26" t="n"/>
      <c r="M186" s="28">
        <f>IFERROR(IF(OR(K186="",L186=""),"",L186-K186),"")</f>
        <v/>
      </c>
      <c r="N186" s="55" t="n"/>
      <c r="O186" s="55" t="n"/>
      <c r="P186" s="56">
        <f>IFERROR(IF(OR(N186="",O186=""),"",O186-N186),"")</f>
        <v/>
      </c>
      <c r="Q186" s="56">
        <f>IFERROR(N186/K186,0)</f>
        <v/>
      </c>
      <c r="R186" s="56">
        <f>IFERROR(O186/L186,0)</f>
        <v/>
      </c>
      <c r="S186" s="56">
        <f>IFERROR(P186/M186,0)</f>
        <v/>
      </c>
      <c r="T186" s="57">
        <f>IFERROR(K186/J186,0)</f>
        <v/>
      </c>
      <c r="U186" s="57">
        <f>IFERROR(L186/J186,0)</f>
        <v/>
      </c>
      <c r="V186" s="28">
        <f>IFERROR(E186-C186,"")</f>
        <v/>
      </c>
      <c r="W186" s="28">
        <f>IFERROR(IF(E186="","",IF(M186&lt;0,"Wash",IF(M186&gt;0,"Positive Pickup","No Change"))),"")</f>
        <v/>
      </c>
      <c r="X186" s="32" t="n"/>
      <c r="Y186" s="32" t="n"/>
      <c r="Z186" s="32" t="n"/>
      <c r="AA186" s="33">
        <f>IFERROR(IF(OR(A186="",B186="",C186="",D186="",E186="",G186="",H186="",I186="",J186="",K186="",L186="",N186="",O186=""),"Missing required input",IF(D186&gt;=C186,"Prior snapshot must be earlier",IF(C186&gt;E186,"Snapshot is after stay date",IF(OR(K186&gt;J186,L186&gt;J186),"Rooms exceed available inventory",IF(P186&lt;0,"Review negative revenue pickup","OK"))))),"Missing required input")</f>
        <v/>
      </c>
    </row>
    <row r="187">
      <c r="A187" s="26" t="n"/>
      <c r="B187" s="26" t="n"/>
      <c r="C187" s="54" t="n"/>
      <c r="D187" s="54" t="n"/>
      <c r="E187" s="54" t="n"/>
      <c r="F187" s="28">
        <f>IFERROR(IF(E187="","",INDEX('Instructions'!$H$2:$H$8,MOD(E187-1,7)+1)),"")</f>
        <v/>
      </c>
      <c r="G187" s="26" t="n"/>
      <c r="H187" s="26" t="n"/>
      <c r="I187" s="26" t="n"/>
      <c r="J187" s="26" t="n"/>
      <c r="K187" s="26" t="n"/>
      <c r="L187" s="26" t="n"/>
      <c r="M187" s="28">
        <f>IFERROR(IF(OR(K187="",L187=""),"",L187-K187),"")</f>
        <v/>
      </c>
      <c r="N187" s="55" t="n"/>
      <c r="O187" s="55" t="n"/>
      <c r="P187" s="56">
        <f>IFERROR(IF(OR(N187="",O187=""),"",O187-N187),"")</f>
        <v/>
      </c>
      <c r="Q187" s="56">
        <f>IFERROR(N187/K187,0)</f>
        <v/>
      </c>
      <c r="R187" s="56">
        <f>IFERROR(O187/L187,0)</f>
        <v/>
      </c>
      <c r="S187" s="56">
        <f>IFERROR(P187/M187,0)</f>
        <v/>
      </c>
      <c r="T187" s="57">
        <f>IFERROR(K187/J187,0)</f>
        <v/>
      </c>
      <c r="U187" s="57">
        <f>IFERROR(L187/J187,0)</f>
        <v/>
      </c>
      <c r="V187" s="28">
        <f>IFERROR(E187-C187,"")</f>
        <v/>
      </c>
      <c r="W187" s="28">
        <f>IFERROR(IF(E187="","",IF(M187&lt;0,"Wash",IF(M187&gt;0,"Positive Pickup","No Change"))),"")</f>
        <v/>
      </c>
      <c r="X187" s="32" t="n"/>
      <c r="Y187" s="32" t="n"/>
      <c r="Z187" s="32" t="n"/>
      <c r="AA187" s="33">
        <f>IFERROR(IF(OR(A187="",B187="",C187="",D187="",E187="",G187="",H187="",I187="",J187="",K187="",L187="",N187="",O187=""),"Missing required input",IF(D187&gt;=C187,"Prior snapshot must be earlier",IF(C187&gt;E187,"Snapshot is after stay date",IF(OR(K187&gt;J187,L187&gt;J187),"Rooms exceed available inventory",IF(P187&lt;0,"Review negative revenue pickup","OK"))))),"Missing required input")</f>
        <v/>
      </c>
    </row>
    <row r="188">
      <c r="A188" s="26" t="n"/>
      <c r="B188" s="26" t="n"/>
      <c r="C188" s="54" t="n"/>
      <c r="D188" s="54" t="n"/>
      <c r="E188" s="54" t="n"/>
      <c r="F188" s="28">
        <f>IFERROR(IF(E188="","",INDEX('Instructions'!$H$2:$H$8,MOD(E188-1,7)+1)),"")</f>
        <v/>
      </c>
      <c r="G188" s="26" t="n"/>
      <c r="H188" s="26" t="n"/>
      <c r="I188" s="26" t="n"/>
      <c r="J188" s="26" t="n"/>
      <c r="K188" s="26" t="n"/>
      <c r="L188" s="26" t="n"/>
      <c r="M188" s="28">
        <f>IFERROR(IF(OR(K188="",L188=""),"",L188-K188),"")</f>
        <v/>
      </c>
      <c r="N188" s="55" t="n"/>
      <c r="O188" s="55" t="n"/>
      <c r="P188" s="56">
        <f>IFERROR(IF(OR(N188="",O188=""),"",O188-N188),"")</f>
        <v/>
      </c>
      <c r="Q188" s="56">
        <f>IFERROR(N188/K188,0)</f>
        <v/>
      </c>
      <c r="R188" s="56">
        <f>IFERROR(O188/L188,0)</f>
        <v/>
      </c>
      <c r="S188" s="56">
        <f>IFERROR(P188/M188,0)</f>
        <v/>
      </c>
      <c r="T188" s="57">
        <f>IFERROR(K188/J188,0)</f>
        <v/>
      </c>
      <c r="U188" s="57">
        <f>IFERROR(L188/J188,0)</f>
        <v/>
      </c>
      <c r="V188" s="28">
        <f>IFERROR(E188-C188,"")</f>
        <v/>
      </c>
      <c r="W188" s="28">
        <f>IFERROR(IF(E188="","",IF(M188&lt;0,"Wash",IF(M188&gt;0,"Positive Pickup","No Change"))),"")</f>
        <v/>
      </c>
      <c r="X188" s="32" t="n"/>
      <c r="Y188" s="32" t="n"/>
      <c r="Z188" s="32" t="n"/>
      <c r="AA188" s="33">
        <f>IFERROR(IF(OR(A188="",B188="",C188="",D188="",E188="",G188="",H188="",I188="",J188="",K188="",L188="",N188="",O188=""),"Missing required input",IF(D188&gt;=C188,"Prior snapshot must be earlier",IF(C188&gt;E188,"Snapshot is after stay date",IF(OR(K188&gt;J188,L188&gt;J188),"Rooms exceed available inventory",IF(P188&lt;0,"Review negative revenue pickup","OK"))))),"Missing required input")</f>
        <v/>
      </c>
    </row>
    <row r="189">
      <c r="A189" s="26" t="n"/>
      <c r="B189" s="26" t="n"/>
      <c r="C189" s="54" t="n"/>
      <c r="D189" s="54" t="n"/>
      <c r="E189" s="54" t="n"/>
      <c r="F189" s="28">
        <f>IFERROR(IF(E189="","",INDEX('Instructions'!$H$2:$H$8,MOD(E189-1,7)+1)),"")</f>
        <v/>
      </c>
      <c r="G189" s="26" t="n"/>
      <c r="H189" s="26" t="n"/>
      <c r="I189" s="26" t="n"/>
      <c r="J189" s="26" t="n"/>
      <c r="K189" s="26" t="n"/>
      <c r="L189" s="26" t="n"/>
      <c r="M189" s="28">
        <f>IFERROR(IF(OR(K189="",L189=""),"",L189-K189),"")</f>
        <v/>
      </c>
      <c r="N189" s="55" t="n"/>
      <c r="O189" s="55" t="n"/>
      <c r="P189" s="56">
        <f>IFERROR(IF(OR(N189="",O189=""),"",O189-N189),"")</f>
        <v/>
      </c>
      <c r="Q189" s="56">
        <f>IFERROR(N189/K189,0)</f>
        <v/>
      </c>
      <c r="R189" s="56">
        <f>IFERROR(O189/L189,0)</f>
        <v/>
      </c>
      <c r="S189" s="56">
        <f>IFERROR(P189/M189,0)</f>
        <v/>
      </c>
      <c r="T189" s="57">
        <f>IFERROR(K189/J189,0)</f>
        <v/>
      </c>
      <c r="U189" s="57">
        <f>IFERROR(L189/J189,0)</f>
        <v/>
      </c>
      <c r="V189" s="28">
        <f>IFERROR(E189-C189,"")</f>
        <v/>
      </c>
      <c r="W189" s="28">
        <f>IFERROR(IF(E189="","",IF(M189&lt;0,"Wash",IF(M189&gt;0,"Positive Pickup","No Change"))),"")</f>
        <v/>
      </c>
      <c r="X189" s="32" t="n"/>
      <c r="Y189" s="32" t="n"/>
      <c r="Z189" s="32" t="n"/>
      <c r="AA189" s="33">
        <f>IFERROR(IF(OR(A189="",B189="",C189="",D189="",E189="",G189="",H189="",I189="",J189="",K189="",L189="",N189="",O189=""),"Missing required input",IF(D189&gt;=C189,"Prior snapshot must be earlier",IF(C189&gt;E189,"Snapshot is after stay date",IF(OR(K189&gt;J189,L189&gt;J189),"Rooms exceed available inventory",IF(P189&lt;0,"Review negative revenue pickup","OK"))))),"Missing required input")</f>
        <v/>
      </c>
    </row>
    <row r="190">
      <c r="A190" s="26" t="n"/>
      <c r="B190" s="26" t="n"/>
      <c r="C190" s="54" t="n"/>
      <c r="D190" s="54" t="n"/>
      <c r="E190" s="54" t="n"/>
      <c r="F190" s="28">
        <f>IFERROR(IF(E190="","",INDEX('Instructions'!$H$2:$H$8,MOD(E190-1,7)+1)),"")</f>
        <v/>
      </c>
      <c r="G190" s="26" t="n"/>
      <c r="H190" s="26" t="n"/>
      <c r="I190" s="26" t="n"/>
      <c r="J190" s="26" t="n"/>
      <c r="K190" s="26" t="n"/>
      <c r="L190" s="26" t="n"/>
      <c r="M190" s="28">
        <f>IFERROR(IF(OR(K190="",L190=""),"",L190-K190),"")</f>
        <v/>
      </c>
      <c r="N190" s="55" t="n"/>
      <c r="O190" s="55" t="n"/>
      <c r="P190" s="56">
        <f>IFERROR(IF(OR(N190="",O190=""),"",O190-N190),"")</f>
        <v/>
      </c>
      <c r="Q190" s="56">
        <f>IFERROR(N190/K190,0)</f>
        <v/>
      </c>
      <c r="R190" s="56">
        <f>IFERROR(O190/L190,0)</f>
        <v/>
      </c>
      <c r="S190" s="56">
        <f>IFERROR(P190/M190,0)</f>
        <v/>
      </c>
      <c r="T190" s="57">
        <f>IFERROR(K190/J190,0)</f>
        <v/>
      </c>
      <c r="U190" s="57">
        <f>IFERROR(L190/J190,0)</f>
        <v/>
      </c>
      <c r="V190" s="28">
        <f>IFERROR(E190-C190,"")</f>
        <v/>
      </c>
      <c r="W190" s="28">
        <f>IFERROR(IF(E190="","",IF(M190&lt;0,"Wash",IF(M190&gt;0,"Positive Pickup","No Change"))),"")</f>
        <v/>
      </c>
      <c r="X190" s="32" t="n"/>
      <c r="Y190" s="32" t="n"/>
      <c r="Z190" s="32" t="n"/>
      <c r="AA190" s="33">
        <f>IFERROR(IF(OR(A190="",B190="",C190="",D190="",E190="",G190="",H190="",I190="",J190="",K190="",L190="",N190="",O190=""),"Missing required input",IF(D190&gt;=C190,"Prior snapshot must be earlier",IF(C190&gt;E190,"Snapshot is after stay date",IF(OR(K190&gt;J190,L190&gt;J190),"Rooms exceed available inventory",IF(P190&lt;0,"Review negative revenue pickup","OK"))))),"Missing required input")</f>
        <v/>
      </c>
    </row>
    <row r="191">
      <c r="A191" s="26" t="n"/>
      <c r="B191" s="26" t="n"/>
      <c r="C191" s="54" t="n"/>
      <c r="D191" s="54" t="n"/>
      <c r="E191" s="54" t="n"/>
      <c r="F191" s="28">
        <f>IFERROR(IF(E191="","",INDEX('Instructions'!$H$2:$H$8,MOD(E191-1,7)+1)),"")</f>
        <v/>
      </c>
      <c r="G191" s="26" t="n"/>
      <c r="H191" s="26" t="n"/>
      <c r="I191" s="26" t="n"/>
      <c r="J191" s="26" t="n"/>
      <c r="K191" s="26" t="n"/>
      <c r="L191" s="26" t="n"/>
      <c r="M191" s="28">
        <f>IFERROR(IF(OR(K191="",L191=""),"",L191-K191),"")</f>
        <v/>
      </c>
      <c r="N191" s="55" t="n"/>
      <c r="O191" s="55" t="n"/>
      <c r="P191" s="56">
        <f>IFERROR(IF(OR(N191="",O191=""),"",O191-N191),"")</f>
        <v/>
      </c>
      <c r="Q191" s="56">
        <f>IFERROR(N191/K191,0)</f>
        <v/>
      </c>
      <c r="R191" s="56">
        <f>IFERROR(O191/L191,0)</f>
        <v/>
      </c>
      <c r="S191" s="56">
        <f>IFERROR(P191/M191,0)</f>
        <v/>
      </c>
      <c r="T191" s="57">
        <f>IFERROR(K191/J191,0)</f>
        <v/>
      </c>
      <c r="U191" s="57">
        <f>IFERROR(L191/J191,0)</f>
        <v/>
      </c>
      <c r="V191" s="28">
        <f>IFERROR(E191-C191,"")</f>
        <v/>
      </c>
      <c r="W191" s="28">
        <f>IFERROR(IF(E191="","",IF(M191&lt;0,"Wash",IF(M191&gt;0,"Positive Pickup","No Change"))),"")</f>
        <v/>
      </c>
      <c r="X191" s="32" t="n"/>
      <c r="Y191" s="32" t="n"/>
      <c r="Z191" s="32" t="n"/>
      <c r="AA191" s="33">
        <f>IFERROR(IF(OR(A191="",B191="",C191="",D191="",E191="",G191="",H191="",I191="",J191="",K191="",L191="",N191="",O191=""),"Missing required input",IF(D191&gt;=C191,"Prior snapshot must be earlier",IF(C191&gt;E191,"Snapshot is after stay date",IF(OR(K191&gt;J191,L191&gt;J191),"Rooms exceed available inventory",IF(P191&lt;0,"Review negative revenue pickup","OK"))))),"Missing required input")</f>
        <v/>
      </c>
    </row>
    <row r="192">
      <c r="A192" s="26" t="n"/>
      <c r="B192" s="26" t="n"/>
      <c r="C192" s="54" t="n"/>
      <c r="D192" s="54" t="n"/>
      <c r="E192" s="54" t="n"/>
      <c r="F192" s="28">
        <f>IFERROR(IF(E192="","",INDEX('Instructions'!$H$2:$H$8,MOD(E192-1,7)+1)),"")</f>
        <v/>
      </c>
      <c r="G192" s="26" t="n"/>
      <c r="H192" s="26" t="n"/>
      <c r="I192" s="26" t="n"/>
      <c r="J192" s="26" t="n"/>
      <c r="K192" s="26" t="n"/>
      <c r="L192" s="26" t="n"/>
      <c r="M192" s="28">
        <f>IFERROR(IF(OR(K192="",L192=""),"",L192-K192),"")</f>
        <v/>
      </c>
      <c r="N192" s="55" t="n"/>
      <c r="O192" s="55" t="n"/>
      <c r="P192" s="56">
        <f>IFERROR(IF(OR(N192="",O192=""),"",O192-N192),"")</f>
        <v/>
      </c>
      <c r="Q192" s="56">
        <f>IFERROR(N192/K192,0)</f>
        <v/>
      </c>
      <c r="R192" s="56">
        <f>IFERROR(O192/L192,0)</f>
        <v/>
      </c>
      <c r="S192" s="56">
        <f>IFERROR(P192/M192,0)</f>
        <v/>
      </c>
      <c r="T192" s="57">
        <f>IFERROR(K192/J192,0)</f>
        <v/>
      </c>
      <c r="U192" s="57">
        <f>IFERROR(L192/J192,0)</f>
        <v/>
      </c>
      <c r="V192" s="28">
        <f>IFERROR(E192-C192,"")</f>
        <v/>
      </c>
      <c r="W192" s="28">
        <f>IFERROR(IF(E192="","",IF(M192&lt;0,"Wash",IF(M192&gt;0,"Positive Pickup","No Change"))),"")</f>
        <v/>
      </c>
      <c r="X192" s="32" t="n"/>
      <c r="Y192" s="32" t="n"/>
      <c r="Z192" s="32" t="n"/>
      <c r="AA192" s="33">
        <f>IFERROR(IF(OR(A192="",B192="",C192="",D192="",E192="",G192="",H192="",I192="",J192="",K192="",L192="",N192="",O192=""),"Missing required input",IF(D192&gt;=C192,"Prior snapshot must be earlier",IF(C192&gt;E192,"Snapshot is after stay date",IF(OR(K192&gt;J192,L192&gt;J192),"Rooms exceed available inventory",IF(P192&lt;0,"Review negative revenue pickup","OK"))))),"Missing required input")</f>
        <v/>
      </c>
    </row>
    <row r="193">
      <c r="A193" s="26" t="n"/>
      <c r="B193" s="26" t="n"/>
      <c r="C193" s="54" t="n"/>
      <c r="D193" s="54" t="n"/>
      <c r="E193" s="54" t="n"/>
      <c r="F193" s="28">
        <f>IFERROR(IF(E193="","",INDEX('Instructions'!$H$2:$H$8,MOD(E193-1,7)+1)),"")</f>
        <v/>
      </c>
      <c r="G193" s="26" t="n"/>
      <c r="H193" s="26" t="n"/>
      <c r="I193" s="26" t="n"/>
      <c r="J193" s="26" t="n"/>
      <c r="K193" s="26" t="n"/>
      <c r="L193" s="26" t="n"/>
      <c r="M193" s="28">
        <f>IFERROR(IF(OR(K193="",L193=""),"",L193-K193),"")</f>
        <v/>
      </c>
      <c r="N193" s="55" t="n"/>
      <c r="O193" s="55" t="n"/>
      <c r="P193" s="56">
        <f>IFERROR(IF(OR(N193="",O193=""),"",O193-N193),"")</f>
        <v/>
      </c>
      <c r="Q193" s="56">
        <f>IFERROR(N193/K193,0)</f>
        <v/>
      </c>
      <c r="R193" s="56">
        <f>IFERROR(O193/L193,0)</f>
        <v/>
      </c>
      <c r="S193" s="56">
        <f>IFERROR(P193/M193,0)</f>
        <v/>
      </c>
      <c r="T193" s="57">
        <f>IFERROR(K193/J193,0)</f>
        <v/>
      </c>
      <c r="U193" s="57">
        <f>IFERROR(L193/J193,0)</f>
        <v/>
      </c>
      <c r="V193" s="28">
        <f>IFERROR(E193-C193,"")</f>
        <v/>
      </c>
      <c r="W193" s="28">
        <f>IFERROR(IF(E193="","",IF(M193&lt;0,"Wash",IF(M193&gt;0,"Positive Pickup","No Change"))),"")</f>
        <v/>
      </c>
      <c r="X193" s="32" t="n"/>
      <c r="Y193" s="32" t="n"/>
      <c r="Z193" s="32" t="n"/>
      <c r="AA193" s="33">
        <f>IFERROR(IF(OR(A193="",B193="",C193="",D193="",E193="",G193="",H193="",I193="",J193="",K193="",L193="",N193="",O193=""),"Missing required input",IF(D193&gt;=C193,"Prior snapshot must be earlier",IF(C193&gt;E193,"Snapshot is after stay date",IF(OR(K193&gt;J193,L193&gt;J193),"Rooms exceed available inventory",IF(P193&lt;0,"Review negative revenue pickup","OK"))))),"Missing required input")</f>
        <v/>
      </c>
    </row>
    <row r="194">
      <c r="A194" s="26" t="n"/>
      <c r="B194" s="26" t="n"/>
      <c r="C194" s="54" t="n"/>
      <c r="D194" s="54" t="n"/>
      <c r="E194" s="54" t="n"/>
      <c r="F194" s="28">
        <f>IFERROR(IF(E194="","",INDEX('Instructions'!$H$2:$H$8,MOD(E194-1,7)+1)),"")</f>
        <v/>
      </c>
      <c r="G194" s="26" t="n"/>
      <c r="H194" s="26" t="n"/>
      <c r="I194" s="26" t="n"/>
      <c r="J194" s="26" t="n"/>
      <c r="K194" s="26" t="n"/>
      <c r="L194" s="26" t="n"/>
      <c r="M194" s="28">
        <f>IFERROR(IF(OR(K194="",L194=""),"",L194-K194),"")</f>
        <v/>
      </c>
      <c r="N194" s="55" t="n"/>
      <c r="O194" s="55" t="n"/>
      <c r="P194" s="56">
        <f>IFERROR(IF(OR(N194="",O194=""),"",O194-N194),"")</f>
        <v/>
      </c>
      <c r="Q194" s="56">
        <f>IFERROR(N194/K194,0)</f>
        <v/>
      </c>
      <c r="R194" s="56">
        <f>IFERROR(O194/L194,0)</f>
        <v/>
      </c>
      <c r="S194" s="56">
        <f>IFERROR(P194/M194,0)</f>
        <v/>
      </c>
      <c r="T194" s="57">
        <f>IFERROR(K194/J194,0)</f>
        <v/>
      </c>
      <c r="U194" s="57">
        <f>IFERROR(L194/J194,0)</f>
        <v/>
      </c>
      <c r="V194" s="28">
        <f>IFERROR(E194-C194,"")</f>
        <v/>
      </c>
      <c r="W194" s="28">
        <f>IFERROR(IF(E194="","",IF(M194&lt;0,"Wash",IF(M194&gt;0,"Positive Pickup","No Change"))),"")</f>
        <v/>
      </c>
      <c r="X194" s="32" t="n"/>
      <c r="Y194" s="32" t="n"/>
      <c r="Z194" s="32" t="n"/>
      <c r="AA194" s="33">
        <f>IFERROR(IF(OR(A194="",B194="",C194="",D194="",E194="",G194="",H194="",I194="",J194="",K194="",L194="",N194="",O194=""),"Missing required input",IF(D194&gt;=C194,"Prior snapshot must be earlier",IF(C194&gt;E194,"Snapshot is after stay date",IF(OR(K194&gt;J194,L194&gt;J194),"Rooms exceed available inventory",IF(P194&lt;0,"Review negative revenue pickup","OK"))))),"Missing required input")</f>
        <v/>
      </c>
    </row>
    <row r="195">
      <c r="A195" s="26" t="n"/>
      <c r="B195" s="26" t="n"/>
      <c r="C195" s="54" t="n"/>
      <c r="D195" s="54" t="n"/>
      <c r="E195" s="54" t="n"/>
      <c r="F195" s="28">
        <f>IFERROR(IF(E195="","",INDEX('Instructions'!$H$2:$H$8,MOD(E195-1,7)+1)),"")</f>
        <v/>
      </c>
      <c r="G195" s="26" t="n"/>
      <c r="H195" s="26" t="n"/>
      <c r="I195" s="26" t="n"/>
      <c r="J195" s="26" t="n"/>
      <c r="K195" s="26" t="n"/>
      <c r="L195" s="26" t="n"/>
      <c r="M195" s="28">
        <f>IFERROR(IF(OR(K195="",L195=""),"",L195-K195),"")</f>
        <v/>
      </c>
      <c r="N195" s="55" t="n"/>
      <c r="O195" s="55" t="n"/>
      <c r="P195" s="56">
        <f>IFERROR(IF(OR(N195="",O195=""),"",O195-N195),"")</f>
        <v/>
      </c>
      <c r="Q195" s="56">
        <f>IFERROR(N195/K195,0)</f>
        <v/>
      </c>
      <c r="R195" s="56">
        <f>IFERROR(O195/L195,0)</f>
        <v/>
      </c>
      <c r="S195" s="56">
        <f>IFERROR(P195/M195,0)</f>
        <v/>
      </c>
      <c r="T195" s="57">
        <f>IFERROR(K195/J195,0)</f>
        <v/>
      </c>
      <c r="U195" s="57">
        <f>IFERROR(L195/J195,0)</f>
        <v/>
      </c>
      <c r="V195" s="28">
        <f>IFERROR(E195-C195,"")</f>
        <v/>
      </c>
      <c r="W195" s="28">
        <f>IFERROR(IF(E195="","",IF(M195&lt;0,"Wash",IF(M195&gt;0,"Positive Pickup","No Change"))),"")</f>
        <v/>
      </c>
      <c r="X195" s="32" t="n"/>
      <c r="Y195" s="32" t="n"/>
      <c r="Z195" s="32" t="n"/>
      <c r="AA195" s="33">
        <f>IFERROR(IF(OR(A195="",B195="",C195="",D195="",E195="",G195="",H195="",I195="",J195="",K195="",L195="",N195="",O195=""),"Missing required input",IF(D195&gt;=C195,"Prior snapshot must be earlier",IF(C195&gt;E195,"Snapshot is after stay date",IF(OR(K195&gt;J195,L195&gt;J195),"Rooms exceed available inventory",IF(P195&lt;0,"Review negative revenue pickup","OK"))))),"Missing required input")</f>
        <v/>
      </c>
    </row>
    <row r="196">
      <c r="A196" s="26" t="n"/>
      <c r="B196" s="26" t="n"/>
      <c r="C196" s="54" t="n"/>
      <c r="D196" s="54" t="n"/>
      <c r="E196" s="54" t="n"/>
      <c r="F196" s="28">
        <f>IFERROR(IF(E196="","",INDEX('Instructions'!$H$2:$H$8,MOD(E196-1,7)+1)),"")</f>
        <v/>
      </c>
      <c r="G196" s="26" t="n"/>
      <c r="H196" s="26" t="n"/>
      <c r="I196" s="26" t="n"/>
      <c r="J196" s="26" t="n"/>
      <c r="K196" s="26" t="n"/>
      <c r="L196" s="26" t="n"/>
      <c r="M196" s="28">
        <f>IFERROR(IF(OR(K196="",L196=""),"",L196-K196),"")</f>
        <v/>
      </c>
      <c r="N196" s="55" t="n"/>
      <c r="O196" s="55" t="n"/>
      <c r="P196" s="56">
        <f>IFERROR(IF(OR(N196="",O196=""),"",O196-N196),"")</f>
        <v/>
      </c>
      <c r="Q196" s="56">
        <f>IFERROR(N196/K196,0)</f>
        <v/>
      </c>
      <c r="R196" s="56">
        <f>IFERROR(O196/L196,0)</f>
        <v/>
      </c>
      <c r="S196" s="56">
        <f>IFERROR(P196/M196,0)</f>
        <v/>
      </c>
      <c r="T196" s="57">
        <f>IFERROR(K196/J196,0)</f>
        <v/>
      </c>
      <c r="U196" s="57">
        <f>IFERROR(L196/J196,0)</f>
        <v/>
      </c>
      <c r="V196" s="28">
        <f>IFERROR(E196-C196,"")</f>
        <v/>
      </c>
      <c r="W196" s="28">
        <f>IFERROR(IF(E196="","",IF(M196&lt;0,"Wash",IF(M196&gt;0,"Positive Pickup","No Change"))),"")</f>
        <v/>
      </c>
      <c r="X196" s="32" t="n"/>
      <c r="Y196" s="32" t="n"/>
      <c r="Z196" s="32" t="n"/>
      <c r="AA196" s="33">
        <f>IFERROR(IF(OR(A196="",B196="",C196="",D196="",E196="",G196="",H196="",I196="",J196="",K196="",L196="",N196="",O196=""),"Missing required input",IF(D196&gt;=C196,"Prior snapshot must be earlier",IF(C196&gt;E196,"Snapshot is after stay date",IF(OR(K196&gt;J196,L196&gt;J196),"Rooms exceed available inventory",IF(P196&lt;0,"Review negative revenue pickup","OK"))))),"Missing required input")</f>
        <v/>
      </c>
    </row>
    <row r="197">
      <c r="A197" s="26" t="n"/>
      <c r="B197" s="26" t="n"/>
      <c r="C197" s="54" t="n"/>
      <c r="D197" s="54" t="n"/>
      <c r="E197" s="54" t="n"/>
      <c r="F197" s="28">
        <f>IFERROR(IF(E197="","",INDEX('Instructions'!$H$2:$H$8,MOD(E197-1,7)+1)),"")</f>
        <v/>
      </c>
      <c r="G197" s="26" t="n"/>
      <c r="H197" s="26" t="n"/>
      <c r="I197" s="26" t="n"/>
      <c r="J197" s="26" t="n"/>
      <c r="K197" s="26" t="n"/>
      <c r="L197" s="26" t="n"/>
      <c r="M197" s="28">
        <f>IFERROR(IF(OR(K197="",L197=""),"",L197-K197),"")</f>
        <v/>
      </c>
      <c r="N197" s="55" t="n"/>
      <c r="O197" s="55" t="n"/>
      <c r="P197" s="56">
        <f>IFERROR(IF(OR(N197="",O197=""),"",O197-N197),"")</f>
        <v/>
      </c>
      <c r="Q197" s="56">
        <f>IFERROR(N197/K197,0)</f>
        <v/>
      </c>
      <c r="R197" s="56">
        <f>IFERROR(O197/L197,0)</f>
        <v/>
      </c>
      <c r="S197" s="56">
        <f>IFERROR(P197/M197,0)</f>
        <v/>
      </c>
      <c r="T197" s="57">
        <f>IFERROR(K197/J197,0)</f>
        <v/>
      </c>
      <c r="U197" s="57">
        <f>IFERROR(L197/J197,0)</f>
        <v/>
      </c>
      <c r="V197" s="28">
        <f>IFERROR(E197-C197,"")</f>
        <v/>
      </c>
      <c r="W197" s="28">
        <f>IFERROR(IF(E197="","",IF(M197&lt;0,"Wash",IF(M197&gt;0,"Positive Pickup","No Change"))),"")</f>
        <v/>
      </c>
      <c r="X197" s="32" t="n"/>
      <c r="Y197" s="32" t="n"/>
      <c r="Z197" s="32" t="n"/>
      <c r="AA197" s="33">
        <f>IFERROR(IF(OR(A197="",B197="",C197="",D197="",E197="",G197="",H197="",I197="",J197="",K197="",L197="",N197="",O197=""),"Missing required input",IF(D197&gt;=C197,"Prior snapshot must be earlier",IF(C197&gt;E197,"Snapshot is after stay date",IF(OR(K197&gt;J197,L197&gt;J197),"Rooms exceed available inventory",IF(P197&lt;0,"Review negative revenue pickup","OK"))))),"Missing required input")</f>
        <v/>
      </c>
    </row>
    <row r="198">
      <c r="A198" s="26" t="n"/>
      <c r="B198" s="26" t="n"/>
      <c r="C198" s="54" t="n"/>
      <c r="D198" s="54" t="n"/>
      <c r="E198" s="54" t="n"/>
      <c r="F198" s="28">
        <f>IFERROR(IF(E198="","",INDEX('Instructions'!$H$2:$H$8,MOD(E198-1,7)+1)),"")</f>
        <v/>
      </c>
      <c r="G198" s="26" t="n"/>
      <c r="H198" s="26" t="n"/>
      <c r="I198" s="26" t="n"/>
      <c r="J198" s="26" t="n"/>
      <c r="K198" s="26" t="n"/>
      <c r="L198" s="26" t="n"/>
      <c r="M198" s="28">
        <f>IFERROR(IF(OR(K198="",L198=""),"",L198-K198),"")</f>
        <v/>
      </c>
      <c r="N198" s="55" t="n"/>
      <c r="O198" s="55" t="n"/>
      <c r="P198" s="56">
        <f>IFERROR(IF(OR(N198="",O198=""),"",O198-N198),"")</f>
        <v/>
      </c>
      <c r="Q198" s="56">
        <f>IFERROR(N198/K198,0)</f>
        <v/>
      </c>
      <c r="R198" s="56">
        <f>IFERROR(O198/L198,0)</f>
        <v/>
      </c>
      <c r="S198" s="56">
        <f>IFERROR(P198/M198,0)</f>
        <v/>
      </c>
      <c r="T198" s="57">
        <f>IFERROR(K198/J198,0)</f>
        <v/>
      </c>
      <c r="U198" s="57">
        <f>IFERROR(L198/J198,0)</f>
        <v/>
      </c>
      <c r="V198" s="28">
        <f>IFERROR(E198-C198,"")</f>
        <v/>
      </c>
      <c r="W198" s="28">
        <f>IFERROR(IF(E198="","",IF(M198&lt;0,"Wash",IF(M198&gt;0,"Positive Pickup","No Change"))),"")</f>
        <v/>
      </c>
      <c r="X198" s="32" t="n"/>
      <c r="Y198" s="32" t="n"/>
      <c r="Z198" s="32" t="n"/>
      <c r="AA198" s="33">
        <f>IFERROR(IF(OR(A198="",B198="",C198="",D198="",E198="",G198="",H198="",I198="",J198="",K198="",L198="",N198="",O198=""),"Missing required input",IF(D198&gt;=C198,"Prior snapshot must be earlier",IF(C198&gt;E198,"Snapshot is after stay date",IF(OR(K198&gt;J198,L198&gt;J198),"Rooms exceed available inventory",IF(P198&lt;0,"Review negative revenue pickup","OK"))))),"Missing required input")</f>
        <v/>
      </c>
    </row>
    <row r="199">
      <c r="A199" s="26" t="n"/>
      <c r="B199" s="26" t="n"/>
      <c r="C199" s="54" t="n"/>
      <c r="D199" s="54" t="n"/>
      <c r="E199" s="54" t="n"/>
      <c r="F199" s="28">
        <f>IFERROR(IF(E199="","",INDEX('Instructions'!$H$2:$H$8,MOD(E199-1,7)+1)),"")</f>
        <v/>
      </c>
      <c r="G199" s="26" t="n"/>
      <c r="H199" s="26" t="n"/>
      <c r="I199" s="26" t="n"/>
      <c r="J199" s="26" t="n"/>
      <c r="K199" s="26" t="n"/>
      <c r="L199" s="26" t="n"/>
      <c r="M199" s="28">
        <f>IFERROR(IF(OR(K199="",L199=""),"",L199-K199),"")</f>
        <v/>
      </c>
      <c r="N199" s="55" t="n"/>
      <c r="O199" s="55" t="n"/>
      <c r="P199" s="56">
        <f>IFERROR(IF(OR(N199="",O199=""),"",O199-N199),"")</f>
        <v/>
      </c>
      <c r="Q199" s="56">
        <f>IFERROR(N199/K199,0)</f>
        <v/>
      </c>
      <c r="R199" s="56">
        <f>IFERROR(O199/L199,0)</f>
        <v/>
      </c>
      <c r="S199" s="56">
        <f>IFERROR(P199/M199,0)</f>
        <v/>
      </c>
      <c r="T199" s="57">
        <f>IFERROR(K199/J199,0)</f>
        <v/>
      </c>
      <c r="U199" s="57">
        <f>IFERROR(L199/J199,0)</f>
        <v/>
      </c>
      <c r="V199" s="28">
        <f>IFERROR(E199-C199,"")</f>
        <v/>
      </c>
      <c r="W199" s="28">
        <f>IFERROR(IF(E199="","",IF(M199&lt;0,"Wash",IF(M199&gt;0,"Positive Pickup","No Change"))),"")</f>
        <v/>
      </c>
      <c r="X199" s="32" t="n"/>
      <c r="Y199" s="32" t="n"/>
      <c r="Z199" s="32" t="n"/>
      <c r="AA199" s="33">
        <f>IFERROR(IF(OR(A199="",B199="",C199="",D199="",E199="",G199="",H199="",I199="",J199="",K199="",L199="",N199="",O199=""),"Missing required input",IF(D199&gt;=C199,"Prior snapshot must be earlier",IF(C199&gt;E199,"Snapshot is after stay date",IF(OR(K199&gt;J199,L199&gt;J199),"Rooms exceed available inventory",IF(P199&lt;0,"Review negative revenue pickup","OK"))))),"Missing required input")</f>
        <v/>
      </c>
    </row>
    <row r="200">
      <c r="A200" s="26" t="n"/>
      <c r="B200" s="26" t="n"/>
      <c r="C200" s="54" t="n"/>
      <c r="D200" s="54" t="n"/>
      <c r="E200" s="54" t="n"/>
      <c r="F200" s="28">
        <f>IFERROR(IF(E200="","",INDEX('Instructions'!$H$2:$H$8,MOD(E200-1,7)+1)),"")</f>
        <v/>
      </c>
      <c r="G200" s="26" t="n"/>
      <c r="H200" s="26" t="n"/>
      <c r="I200" s="26" t="n"/>
      <c r="J200" s="26" t="n"/>
      <c r="K200" s="26" t="n"/>
      <c r="L200" s="26" t="n"/>
      <c r="M200" s="28">
        <f>IFERROR(IF(OR(K200="",L200=""),"",L200-K200),"")</f>
        <v/>
      </c>
      <c r="N200" s="55" t="n"/>
      <c r="O200" s="55" t="n"/>
      <c r="P200" s="56">
        <f>IFERROR(IF(OR(N200="",O200=""),"",O200-N200),"")</f>
        <v/>
      </c>
      <c r="Q200" s="56">
        <f>IFERROR(N200/K200,0)</f>
        <v/>
      </c>
      <c r="R200" s="56">
        <f>IFERROR(O200/L200,0)</f>
        <v/>
      </c>
      <c r="S200" s="56">
        <f>IFERROR(P200/M200,0)</f>
        <v/>
      </c>
      <c r="T200" s="57">
        <f>IFERROR(K200/J200,0)</f>
        <v/>
      </c>
      <c r="U200" s="57">
        <f>IFERROR(L200/J200,0)</f>
        <v/>
      </c>
      <c r="V200" s="28">
        <f>IFERROR(E200-C200,"")</f>
        <v/>
      </c>
      <c r="W200" s="28">
        <f>IFERROR(IF(E200="","",IF(M200&lt;0,"Wash",IF(M200&gt;0,"Positive Pickup","No Change"))),"")</f>
        <v/>
      </c>
      <c r="X200" s="32" t="n"/>
      <c r="Y200" s="32" t="n"/>
      <c r="Z200" s="32" t="n"/>
      <c r="AA200" s="33">
        <f>IFERROR(IF(OR(A200="",B200="",C200="",D200="",E200="",G200="",H200="",I200="",J200="",K200="",L200="",N200="",O200=""),"Missing required input",IF(D200&gt;=C200,"Prior snapshot must be earlier",IF(C200&gt;E200,"Snapshot is after stay date",IF(OR(K200&gt;J200,L200&gt;J200),"Rooms exceed available inventory",IF(P200&lt;0,"Review negative revenue pickup","OK"))))),"Missing required input")</f>
        <v/>
      </c>
    </row>
    <row r="201">
      <c r="A201" s="26" t="n"/>
      <c r="B201" s="26" t="n"/>
      <c r="C201" s="54" t="n"/>
      <c r="D201" s="54" t="n"/>
      <c r="E201" s="54" t="n"/>
      <c r="F201" s="28">
        <f>IFERROR(IF(E201="","",INDEX('Instructions'!$H$2:$H$8,MOD(E201-1,7)+1)),"")</f>
        <v/>
      </c>
      <c r="G201" s="26" t="n"/>
      <c r="H201" s="26" t="n"/>
      <c r="I201" s="26" t="n"/>
      <c r="J201" s="26" t="n"/>
      <c r="K201" s="26" t="n"/>
      <c r="L201" s="26" t="n"/>
      <c r="M201" s="28">
        <f>IFERROR(IF(OR(K201="",L201=""),"",L201-K201),"")</f>
        <v/>
      </c>
      <c r="N201" s="55" t="n"/>
      <c r="O201" s="55" t="n"/>
      <c r="P201" s="56">
        <f>IFERROR(IF(OR(N201="",O201=""),"",O201-N201),"")</f>
        <v/>
      </c>
      <c r="Q201" s="56">
        <f>IFERROR(N201/K201,0)</f>
        <v/>
      </c>
      <c r="R201" s="56">
        <f>IFERROR(O201/L201,0)</f>
        <v/>
      </c>
      <c r="S201" s="56">
        <f>IFERROR(P201/M201,0)</f>
        <v/>
      </c>
      <c r="T201" s="57">
        <f>IFERROR(K201/J201,0)</f>
        <v/>
      </c>
      <c r="U201" s="57">
        <f>IFERROR(L201/J201,0)</f>
        <v/>
      </c>
      <c r="V201" s="28">
        <f>IFERROR(E201-C201,"")</f>
        <v/>
      </c>
      <c r="W201" s="28">
        <f>IFERROR(IF(E201="","",IF(M201&lt;0,"Wash",IF(M201&gt;0,"Positive Pickup","No Change"))),"")</f>
        <v/>
      </c>
      <c r="X201" s="32" t="n"/>
      <c r="Y201" s="32" t="n"/>
      <c r="Z201" s="32" t="n"/>
      <c r="AA201" s="33">
        <f>IFERROR(IF(OR(A201="",B201="",C201="",D201="",E201="",G201="",H201="",I201="",J201="",K201="",L201="",N201="",O201=""),"Missing required input",IF(D201&gt;=C201,"Prior snapshot must be earlier",IF(C201&gt;E201,"Snapshot is after stay date",IF(OR(K201&gt;J201,L201&gt;J201),"Rooms exceed available inventory",IF(P201&lt;0,"Review negative revenue pickup","OK"))))),"Missing required input")</f>
        <v/>
      </c>
    </row>
    <row r="202">
      <c r="A202" s="26" t="n"/>
      <c r="B202" s="26" t="n"/>
      <c r="C202" s="54" t="n"/>
      <c r="D202" s="54" t="n"/>
      <c r="E202" s="54" t="n"/>
      <c r="F202" s="28">
        <f>IFERROR(IF(E202="","",INDEX('Instructions'!$H$2:$H$8,MOD(E202-1,7)+1)),"")</f>
        <v/>
      </c>
      <c r="G202" s="26" t="n"/>
      <c r="H202" s="26" t="n"/>
      <c r="I202" s="26" t="n"/>
      <c r="J202" s="26" t="n"/>
      <c r="K202" s="26" t="n"/>
      <c r="L202" s="26" t="n"/>
      <c r="M202" s="28">
        <f>IFERROR(IF(OR(K202="",L202=""),"",L202-K202),"")</f>
        <v/>
      </c>
      <c r="N202" s="55" t="n"/>
      <c r="O202" s="55" t="n"/>
      <c r="P202" s="56">
        <f>IFERROR(IF(OR(N202="",O202=""),"",O202-N202),"")</f>
        <v/>
      </c>
      <c r="Q202" s="56">
        <f>IFERROR(N202/K202,0)</f>
        <v/>
      </c>
      <c r="R202" s="56">
        <f>IFERROR(O202/L202,0)</f>
        <v/>
      </c>
      <c r="S202" s="56">
        <f>IFERROR(P202/M202,0)</f>
        <v/>
      </c>
      <c r="T202" s="57">
        <f>IFERROR(K202/J202,0)</f>
        <v/>
      </c>
      <c r="U202" s="57">
        <f>IFERROR(L202/J202,0)</f>
        <v/>
      </c>
      <c r="V202" s="28">
        <f>IFERROR(E202-C202,"")</f>
        <v/>
      </c>
      <c r="W202" s="28">
        <f>IFERROR(IF(E202="","",IF(M202&lt;0,"Wash",IF(M202&gt;0,"Positive Pickup","No Change"))),"")</f>
        <v/>
      </c>
      <c r="X202" s="32" t="n"/>
      <c r="Y202" s="32" t="n"/>
      <c r="Z202" s="32" t="n"/>
      <c r="AA202" s="33">
        <f>IFERROR(IF(OR(A202="",B202="",C202="",D202="",E202="",G202="",H202="",I202="",J202="",K202="",L202="",N202="",O202=""),"Missing required input",IF(D202&gt;=C202,"Prior snapshot must be earlier",IF(C202&gt;E202,"Snapshot is after stay date",IF(OR(K202&gt;J202,L202&gt;J202),"Rooms exceed available inventory",IF(P202&lt;0,"Review negative revenue pickup","OK"))))),"Missing required input")</f>
        <v/>
      </c>
    </row>
    <row r="203">
      <c r="A203" s="26" t="n"/>
      <c r="B203" s="26" t="n"/>
      <c r="C203" s="54" t="n"/>
      <c r="D203" s="54" t="n"/>
      <c r="E203" s="54" t="n"/>
      <c r="F203" s="28">
        <f>IFERROR(IF(E203="","",INDEX('Instructions'!$H$2:$H$8,MOD(E203-1,7)+1)),"")</f>
        <v/>
      </c>
      <c r="G203" s="26" t="n"/>
      <c r="H203" s="26" t="n"/>
      <c r="I203" s="26" t="n"/>
      <c r="J203" s="26" t="n"/>
      <c r="K203" s="26" t="n"/>
      <c r="L203" s="26" t="n"/>
      <c r="M203" s="28">
        <f>IFERROR(IF(OR(K203="",L203=""),"",L203-K203),"")</f>
        <v/>
      </c>
      <c r="N203" s="55" t="n"/>
      <c r="O203" s="55" t="n"/>
      <c r="P203" s="56">
        <f>IFERROR(IF(OR(N203="",O203=""),"",O203-N203),"")</f>
        <v/>
      </c>
      <c r="Q203" s="56">
        <f>IFERROR(N203/K203,0)</f>
        <v/>
      </c>
      <c r="R203" s="56">
        <f>IFERROR(O203/L203,0)</f>
        <v/>
      </c>
      <c r="S203" s="56">
        <f>IFERROR(P203/M203,0)</f>
        <v/>
      </c>
      <c r="T203" s="57">
        <f>IFERROR(K203/J203,0)</f>
        <v/>
      </c>
      <c r="U203" s="57">
        <f>IFERROR(L203/J203,0)</f>
        <v/>
      </c>
      <c r="V203" s="28">
        <f>IFERROR(E203-C203,"")</f>
        <v/>
      </c>
      <c r="W203" s="28">
        <f>IFERROR(IF(E203="","",IF(M203&lt;0,"Wash",IF(M203&gt;0,"Positive Pickup","No Change"))),"")</f>
        <v/>
      </c>
      <c r="X203" s="32" t="n"/>
      <c r="Y203" s="32" t="n"/>
      <c r="Z203" s="32" t="n"/>
      <c r="AA203" s="33">
        <f>IFERROR(IF(OR(A203="",B203="",C203="",D203="",E203="",G203="",H203="",I203="",J203="",K203="",L203="",N203="",O203=""),"Missing required input",IF(D203&gt;=C203,"Prior snapshot must be earlier",IF(C203&gt;E203,"Snapshot is after stay date",IF(OR(K203&gt;J203,L203&gt;J203),"Rooms exceed available inventory",IF(P203&lt;0,"Review negative revenue pickup","OK"))))),"Missing required input")</f>
        <v/>
      </c>
    </row>
    <row r="204">
      <c r="A204" s="26" t="n"/>
      <c r="B204" s="26" t="n"/>
      <c r="C204" s="54" t="n"/>
      <c r="D204" s="54" t="n"/>
      <c r="E204" s="54" t="n"/>
      <c r="F204" s="28">
        <f>IFERROR(IF(E204="","",INDEX('Instructions'!$H$2:$H$8,MOD(E204-1,7)+1)),"")</f>
        <v/>
      </c>
      <c r="G204" s="26" t="n"/>
      <c r="H204" s="26" t="n"/>
      <c r="I204" s="26" t="n"/>
      <c r="J204" s="26" t="n"/>
      <c r="K204" s="26" t="n"/>
      <c r="L204" s="26" t="n"/>
      <c r="M204" s="28">
        <f>IFERROR(IF(OR(K204="",L204=""),"",L204-K204),"")</f>
        <v/>
      </c>
      <c r="N204" s="55" t="n"/>
      <c r="O204" s="55" t="n"/>
      <c r="P204" s="56">
        <f>IFERROR(IF(OR(N204="",O204=""),"",O204-N204),"")</f>
        <v/>
      </c>
      <c r="Q204" s="56">
        <f>IFERROR(N204/K204,0)</f>
        <v/>
      </c>
      <c r="R204" s="56">
        <f>IFERROR(O204/L204,0)</f>
        <v/>
      </c>
      <c r="S204" s="56">
        <f>IFERROR(P204/M204,0)</f>
        <v/>
      </c>
      <c r="T204" s="57">
        <f>IFERROR(K204/J204,0)</f>
        <v/>
      </c>
      <c r="U204" s="57">
        <f>IFERROR(L204/J204,0)</f>
        <v/>
      </c>
      <c r="V204" s="28">
        <f>IFERROR(E204-C204,"")</f>
        <v/>
      </c>
      <c r="W204" s="28">
        <f>IFERROR(IF(E204="","",IF(M204&lt;0,"Wash",IF(M204&gt;0,"Positive Pickup","No Change"))),"")</f>
        <v/>
      </c>
      <c r="X204" s="32" t="n"/>
      <c r="Y204" s="32" t="n"/>
      <c r="Z204" s="32" t="n"/>
      <c r="AA204" s="33">
        <f>IFERROR(IF(OR(A204="",B204="",C204="",D204="",E204="",G204="",H204="",I204="",J204="",K204="",L204="",N204="",O204=""),"Missing required input",IF(D204&gt;=C204,"Prior snapshot must be earlier",IF(C204&gt;E204,"Snapshot is after stay date",IF(OR(K204&gt;J204,L204&gt;J204),"Rooms exceed available inventory",IF(P204&lt;0,"Review negative revenue pickup","OK"))))),"Missing required input")</f>
        <v/>
      </c>
    </row>
    <row r="205">
      <c r="A205" s="26" t="n"/>
      <c r="B205" s="26" t="n"/>
      <c r="C205" s="54" t="n"/>
      <c r="D205" s="54" t="n"/>
      <c r="E205" s="54" t="n"/>
      <c r="F205" s="28">
        <f>IFERROR(IF(E205="","",INDEX('Instructions'!$H$2:$H$8,MOD(E205-1,7)+1)),"")</f>
        <v/>
      </c>
      <c r="G205" s="26" t="n"/>
      <c r="H205" s="26" t="n"/>
      <c r="I205" s="26" t="n"/>
      <c r="J205" s="26" t="n"/>
      <c r="K205" s="26" t="n"/>
      <c r="L205" s="26" t="n"/>
      <c r="M205" s="28">
        <f>IFERROR(IF(OR(K205="",L205=""),"",L205-K205),"")</f>
        <v/>
      </c>
      <c r="N205" s="55" t="n"/>
      <c r="O205" s="55" t="n"/>
      <c r="P205" s="56">
        <f>IFERROR(IF(OR(N205="",O205=""),"",O205-N205),"")</f>
        <v/>
      </c>
      <c r="Q205" s="56">
        <f>IFERROR(N205/K205,0)</f>
        <v/>
      </c>
      <c r="R205" s="56">
        <f>IFERROR(O205/L205,0)</f>
        <v/>
      </c>
      <c r="S205" s="56">
        <f>IFERROR(P205/M205,0)</f>
        <v/>
      </c>
      <c r="T205" s="57">
        <f>IFERROR(K205/J205,0)</f>
        <v/>
      </c>
      <c r="U205" s="57">
        <f>IFERROR(L205/J205,0)</f>
        <v/>
      </c>
      <c r="V205" s="28">
        <f>IFERROR(E205-C205,"")</f>
        <v/>
      </c>
      <c r="W205" s="28">
        <f>IFERROR(IF(E205="","",IF(M205&lt;0,"Wash",IF(M205&gt;0,"Positive Pickup","No Change"))),"")</f>
        <v/>
      </c>
      <c r="X205" s="32" t="n"/>
      <c r="Y205" s="32" t="n"/>
      <c r="Z205" s="32" t="n"/>
      <c r="AA205" s="33">
        <f>IFERROR(IF(OR(A205="",B205="",C205="",D205="",E205="",G205="",H205="",I205="",J205="",K205="",L205="",N205="",O205=""),"Missing required input",IF(D205&gt;=C205,"Prior snapshot must be earlier",IF(C205&gt;E205,"Snapshot is after stay date",IF(OR(K205&gt;J205,L205&gt;J205),"Rooms exceed available inventory",IF(P205&lt;0,"Review negative revenue pickup","OK"))))),"Missing required input")</f>
        <v/>
      </c>
    </row>
    <row r="206">
      <c r="A206" s="26" t="n"/>
      <c r="B206" s="26" t="n"/>
      <c r="C206" s="54" t="n"/>
      <c r="D206" s="54" t="n"/>
      <c r="E206" s="54" t="n"/>
      <c r="F206" s="28">
        <f>IFERROR(IF(E206="","",INDEX('Instructions'!$H$2:$H$8,MOD(E206-1,7)+1)),"")</f>
        <v/>
      </c>
      <c r="G206" s="26" t="n"/>
      <c r="H206" s="26" t="n"/>
      <c r="I206" s="26" t="n"/>
      <c r="J206" s="26" t="n"/>
      <c r="K206" s="26" t="n"/>
      <c r="L206" s="26" t="n"/>
      <c r="M206" s="28">
        <f>IFERROR(IF(OR(K206="",L206=""),"",L206-K206),"")</f>
        <v/>
      </c>
      <c r="N206" s="55" t="n"/>
      <c r="O206" s="55" t="n"/>
      <c r="P206" s="56">
        <f>IFERROR(IF(OR(N206="",O206=""),"",O206-N206),"")</f>
        <v/>
      </c>
      <c r="Q206" s="56">
        <f>IFERROR(N206/K206,0)</f>
        <v/>
      </c>
      <c r="R206" s="56">
        <f>IFERROR(O206/L206,0)</f>
        <v/>
      </c>
      <c r="S206" s="56">
        <f>IFERROR(P206/M206,0)</f>
        <v/>
      </c>
      <c r="T206" s="57">
        <f>IFERROR(K206/J206,0)</f>
        <v/>
      </c>
      <c r="U206" s="57">
        <f>IFERROR(L206/J206,0)</f>
        <v/>
      </c>
      <c r="V206" s="28">
        <f>IFERROR(E206-C206,"")</f>
        <v/>
      </c>
      <c r="W206" s="28">
        <f>IFERROR(IF(E206="","",IF(M206&lt;0,"Wash",IF(M206&gt;0,"Positive Pickup","No Change"))),"")</f>
        <v/>
      </c>
      <c r="X206" s="32" t="n"/>
      <c r="Y206" s="32" t="n"/>
      <c r="Z206" s="32" t="n"/>
      <c r="AA206" s="33">
        <f>IFERROR(IF(OR(A206="",B206="",C206="",D206="",E206="",G206="",H206="",I206="",J206="",K206="",L206="",N206="",O206=""),"Missing required input",IF(D206&gt;=C206,"Prior snapshot must be earlier",IF(C206&gt;E206,"Snapshot is after stay date",IF(OR(K206&gt;J206,L206&gt;J206),"Rooms exceed available inventory",IF(P206&lt;0,"Review negative revenue pickup","OK"))))),"Missing required input")</f>
        <v/>
      </c>
    </row>
    <row r="207">
      <c r="A207" s="26" t="n"/>
      <c r="B207" s="26" t="n"/>
      <c r="C207" s="54" t="n"/>
      <c r="D207" s="54" t="n"/>
      <c r="E207" s="54" t="n"/>
      <c r="F207" s="28">
        <f>IFERROR(IF(E207="","",INDEX('Instructions'!$H$2:$H$8,MOD(E207-1,7)+1)),"")</f>
        <v/>
      </c>
      <c r="G207" s="26" t="n"/>
      <c r="H207" s="26" t="n"/>
      <c r="I207" s="26" t="n"/>
      <c r="J207" s="26" t="n"/>
      <c r="K207" s="26" t="n"/>
      <c r="L207" s="26" t="n"/>
      <c r="M207" s="28">
        <f>IFERROR(IF(OR(K207="",L207=""),"",L207-K207),"")</f>
        <v/>
      </c>
      <c r="N207" s="55" t="n"/>
      <c r="O207" s="55" t="n"/>
      <c r="P207" s="56">
        <f>IFERROR(IF(OR(N207="",O207=""),"",O207-N207),"")</f>
        <v/>
      </c>
      <c r="Q207" s="56">
        <f>IFERROR(N207/K207,0)</f>
        <v/>
      </c>
      <c r="R207" s="56">
        <f>IFERROR(O207/L207,0)</f>
        <v/>
      </c>
      <c r="S207" s="56">
        <f>IFERROR(P207/M207,0)</f>
        <v/>
      </c>
      <c r="T207" s="57">
        <f>IFERROR(K207/J207,0)</f>
        <v/>
      </c>
      <c r="U207" s="57">
        <f>IFERROR(L207/J207,0)</f>
        <v/>
      </c>
      <c r="V207" s="28">
        <f>IFERROR(E207-C207,"")</f>
        <v/>
      </c>
      <c r="W207" s="28">
        <f>IFERROR(IF(E207="","",IF(M207&lt;0,"Wash",IF(M207&gt;0,"Positive Pickup","No Change"))),"")</f>
        <v/>
      </c>
      <c r="X207" s="32" t="n"/>
      <c r="Y207" s="32" t="n"/>
      <c r="Z207" s="32" t="n"/>
      <c r="AA207" s="33">
        <f>IFERROR(IF(OR(A207="",B207="",C207="",D207="",E207="",G207="",H207="",I207="",J207="",K207="",L207="",N207="",O207=""),"Missing required input",IF(D207&gt;=C207,"Prior snapshot must be earlier",IF(C207&gt;E207,"Snapshot is after stay date",IF(OR(K207&gt;J207,L207&gt;J207),"Rooms exceed available inventory",IF(P207&lt;0,"Review negative revenue pickup","OK"))))),"Missing required input")</f>
        <v/>
      </c>
    </row>
    <row r="208">
      <c r="A208" s="26" t="n"/>
      <c r="B208" s="26" t="n"/>
      <c r="C208" s="54" t="n"/>
      <c r="D208" s="54" t="n"/>
      <c r="E208" s="54" t="n"/>
      <c r="F208" s="28">
        <f>IFERROR(IF(E208="","",INDEX('Instructions'!$H$2:$H$8,MOD(E208-1,7)+1)),"")</f>
        <v/>
      </c>
      <c r="G208" s="26" t="n"/>
      <c r="H208" s="26" t="n"/>
      <c r="I208" s="26" t="n"/>
      <c r="J208" s="26" t="n"/>
      <c r="K208" s="26" t="n"/>
      <c r="L208" s="26" t="n"/>
      <c r="M208" s="28">
        <f>IFERROR(IF(OR(K208="",L208=""),"",L208-K208),"")</f>
        <v/>
      </c>
      <c r="N208" s="55" t="n"/>
      <c r="O208" s="55" t="n"/>
      <c r="P208" s="56">
        <f>IFERROR(IF(OR(N208="",O208=""),"",O208-N208),"")</f>
        <v/>
      </c>
      <c r="Q208" s="56">
        <f>IFERROR(N208/K208,0)</f>
        <v/>
      </c>
      <c r="R208" s="56">
        <f>IFERROR(O208/L208,0)</f>
        <v/>
      </c>
      <c r="S208" s="56">
        <f>IFERROR(P208/M208,0)</f>
        <v/>
      </c>
      <c r="T208" s="57">
        <f>IFERROR(K208/J208,0)</f>
        <v/>
      </c>
      <c r="U208" s="57">
        <f>IFERROR(L208/J208,0)</f>
        <v/>
      </c>
      <c r="V208" s="28">
        <f>IFERROR(E208-C208,"")</f>
        <v/>
      </c>
      <c r="W208" s="28">
        <f>IFERROR(IF(E208="","",IF(M208&lt;0,"Wash",IF(M208&gt;0,"Positive Pickup","No Change"))),"")</f>
        <v/>
      </c>
      <c r="X208" s="32" t="n"/>
      <c r="Y208" s="32" t="n"/>
      <c r="Z208" s="32" t="n"/>
      <c r="AA208" s="33">
        <f>IFERROR(IF(OR(A208="",B208="",C208="",D208="",E208="",G208="",H208="",I208="",J208="",K208="",L208="",N208="",O208=""),"Missing required input",IF(D208&gt;=C208,"Prior snapshot must be earlier",IF(C208&gt;E208,"Snapshot is after stay date",IF(OR(K208&gt;J208,L208&gt;J208),"Rooms exceed available inventory",IF(P208&lt;0,"Review negative revenue pickup","OK"))))),"Missing required input")</f>
        <v/>
      </c>
    </row>
    <row r="209">
      <c r="A209" s="26" t="n"/>
      <c r="B209" s="26" t="n"/>
      <c r="C209" s="54" t="n"/>
      <c r="D209" s="54" t="n"/>
      <c r="E209" s="54" t="n"/>
      <c r="F209" s="28">
        <f>IFERROR(IF(E209="","",INDEX('Instructions'!$H$2:$H$8,MOD(E209-1,7)+1)),"")</f>
        <v/>
      </c>
      <c r="G209" s="26" t="n"/>
      <c r="H209" s="26" t="n"/>
      <c r="I209" s="26" t="n"/>
      <c r="J209" s="26" t="n"/>
      <c r="K209" s="26" t="n"/>
      <c r="L209" s="26" t="n"/>
      <c r="M209" s="28">
        <f>IFERROR(IF(OR(K209="",L209=""),"",L209-K209),"")</f>
        <v/>
      </c>
      <c r="N209" s="55" t="n"/>
      <c r="O209" s="55" t="n"/>
      <c r="P209" s="56">
        <f>IFERROR(IF(OR(N209="",O209=""),"",O209-N209),"")</f>
        <v/>
      </c>
      <c r="Q209" s="56">
        <f>IFERROR(N209/K209,0)</f>
        <v/>
      </c>
      <c r="R209" s="56">
        <f>IFERROR(O209/L209,0)</f>
        <v/>
      </c>
      <c r="S209" s="56">
        <f>IFERROR(P209/M209,0)</f>
        <v/>
      </c>
      <c r="T209" s="57">
        <f>IFERROR(K209/J209,0)</f>
        <v/>
      </c>
      <c r="U209" s="57">
        <f>IFERROR(L209/J209,0)</f>
        <v/>
      </c>
      <c r="V209" s="28">
        <f>IFERROR(E209-C209,"")</f>
        <v/>
      </c>
      <c r="W209" s="28">
        <f>IFERROR(IF(E209="","",IF(M209&lt;0,"Wash",IF(M209&gt;0,"Positive Pickup","No Change"))),"")</f>
        <v/>
      </c>
      <c r="X209" s="32" t="n"/>
      <c r="Y209" s="32" t="n"/>
      <c r="Z209" s="32" t="n"/>
      <c r="AA209" s="33">
        <f>IFERROR(IF(OR(A209="",B209="",C209="",D209="",E209="",G209="",H209="",I209="",J209="",K209="",L209="",N209="",O209=""),"Missing required input",IF(D209&gt;=C209,"Prior snapshot must be earlier",IF(C209&gt;E209,"Snapshot is after stay date",IF(OR(K209&gt;J209,L209&gt;J209),"Rooms exceed available inventory",IF(P209&lt;0,"Review negative revenue pickup","OK"))))),"Missing required input")</f>
        <v/>
      </c>
    </row>
    <row r="210">
      <c r="A210" s="26" t="n"/>
      <c r="B210" s="26" t="n"/>
      <c r="C210" s="54" t="n"/>
      <c r="D210" s="54" t="n"/>
      <c r="E210" s="54" t="n"/>
      <c r="F210" s="28">
        <f>IFERROR(IF(E210="","",INDEX('Instructions'!$H$2:$H$8,MOD(E210-1,7)+1)),"")</f>
        <v/>
      </c>
      <c r="G210" s="26" t="n"/>
      <c r="H210" s="26" t="n"/>
      <c r="I210" s="26" t="n"/>
      <c r="J210" s="26" t="n"/>
      <c r="K210" s="26" t="n"/>
      <c r="L210" s="26" t="n"/>
      <c r="M210" s="28">
        <f>IFERROR(IF(OR(K210="",L210=""),"",L210-K210),"")</f>
        <v/>
      </c>
      <c r="N210" s="55" t="n"/>
      <c r="O210" s="55" t="n"/>
      <c r="P210" s="56">
        <f>IFERROR(IF(OR(N210="",O210=""),"",O210-N210),"")</f>
        <v/>
      </c>
      <c r="Q210" s="56">
        <f>IFERROR(N210/K210,0)</f>
        <v/>
      </c>
      <c r="R210" s="56">
        <f>IFERROR(O210/L210,0)</f>
        <v/>
      </c>
      <c r="S210" s="56">
        <f>IFERROR(P210/M210,0)</f>
        <v/>
      </c>
      <c r="T210" s="57">
        <f>IFERROR(K210/J210,0)</f>
        <v/>
      </c>
      <c r="U210" s="57">
        <f>IFERROR(L210/J210,0)</f>
        <v/>
      </c>
      <c r="V210" s="28">
        <f>IFERROR(E210-C210,"")</f>
        <v/>
      </c>
      <c r="W210" s="28">
        <f>IFERROR(IF(E210="","",IF(M210&lt;0,"Wash",IF(M210&gt;0,"Positive Pickup","No Change"))),"")</f>
        <v/>
      </c>
      <c r="X210" s="32" t="n"/>
      <c r="Y210" s="32" t="n"/>
      <c r="Z210" s="32" t="n"/>
      <c r="AA210" s="33">
        <f>IFERROR(IF(OR(A210="",B210="",C210="",D210="",E210="",G210="",H210="",I210="",J210="",K210="",L210="",N210="",O210=""),"Missing required input",IF(D210&gt;=C210,"Prior snapshot must be earlier",IF(C210&gt;E210,"Snapshot is after stay date",IF(OR(K210&gt;J210,L210&gt;J210),"Rooms exceed available inventory",IF(P210&lt;0,"Review negative revenue pickup","OK"))))),"Missing required input")</f>
        <v/>
      </c>
    </row>
    <row r="211">
      <c r="A211" s="26" t="n"/>
      <c r="B211" s="26" t="n"/>
      <c r="C211" s="54" t="n"/>
      <c r="D211" s="54" t="n"/>
      <c r="E211" s="54" t="n"/>
      <c r="F211" s="28">
        <f>IFERROR(IF(E211="","",INDEX('Instructions'!$H$2:$H$8,MOD(E211-1,7)+1)),"")</f>
        <v/>
      </c>
      <c r="G211" s="26" t="n"/>
      <c r="H211" s="26" t="n"/>
      <c r="I211" s="26" t="n"/>
      <c r="J211" s="26" t="n"/>
      <c r="K211" s="26" t="n"/>
      <c r="L211" s="26" t="n"/>
      <c r="M211" s="28">
        <f>IFERROR(IF(OR(K211="",L211=""),"",L211-K211),"")</f>
        <v/>
      </c>
      <c r="N211" s="55" t="n"/>
      <c r="O211" s="55" t="n"/>
      <c r="P211" s="56">
        <f>IFERROR(IF(OR(N211="",O211=""),"",O211-N211),"")</f>
        <v/>
      </c>
      <c r="Q211" s="56">
        <f>IFERROR(N211/K211,0)</f>
        <v/>
      </c>
      <c r="R211" s="56">
        <f>IFERROR(O211/L211,0)</f>
        <v/>
      </c>
      <c r="S211" s="56">
        <f>IFERROR(P211/M211,0)</f>
        <v/>
      </c>
      <c r="T211" s="57">
        <f>IFERROR(K211/J211,0)</f>
        <v/>
      </c>
      <c r="U211" s="57">
        <f>IFERROR(L211/J211,0)</f>
        <v/>
      </c>
      <c r="V211" s="28">
        <f>IFERROR(E211-C211,"")</f>
        <v/>
      </c>
      <c r="W211" s="28">
        <f>IFERROR(IF(E211="","",IF(M211&lt;0,"Wash",IF(M211&gt;0,"Positive Pickup","No Change"))),"")</f>
        <v/>
      </c>
      <c r="X211" s="32" t="n"/>
      <c r="Y211" s="32" t="n"/>
      <c r="Z211" s="32" t="n"/>
      <c r="AA211" s="33">
        <f>IFERROR(IF(OR(A211="",B211="",C211="",D211="",E211="",G211="",H211="",I211="",J211="",K211="",L211="",N211="",O211=""),"Missing required input",IF(D211&gt;=C211,"Prior snapshot must be earlier",IF(C211&gt;E211,"Snapshot is after stay date",IF(OR(K211&gt;J211,L211&gt;J211),"Rooms exceed available inventory",IF(P211&lt;0,"Review negative revenue pickup","OK"))))),"Missing required input")</f>
        <v/>
      </c>
    </row>
    <row r="212">
      <c r="A212" s="26" t="n"/>
      <c r="B212" s="26" t="n"/>
      <c r="C212" s="54" t="n"/>
      <c r="D212" s="54" t="n"/>
      <c r="E212" s="54" t="n"/>
      <c r="F212" s="28">
        <f>IFERROR(IF(E212="","",INDEX('Instructions'!$H$2:$H$8,MOD(E212-1,7)+1)),"")</f>
        <v/>
      </c>
      <c r="G212" s="26" t="n"/>
      <c r="H212" s="26" t="n"/>
      <c r="I212" s="26" t="n"/>
      <c r="J212" s="26" t="n"/>
      <c r="K212" s="26" t="n"/>
      <c r="L212" s="26" t="n"/>
      <c r="M212" s="28">
        <f>IFERROR(IF(OR(K212="",L212=""),"",L212-K212),"")</f>
        <v/>
      </c>
      <c r="N212" s="55" t="n"/>
      <c r="O212" s="55" t="n"/>
      <c r="P212" s="56">
        <f>IFERROR(IF(OR(N212="",O212=""),"",O212-N212),"")</f>
        <v/>
      </c>
      <c r="Q212" s="56">
        <f>IFERROR(N212/K212,0)</f>
        <v/>
      </c>
      <c r="R212" s="56">
        <f>IFERROR(O212/L212,0)</f>
        <v/>
      </c>
      <c r="S212" s="56">
        <f>IFERROR(P212/M212,0)</f>
        <v/>
      </c>
      <c r="T212" s="57">
        <f>IFERROR(K212/J212,0)</f>
        <v/>
      </c>
      <c r="U212" s="57">
        <f>IFERROR(L212/J212,0)</f>
        <v/>
      </c>
      <c r="V212" s="28">
        <f>IFERROR(E212-C212,"")</f>
        <v/>
      </c>
      <c r="W212" s="28">
        <f>IFERROR(IF(E212="","",IF(M212&lt;0,"Wash",IF(M212&gt;0,"Positive Pickup","No Change"))),"")</f>
        <v/>
      </c>
      <c r="X212" s="32" t="n"/>
      <c r="Y212" s="32" t="n"/>
      <c r="Z212" s="32" t="n"/>
      <c r="AA212" s="33">
        <f>IFERROR(IF(OR(A212="",B212="",C212="",D212="",E212="",G212="",H212="",I212="",J212="",K212="",L212="",N212="",O212=""),"Missing required input",IF(D212&gt;=C212,"Prior snapshot must be earlier",IF(C212&gt;E212,"Snapshot is after stay date",IF(OR(K212&gt;J212,L212&gt;J212),"Rooms exceed available inventory",IF(P212&lt;0,"Review negative revenue pickup","OK"))))),"Missing required input")</f>
        <v/>
      </c>
    </row>
    <row r="213">
      <c r="A213" s="26" t="n"/>
      <c r="B213" s="26" t="n"/>
      <c r="C213" s="54" t="n"/>
      <c r="D213" s="54" t="n"/>
      <c r="E213" s="54" t="n"/>
      <c r="F213" s="28">
        <f>IFERROR(IF(E213="","",INDEX('Instructions'!$H$2:$H$8,MOD(E213-1,7)+1)),"")</f>
        <v/>
      </c>
      <c r="G213" s="26" t="n"/>
      <c r="H213" s="26" t="n"/>
      <c r="I213" s="26" t="n"/>
      <c r="J213" s="26" t="n"/>
      <c r="K213" s="26" t="n"/>
      <c r="L213" s="26" t="n"/>
      <c r="M213" s="28">
        <f>IFERROR(IF(OR(K213="",L213=""),"",L213-K213),"")</f>
        <v/>
      </c>
      <c r="N213" s="55" t="n"/>
      <c r="O213" s="55" t="n"/>
      <c r="P213" s="56">
        <f>IFERROR(IF(OR(N213="",O213=""),"",O213-N213),"")</f>
        <v/>
      </c>
      <c r="Q213" s="56">
        <f>IFERROR(N213/K213,0)</f>
        <v/>
      </c>
      <c r="R213" s="56">
        <f>IFERROR(O213/L213,0)</f>
        <v/>
      </c>
      <c r="S213" s="56">
        <f>IFERROR(P213/M213,0)</f>
        <v/>
      </c>
      <c r="T213" s="57">
        <f>IFERROR(K213/J213,0)</f>
        <v/>
      </c>
      <c r="U213" s="57">
        <f>IFERROR(L213/J213,0)</f>
        <v/>
      </c>
      <c r="V213" s="28">
        <f>IFERROR(E213-C213,"")</f>
        <v/>
      </c>
      <c r="W213" s="28">
        <f>IFERROR(IF(E213="","",IF(M213&lt;0,"Wash",IF(M213&gt;0,"Positive Pickup","No Change"))),"")</f>
        <v/>
      </c>
      <c r="X213" s="32" t="n"/>
      <c r="Y213" s="32" t="n"/>
      <c r="Z213" s="32" t="n"/>
      <c r="AA213" s="33">
        <f>IFERROR(IF(OR(A213="",B213="",C213="",D213="",E213="",G213="",H213="",I213="",J213="",K213="",L213="",N213="",O213=""),"Missing required input",IF(D213&gt;=C213,"Prior snapshot must be earlier",IF(C213&gt;E213,"Snapshot is after stay date",IF(OR(K213&gt;J213,L213&gt;J213),"Rooms exceed available inventory",IF(P213&lt;0,"Review negative revenue pickup","OK"))))),"Missing required input")</f>
        <v/>
      </c>
    </row>
    <row r="214">
      <c r="A214" s="26" t="n"/>
      <c r="B214" s="26" t="n"/>
      <c r="C214" s="54" t="n"/>
      <c r="D214" s="54" t="n"/>
      <c r="E214" s="54" t="n"/>
      <c r="F214" s="28">
        <f>IFERROR(IF(E214="","",INDEX('Instructions'!$H$2:$H$8,MOD(E214-1,7)+1)),"")</f>
        <v/>
      </c>
      <c r="G214" s="26" t="n"/>
      <c r="H214" s="26" t="n"/>
      <c r="I214" s="26" t="n"/>
      <c r="J214" s="26" t="n"/>
      <c r="K214" s="26" t="n"/>
      <c r="L214" s="26" t="n"/>
      <c r="M214" s="28">
        <f>IFERROR(IF(OR(K214="",L214=""),"",L214-K214),"")</f>
        <v/>
      </c>
      <c r="N214" s="55" t="n"/>
      <c r="O214" s="55" t="n"/>
      <c r="P214" s="56">
        <f>IFERROR(IF(OR(N214="",O214=""),"",O214-N214),"")</f>
        <v/>
      </c>
      <c r="Q214" s="56">
        <f>IFERROR(N214/K214,0)</f>
        <v/>
      </c>
      <c r="R214" s="56">
        <f>IFERROR(O214/L214,0)</f>
        <v/>
      </c>
      <c r="S214" s="56">
        <f>IFERROR(P214/M214,0)</f>
        <v/>
      </c>
      <c r="T214" s="57">
        <f>IFERROR(K214/J214,0)</f>
        <v/>
      </c>
      <c r="U214" s="57">
        <f>IFERROR(L214/J214,0)</f>
        <v/>
      </c>
      <c r="V214" s="28">
        <f>IFERROR(E214-C214,"")</f>
        <v/>
      </c>
      <c r="W214" s="28">
        <f>IFERROR(IF(E214="","",IF(M214&lt;0,"Wash",IF(M214&gt;0,"Positive Pickup","No Change"))),"")</f>
        <v/>
      </c>
      <c r="X214" s="32" t="n"/>
      <c r="Y214" s="32" t="n"/>
      <c r="Z214" s="32" t="n"/>
      <c r="AA214" s="33">
        <f>IFERROR(IF(OR(A214="",B214="",C214="",D214="",E214="",G214="",H214="",I214="",J214="",K214="",L214="",N214="",O214=""),"Missing required input",IF(D214&gt;=C214,"Prior snapshot must be earlier",IF(C214&gt;E214,"Snapshot is after stay date",IF(OR(K214&gt;J214,L214&gt;J214),"Rooms exceed available inventory",IF(P214&lt;0,"Review negative revenue pickup","OK"))))),"Missing required input")</f>
        <v/>
      </c>
    </row>
    <row r="215">
      <c r="A215" s="26" t="n"/>
      <c r="B215" s="26" t="n"/>
      <c r="C215" s="54" t="n"/>
      <c r="D215" s="54" t="n"/>
      <c r="E215" s="54" t="n"/>
      <c r="F215" s="28">
        <f>IFERROR(IF(E215="","",INDEX('Instructions'!$H$2:$H$8,MOD(E215-1,7)+1)),"")</f>
        <v/>
      </c>
      <c r="G215" s="26" t="n"/>
      <c r="H215" s="26" t="n"/>
      <c r="I215" s="26" t="n"/>
      <c r="J215" s="26" t="n"/>
      <c r="K215" s="26" t="n"/>
      <c r="L215" s="26" t="n"/>
      <c r="M215" s="28">
        <f>IFERROR(IF(OR(K215="",L215=""),"",L215-K215),"")</f>
        <v/>
      </c>
      <c r="N215" s="55" t="n"/>
      <c r="O215" s="55" t="n"/>
      <c r="P215" s="56">
        <f>IFERROR(IF(OR(N215="",O215=""),"",O215-N215),"")</f>
        <v/>
      </c>
      <c r="Q215" s="56">
        <f>IFERROR(N215/K215,0)</f>
        <v/>
      </c>
      <c r="R215" s="56">
        <f>IFERROR(O215/L215,0)</f>
        <v/>
      </c>
      <c r="S215" s="56">
        <f>IFERROR(P215/M215,0)</f>
        <v/>
      </c>
      <c r="T215" s="57">
        <f>IFERROR(K215/J215,0)</f>
        <v/>
      </c>
      <c r="U215" s="57">
        <f>IFERROR(L215/J215,0)</f>
        <v/>
      </c>
      <c r="V215" s="28">
        <f>IFERROR(E215-C215,"")</f>
        <v/>
      </c>
      <c r="W215" s="28">
        <f>IFERROR(IF(E215="","",IF(M215&lt;0,"Wash",IF(M215&gt;0,"Positive Pickup","No Change"))),"")</f>
        <v/>
      </c>
      <c r="X215" s="32" t="n"/>
      <c r="Y215" s="32" t="n"/>
      <c r="Z215" s="32" t="n"/>
      <c r="AA215" s="33">
        <f>IFERROR(IF(OR(A215="",B215="",C215="",D215="",E215="",G215="",H215="",I215="",J215="",K215="",L215="",N215="",O215=""),"Missing required input",IF(D215&gt;=C215,"Prior snapshot must be earlier",IF(C215&gt;E215,"Snapshot is after stay date",IF(OR(K215&gt;J215,L215&gt;J215),"Rooms exceed available inventory",IF(P215&lt;0,"Review negative revenue pickup","OK"))))),"Missing required input")</f>
        <v/>
      </c>
    </row>
    <row r="216">
      <c r="A216" s="26" t="n"/>
      <c r="B216" s="26" t="n"/>
      <c r="C216" s="54" t="n"/>
      <c r="D216" s="54" t="n"/>
      <c r="E216" s="54" t="n"/>
      <c r="F216" s="28">
        <f>IFERROR(IF(E216="","",INDEX('Instructions'!$H$2:$H$8,MOD(E216-1,7)+1)),"")</f>
        <v/>
      </c>
      <c r="G216" s="26" t="n"/>
      <c r="H216" s="26" t="n"/>
      <c r="I216" s="26" t="n"/>
      <c r="J216" s="26" t="n"/>
      <c r="K216" s="26" t="n"/>
      <c r="L216" s="26" t="n"/>
      <c r="M216" s="28">
        <f>IFERROR(IF(OR(K216="",L216=""),"",L216-K216),"")</f>
        <v/>
      </c>
      <c r="N216" s="55" t="n"/>
      <c r="O216" s="55" t="n"/>
      <c r="P216" s="56">
        <f>IFERROR(IF(OR(N216="",O216=""),"",O216-N216),"")</f>
        <v/>
      </c>
      <c r="Q216" s="56">
        <f>IFERROR(N216/K216,0)</f>
        <v/>
      </c>
      <c r="R216" s="56">
        <f>IFERROR(O216/L216,0)</f>
        <v/>
      </c>
      <c r="S216" s="56">
        <f>IFERROR(P216/M216,0)</f>
        <v/>
      </c>
      <c r="T216" s="57">
        <f>IFERROR(K216/J216,0)</f>
        <v/>
      </c>
      <c r="U216" s="57">
        <f>IFERROR(L216/J216,0)</f>
        <v/>
      </c>
      <c r="V216" s="28">
        <f>IFERROR(E216-C216,"")</f>
        <v/>
      </c>
      <c r="W216" s="28">
        <f>IFERROR(IF(E216="","",IF(M216&lt;0,"Wash",IF(M216&gt;0,"Positive Pickup","No Change"))),"")</f>
        <v/>
      </c>
      <c r="X216" s="32" t="n"/>
      <c r="Y216" s="32" t="n"/>
      <c r="Z216" s="32" t="n"/>
      <c r="AA216" s="33">
        <f>IFERROR(IF(OR(A216="",B216="",C216="",D216="",E216="",G216="",H216="",I216="",J216="",K216="",L216="",N216="",O216=""),"Missing required input",IF(D216&gt;=C216,"Prior snapshot must be earlier",IF(C216&gt;E216,"Snapshot is after stay date",IF(OR(K216&gt;J216,L216&gt;J216),"Rooms exceed available inventory",IF(P216&lt;0,"Review negative revenue pickup","OK"))))),"Missing required input")</f>
        <v/>
      </c>
    </row>
    <row r="217">
      <c r="A217" s="26" t="n"/>
      <c r="B217" s="26" t="n"/>
      <c r="C217" s="54" t="n"/>
      <c r="D217" s="54" t="n"/>
      <c r="E217" s="54" t="n"/>
      <c r="F217" s="28">
        <f>IFERROR(IF(E217="","",INDEX('Instructions'!$H$2:$H$8,MOD(E217-1,7)+1)),"")</f>
        <v/>
      </c>
      <c r="G217" s="26" t="n"/>
      <c r="H217" s="26" t="n"/>
      <c r="I217" s="26" t="n"/>
      <c r="J217" s="26" t="n"/>
      <c r="K217" s="26" t="n"/>
      <c r="L217" s="26" t="n"/>
      <c r="M217" s="28">
        <f>IFERROR(IF(OR(K217="",L217=""),"",L217-K217),"")</f>
        <v/>
      </c>
      <c r="N217" s="55" t="n"/>
      <c r="O217" s="55" t="n"/>
      <c r="P217" s="56">
        <f>IFERROR(IF(OR(N217="",O217=""),"",O217-N217),"")</f>
        <v/>
      </c>
      <c r="Q217" s="56">
        <f>IFERROR(N217/K217,0)</f>
        <v/>
      </c>
      <c r="R217" s="56">
        <f>IFERROR(O217/L217,0)</f>
        <v/>
      </c>
      <c r="S217" s="56">
        <f>IFERROR(P217/M217,0)</f>
        <v/>
      </c>
      <c r="T217" s="57">
        <f>IFERROR(K217/J217,0)</f>
        <v/>
      </c>
      <c r="U217" s="57">
        <f>IFERROR(L217/J217,0)</f>
        <v/>
      </c>
      <c r="V217" s="28">
        <f>IFERROR(E217-C217,"")</f>
        <v/>
      </c>
      <c r="W217" s="28">
        <f>IFERROR(IF(E217="","",IF(M217&lt;0,"Wash",IF(M217&gt;0,"Positive Pickup","No Change"))),"")</f>
        <v/>
      </c>
      <c r="X217" s="32" t="n"/>
      <c r="Y217" s="32" t="n"/>
      <c r="Z217" s="32" t="n"/>
      <c r="AA217" s="33">
        <f>IFERROR(IF(OR(A217="",B217="",C217="",D217="",E217="",G217="",H217="",I217="",J217="",K217="",L217="",N217="",O217=""),"Missing required input",IF(D217&gt;=C217,"Prior snapshot must be earlier",IF(C217&gt;E217,"Snapshot is after stay date",IF(OR(K217&gt;J217,L217&gt;J217),"Rooms exceed available inventory",IF(P217&lt;0,"Review negative revenue pickup","OK"))))),"Missing required input")</f>
        <v/>
      </c>
    </row>
    <row r="218">
      <c r="A218" s="26" t="n"/>
      <c r="B218" s="26" t="n"/>
      <c r="C218" s="54" t="n"/>
      <c r="D218" s="54" t="n"/>
      <c r="E218" s="54" t="n"/>
      <c r="F218" s="28">
        <f>IFERROR(IF(E218="","",INDEX('Instructions'!$H$2:$H$8,MOD(E218-1,7)+1)),"")</f>
        <v/>
      </c>
      <c r="G218" s="26" t="n"/>
      <c r="H218" s="26" t="n"/>
      <c r="I218" s="26" t="n"/>
      <c r="J218" s="26" t="n"/>
      <c r="K218" s="26" t="n"/>
      <c r="L218" s="26" t="n"/>
      <c r="M218" s="28">
        <f>IFERROR(IF(OR(K218="",L218=""),"",L218-K218),"")</f>
        <v/>
      </c>
      <c r="N218" s="55" t="n"/>
      <c r="O218" s="55" t="n"/>
      <c r="P218" s="56">
        <f>IFERROR(IF(OR(N218="",O218=""),"",O218-N218),"")</f>
        <v/>
      </c>
      <c r="Q218" s="56">
        <f>IFERROR(N218/K218,0)</f>
        <v/>
      </c>
      <c r="R218" s="56">
        <f>IFERROR(O218/L218,0)</f>
        <v/>
      </c>
      <c r="S218" s="56">
        <f>IFERROR(P218/M218,0)</f>
        <v/>
      </c>
      <c r="T218" s="57">
        <f>IFERROR(K218/J218,0)</f>
        <v/>
      </c>
      <c r="U218" s="57">
        <f>IFERROR(L218/J218,0)</f>
        <v/>
      </c>
      <c r="V218" s="28">
        <f>IFERROR(E218-C218,"")</f>
        <v/>
      </c>
      <c r="W218" s="28">
        <f>IFERROR(IF(E218="","",IF(M218&lt;0,"Wash",IF(M218&gt;0,"Positive Pickup","No Change"))),"")</f>
        <v/>
      </c>
      <c r="X218" s="32" t="n"/>
      <c r="Y218" s="32" t="n"/>
      <c r="Z218" s="32" t="n"/>
      <c r="AA218" s="33">
        <f>IFERROR(IF(OR(A218="",B218="",C218="",D218="",E218="",G218="",H218="",I218="",J218="",K218="",L218="",N218="",O218=""),"Missing required input",IF(D218&gt;=C218,"Prior snapshot must be earlier",IF(C218&gt;E218,"Snapshot is after stay date",IF(OR(K218&gt;J218,L218&gt;J218),"Rooms exceed available inventory",IF(P218&lt;0,"Review negative revenue pickup","OK"))))),"Missing required input")</f>
        <v/>
      </c>
    </row>
    <row r="219">
      <c r="A219" s="26" t="n"/>
      <c r="B219" s="26" t="n"/>
      <c r="C219" s="54" t="n"/>
      <c r="D219" s="54" t="n"/>
      <c r="E219" s="54" t="n"/>
      <c r="F219" s="28">
        <f>IFERROR(IF(E219="","",INDEX('Instructions'!$H$2:$H$8,MOD(E219-1,7)+1)),"")</f>
        <v/>
      </c>
      <c r="G219" s="26" t="n"/>
      <c r="H219" s="26" t="n"/>
      <c r="I219" s="26" t="n"/>
      <c r="J219" s="26" t="n"/>
      <c r="K219" s="26" t="n"/>
      <c r="L219" s="26" t="n"/>
      <c r="M219" s="28">
        <f>IFERROR(IF(OR(K219="",L219=""),"",L219-K219),"")</f>
        <v/>
      </c>
      <c r="N219" s="55" t="n"/>
      <c r="O219" s="55" t="n"/>
      <c r="P219" s="56">
        <f>IFERROR(IF(OR(N219="",O219=""),"",O219-N219),"")</f>
        <v/>
      </c>
      <c r="Q219" s="56">
        <f>IFERROR(N219/K219,0)</f>
        <v/>
      </c>
      <c r="R219" s="56">
        <f>IFERROR(O219/L219,0)</f>
        <v/>
      </c>
      <c r="S219" s="56">
        <f>IFERROR(P219/M219,0)</f>
        <v/>
      </c>
      <c r="T219" s="57">
        <f>IFERROR(K219/J219,0)</f>
        <v/>
      </c>
      <c r="U219" s="57">
        <f>IFERROR(L219/J219,0)</f>
        <v/>
      </c>
      <c r="V219" s="28">
        <f>IFERROR(E219-C219,"")</f>
        <v/>
      </c>
      <c r="W219" s="28">
        <f>IFERROR(IF(E219="","",IF(M219&lt;0,"Wash",IF(M219&gt;0,"Positive Pickup","No Change"))),"")</f>
        <v/>
      </c>
      <c r="X219" s="32" t="n"/>
      <c r="Y219" s="32" t="n"/>
      <c r="Z219" s="32" t="n"/>
      <c r="AA219" s="33">
        <f>IFERROR(IF(OR(A219="",B219="",C219="",D219="",E219="",G219="",H219="",I219="",J219="",K219="",L219="",N219="",O219=""),"Missing required input",IF(D219&gt;=C219,"Prior snapshot must be earlier",IF(C219&gt;E219,"Snapshot is after stay date",IF(OR(K219&gt;J219,L219&gt;J219),"Rooms exceed available inventory",IF(P219&lt;0,"Review negative revenue pickup","OK"))))),"Missing required input")</f>
        <v/>
      </c>
    </row>
    <row r="220">
      <c r="A220" s="26" t="n"/>
      <c r="B220" s="26" t="n"/>
      <c r="C220" s="54" t="n"/>
      <c r="D220" s="54" t="n"/>
      <c r="E220" s="54" t="n"/>
      <c r="F220" s="28">
        <f>IFERROR(IF(E220="","",INDEX('Instructions'!$H$2:$H$8,MOD(E220-1,7)+1)),"")</f>
        <v/>
      </c>
      <c r="G220" s="26" t="n"/>
      <c r="H220" s="26" t="n"/>
      <c r="I220" s="26" t="n"/>
      <c r="J220" s="26" t="n"/>
      <c r="K220" s="26" t="n"/>
      <c r="L220" s="26" t="n"/>
      <c r="M220" s="28">
        <f>IFERROR(IF(OR(K220="",L220=""),"",L220-K220),"")</f>
        <v/>
      </c>
      <c r="N220" s="55" t="n"/>
      <c r="O220" s="55" t="n"/>
      <c r="P220" s="56">
        <f>IFERROR(IF(OR(N220="",O220=""),"",O220-N220),"")</f>
        <v/>
      </c>
      <c r="Q220" s="56">
        <f>IFERROR(N220/K220,0)</f>
        <v/>
      </c>
      <c r="R220" s="56">
        <f>IFERROR(O220/L220,0)</f>
        <v/>
      </c>
      <c r="S220" s="56">
        <f>IFERROR(P220/M220,0)</f>
        <v/>
      </c>
      <c r="T220" s="57">
        <f>IFERROR(K220/J220,0)</f>
        <v/>
      </c>
      <c r="U220" s="57">
        <f>IFERROR(L220/J220,0)</f>
        <v/>
      </c>
      <c r="V220" s="28">
        <f>IFERROR(E220-C220,"")</f>
        <v/>
      </c>
      <c r="W220" s="28">
        <f>IFERROR(IF(E220="","",IF(M220&lt;0,"Wash",IF(M220&gt;0,"Positive Pickup","No Change"))),"")</f>
        <v/>
      </c>
      <c r="X220" s="32" t="n"/>
      <c r="Y220" s="32" t="n"/>
      <c r="Z220" s="32" t="n"/>
      <c r="AA220" s="33">
        <f>IFERROR(IF(OR(A220="",B220="",C220="",D220="",E220="",G220="",H220="",I220="",J220="",K220="",L220="",N220="",O220=""),"Missing required input",IF(D220&gt;=C220,"Prior snapshot must be earlier",IF(C220&gt;E220,"Snapshot is after stay date",IF(OR(K220&gt;J220,L220&gt;J220),"Rooms exceed available inventory",IF(P220&lt;0,"Review negative revenue pickup","OK"))))),"Missing required input")</f>
        <v/>
      </c>
    </row>
    <row r="221">
      <c r="A221" s="26" t="n"/>
      <c r="B221" s="26" t="n"/>
      <c r="C221" s="54" t="n"/>
      <c r="D221" s="54" t="n"/>
      <c r="E221" s="54" t="n"/>
      <c r="F221" s="28">
        <f>IFERROR(IF(E221="","",INDEX('Instructions'!$H$2:$H$8,MOD(E221-1,7)+1)),"")</f>
        <v/>
      </c>
      <c r="G221" s="26" t="n"/>
      <c r="H221" s="26" t="n"/>
      <c r="I221" s="26" t="n"/>
      <c r="J221" s="26" t="n"/>
      <c r="K221" s="26" t="n"/>
      <c r="L221" s="26" t="n"/>
      <c r="M221" s="28">
        <f>IFERROR(IF(OR(K221="",L221=""),"",L221-K221),"")</f>
        <v/>
      </c>
      <c r="N221" s="55" t="n"/>
      <c r="O221" s="55" t="n"/>
      <c r="P221" s="56">
        <f>IFERROR(IF(OR(N221="",O221=""),"",O221-N221),"")</f>
        <v/>
      </c>
      <c r="Q221" s="56">
        <f>IFERROR(N221/K221,0)</f>
        <v/>
      </c>
      <c r="R221" s="56">
        <f>IFERROR(O221/L221,0)</f>
        <v/>
      </c>
      <c r="S221" s="56">
        <f>IFERROR(P221/M221,0)</f>
        <v/>
      </c>
      <c r="T221" s="57">
        <f>IFERROR(K221/J221,0)</f>
        <v/>
      </c>
      <c r="U221" s="57">
        <f>IFERROR(L221/J221,0)</f>
        <v/>
      </c>
      <c r="V221" s="28">
        <f>IFERROR(E221-C221,"")</f>
        <v/>
      </c>
      <c r="W221" s="28">
        <f>IFERROR(IF(E221="","",IF(M221&lt;0,"Wash",IF(M221&gt;0,"Positive Pickup","No Change"))),"")</f>
        <v/>
      </c>
      <c r="X221" s="32" t="n"/>
      <c r="Y221" s="32" t="n"/>
      <c r="Z221" s="32" t="n"/>
      <c r="AA221" s="33">
        <f>IFERROR(IF(OR(A221="",B221="",C221="",D221="",E221="",G221="",H221="",I221="",J221="",K221="",L221="",N221="",O221=""),"Missing required input",IF(D221&gt;=C221,"Prior snapshot must be earlier",IF(C221&gt;E221,"Snapshot is after stay date",IF(OR(K221&gt;J221,L221&gt;J221),"Rooms exceed available inventory",IF(P221&lt;0,"Review negative revenue pickup","OK"))))),"Missing required input")</f>
        <v/>
      </c>
    </row>
    <row r="222">
      <c r="A222" s="26" t="n"/>
      <c r="B222" s="26" t="n"/>
      <c r="C222" s="54" t="n"/>
      <c r="D222" s="54" t="n"/>
      <c r="E222" s="54" t="n"/>
      <c r="F222" s="28">
        <f>IFERROR(IF(E222="","",INDEX('Instructions'!$H$2:$H$8,MOD(E222-1,7)+1)),"")</f>
        <v/>
      </c>
      <c r="G222" s="26" t="n"/>
      <c r="H222" s="26" t="n"/>
      <c r="I222" s="26" t="n"/>
      <c r="J222" s="26" t="n"/>
      <c r="K222" s="26" t="n"/>
      <c r="L222" s="26" t="n"/>
      <c r="M222" s="28">
        <f>IFERROR(IF(OR(K222="",L222=""),"",L222-K222),"")</f>
        <v/>
      </c>
      <c r="N222" s="55" t="n"/>
      <c r="O222" s="55" t="n"/>
      <c r="P222" s="56">
        <f>IFERROR(IF(OR(N222="",O222=""),"",O222-N222),"")</f>
        <v/>
      </c>
      <c r="Q222" s="56">
        <f>IFERROR(N222/K222,0)</f>
        <v/>
      </c>
      <c r="R222" s="56">
        <f>IFERROR(O222/L222,0)</f>
        <v/>
      </c>
      <c r="S222" s="56">
        <f>IFERROR(P222/M222,0)</f>
        <v/>
      </c>
      <c r="T222" s="57">
        <f>IFERROR(K222/J222,0)</f>
        <v/>
      </c>
      <c r="U222" s="57">
        <f>IFERROR(L222/J222,0)</f>
        <v/>
      </c>
      <c r="V222" s="28">
        <f>IFERROR(E222-C222,"")</f>
        <v/>
      </c>
      <c r="W222" s="28">
        <f>IFERROR(IF(E222="","",IF(M222&lt;0,"Wash",IF(M222&gt;0,"Positive Pickup","No Change"))),"")</f>
        <v/>
      </c>
      <c r="X222" s="32" t="n"/>
      <c r="Y222" s="32" t="n"/>
      <c r="Z222" s="32" t="n"/>
      <c r="AA222" s="33">
        <f>IFERROR(IF(OR(A222="",B222="",C222="",D222="",E222="",G222="",H222="",I222="",J222="",K222="",L222="",N222="",O222=""),"Missing required input",IF(D222&gt;=C222,"Prior snapshot must be earlier",IF(C222&gt;E222,"Snapshot is after stay date",IF(OR(K222&gt;J222,L222&gt;J222),"Rooms exceed available inventory",IF(P222&lt;0,"Review negative revenue pickup","OK"))))),"Missing required input")</f>
        <v/>
      </c>
    </row>
    <row r="223">
      <c r="A223" s="26" t="n"/>
      <c r="B223" s="26" t="n"/>
      <c r="C223" s="54" t="n"/>
      <c r="D223" s="54" t="n"/>
      <c r="E223" s="54" t="n"/>
      <c r="F223" s="28">
        <f>IFERROR(IF(E223="","",INDEX('Instructions'!$H$2:$H$8,MOD(E223-1,7)+1)),"")</f>
        <v/>
      </c>
      <c r="G223" s="26" t="n"/>
      <c r="H223" s="26" t="n"/>
      <c r="I223" s="26" t="n"/>
      <c r="J223" s="26" t="n"/>
      <c r="K223" s="26" t="n"/>
      <c r="L223" s="26" t="n"/>
      <c r="M223" s="28">
        <f>IFERROR(IF(OR(K223="",L223=""),"",L223-K223),"")</f>
        <v/>
      </c>
      <c r="N223" s="55" t="n"/>
      <c r="O223" s="55" t="n"/>
      <c r="P223" s="56">
        <f>IFERROR(IF(OR(N223="",O223=""),"",O223-N223),"")</f>
        <v/>
      </c>
      <c r="Q223" s="56">
        <f>IFERROR(N223/K223,0)</f>
        <v/>
      </c>
      <c r="R223" s="56">
        <f>IFERROR(O223/L223,0)</f>
        <v/>
      </c>
      <c r="S223" s="56">
        <f>IFERROR(P223/M223,0)</f>
        <v/>
      </c>
      <c r="T223" s="57">
        <f>IFERROR(K223/J223,0)</f>
        <v/>
      </c>
      <c r="U223" s="57">
        <f>IFERROR(L223/J223,0)</f>
        <v/>
      </c>
      <c r="V223" s="28">
        <f>IFERROR(E223-C223,"")</f>
        <v/>
      </c>
      <c r="W223" s="28">
        <f>IFERROR(IF(E223="","",IF(M223&lt;0,"Wash",IF(M223&gt;0,"Positive Pickup","No Change"))),"")</f>
        <v/>
      </c>
      <c r="X223" s="32" t="n"/>
      <c r="Y223" s="32" t="n"/>
      <c r="Z223" s="32" t="n"/>
      <c r="AA223" s="33">
        <f>IFERROR(IF(OR(A223="",B223="",C223="",D223="",E223="",G223="",H223="",I223="",J223="",K223="",L223="",N223="",O223=""),"Missing required input",IF(D223&gt;=C223,"Prior snapshot must be earlier",IF(C223&gt;E223,"Snapshot is after stay date",IF(OR(K223&gt;J223,L223&gt;J223),"Rooms exceed available inventory",IF(P223&lt;0,"Review negative revenue pickup","OK"))))),"Missing required input")</f>
        <v/>
      </c>
    </row>
    <row r="224">
      <c r="A224" s="26" t="n"/>
      <c r="B224" s="26" t="n"/>
      <c r="C224" s="54" t="n"/>
      <c r="D224" s="54" t="n"/>
      <c r="E224" s="54" t="n"/>
      <c r="F224" s="28">
        <f>IFERROR(IF(E224="","",INDEX('Instructions'!$H$2:$H$8,MOD(E224-1,7)+1)),"")</f>
        <v/>
      </c>
      <c r="G224" s="26" t="n"/>
      <c r="H224" s="26" t="n"/>
      <c r="I224" s="26" t="n"/>
      <c r="J224" s="26" t="n"/>
      <c r="K224" s="26" t="n"/>
      <c r="L224" s="26" t="n"/>
      <c r="M224" s="28">
        <f>IFERROR(IF(OR(K224="",L224=""),"",L224-K224),"")</f>
        <v/>
      </c>
      <c r="N224" s="55" t="n"/>
      <c r="O224" s="55" t="n"/>
      <c r="P224" s="56">
        <f>IFERROR(IF(OR(N224="",O224=""),"",O224-N224),"")</f>
        <v/>
      </c>
      <c r="Q224" s="56">
        <f>IFERROR(N224/K224,0)</f>
        <v/>
      </c>
      <c r="R224" s="56">
        <f>IFERROR(O224/L224,0)</f>
        <v/>
      </c>
      <c r="S224" s="56">
        <f>IFERROR(P224/M224,0)</f>
        <v/>
      </c>
      <c r="T224" s="57">
        <f>IFERROR(K224/J224,0)</f>
        <v/>
      </c>
      <c r="U224" s="57">
        <f>IFERROR(L224/J224,0)</f>
        <v/>
      </c>
      <c r="V224" s="28">
        <f>IFERROR(E224-C224,"")</f>
        <v/>
      </c>
      <c r="W224" s="28">
        <f>IFERROR(IF(E224="","",IF(M224&lt;0,"Wash",IF(M224&gt;0,"Positive Pickup","No Change"))),"")</f>
        <v/>
      </c>
      <c r="X224" s="32" t="n"/>
      <c r="Y224" s="32" t="n"/>
      <c r="Z224" s="32" t="n"/>
      <c r="AA224" s="33">
        <f>IFERROR(IF(OR(A224="",B224="",C224="",D224="",E224="",G224="",H224="",I224="",J224="",K224="",L224="",N224="",O224=""),"Missing required input",IF(D224&gt;=C224,"Prior snapshot must be earlier",IF(C224&gt;E224,"Snapshot is after stay date",IF(OR(K224&gt;J224,L224&gt;J224),"Rooms exceed available inventory",IF(P224&lt;0,"Review negative revenue pickup","OK"))))),"Missing required input")</f>
        <v/>
      </c>
    </row>
    <row r="225">
      <c r="A225" s="26" t="n"/>
      <c r="B225" s="26" t="n"/>
      <c r="C225" s="54" t="n"/>
      <c r="D225" s="54" t="n"/>
      <c r="E225" s="54" t="n"/>
      <c r="F225" s="28">
        <f>IFERROR(IF(E225="","",INDEX('Instructions'!$H$2:$H$8,MOD(E225-1,7)+1)),"")</f>
        <v/>
      </c>
      <c r="G225" s="26" t="n"/>
      <c r="H225" s="26" t="n"/>
      <c r="I225" s="26" t="n"/>
      <c r="J225" s="26" t="n"/>
      <c r="K225" s="26" t="n"/>
      <c r="L225" s="26" t="n"/>
      <c r="M225" s="28">
        <f>IFERROR(IF(OR(K225="",L225=""),"",L225-K225),"")</f>
        <v/>
      </c>
      <c r="N225" s="55" t="n"/>
      <c r="O225" s="55" t="n"/>
      <c r="P225" s="56">
        <f>IFERROR(IF(OR(N225="",O225=""),"",O225-N225),"")</f>
        <v/>
      </c>
      <c r="Q225" s="56">
        <f>IFERROR(N225/K225,0)</f>
        <v/>
      </c>
      <c r="R225" s="56">
        <f>IFERROR(O225/L225,0)</f>
        <v/>
      </c>
      <c r="S225" s="56">
        <f>IFERROR(P225/M225,0)</f>
        <v/>
      </c>
      <c r="T225" s="57">
        <f>IFERROR(K225/J225,0)</f>
        <v/>
      </c>
      <c r="U225" s="57">
        <f>IFERROR(L225/J225,0)</f>
        <v/>
      </c>
      <c r="V225" s="28">
        <f>IFERROR(E225-C225,"")</f>
        <v/>
      </c>
      <c r="W225" s="28">
        <f>IFERROR(IF(E225="","",IF(M225&lt;0,"Wash",IF(M225&gt;0,"Positive Pickup","No Change"))),"")</f>
        <v/>
      </c>
      <c r="X225" s="32" t="n"/>
      <c r="Y225" s="32" t="n"/>
      <c r="Z225" s="32" t="n"/>
      <c r="AA225" s="33">
        <f>IFERROR(IF(OR(A225="",B225="",C225="",D225="",E225="",G225="",H225="",I225="",J225="",K225="",L225="",N225="",O225=""),"Missing required input",IF(D225&gt;=C225,"Prior snapshot must be earlier",IF(C225&gt;E225,"Snapshot is after stay date",IF(OR(K225&gt;J225,L225&gt;J225),"Rooms exceed available inventory",IF(P225&lt;0,"Review negative revenue pickup","OK"))))),"Missing required input")</f>
        <v/>
      </c>
    </row>
    <row r="226">
      <c r="A226" s="26" t="n"/>
      <c r="B226" s="26" t="n"/>
      <c r="C226" s="54" t="n"/>
      <c r="D226" s="54" t="n"/>
      <c r="E226" s="54" t="n"/>
      <c r="F226" s="28">
        <f>IFERROR(IF(E226="","",INDEX('Instructions'!$H$2:$H$8,MOD(E226-1,7)+1)),"")</f>
        <v/>
      </c>
      <c r="G226" s="26" t="n"/>
      <c r="H226" s="26" t="n"/>
      <c r="I226" s="26" t="n"/>
      <c r="J226" s="26" t="n"/>
      <c r="K226" s="26" t="n"/>
      <c r="L226" s="26" t="n"/>
      <c r="M226" s="28">
        <f>IFERROR(IF(OR(K226="",L226=""),"",L226-K226),"")</f>
        <v/>
      </c>
      <c r="N226" s="55" t="n"/>
      <c r="O226" s="55" t="n"/>
      <c r="P226" s="56">
        <f>IFERROR(IF(OR(N226="",O226=""),"",O226-N226),"")</f>
        <v/>
      </c>
      <c r="Q226" s="56">
        <f>IFERROR(N226/K226,0)</f>
        <v/>
      </c>
      <c r="R226" s="56">
        <f>IFERROR(O226/L226,0)</f>
        <v/>
      </c>
      <c r="S226" s="56">
        <f>IFERROR(P226/M226,0)</f>
        <v/>
      </c>
      <c r="T226" s="57">
        <f>IFERROR(K226/J226,0)</f>
        <v/>
      </c>
      <c r="U226" s="57">
        <f>IFERROR(L226/J226,0)</f>
        <v/>
      </c>
      <c r="V226" s="28">
        <f>IFERROR(E226-C226,"")</f>
        <v/>
      </c>
      <c r="W226" s="28">
        <f>IFERROR(IF(E226="","",IF(M226&lt;0,"Wash",IF(M226&gt;0,"Positive Pickup","No Change"))),"")</f>
        <v/>
      </c>
      <c r="X226" s="32" t="n"/>
      <c r="Y226" s="32" t="n"/>
      <c r="Z226" s="32" t="n"/>
      <c r="AA226" s="33">
        <f>IFERROR(IF(OR(A226="",B226="",C226="",D226="",E226="",G226="",H226="",I226="",J226="",K226="",L226="",N226="",O226=""),"Missing required input",IF(D226&gt;=C226,"Prior snapshot must be earlier",IF(C226&gt;E226,"Snapshot is after stay date",IF(OR(K226&gt;J226,L226&gt;J226),"Rooms exceed available inventory",IF(P226&lt;0,"Review negative revenue pickup","OK"))))),"Missing required input")</f>
        <v/>
      </c>
    </row>
    <row r="227">
      <c r="A227" s="26" t="n"/>
      <c r="B227" s="26" t="n"/>
      <c r="C227" s="54" t="n"/>
      <c r="D227" s="54" t="n"/>
      <c r="E227" s="54" t="n"/>
      <c r="F227" s="28">
        <f>IFERROR(IF(E227="","",INDEX('Instructions'!$H$2:$H$8,MOD(E227-1,7)+1)),"")</f>
        <v/>
      </c>
      <c r="G227" s="26" t="n"/>
      <c r="H227" s="26" t="n"/>
      <c r="I227" s="26" t="n"/>
      <c r="J227" s="26" t="n"/>
      <c r="K227" s="26" t="n"/>
      <c r="L227" s="26" t="n"/>
      <c r="M227" s="28">
        <f>IFERROR(IF(OR(K227="",L227=""),"",L227-K227),"")</f>
        <v/>
      </c>
      <c r="N227" s="55" t="n"/>
      <c r="O227" s="55" t="n"/>
      <c r="P227" s="56">
        <f>IFERROR(IF(OR(N227="",O227=""),"",O227-N227),"")</f>
        <v/>
      </c>
      <c r="Q227" s="56">
        <f>IFERROR(N227/K227,0)</f>
        <v/>
      </c>
      <c r="R227" s="56">
        <f>IFERROR(O227/L227,0)</f>
        <v/>
      </c>
      <c r="S227" s="56">
        <f>IFERROR(P227/M227,0)</f>
        <v/>
      </c>
      <c r="T227" s="57">
        <f>IFERROR(K227/J227,0)</f>
        <v/>
      </c>
      <c r="U227" s="57">
        <f>IFERROR(L227/J227,0)</f>
        <v/>
      </c>
      <c r="V227" s="28">
        <f>IFERROR(E227-C227,"")</f>
        <v/>
      </c>
      <c r="W227" s="28">
        <f>IFERROR(IF(E227="","",IF(M227&lt;0,"Wash",IF(M227&gt;0,"Positive Pickup","No Change"))),"")</f>
        <v/>
      </c>
      <c r="X227" s="32" t="n"/>
      <c r="Y227" s="32" t="n"/>
      <c r="Z227" s="32" t="n"/>
      <c r="AA227" s="33">
        <f>IFERROR(IF(OR(A227="",B227="",C227="",D227="",E227="",G227="",H227="",I227="",J227="",K227="",L227="",N227="",O227=""),"Missing required input",IF(D227&gt;=C227,"Prior snapshot must be earlier",IF(C227&gt;E227,"Snapshot is after stay date",IF(OR(K227&gt;J227,L227&gt;J227),"Rooms exceed available inventory",IF(P227&lt;0,"Review negative revenue pickup","OK"))))),"Missing required input")</f>
        <v/>
      </c>
    </row>
    <row r="228">
      <c r="A228" s="26" t="n"/>
      <c r="B228" s="26" t="n"/>
      <c r="C228" s="54" t="n"/>
      <c r="D228" s="54" t="n"/>
      <c r="E228" s="54" t="n"/>
      <c r="F228" s="28">
        <f>IFERROR(IF(E228="","",INDEX('Instructions'!$H$2:$H$8,MOD(E228-1,7)+1)),"")</f>
        <v/>
      </c>
      <c r="G228" s="26" t="n"/>
      <c r="H228" s="26" t="n"/>
      <c r="I228" s="26" t="n"/>
      <c r="J228" s="26" t="n"/>
      <c r="K228" s="26" t="n"/>
      <c r="L228" s="26" t="n"/>
      <c r="M228" s="28">
        <f>IFERROR(IF(OR(K228="",L228=""),"",L228-K228),"")</f>
        <v/>
      </c>
      <c r="N228" s="55" t="n"/>
      <c r="O228" s="55" t="n"/>
      <c r="P228" s="56">
        <f>IFERROR(IF(OR(N228="",O228=""),"",O228-N228),"")</f>
        <v/>
      </c>
      <c r="Q228" s="56">
        <f>IFERROR(N228/K228,0)</f>
        <v/>
      </c>
      <c r="R228" s="56">
        <f>IFERROR(O228/L228,0)</f>
        <v/>
      </c>
      <c r="S228" s="56">
        <f>IFERROR(P228/M228,0)</f>
        <v/>
      </c>
      <c r="T228" s="57">
        <f>IFERROR(K228/J228,0)</f>
        <v/>
      </c>
      <c r="U228" s="57">
        <f>IFERROR(L228/J228,0)</f>
        <v/>
      </c>
      <c r="V228" s="28">
        <f>IFERROR(E228-C228,"")</f>
        <v/>
      </c>
      <c r="W228" s="28">
        <f>IFERROR(IF(E228="","",IF(M228&lt;0,"Wash",IF(M228&gt;0,"Positive Pickup","No Change"))),"")</f>
        <v/>
      </c>
      <c r="X228" s="32" t="n"/>
      <c r="Y228" s="32" t="n"/>
      <c r="Z228" s="32" t="n"/>
      <c r="AA228" s="33">
        <f>IFERROR(IF(OR(A228="",B228="",C228="",D228="",E228="",G228="",H228="",I228="",J228="",K228="",L228="",N228="",O228=""),"Missing required input",IF(D228&gt;=C228,"Prior snapshot must be earlier",IF(C228&gt;E228,"Snapshot is after stay date",IF(OR(K228&gt;J228,L228&gt;J228),"Rooms exceed available inventory",IF(P228&lt;0,"Review negative revenue pickup","OK"))))),"Missing required input")</f>
        <v/>
      </c>
    </row>
    <row r="229">
      <c r="A229" s="26" t="n"/>
      <c r="B229" s="26" t="n"/>
      <c r="C229" s="54" t="n"/>
      <c r="D229" s="54" t="n"/>
      <c r="E229" s="54" t="n"/>
      <c r="F229" s="28">
        <f>IFERROR(IF(E229="","",INDEX('Instructions'!$H$2:$H$8,MOD(E229-1,7)+1)),"")</f>
        <v/>
      </c>
      <c r="G229" s="26" t="n"/>
      <c r="H229" s="26" t="n"/>
      <c r="I229" s="26" t="n"/>
      <c r="J229" s="26" t="n"/>
      <c r="K229" s="26" t="n"/>
      <c r="L229" s="26" t="n"/>
      <c r="M229" s="28">
        <f>IFERROR(IF(OR(K229="",L229=""),"",L229-K229),"")</f>
        <v/>
      </c>
      <c r="N229" s="55" t="n"/>
      <c r="O229" s="55" t="n"/>
      <c r="P229" s="56">
        <f>IFERROR(IF(OR(N229="",O229=""),"",O229-N229),"")</f>
        <v/>
      </c>
      <c r="Q229" s="56">
        <f>IFERROR(N229/K229,0)</f>
        <v/>
      </c>
      <c r="R229" s="56">
        <f>IFERROR(O229/L229,0)</f>
        <v/>
      </c>
      <c r="S229" s="56">
        <f>IFERROR(P229/M229,0)</f>
        <v/>
      </c>
      <c r="T229" s="57">
        <f>IFERROR(K229/J229,0)</f>
        <v/>
      </c>
      <c r="U229" s="57">
        <f>IFERROR(L229/J229,0)</f>
        <v/>
      </c>
      <c r="V229" s="28">
        <f>IFERROR(E229-C229,"")</f>
        <v/>
      </c>
      <c r="W229" s="28">
        <f>IFERROR(IF(E229="","",IF(M229&lt;0,"Wash",IF(M229&gt;0,"Positive Pickup","No Change"))),"")</f>
        <v/>
      </c>
      <c r="X229" s="32" t="n"/>
      <c r="Y229" s="32" t="n"/>
      <c r="Z229" s="32" t="n"/>
      <c r="AA229" s="33">
        <f>IFERROR(IF(OR(A229="",B229="",C229="",D229="",E229="",G229="",H229="",I229="",J229="",K229="",L229="",N229="",O229=""),"Missing required input",IF(D229&gt;=C229,"Prior snapshot must be earlier",IF(C229&gt;E229,"Snapshot is after stay date",IF(OR(K229&gt;J229,L229&gt;J229),"Rooms exceed available inventory",IF(P229&lt;0,"Review negative revenue pickup","OK"))))),"Missing required input")</f>
        <v/>
      </c>
    </row>
    <row r="230">
      <c r="A230" s="26" t="n"/>
      <c r="B230" s="26" t="n"/>
      <c r="C230" s="54" t="n"/>
      <c r="D230" s="54" t="n"/>
      <c r="E230" s="54" t="n"/>
      <c r="F230" s="28">
        <f>IFERROR(IF(E230="","",INDEX('Instructions'!$H$2:$H$8,MOD(E230-1,7)+1)),"")</f>
        <v/>
      </c>
      <c r="G230" s="26" t="n"/>
      <c r="H230" s="26" t="n"/>
      <c r="I230" s="26" t="n"/>
      <c r="J230" s="26" t="n"/>
      <c r="K230" s="26" t="n"/>
      <c r="L230" s="26" t="n"/>
      <c r="M230" s="28">
        <f>IFERROR(IF(OR(K230="",L230=""),"",L230-K230),"")</f>
        <v/>
      </c>
      <c r="N230" s="55" t="n"/>
      <c r="O230" s="55" t="n"/>
      <c r="P230" s="56">
        <f>IFERROR(IF(OR(N230="",O230=""),"",O230-N230),"")</f>
        <v/>
      </c>
      <c r="Q230" s="56">
        <f>IFERROR(N230/K230,0)</f>
        <v/>
      </c>
      <c r="R230" s="56">
        <f>IFERROR(O230/L230,0)</f>
        <v/>
      </c>
      <c r="S230" s="56">
        <f>IFERROR(P230/M230,0)</f>
        <v/>
      </c>
      <c r="T230" s="57">
        <f>IFERROR(K230/J230,0)</f>
        <v/>
      </c>
      <c r="U230" s="57">
        <f>IFERROR(L230/J230,0)</f>
        <v/>
      </c>
      <c r="V230" s="28">
        <f>IFERROR(E230-C230,"")</f>
        <v/>
      </c>
      <c r="W230" s="28">
        <f>IFERROR(IF(E230="","",IF(M230&lt;0,"Wash",IF(M230&gt;0,"Positive Pickup","No Change"))),"")</f>
        <v/>
      </c>
      <c r="X230" s="32" t="n"/>
      <c r="Y230" s="32" t="n"/>
      <c r="Z230" s="32" t="n"/>
      <c r="AA230" s="33">
        <f>IFERROR(IF(OR(A230="",B230="",C230="",D230="",E230="",G230="",H230="",I230="",J230="",K230="",L230="",N230="",O230=""),"Missing required input",IF(D230&gt;=C230,"Prior snapshot must be earlier",IF(C230&gt;E230,"Snapshot is after stay date",IF(OR(K230&gt;J230,L230&gt;J230),"Rooms exceed available inventory",IF(P230&lt;0,"Review negative revenue pickup","OK"))))),"Missing required input")</f>
        <v/>
      </c>
    </row>
    <row r="231">
      <c r="A231" s="26" t="n"/>
      <c r="B231" s="26" t="n"/>
      <c r="C231" s="54" t="n"/>
      <c r="D231" s="54" t="n"/>
      <c r="E231" s="54" t="n"/>
      <c r="F231" s="28">
        <f>IFERROR(IF(E231="","",INDEX('Instructions'!$H$2:$H$8,MOD(E231-1,7)+1)),"")</f>
        <v/>
      </c>
      <c r="G231" s="26" t="n"/>
      <c r="H231" s="26" t="n"/>
      <c r="I231" s="26" t="n"/>
      <c r="J231" s="26" t="n"/>
      <c r="K231" s="26" t="n"/>
      <c r="L231" s="26" t="n"/>
      <c r="M231" s="28">
        <f>IFERROR(IF(OR(K231="",L231=""),"",L231-K231),"")</f>
        <v/>
      </c>
      <c r="N231" s="55" t="n"/>
      <c r="O231" s="55" t="n"/>
      <c r="P231" s="56">
        <f>IFERROR(IF(OR(N231="",O231=""),"",O231-N231),"")</f>
        <v/>
      </c>
      <c r="Q231" s="56">
        <f>IFERROR(N231/K231,0)</f>
        <v/>
      </c>
      <c r="R231" s="56">
        <f>IFERROR(O231/L231,0)</f>
        <v/>
      </c>
      <c r="S231" s="56">
        <f>IFERROR(P231/M231,0)</f>
        <v/>
      </c>
      <c r="T231" s="57">
        <f>IFERROR(K231/J231,0)</f>
        <v/>
      </c>
      <c r="U231" s="57">
        <f>IFERROR(L231/J231,0)</f>
        <v/>
      </c>
      <c r="V231" s="28">
        <f>IFERROR(E231-C231,"")</f>
        <v/>
      </c>
      <c r="W231" s="28">
        <f>IFERROR(IF(E231="","",IF(M231&lt;0,"Wash",IF(M231&gt;0,"Positive Pickup","No Change"))),"")</f>
        <v/>
      </c>
      <c r="X231" s="32" t="n"/>
      <c r="Y231" s="32" t="n"/>
      <c r="Z231" s="32" t="n"/>
      <c r="AA231" s="33">
        <f>IFERROR(IF(OR(A231="",B231="",C231="",D231="",E231="",G231="",H231="",I231="",J231="",K231="",L231="",N231="",O231=""),"Missing required input",IF(D231&gt;=C231,"Prior snapshot must be earlier",IF(C231&gt;E231,"Snapshot is after stay date",IF(OR(K231&gt;J231,L231&gt;J231),"Rooms exceed available inventory",IF(P231&lt;0,"Review negative revenue pickup","OK"))))),"Missing required input")</f>
        <v/>
      </c>
    </row>
    <row r="232">
      <c r="A232" s="26" t="n"/>
      <c r="B232" s="26" t="n"/>
      <c r="C232" s="54" t="n"/>
      <c r="D232" s="54" t="n"/>
      <c r="E232" s="54" t="n"/>
      <c r="F232" s="28">
        <f>IFERROR(IF(E232="","",INDEX('Instructions'!$H$2:$H$8,MOD(E232-1,7)+1)),"")</f>
        <v/>
      </c>
      <c r="G232" s="26" t="n"/>
      <c r="H232" s="26" t="n"/>
      <c r="I232" s="26" t="n"/>
      <c r="J232" s="26" t="n"/>
      <c r="K232" s="26" t="n"/>
      <c r="L232" s="26" t="n"/>
      <c r="M232" s="28">
        <f>IFERROR(IF(OR(K232="",L232=""),"",L232-K232),"")</f>
        <v/>
      </c>
      <c r="N232" s="55" t="n"/>
      <c r="O232" s="55" t="n"/>
      <c r="P232" s="56">
        <f>IFERROR(IF(OR(N232="",O232=""),"",O232-N232),"")</f>
        <v/>
      </c>
      <c r="Q232" s="56">
        <f>IFERROR(N232/K232,0)</f>
        <v/>
      </c>
      <c r="R232" s="56">
        <f>IFERROR(O232/L232,0)</f>
        <v/>
      </c>
      <c r="S232" s="56">
        <f>IFERROR(P232/M232,0)</f>
        <v/>
      </c>
      <c r="T232" s="57">
        <f>IFERROR(K232/J232,0)</f>
        <v/>
      </c>
      <c r="U232" s="57">
        <f>IFERROR(L232/J232,0)</f>
        <v/>
      </c>
      <c r="V232" s="28">
        <f>IFERROR(E232-C232,"")</f>
        <v/>
      </c>
      <c r="W232" s="28">
        <f>IFERROR(IF(E232="","",IF(M232&lt;0,"Wash",IF(M232&gt;0,"Positive Pickup","No Change"))),"")</f>
        <v/>
      </c>
      <c r="X232" s="32" t="n"/>
      <c r="Y232" s="32" t="n"/>
      <c r="Z232" s="32" t="n"/>
      <c r="AA232" s="33">
        <f>IFERROR(IF(OR(A232="",B232="",C232="",D232="",E232="",G232="",H232="",I232="",J232="",K232="",L232="",N232="",O232=""),"Missing required input",IF(D232&gt;=C232,"Prior snapshot must be earlier",IF(C232&gt;E232,"Snapshot is after stay date",IF(OR(K232&gt;J232,L232&gt;J232),"Rooms exceed available inventory",IF(P232&lt;0,"Review negative revenue pickup","OK"))))),"Missing required input")</f>
        <v/>
      </c>
    </row>
    <row r="233">
      <c r="A233" s="26" t="n"/>
      <c r="B233" s="26" t="n"/>
      <c r="C233" s="54" t="n"/>
      <c r="D233" s="54" t="n"/>
      <c r="E233" s="54" t="n"/>
      <c r="F233" s="28">
        <f>IFERROR(IF(E233="","",INDEX('Instructions'!$H$2:$H$8,MOD(E233-1,7)+1)),"")</f>
        <v/>
      </c>
      <c r="G233" s="26" t="n"/>
      <c r="H233" s="26" t="n"/>
      <c r="I233" s="26" t="n"/>
      <c r="J233" s="26" t="n"/>
      <c r="K233" s="26" t="n"/>
      <c r="L233" s="26" t="n"/>
      <c r="M233" s="28">
        <f>IFERROR(IF(OR(K233="",L233=""),"",L233-K233),"")</f>
        <v/>
      </c>
      <c r="N233" s="55" t="n"/>
      <c r="O233" s="55" t="n"/>
      <c r="P233" s="56">
        <f>IFERROR(IF(OR(N233="",O233=""),"",O233-N233),"")</f>
        <v/>
      </c>
      <c r="Q233" s="56">
        <f>IFERROR(N233/K233,0)</f>
        <v/>
      </c>
      <c r="R233" s="56">
        <f>IFERROR(O233/L233,0)</f>
        <v/>
      </c>
      <c r="S233" s="56">
        <f>IFERROR(P233/M233,0)</f>
        <v/>
      </c>
      <c r="T233" s="57">
        <f>IFERROR(K233/J233,0)</f>
        <v/>
      </c>
      <c r="U233" s="57">
        <f>IFERROR(L233/J233,0)</f>
        <v/>
      </c>
      <c r="V233" s="28">
        <f>IFERROR(E233-C233,"")</f>
        <v/>
      </c>
      <c r="W233" s="28">
        <f>IFERROR(IF(E233="","",IF(M233&lt;0,"Wash",IF(M233&gt;0,"Positive Pickup","No Change"))),"")</f>
        <v/>
      </c>
      <c r="X233" s="32" t="n"/>
      <c r="Y233" s="32" t="n"/>
      <c r="Z233" s="32" t="n"/>
      <c r="AA233" s="33">
        <f>IFERROR(IF(OR(A233="",B233="",C233="",D233="",E233="",G233="",H233="",I233="",J233="",K233="",L233="",N233="",O233=""),"Missing required input",IF(D233&gt;=C233,"Prior snapshot must be earlier",IF(C233&gt;E233,"Snapshot is after stay date",IF(OR(K233&gt;J233,L233&gt;J233),"Rooms exceed available inventory",IF(P233&lt;0,"Review negative revenue pickup","OK"))))),"Missing required input")</f>
        <v/>
      </c>
    </row>
    <row r="234">
      <c r="A234" s="26" t="n"/>
      <c r="B234" s="26" t="n"/>
      <c r="C234" s="54" t="n"/>
      <c r="D234" s="54" t="n"/>
      <c r="E234" s="54" t="n"/>
      <c r="F234" s="28">
        <f>IFERROR(IF(E234="","",INDEX('Instructions'!$H$2:$H$8,MOD(E234-1,7)+1)),"")</f>
        <v/>
      </c>
      <c r="G234" s="26" t="n"/>
      <c r="H234" s="26" t="n"/>
      <c r="I234" s="26" t="n"/>
      <c r="J234" s="26" t="n"/>
      <c r="K234" s="26" t="n"/>
      <c r="L234" s="26" t="n"/>
      <c r="M234" s="28">
        <f>IFERROR(IF(OR(K234="",L234=""),"",L234-K234),"")</f>
        <v/>
      </c>
      <c r="N234" s="55" t="n"/>
      <c r="O234" s="55" t="n"/>
      <c r="P234" s="56">
        <f>IFERROR(IF(OR(N234="",O234=""),"",O234-N234),"")</f>
        <v/>
      </c>
      <c r="Q234" s="56">
        <f>IFERROR(N234/K234,0)</f>
        <v/>
      </c>
      <c r="R234" s="56">
        <f>IFERROR(O234/L234,0)</f>
        <v/>
      </c>
      <c r="S234" s="56">
        <f>IFERROR(P234/M234,0)</f>
        <v/>
      </c>
      <c r="T234" s="57">
        <f>IFERROR(K234/J234,0)</f>
        <v/>
      </c>
      <c r="U234" s="57">
        <f>IFERROR(L234/J234,0)</f>
        <v/>
      </c>
      <c r="V234" s="28">
        <f>IFERROR(E234-C234,"")</f>
        <v/>
      </c>
      <c r="W234" s="28">
        <f>IFERROR(IF(E234="","",IF(M234&lt;0,"Wash",IF(M234&gt;0,"Positive Pickup","No Change"))),"")</f>
        <v/>
      </c>
      <c r="X234" s="32" t="n"/>
      <c r="Y234" s="32" t="n"/>
      <c r="Z234" s="32" t="n"/>
      <c r="AA234" s="33">
        <f>IFERROR(IF(OR(A234="",B234="",C234="",D234="",E234="",G234="",H234="",I234="",J234="",K234="",L234="",N234="",O234=""),"Missing required input",IF(D234&gt;=C234,"Prior snapshot must be earlier",IF(C234&gt;E234,"Snapshot is after stay date",IF(OR(K234&gt;J234,L234&gt;J234),"Rooms exceed available inventory",IF(P234&lt;0,"Review negative revenue pickup","OK"))))),"Missing required input")</f>
        <v/>
      </c>
    </row>
    <row r="235">
      <c r="A235" s="26" t="n"/>
      <c r="B235" s="26" t="n"/>
      <c r="C235" s="54" t="n"/>
      <c r="D235" s="54" t="n"/>
      <c r="E235" s="54" t="n"/>
      <c r="F235" s="28">
        <f>IFERROR(IF(E235="","",INDEX('Instructions'!$H$2:$H$8,MOD(E235-1,7)+1)),"")</f>
        <v/>
      </c>
      <c r="G235" s="26" t="n"/>
      <c r="H235" s="26" t="n"/>
      <c r="I235" s="26" t="n"/>
      <c r="J235" s="26" t="n"/>
      <c r="K235" s="26" t="n"/>
      <c r="L235" s="26" t="n"/>
      <c r="M235" s="28">
        <f>IFERROR(IF(OR(K235="",L235=""),"",L235-K235),"")</f>
        <v/>
      </c>
      <c r="N235" s="55" t="n"/>
      <c r="O235" s="55" t="n"/>
      <c r="P235" s="56">
        <f>IFERROR(IF(OR(N235="",O235=""),"",O235-N235),"")</f>
        <v/>
      </c>
      <c r="Q235" s="56">
        <f>IFERROR(N235/K235,0)</f>
        <v/>
      </c>
      <c r="R235" s="56">
        <f>IFERROR(O235/L235,0)</f>
        <v/>
      </c>
      <c r="S235" s="56">
        <f>IFERROR(P235/M235,0)</f>
        <v/>
      </c>
      <c r="T235" s="57">
        <f>IFERROR(K235/J235,0)</f>
        <v/>
      </c>
      <c r="U235" s="57">
        <f>IFERROR(L235/J235,0)</f>
        <v/>
      </c>
      <c r="V235" s="28">
        <f>IFERROR(E235-C235,"")</f>
        <v/>
      </c>
      <c r="W235" s="28">
        <f>IFERROR(IF(E235="","",IF(M235&lt;0,"Wash",IF(M235&gt;0,"Positive Pickup","No Change"))),"")</f>
        <v/>
      </c>
      <c r="X235" s="32" t="n"/>
      <c r="Y235" s="32" t="n"/>
      <c r="Z235" s="32" t="n"/>
      <c r="AA235" s="33">
        <f>IFERROR(IF(OR(A235="",B235="",C235="",D235="",E235="",G235="",H235="",I235="",J235="",K235="",L235="",N235="",O235=""),"Missing required input",IF(D235&gt;=C235,"Prior snapshot must be earlier",IF(C235&gt;E235,"Snapshot is after stay date",IF(OR(K235&gt;J235,L235&gt;J235),"Rooms exceed available inventory",IF(P235&lt;0,"Review negative revenue pickup","OK"))))),"Missing required input")</f>
        <v/>
      </c>
    </row>
    <row r="236">
      <c r="A236" s="26" t="n"/>
      <c r="B236" s="26" t="n"/>
      <c r="C236" s="54" t="n"/>
      <c r="D236" s="54" t="n"/>
      <c r="E236" s="54" t="n"/>
      <c r="F236" s="28">
        <f>IFERROR(IF(E236="","",INDEX('Instructions'!$H$2:$H$8,MOD(E236-1,7)+1)),"")</f>
        <v/>
      </c>
      <c r="G236" s="26" t="n"/>
      <c r="H236" s="26" t="n"/>
      <c r="I236" s="26" t="n"/>
      <c r="J236" s="26" t="n"/>
      <c r="K236" s="26" t="n"/>
      <c r="L236" s="26" t="n"/>
      <c r="M236" s="28">
        <f>IFERROR(IF(OR(K236="",L236=""),"",L236-K236),"")</f>
        <v/>
      </c>
      <c r="N236" s="55" t="n"/>
      <c r="O236" s="55" t="n"/>
      <c r="P236" s="56">
        <f>IFERROR(IF(OR(N236="",O236=""),"",O236-N236),"")</f>
        <v/>
      </c>
      <c r="Q236" s="56">
        <f>IFERROR(N236/K236,0)</f>
        <v/>
      </c>
      <c r="R236" s="56">
        <f>IFERROR(O236/L236,0)</f>
        <v/>
      </c>
      <c r="S236" s="56">
        <f>IFERROR(P236/M236,0)</f>
        <v/>
      </c>
      <c r="T236" s="57">
        <f>IFERROR(K236/J236,0)</f>
        <v/>
      </c>
      <c r="U236" s="57">
        <f>IFERROR(L236/J236,0)</f>
        <v/>
      </c>
      <c r="V236" s="28">
        <f>IFERROR(E236-C236,"")</f>
        <v/>
      </c>
      <c r="W236" s="28">
        <f>IFERROR(IF(E236="","",IF(M236&lt;0,"Wash",IF(M236&gt;0,"Positive Pickup","No Change"))),"")</f>
        <v/>
      </c>
      <c r="X236" s="32" t="n"/>
      <c r="Y236" s="32" t="n"/>
      <c r="Z236" s="32" t="n"/>
      <c r="AA236" s="33">
        <f>IFERROR(IF(OR(A236="",B236="",C236="",D236="",E236="",G236="",H236="",I236="",J236="",K236="",L236="",N236="",O236=""),"Missing required input",IF(D236&gt;=C236,"Prior snapshot must be earlier",IF(C236&gt;E236,"Snapshot is after stay date",IF(OR(K236&gt;J236,L236&gt;J236),"Rooms exceed available inventory",IF(P236&lt;0,"Review negative revenue pickup","OK"))))),"Missing required input")</f>
        <v/>
      </c>
    </row>
    <row r="237">
      <c r="A237" s="26" t="n"/>
      <c r="B237" s="26" t="n"/>
      <c r="C237" s="54" t="n"/>
      <c r="D237" s="54" t="n"/>
      <c r="E237" s="54" t="n"/>
      <c r="F237" s="28">
        <f>IFERROR(IF(E237="","",INDEX('Instructions'!$H$2:$H$8,MOD(E237-1,7)+1)),"")</f>
        <v/>
      </c>
      <c r="G237" s="26" t="n"/>
      <c r="H237" s="26" t="n"/>
      <c r="I237" s="26" t="n"/>
      <c r="J237" s="26" t="n"/>
      <c r="K237" s="26" t="n"/>
      <c r="L237" s="26" t="n"/>
      <c r="M237" s="28">
        <f>IFERROR(IF(OR(K237="",L237=""),"",L237-K237),"")</f>
        <v/>
      </c>
      <c r="N237" s="55" t="n"/>
      <c r="O237" s="55" t="n"/>
      <c r="P237" s="56">
        <f>IFERROR(IF(OR(N237="",O237=""),"",O237-N237),"")</f>
        <v/>
      </c>
      <c r="Q237" s="56">
        <f>IFERROR(N237/K237,0)</f>
        <v/>
      </c>
      <c r="R237" s="56">
        <f>IFERROR(O237/L237,0)</f>
        <v/>
      </c>
      <c r="S237" s="56">
        <f>IFERROR(P237/M237,0)</f>
        <v/>
      </c>
      <c r="T237" s="57">
        <f>IFERROR(K237/J237,0)</f>
        <v/>
      </c>
      <c r="U237" s="57">
        <f>IFERROR(L237/J237,0)</f>
        <v/>
      </c>
      <c r="V237" s="28">
        <f>IFERROR(E237-C237,"")</f>
        <v/>
      </c>
      <c r="W237" s="28">
        <f>IFERROR(IF(E237="","",IF(M237&lt;0,"Wash",IF(M237&gt;0,"Positive Pickup","No Change"))),"")</f>
        <v/>
      </c>
      <c r="X237" s="32" t="n"/>
      <c r="Y237" s="32" t="n"/>
      <c r="Z237" s="32" t="n"/>
      <c r="AA237" s="33">
        <f>IFERROR(IF(OR(A237="",B237="",C237="",D237="",E237="",G237="",H237="",I237="",J237="",K237="",L237="",N237="",O237=""),"Missing required input",IF(D237&gt;=C237,"Prior snapshot must be earlier",IF(C237&gt;E237,"Snapshot is after stay date",IF(OR(K237&gt;J237,L237&gt;J237),"Rooms exceed available inventory",IF(P237&lt;0,"Review negative revenue pickup","OK"))))),"Missing required input")</f>
        <v/>
      </c>
    </row>
    <row r="238">
      <c r="A238" s="26" t="n"/>
      <c r="B238" s="26" t="n"/>
      <c r="C238" s="54" t="n"/>
      <c r="D238" s="54" t="n"/>
      <c r="E238" s="54" t="n"/>
      <c r="F238" s="28">
        <f>IFERROR(IF(E238="","",INDEX('Instructions'!$H$2:$H$8,MOD(E238-1,7)+1)),"")</f>
        <v/>
      </c>
      <c r="G238" s="26" t="n"/>
      <c r="H238" s="26" t="n"/>
      <c r="I238" s="26" t="n"/>
      <c r="J238" s="26" t="n"/>
      <c r="K238" s="26" t="n"/>
      <c r="L238" s="26" t="n"/>
      <c r="M238" s="28">
        <f>IFERROR(IF(OR(K238="",L238=""),"",L238-K238),"")</f>
        <v/>
      </c>
      <c r="N238" s="55" t="n"/>
      <c r="O238" s="55" t="n"/>
      <c r="P238" s="56">
        <f>IFERROR(IF(OR(N238="",O238=""),"",O238-N238),"")</f>
        <v/>
      </c>
      <c r="Q238" s="56">
        <f>IFERROR(N238/K238,0)</f>
        <v/>
      </c>
      <c r="R238" s="56">
        <f>IFERROR(O238/L238,0)</f>
        <v/>
      </c>
      <c r="S238" s="56">
        <f>IFERROR(P238/M238,0)</f>
        <v/>
      </c>
      <c r="T238" s="57">
        <f>IFERROR(K238/J238,0)</f>
        <v/>
      </c>
      <c r="U238" s="57">
        <f>IFERROR(L238/J238,0)</f>
        <v/>
      </c>
      <c r="V238" s="28">
        <f>IFERROR(E238-C238,"")</f>
        <v/>
      </c>
      <c r="W238" s="28">
        <f>IFERROR(IF(E238="","",IF(M238&lt;0,"Wash",IF(M238&gt;0,"Positive Pickup","No Change"))),"")</f>
        <v/>
      </c>
      <c r="X238" s="32" t="n"/>
      <c r="Y238" s="32" t="n"/>
      <c r="Z238" s="32" t="n"/>
      <c r="AA238" s="33">
        <f>IFERROR(IF(OR(A238="",B238="",C238="",D238="",E238="",G238="",H238="",I238="",J238="",K238="",L238="",N238="",O238=""),"Missing required input",IF(D238&gt;=C238,"Prior snapshot must be earlier",IF(C238&gt;E238,"Snapshot is after stay date",IF(OR(K238&gt;J238,L238&gt;J238),"Rooms exceed available inventory",IF(P238&lt;0,"Review negative revenue pickup","OK"))))),"Missing required input")</f>
        <v/>
      </c>
    </row>
    <row r="239">
      <c r="A239" s="26" t="n"/>
      <c r="B239" s="26" t="n"/>
      <c r="C239" s="54" t="n"/>
      <c r="D239" s="54" t="n"/>
      <c r="E239" s="54" t="n"/>
      <c r="F239" s="28">
        <f>IFERROR(IF(E239="","",INDEX('Instructions'!$H$2:$H$8,MOD(E239-1,7)+1)),"")</f>
        <v/>
      </c>
      <c r="G239" s="26" t="n"/>
      <c r="H239" s="26" t="n"/>
      <c r="I239" s="26" t="n"/>
      <c r="J239" s="26" t="n"/>
      <c r="K239" s="26" t="n"/>
      <c r="L239" s="26" t="n"/>
      <c r="M239" s="28">
        <f>IFERROR(IF(OR(K239="",L239=""),"",L239-K239),"")</f>
        <v/>
      </c>
      <c r="N239" s="55" t="n"/>
      <c r="O239" s="55" t="n"/>
      <c r="P239" s="56">
        <f>IFERROR(IF(OR(N239="",O239=""),"",O239-N239),"")</f>
        <v/>
      </c>
      <c r="Q239" s="56">
        <f>IFERROR(N239/K239,0)</f>
        <v/>
      </c>
      <c r="R239" s="56">
        <f>IFERROR(O239/L239,0)</f>
        <v/>
      </c>
      <c r="S239" s="56">
        <f>IFERROR(P239/M239,0)</f>
        <v/>
      </c>
      <c r="T239" s="57">
        <f>IFERROR(K239/J239,0)</f>
        <v/>
      </c>
      <c r="U239" s="57">
        <f>IFERROR(L239/J239,0)</f>
        <v/>
      </c>
      <c r="V239" s="28">
        <f>IFERROR(E239-C239,"")</f>
        <v/>
      </c>
      <c r="W239" s="28">
        <f>IFERROR(IF(E239="","",IF(M239&lt;0,"Wash",IF(M239&gt;0,"Positive Pickup","No Change"))),"")</f>
        <v/>
      </c>
      <c r="X239" s="32" t="n"/>
      <c r="Y239" s="32" t="n"/>
      <c r="Z239" s="32" t="n"/>
      <c r="AA239" s="33">
        <f>IFERROR(IF(OR(A239="",B239="",C239="",D239="",E239="",G239="",H239="",I239="",J239="",K239="",L239="",N239="",O239=""),"Missing required input",IF(D239&gt;=C239,"Prior snapshot must be earlier",IF(C239&gt;E239,"Snapshot is after stay date",IF(OR(K239&gt;J239,L239&gt;J239),"Rooms exceed available inventory",IF(P239&lt;0,"Review negative revenue pickup","OK"))))),"Missing required input")</f>
        <v/>
      </c>
    </row>
    <row r="240">
      <c r="A240" s="26" t="n"/>
      <c r="B240" s="26" t="n"/>
      <c r="C240" s="54" t="n"/>
      <c r="D240" s="54" t="n"/>
      <c r="E240" s="54" t="n"/>
      <c r="F240" s="28">
        <f>IFERROR(IF(E240="","",INDEX('Instructions'!$H$2:$H$8,MOD(E240-1,7)+1)),"")</f>
        <v/>
      </c>
      <c r="G240" s="26" t="n"/>
      <c r="H240" s="26" t="n"/>
      <c r="I240" s="26" t="n"/>
      <c r="J240" s="26" t="n"/>
      <c r="K240" s="26" t="n"/>
      <c r="L240" s="26" t="n"/>
      <c r="M240" s="28">
        <f>IFERROR(IF(OR(K240="",L240=""),"",L240-K240),"")</f>
        <v/>
      </c>
      <c r="N240" s="55" t="n"/>
      <c r="O240" s="55" t="n"/>
      <c r="P240" s="56">
        <f>IFERROR(IF(OR(N240="",O240=""),"",O240-N240),"")</f>
        <v/>
      </c>
      <c r="Q240" s="56">
        <f>IFERROR(N240/K240,0)</f>
        <v/>
      </c>
      <c r="R240" s="56">
        <f>IFERROR(O240/L240,0)</f>
        <v/>
      </c>
      <c r="S240" s="56">
        <f>IFERROR(P240/M240,0)</f>
        <v/>
      </c>
      <c r="T240" s="57">
        <f>IFERROR(K240/J240,0)</f>
        <v/>
      </c>
      <c r="U240" s="57">
        <f>IFERROR(L240/J240,0)</f>
        <v/>
      </c>
      <c r="V240" s="28">
        <f>IFERROR(E240-C240,"")</f>
        <v/>
      </c>
      <c r="W240" s="28">
        <f>IFERROR(IF(E240="","",IF(M240&lt;0,"Wash",IF(M240&gt;0,"Positive Pickup","No Change"))),"")</f>
        <v/>
      </c>
      <c r="X240" s="32" t="n"/>
      <c r="Y240" s="32" t="n"/>
      <c r="Z240" s="32" t="n"/>
      <c r="AA240" s="33">
        <f>IFERROR(IF(OR(A240="",B240="",C240="",D240="",E240="",G240="",H240="",I240="",J240="",K240="",L240="",N240="",O240=""),"Missing required input",IF(D240&gt;=C240,"Prior snapshot must be earlier",IF(C240&gt;E240,"Snapshot is after stay date",IF(OR(K240&gt;J240,L240&gt;J240),"Rooms exceed available inventory",IF(P240&lt;0,"Review negative revenue pickup","OK"))))),"Missing required input")</f>
        <v/>
      </c>
    </row>
    <row r="241">
      <c r="A241" s="26" t="n"/>
      <c r="B241" s="26" t="n"/>
      <c r="C241" s="54" t="n"/>
      <c r="D241" s="54" t="n"/>
      <c r="E241" s="54" t="n"/>
      <c r="F241" s="28">
        <f>IFERROR(IF(E241="","",INDEX('Instructions'!$H$2:$H$8,MOD(E241-1,7)+1)),"")</f>
        <v/>
      </c>
      <c r="G241" s="26" t="n"/>
      <c r="H241" s="26" t="n"/>
      <c r="I241" s="26" t="n"/>
      <c r="J241" s="26" t="n"/>
      <c r="K241" s="26" t="n"/>
      <c r="L241" s="26" t="n"/>
      <c r="M241" s="28">
        <f>IFERROR(IF(OR(K241="",L241=""),"",L241-K241),"")</f>
        <v/>
      </c>
      <c r="N241" s="55" t="n"/>
      <c r="O241" s="55" t="n"/>
      <c r="P241" s="56">
        <f>IFERROR(IF(OR(N241="",O241=""),"",O241-N241),"")</f>
        <v/>
      </c>
      <c r="Q241" s="56">
        <f>IFERROR(N241/K241,0)</f>
        <v/>
      </c>
      <c r="R241" s="56">
        <f>IFERROR(O241/L241,0)</f>
        <v/>
      </c>
      <c r="S241" s="56">
        <f>IFERROR(P241/M241,0)</f>
        <v/>
      </c>
      <c r="T241" s="57">
        <f>IFERROR(K241/J241,0)</f>
        <v/>
      </c>
      <c r="U241" s="57">
        <f>IFERROR(L241/J241,0)</f>
        <v/>
      </c>
      <c r="V241" s="28">
        <f>IFERROR(E241-C241,"")</f>
        <v/>
      </c>
      <c r="W241" s="28">
        <f>IFERROR(IF(E241="","",IF(M241&lt;0,"Wash",IF(M241&gt;0,"Positive Pickup","No Change"))),"")</f>
        <v/>
      </c>
      <c r="X241" s="32" t="n"/>
      <c r="Y241" s="32" t="n"/>
      <c r="Z241" s="32" t="n"/>
      <c r="AA241" s="33">
        <f>IFERROR(IF(OR(A241="",B241="",C241="",D241="",E241="",G241="",H241="",I241="",J241="",K241="",L241="",N241="",O241=""),"Missing required input",IF(D241&gt;=C241,"Prior snapshot must be earlier",IF(C241&gt;E241,"Snapshot is after stay date",IF(OR(K241&gt;J241,L241&gt;J241),"Rooms exceed available inventory",IF(P241&lt;0,"Review negative revenue pickup","OK"))))),"Missing required input")</f>
        <v/>
      </c>
    </row>
    <row r="242">
      <c r="A242" s="26" t="n"/>
      <c r="B242" s="26" t="n"/>
      <c r="C242" s="54" t="n"/>
      <c r="D242" s="54" t="n"/>
      <c r="E242" s="54" t="n"/>
      <c r="F242" s="28">
        <f>IFERROR(IF(E242="","",INDEX('Instructions'!$H$2:$H$8,MOD(E242-1,7)+1)),"")</f>
        <v/>
      </c>
      <c r="G242" s="26" t="n"/>
      <c r="H242" s="26" t="n"/>
      <c r="I242" s="26" t="n"/>
      <c r="J242" s="26" t="n"/>
      <c r="K242" s="26" t="n"/>
      <c r="L242" s="26" t="n"/>
      <c r="M242" s="28">
        <f>IFERROR(IF(OR(K242="",L242=""),"",L242-K242),"")</f>
        <v/>
      </c>
      <c r="N242" s="55" t="n"/>
      <c r="O242" s="55" t="n"/>
      <c r="P242" s="56">
        <f>IFERROR(IF(OR(N242="",O242=""),"",O242-N242),"")</f>
        <v/>
      </c>
      <c r="Q242" s="56">
        <f>IFERROR(N242/K242,0)</f>
        <v/>
      </c>
      <c r="R242" s="56">
        <f>IFERROR(O242/L242,0)</f>
        <v/>
      </c>
      <c r="S242" s="56">
        <f>IFERROR(P242/M242,0)</f>
        <v/>
      </c>
      <c r="T242" s="57">
        <f>IFERROR(K242/J242,0)</f>
        <v/>
      </c>
      <c r="U242" s="57">
        <f>IFERROR(L242/J242,0)</f>
        <v/>
      </c>
      <c r="V242" s="28">
        <f>IFERROR(E242-C242,"")</f>
        <v/>
      </c>
      <c r="W242" s="28">
        <f>IFERROR(IF(E242="","",IF(M242&lt;0,"Wash",IF(M242&gt;0,"Positive Pickup","No Change"))),"")</f>
        <v/>
      </c>
      <c r="X242" s="32" t="n"/>
      <c r="Y242" s="32" t="n"/>
      <c r="Z242" s="32" t="n"/>
      <c r="AA242" s="33">
        <f>IFERROR(IF(OR(A242="",B242="",C242="",D242="",E242="",G242="",H242="",I242="",J242="",K242="",L242="",N242="",O242=""),"Missing required input",IF(D242&gt;=C242,"Prior snapshot must be earlier",IF(C242&gt;E242,"Snapshot is after stay date",IF(OR(K242&gt;J242,L242&gt;J242),"Rooms exceed available inventory",IF(P242&lt;0,"Review negative revenue pickup","OK"))))),"Missing required input")</f>
        <v/>
      </c>
    </row>
    <row r="243">
      <c r="A243" s="26" t="n"/>
      <c r="B243" s="26" t="n"/>
      <c r="C243" s="54" t="n"/>
      <c r="D243" s="54" t="n"/>
      <c r="E243" s="54" t="n"/>
      <c r="F243" s="28">
        <f>IFERROR(IF(E243="","",INDEX('Instructions'!$H$2:$H$8,MOD(E243-1,7)+1)),"")</f>
        <v/>
      </c>
      <c r="G243" s="26" t="n"/>
      <c r="H243" s="26" t="n"/>
      <c r="I243" s="26" t="n"/>
      <c r="J243" s="26" t="n"/>
      <c r="K243" s="26" t="n"/>
      <c r="L243" s="26" t="n"/>
      <c r="M243" s="28">
        <f>IFERROR(IF(OR(K243="",L243=""),"",L243-K243),"")</f>
        <v/>
      </c>
      <c r="N243" s="55" t="n"/>
      <c r="O243" s="55" t="n"/>
      <c r="P243" s="56">
        <f>IFERROR(IF(OR(N243="",O243=""),"",O243-N243),"")</f>
        <v/>
      </c>
      <c r="Q243" s="56">
        <f>IFERROR(N243/K243,0)</f>
        <v/>
      </c>
      <c r="R243" s="56">
        <f>IFERROR(O243/L243,0)</f>
        <v/>
      </c>
      <c r="S243" s="56">
        <f>IFERROR(P243/M243,0)</f>
        <v/>
      </c>
      <c r="T243" s="57">
        <f>IFERROR(K243/J243,0)</f>
        <v/>
      </c>
      <c r="U243" s="57">
        <f>IFERROR(L243/J243,0)</f>
        <v/>
      </c>
      <c r="V243" s="28">
        <f>IFERROR(E243-C243,"")</f>
        <v/>
      </c>
      <c r="W243" s="28">
        <f>IFERROR(IF(E243="","",IF(M243&lt;0,"Wash",IF(M243&gt;0,"Positive Pickup","No Change"))),"")</f>
        <v/>
      </c>
      <c r="X243" s="32" t="n"/>
      <c r="Y243" s="32" t="n"/>
      <c r="Z243" s="32" t="n"/>
      <c r="AA243" s="33">
        <f>IFERROR(IF(OR(A243="",B243="",C243="",D243="",E243="",G243="",H243="",I243="",J243="",K243="",L243="",N243="",O243=""),"Missing required input",IF(D243&gt;=C243,"Prior snapshot must be earlier",IF(C243&gt;E243,"Snapshot is after stay date",IF(OR(K243&gt;J243,L243&gt;J243),"Rooms exceed available inventory",IF(P243&lt;0,"Review negative revenue pickup","OK"))))),"Missing required input")</f>
        <v/>
      </c>
    </row>
    <row r="244">
      <c r="A244" s="26" t="n"/>
      <c r="B244" s="26" t="n"/>
      <c r="C244" s="54" t="n"/>
      <c r="D244" s="54" t="n"/>
      <c r="E244" s="54" t="n"/>
      <c r="F244" s="28">
        <f>IFERROR(IF(E244="","",INDEX('Instructions'!$H$2:$H$8,MOD(E244-1,7)+1)),"")</f>
        <v/>
      </c>
      <c r="G244" s="26" t="n"/>
      <c r="H244" s="26" t="n"/>
      <c r="I244" s="26" t="n"/>
      <c r="J244" s="26" t="n"/>
      <c r="K244" s="26" t="n"/>
      <c r="L244" s="26" t="n"/>
      <c r="M244" s="28">
        <f>IFERROR(IF(OR(K244="",L244=""),"",L244-K244),"")</f>
        <v/>
      </c>
      <c r="N244" s="55" t="n"/>
      <c r="O244" s="55" t="n"/>
      <c r="P244" s="56">
        <f>IFERROR(IF(OR(N244="",O244=""),"",O244-N244),"")</f>
        <v/>
      </c>
      <c r="Q244" s="56">
        <f>IFERROR(N244/K244,0)</f>
        <v/>
      </c>
      <c r="R244" s="56">
        <f>IFERROR(O244/L244,0)</f>
        <v/>
      </c>
      <c r="S244" s="56">
        <f>IFERROR(P244/M244,0)</f>
        <v/>
      </c>
      <c r="T244" s="57">
        <f>IFERROR(K244/J244,0)</f>
        <v/>
      </c>
      <c r="U244" s="57">
        <f>IFERROR(L244/J244,0)</f>
        <v/>
      </c>
      <c r="V244" s="28">
        <f>IFERROR(E244-C244,"")</f>
        <v/>
      </c>
      <c r="W244" s="28">
        <f>IFERROR(IF(E244="","",IF(M244&lt;0,"Wash",IF(M244&gt;0,"Positive Pickup","No Change"))),"")</f>
        <v/>
      </c>
      <c r="X244" s="32" t="n"/>
      <c r="Y244" s="32" t="n"/>
      <c r="Z244" s="32" t="n"/>
      <c r="AA244" s="33">
        <f>IFERROR(IF(OR(A244="",B244="",C244="",D244="",E244="",G244="",H244="",I244="",J244="",K244="",L244="",N244="",O244=""),"Missing required input",IF(D244&gt;=C244,"Prior snapshot must be earlier",IF(C244&gt;E244,"Snapshot is after stay date",IF(OR(K244&gt;J244,L244&gt;J244),"Rooms exceed available inventory",IF(P244&lt;0,"Review negative revenue pickup","OK"))))),"Missing required input")</f>
        <v/>
      </c>
    </row>
    <row r="245">
      <c r="A245" s="26" t="n"/>
      <c r="B245" s="26" t="n"/>
      <c r="C245" s="54" t="n"/>
      <c r="D245" s="54" t="n"/>
      <c r="E245" s="54" t="n"/>
      <c r="F245" s="28">
        <f>IFERROR(IF(E245="","",INDEX('Instructions'!$H$2:$H$8,MOD(E245-1,7)+1)),"")</f>
        <v/>
      </c>
      <c r="G245" s="26" t="n"/>
      <c r="H245" s="26" t="n"/>
      <c r="I245" s="26" t="n"/>
      <c r="J245" s="26" t="n"/>
      <c r="K245" s="26" t="n"/>
      <c r="L245" s="26" t="n"/>
      <c r="M245" s="28">
        <f>IFERROR(IF(OR(K245="",L245=""),"",L245-K245),"")</f>
        <v/>
      </c>
      <c r="N245" s="55" t="n"/>
      <c r="O245" s="55" t="n"/>
      <c r="P245" s="56">
        <f>IFERROR(IF(OR(N245="",O245=""),"",O245-N245),"")</f>
        <v/>
      </c>
      <c r="Q245" s="56">
        <f>IFERROR(N245/K245,0)</f>
        <v/>
      </c>
      <c r="R245" s="56">
        <f>IFERROR(O245/L245,0)</f>
        <v/>
      </c>
      <c r="S245" s="56">
        <f>IFERROR(P245/M245,0)</f>
        <v/>
      </c>
      <c r="T245" s="57">
        <f>IFERROR(K245/J245,0)</f>
        <v/>
      </c>
      <c r="U245" s="57">
        <f>IFERROR(L245/J245,0)</f>
        <v/>
      </c>
      <c r="V245" s="28">
        <f>IFERROR(E245-C245,"")</f>
        <v/>
      </c>
      <c r="W245" s="28">
        <f>IFERROR(IF(E245="","",IF(M245&lt;0,"Wash",IF(M245&gt;0,"Positive Pickup","No Change"))),"")</f>
        <v/>
      </c>
      <c r="X245" s="32" t="n"/>
      <c r="Y245" s="32" t="n"/>
      <c r="Z245" s="32" t="n"/>
      <c r="AA245" s="33">
        <f>IFERROR(IF(OR(A245="",B245="",C245="",D245="",E245="",G245="",H245="",I245="",J245="",K245="",L245="",N245="",O245=""),"Missing required input",IF(D245&gt;=C245,"Prior snapshot must be earlier",IF(C245&gt;E245,"Snapshot is after stay date",IF(OR(K245&gt;J245,L245&gt;J245),"Rooms exceed available inventory",IF(P245&lt;0,"Review negative revenue pickup","OK"))))),"Missing required input")</f>
        <v/>
      </c>
    </row>
    <row r="246">
      <c r="A246" s="26" t="n"/>
      <c r="B246" s="26" t="n"/>
      <c r="C246" s="54" t="n"/>
      <c r="D246" s="54" t="n"/>
      <c r="E246" s="54" t="n"/>
      <c r="F246" s="28">
        <f>IFERROR(IF(E246="","",INDEX('Instructions'!$H$2:$H$8,MOD(E246-1,7)+1)),"")</f>
        <v/>
      </c>
      <c r="G246" s="26" t="n"/>
      <c r="H246" s="26" t="n"/>
      <c r="I246" s="26" t="n"/>
      <c r="J246" s="26" t="n"/>
      <c r="K246" s="26" t="n"/>
      <c r="L246" s="26" t="n"/>
      <c r="M246" s="28">
        <f>IFERROR(IF(OR(K246="",L246=""),"",L246-K246),"")</f>
        <v/>
      </c>
      <c r="N246" s="55" t="n"/>
      <c r="O246" s="55" t="n"/>
      <c r="P246" s="56">
        <f>IFERROR(IF(OR(N246="",O246=""),"",O246-N246),"")</f>
        <v/>
      </c>
      <c r="Q246" s="56">
        <f>IFERROR(N246/K246,0)</f>
        <v/>
      </c>
      <c r="R246" s="56">
        <f>IFERROR(O246/L246,0)</f>
        <v/>
      </c>
      <c r="S246" s="56">
        <f>IFERROR(P246/M246,0)</f>
        <v/>
      </c>
      <c r="T246" s="57">
        <f>IFERROR(K246/J246,0)</f>
        <v/>
      </c>
      <c r="U246" s="57">
        <f>IFERROR(L246/J246,0)</f>
        <v/>
      </c>
      <c r="V246" s="28">
        <f>IFERROR(E246-C246,"")</f>
        <v/>
      </c>
      <c r="W246" s="28">
        <f>IFERROR(IF(E246="","",IF(M246&lt;0,"Wash",IF(M246&gt;0,"Positive Pickup","No Change"))),"")</f>
        <v/>
      </c>
      <c r="X246" s="32" t="n"/>
      <c r="Y246" s="32" t="n"/>
      <c r="Z246" s="32" t="n"/>
      <c r="AA246" s="33">
        <f>IFERROR(IF(OR(A246="",B246="",C246="",D246="",E246="",G246="",H246="",I246="",J246="",K246="",L246="",N246="",O246=""),"Missing required input",IF(D246&gt;=C246,"Prior snapshot must be earlier",IF(C246&gt;E246,"Snapshot is after stay date",IF(OR(K246&gt;J246,L246&gt;J246),"Rooms exceed available inventory",IF(P246&lt;0,"Review negative revenue pickup","OK"))))),"Missing required input")</f>
        <v/>
      </c>
    </row>
    <row r="247">
      <c r="A247" s="26" t="n"/>
      <c r="B247" s="26" t="n"/>
      <c r="C247" s="54" t="n"/>
      <c r="D247" s="54" t="n"/>
      <c r="E247" s="54" t="n"/>
      <c r="F247" s="28">
        <f>IFERROR(IF(E247="","",INDEX('Instructions'!$H$2:$H$8,MOD(E247-1,7)+1)),"")</f>
        <v/>
      </c>
      <c r="G247" s="26" t="n"/>
      <c r="H247" s="26" t="n"/>
      <c r="I247" s="26" t="n"/>
      <c r="J247" s="26" t="n"/>
      <c r="K247" s="26" t="n"/>
      <c r="L247" s="26" t="n"/>
      <c r="M247" s="28">
        <f>IFERROR(IF(OR(K247="",L247=""),"",L247-K247),"")</f>
        <v/>
      </c>
      <c r="N247" s="55" t="n"/>
      <c r="O247" s="55" t="n"/>
      <c r="P247" s="56">
        <f>IFERROR(IF(OR(N247="",O247=""),"",O247-N247),"")</f>
        <v/>
      </c>
      <c r="Q247" s="56">
        <f>IFERROR(N247/K247,0)</f>
        <v/>
      </c>
      <c r="R247" s="56">
        <f>IFERROR(O247/L247,0)</f>
        <v/>
      </c>
      <c r="S247" s="56">
        <f>IFERROR(P247/M247,0)</f>
        <v/>
      </c>
      <c r="T247" s="57">
        <f>IFERROR(K247/J247,0)</f>
        <v/>
      </c>
      <c r="U247" s="57">
        <f>IFERROR(L247/J247,0)</f>
        <v/>
      </c>
      <c r="V247" s="28">
        <f>IFERROR(E247-C247,"")</f>
        <v/>
      </c>
      <c r="W247" s="28">
        <f>IFERROR(IF(E247="","",IF(M247&lt;0,"Wash",IF(M247&gt;0,"Positive Pickup","No Change"))),"")</f>
        <v/>
      </c>
      <c r="X247" s="32" t="n"/>
      <c r="Y247" s="32" t="n"/>
      <c r="Z247" s="32" t="n"/>
      <c r="AA247" s="33">
        <f>IFERROR(IF(OR(A247="",B247="",C247="",D247="",E247="",G247="",H247="",I247="",J247="",K247="",L247="",N247="",O247=""),"Missing required input",IF(D247&gt;=C247,"Prior snapshot must be earlier",IF(C247&gt;E247,"Snapshot is after stay date",IF(OR(K247&gt;J247,L247&gt;J247),"Rooms exceed available inventory",IF(P247&lt;0,"Review negative revenue pickup","OK"))))),"Missing required input")</f>
        <v/>
      </c>
    </row>
    <row r="248">
      <c r="A248" s="26" t="n"/>
      <c r="B248" s="26" t="n"/>
      <c r="C248" s="54" t="n"/>
      <c r="D248" s="54" t="n"/>
      <c r="E248" s="54" t="n"/>
      <c r="F248" s="28">
        <f>IFERROR(IF(E248="","",INDEX('Instructions'!$H$2:$H$8,MOD(E248-1,7)+1)),"")</f>
        <v/>
      </c>
      <c r="G248" s="26" t="n"/>
      <c r="H248" s="26" t="n"/>
      <c r="I248" s="26" t="n"/>
      <c r="J248" s="26" t="n"/>
      <c r="K248" s="26" t="n"/>
      <c r="L248" s="26" t="n"/>
      <c r="M248" s="28">
        <f>IFERROR(IF(OR(K248="",L248=""),"",L248-K248),"")</f>
        <v/>
      </c>
      <c r="N248" s="55" t="n"/>
      <c r="O248" s="55" t="n"/>
      <c r="P248" s="56">
        <f>IFERROR(IF(OR(N248="",O248=""),"",O248-N248),"")</f>
        <v/>
      </c>
      <c r="Q248" s="56">
        <f>IFERROR(N248/K248,0)</f>
        <v/>
      </c>
      <c r="R248" s="56">
        <f>IFERROR(O248/L248,0)</f>
        <v/>
      </c>
      <c r="S248" s="56">
        <f>IFERROR(P248/M248,0)</f>
        <v/>
      </c>
      <c r="T248" s="57">
        <f>IFERROR(K248/J248,0)</f>
        <v/>
      </c>
      <c r="U248" s="57">
        <f>IFERROR(L248/J248,0)</f>
        <v/>
      </c>
      <c r="V248" s="28">
        <f>IFERROR(E248-C248,"")</f>
        <v/>
      </c>
      <c r="W248" s="28">
        <f>IFERROR(IF(E248="","",IF(M248&lt;0,"Wash",IF(M248&gt;0,"Positive Pickup","No Change"))),"")</f>
        <v/>
      </c>
      <c r="X248" s="32" t="n"/>
      <c r="Y248" s="32" t="n"/>
      <c r="Z248" s="32" t="n"/>
      <c r="AA248" s="33">
        <f>IFERROR(IF(OR(A248="",B248="",C248="",D248="",E248="",G248="",H248="",I248="",J248="",K248="",L248="",N248="",O248=""),"Missing required input",IF(D248&gt;=C248,"Prior snapshot must be earlier",IF(C248&gt;E248,"Snapshot is after stay date",IF(OR(K248&gt;J248,L248&gt;J248),"Rooms exceed available inventory",IF(P248&lt;0,"Review negative revenue pickup","OK"))))),"Missing required input")</f>
        <v/>
      </c>
    </row>
    <row r="249">
      <c r="A249" s="26" t="n"/>
      <c r="B249" s="26" t="n"/>
      <c r="C249" s="54" t="n"/>
      <c r="D249" s="54" t="n"/>
      <c r="E249" s="54" t="n"/>
      <c r="F249" s="28">
        <f>IFERROR(IF(E249="","",INDEX('Instructions'!$H$2:$H$8,MOD(E249-1,7)+1)),"")</f>
        <v/>
      </c>
      <c r="G249" s="26" t="n"/>
      <c r="H249" s="26" t="n"/>
      <c r="I249" s="26" t="n"/>
      <c r="J249" s="26" t="n"/>
      <c r="K249" s="26" t="n"/>
      <c r="L249" s="26" t="n"/>
      <c r="M249" s="28">
        <f>IFERROR(IF(OR(K249="",L249=""),"",L249-K249),"")</f>
        <v/>
      </c>
      <c r="N249" s="55" t="n"/>
      <c r="O249" s="55" t="n"/>
      <c r="P249" s="56">
        <f>IFERROR(IF(OR(N249="",O249=""),"",O249-N249),"")</f>
        <v/>
      </c>
      <c r="Q249" s="56">
        <f>IFERROR(N249/K249,0)</f>
        <v/>
      </c>
      <c r="R249" s="56">
        <f>IFERROR(O249/L249,0)</f>
        <v/>
      </c>
      <c r="S249" s="56">
        <f>IFERROR(P249/M249,0)</f>
        <v/>
      </c>
      <c r="T249" s="57">
        <f>IFERROR(K249/J249,0)</f>
        <v/>
      </c>
      <c r="U249" s="57">
        <f>IFERROR(L249/J249,0)</f>
        <v/>
      </c>
      <c r="V249" s="28">
        <f>IFERROR(E249-C249,"")</f>
        <v/>
      </c>
      <c r="W249" s="28">
        <f>IFERROR(IF(E249="","",IF(M249&lt;0,"Wash",IF(M249&gt;0,"Positive Pickup","No Change"))),"")</f>
        <v/>
      </c>
      <c r="X249" s="32" t="n"/>
      <c r="Y249" s="32" t="n"/>
      <c r="Z249" s="32" t="n"/>
      <c r="AA249" s="33">
        <f>IFERROR(IF(OR(A249="",B249="",C249="",D249="",E249="",G249="",H249="",I249="",J249="",K249="",L249="",N249="",O249=""),"Missing required input",IF(D249&gt;=C249,"Prior snapshot must be earlier",IF(C249&gt;E249,"Snapshot is after stay date",IF(OR(K249&gt;J249,L249&gt;J249),"Rooms exceed available inventory",IF(P249&lt;0,"Review negative revenue pickup","OK"))))),"Missing required input")</f>
        <v/>
      </c>
    </row>
    <row r="250">
      <c r="A250" s="26" t="n"/>
      <c r="B250" s="26" t="n"/>
      <c r="C250" s="54" t="n"/>
      <c r="D250" s="54" t="n"/>
      <c r="E250" s="54" t="n"/>
      <c r="F250" s="28">
        <f>IFERROR(IF(E250="","",INDEX('Instructions'!$H$2:$H$8,MOD(E250-1,7)+1)),"")</f>
        <v/>
      </c>
      <c r="G250" s="26" t="n"/>
      <c r="H250" s="26" t="n"/>
      <c r="I250" s="26" t="n"/>
      <c r="J250" s="26" t="n"/>
      <c r="K250" s="26" t="n"/>
      <c r="L250" s="26" t="n"/>
      <c r="M250" s="28">
        <f>IFERROR(IF(OR(K250="",L250=""),"",L250-K250),"")</f>
        <v/>
      </c>
      <c r="N250" s="55" t="n"/>
      <c r="O250" s="55" t="n"/>
      <c r="P250" s="56">
        <f>IFERROR(IF(OR(N250="",O250=""),"",O250-N250),"")</f>
        <v/>
      </c>
      <c r="Q250" s="56">
        <f>IFERROR(N250/K250,0)</f>
        <v/>
      </c>
      <c r="R250" s="56">
        <f>IFERROR(O250/L250,0)</f>
        <v/>
      </c>
      <c r="S250" s="56">
        <f>IFERROR(P250/M250,0)</f>
        <v/>
      </c>
      <c r="T250" s="57">
        <f>IFERROR(K250/J250,0)</f>
        <v/>
      </c>
      <c r="U250" s="57">
        <f>IFERROR(L250/J250,0)</f>
        <v/>
      </c>
      <c r="V250" s="28">
        <f>IFERROR(E250-C250,"")</f>
        <v/>
      </c>
      <c r="W250" s="28">
        <f>IFERROR(IF(E250="","",IF(M250&lt;0,"Wash",IF(M250&gt;0,"Positive Pickup","No Change"))),"")</f>
        <v/>
      </c>
      <c r="X250" s="32" t="n"/>
      <c r="Y250" s="32" t="n"/>
      <c r="Z250" s="32" t="n"/>
      <c r="AA250" s="33">
        <f>IFERROR(IF(OR(A250="",B250="",C250="",D250="",E250="",G250="",H250="",I250="",J250="",K250="",L250="",N250="",O250=""),"Missing required input",IF(D250&gt;=C250,"Prior snapshot must be earlier",IF(C250&gt;E250,"Snapshot is after stay date",IF(OR(K250&gt;J250,L250&gt;J250),"Rooms exceed available inventory",IF(P250&lt;0,"Review negative revenue pickup","OK"))))),"Missing required input")</f>
        <v/>
      </c>
    </row>
    <row r="251">
      <c r="A251" s="26" t="n"/>
      <c r="B251" s="26" t="n"/>
      <c r="C251" s="54" t="n"/>
      <c r="D251" s="54" t="n"/>
      <c r="E251" s="54" t="n"/>
      <c r="F251" s="28">
        <f>IFERROR(IF(E251="","",INDEX('Instructions'!$H$2:$H$8,MOD(E251-1,7)+1)),"")</f>
        <v/>
      </c>
      <c r="G251" s="26" t="n"/>
      <c r="H251" s="26" t="n"/>
      <c r="I251" s="26" t="n"/>
      <c r="J251" s="26" t="n"/>
      <c r="K251" s="26" t="n"/>
      <c r="L251" s="26" t="n"/>
      <c r="M251" s="28">
        <f>IFERROR(IF(OR(K251="",L251=""),"",L251-K251),"")</f>
        <v/>
      </c>
      <c r="N251" s="55" t="n"/>
      <c r="O251" s="55" t="n"/>
      <c r="P251" s="56">
        <f>IFERROR(IF(OR(N251="",O251=""),"",O251-N251),"")</f>
        <v/>
      </c>
      <c r="Q251" s="56">
        <f>IFERROR(N251/K251,0)</f>
        <v/>
      </c>
      <c r="R251" s="56">
        <f>IFERROR(O251/L251,0)</f>
        <v/>
      </c>
      <c r="S251" s="56">
        <f>IFERROR(P251/M251,0)</f>
        <v/>
      </c>
      <c r="T251" s="57">
        <f>IFERROR(K251/J251,0)</f>
        <v/>
      </c>
      <c r="U251" s="57">
        <f>IFERROR(L251/J251,0)</f>
        <v/>
      </c>
      <c r="V251" s="28">
        <f>IFERROR(E251-C251,"")</f>
        <v/>
      </c>
      <c r="W251" s="28">
        <f>IFERROR(IF(E251="","",IF(M251&lt;0,"Wash",IF(M251&gt;0,"Positive Pickup","No Change"))),"")</f>
        <v/>
      </c>
      <c r="X251" s="32" t="n"/>
      <c r="Y251" s="32" t="n"/>
      <c r="Z251" s="32" t="n"/>
      <c r="AA251" s="33">
        <f>IFERROR(IF(OR(A251="",B251="",C251="",D251="",E251="",G251="",H251="",I251="",J251="",K251="",L251="",N251="",O251=""),"Missing required input",IF(D251&gt;=C251,"Prior snapshot must be earlier",IF(C251&gt;E251,"Snapshot is after stay date",IF(OR(K251&gt;J251,L251&gt;J251),"Rooms exceed available inventory",IF(P251&lt;0,"Review negative revenue pickup","OK"))))),"Missing required input")</f>
        <v/>
      </c>
    </row>
    <row r="252">
      <c r="A252" s="26" t="n"/>
      <c r="B252" s="26" t="n"/>
      <c r="C252" s="54" t="n"/>
      <c r="D252" s="54" t="n"/>
      <c r="E252" s="54" t="n"/>
      <c r="F252" s="28">
        <f>IFERROR(IF(E252="","",INDEX('Instructions'!$H$2:$H$8,MOD(E252-1,7)+1)),"")</f>
        <v/>
      </c>
      <c r="G252" s="26" t="n"/>
      <c r="H252" s="26" t="n"/>
      <c r="I252" s="26" t="n"/>
      <c r="J252" s="26" t="n"/>
      <c r="K252" s="26" t="n"/>
      <c r="L252" s="26" t="n"/>
      <c r="M252" s="28">
        <f>IFERROR(IF(OR(K252="",L252=""),"",L252-K252),"")</f>
        <v/>
      </c>
      <c r="N252" s="55" t="n"/>
      <c r="O252" s="55" t="n"/>
      <c r="P252" s="56">
        <f>IFERROR(IF(OR(N252="",O252=""),"",O252-N252),"")</f>
        <v/>
      </c>
      <c r="Q252" s="56">
        <f>IFERROR(N252/K252,0)</f>
        <v/>
      </c>
      <c r="R252" s="56">
        <f>IFERROR(O252/L252,0)</f>
        <v/>
      </c>
      <c r="S252" s="56">
        <f>IFERROR(P252/M252,0)</f>
        <v/>
      </c>
      <c r="T252" s="57">
        <f>IFERROR(K252/J252,0)</f>
        <v/>
      </c>
      <c r="U252" s="57">
        <f>IFERROR(L252/J252,0)</f>
        <v/>
      </c>
      <c r="V252" s="28">
        <f>IFERROR(E252-C252,"")</f>
        <v/>
      </c>
      <c r="W252" s="28">
        <f>IFERROR(IF(E252="","",IF(M252&lt;0,"Wash",IF(M252&gt;0,"Positive Pickup","No Change"))),"")</f>
        <v/>
      </c>
      <c r="X252" s="32" t="n"/>
      <c r="Y252" s="32" t="n"/>
      <c r="Z252" s="32" t="n"/>
      <c r="AA252" s="33">
        <f>IFERROR(IF(OR(A252="",B252="",C252="",D252="",E252="",G252="",H252="",I252="",J252="",K252="",L252="",N252="",O252=""),"Missing required input",IF(D252&gt;=C252,"Prior snapshot must be earlier",IF(C252&gt;E252,"Snapshot is after stay date",IF(OR(K252&gt;J252,L252&gt;J252),"Rooms exceed available inventory",IF(P252&lt;0,"Review negative revenue pickup","OK"))))),"Missing required input")</f>
        <v/>
      </c>
    </row>
    <row r="253">
      <c r="A253" s="26" t="n"/>
      <c r="B253" s="26" t="n"/>
      <c r="C253" s="54" t="n"/>
      <c r="D253" s="54" t="n"/>
      <c r="E253" s="54" t="n"/>
      <c r="F253" s="28">
        <f>IFERROR(IF(E253="","",INDEX('Instructions'!$H$2:$H$8,MOD(E253-1,7)+1)),"")</f>
        <v/>
      </c>
      <c r="G253" s="26" t="n"/>
      <c r="H253" s="26" t="n"/>
      <c r="I253" s="26" t="n"/>
      <c r="J253" s="26" t="n"/>
      <c r="K253" s="26" t="n"/>
      <c r="L253" s="26" t="n"/>
      <c r="M253" s="28">
        <f>IFERROR(IF(OR(K253="",L253=""),"",L253-K253),"")</f>
        <v/>
      </c>
      <c r="N253" s="55" t="n"/>
      <c r="O253" s="55" t="n"/>
      <c r="P253" s="56">
        <f>IFERROR(IF(OR(N253="",O253=""),"",O253-N253),"")</f>
        <v/>
      </c>
      <c r="Q253" s="56">
        <f>IFERROR(N253/K253,0)</f>
        <v/>
      </c>
      <c r="R253" s="56">
        <f>IFERROR(O253/L253,0)</f>
        <v/>
      </c>
      <c r="S253" s="56">
        <f>IFERROR(P253/M253,0)</f>
        <v/>
      </c>
      <c r="T253" s="57">
        <f>IFERROR(K253/J253,0)</f>
        <v/>
      </c>
      <c r="U253" s="57">
        <f>IFERROR(L253/J253,0)</f>
        <v/>
      </c>
      <c r="V253" s="28">
        <f>IFERROR(E253-C253,"")</f>
        <v/>
      </c>
      <c r="W253" s="28">
        <f>IFERROR(IF(E253="","",IF(M253&lt;0,"Wash",IF(M253&gt;0,"Positive Pickup","No Change"))),"")</f>
        <v/>
      </c>
      <c r="X253" s="32" t="n"/>
      <c r="Y253" s="32" t="n"/>
      <c r="Z253" s="32" t="n"/>
      <c r="AA253" s="33">
        <f>IFERROR(IF(OR(A253="",B253="",C253="",D253="",E253="",G253="",H253="",I253="",J253="",K253="",L253="",N253="",O253=""),"Missing required input",IF(D253&gt;=C253,"Prior snapshot must be earlier",IF(C253&gt;E253,"Snapshot is after stay date",IF(OR(K253&gt;J253,L253&gt;J253),"Rooms exceed available inventory",IF(P253&lt;0,"Review negative revenue pickup","OK"))))),"Missing required input")</f>
        <v/>
      </c>
    </row>
  </sheetData>
  <autoFilter ref="A3:AA253"/>
  <mergeCells count="1">
    <mergeCell ref="A1:AA1"/>
  </mergeCells>
  <conditionalFormatting sqref="M4:M253">
    <cfRule type="cellIs" priority="1" operator="lessThan" dxfId="1">
      <formula>0</formula>
    </cfRule>
    <cfRule type="cellIs" priority="2" operator="greaterThan" dxfId="0">
      <formula>0</formula>
    </cfRule>
  </conditionalFormatting>
  <conditionalFormatting sqref="AA4:AA253">
    <cfRule type="expression" priority="3" dxfId="1">
      <formula>AND($AA4&lt;&gt;"",$AA4&lt;&gt;"OK")</formula>
    </cfRule>
  </conditionalFormatting>
  <dataValidations count="8">
    <dataValidation sqref="B4:B253" showDropDown="0" showInputMessage="0" showErrorMessage="1" allowBlank="0" errorTitle="Invalid entry" error="Enter a permitted value." type="list">
      <formula1>"Harbor View Hotel,Lakeside Conference Resort,Downtown Garden Inn"</formula1>
    </dataValidation>
    <dataValidation sqref="G4:G253" showDropDown="0" showInputMessage="0" showErrorMessage="1" allowBlank="0" errorTitle="Invalid entry" error="Enter a permitted value." type="list">
      <formula1>"Retail,Corporate,Group,Government,Contract,Package,Wholesale,Crew"</formula1>
    </dataValidation>
    <dataValidation sqref="H4:H253" showDropDown="0" showInputMessage="0" showErrorMessage="1" allowBlank="0" errorTitle="Invalid entry" error="Enter a permitted value." type="list">
      <formula1>"Hotel Direct,Brand Website,Voice Reservations,Online Travel Agency,Global Distribution System,Group Sales,Walk-In,Other"</formula1>
    </dataValidation>
    <dataValidation sqref="I4:I253" showDropDown="0" showInputMessage="0" showErrorMessage="1" allowBlank="0" errorTitle="Invalid entry" error="Enter a permitted value." type="list">
      <formula1>"Standard King,Standard Double Queen,Deluxe King,Junior Suite,Accessible King,Multiple Room Types"</formula1>
    </dataValidation>
    <dataValidation sqref="J4:J253" showDropDown="0" showInputMessage="0" showErrorMessage="1" allowBlank="0" errorTitle="Invalid entry" error="Enter a permitted value." type="whole" operator="between">
      <formula1>1</formula1>
      <formula2>5000</formula2>
    </dataValidation>
    <dataValidation sqref="K4:L253" showDropDown="0" showInputMessage="0" showErrorMessage="1" allowBlank="0" errorTitle="Invalid entry" error="Enter a permitted value." type="whole" operator="between">
      <formula1>0</formula1>
      <formula2>5000</formula2>
    </dataValidation>
    <dataValidation sqref="N4:O253" showDropDown="0" showInputMessage="0" showErrorMessage="1" allowBlank="0" errorTitle="Invalid entry" error="Enter a permitted value." type="decimal" operator="between">
      <formula1>0</formula1>
      <formula2>10000000</formula2>
    </dataValidation>
    <dataValidation sqref="Y4:Y253" showDropDown="0" showInputMessage="0" showErrorMessage="1" allowBlank="0" errorTitle="Invalid entry" error="Enter a permitted value." type="list">
      <formula1>"Revenue Manager,Director of Sales,Reservations Manager,General Manager,Front Office Manager"</formula1>
    </dataValidation>
  </dataValidations>
  <pageMargins left="0.75" right="0.75" top="1" bottom="1" header="0.5" footer="0.5"/>
  <pageSetup orientation="landscape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R125"/>
  <sheetViews>
    <sheetView showGridLines="0" zoomScale="70" zoomScaleNormal="70" workbookViewId="0">
      <pane ySplit="5" topLeftCell="A6" activePane="bottomLeft" state="frozen"/>
      <selection pane="bottomLeft" activeCell="A1" sqref="A1"/>
    </sheetView>
  </sheetViews>
  <sheetFormatPr baseColWidth="8" defaultRowHeight="15"/>
  <sheetData>
    <row r="1">
      <c r="A1" s="24" t="inlineStr">
        <is>
          <t>Stay Date Summary</t>
        </is>
      </c>
    </row>
    <row r="3">
      <c r="A3" s="34" t="inlineStr">
        <is>
          <t>Selected Property</t>
        </is>
      </c>
      <c r="B3" s="14">
        <f>'Dashboard'!B3</f>
        <v/>
      </c>
      <c r="D3" s="34" t="inlineStr">
        <is>
          <t>Selected Snapshot Date</t>
        </is>
      </c>
      <c r="E3" s="58">
        <f>'Dashboard'!B6</f>
        <v/>
      </c>
      <c r="G3" s="34" t="inlineStr">
        <is>
          <t>Summary Start Date</t>
        </is>
      </c>
      <c r="H3" s="58">
        <f>'Dashboard'!B4</f>
        <v/>
      </c>
    </row>
    <row r="5">
      <c r="A5" s="12" t="inlineStr">
        <is>
          <t>Stay Date</t>
        </is>
      </c>
      <c r="B5" s="12" t="inlineStr">
        <is>
          <t>Day of Week</t>
        </is>
      </c>
      <c r="C5" s="12" t="inlineStr">
        <is>
          <t>Available Rooms</t>
        </is>
      </c>
      <c r="D5" s="12" t="inlineStr">
        <is>
          <t>Prior Rooms on Books</t>
        </is>
      </c>
      <c r="E5" s="12" t="inlineStr">
        <is>
          <t>Current Rooms on Books</t>
        </is>
      </c>
      <c r="F5" s="12" t="inlineStr">
        <is>
          <t>Room Pickup</t>
        </is>
      </c>
      <c r="G5" s="12" t="inlineStr">
        <is>
          <t>Prior Room Revenue</t>
        </is>
      </c>
      <c r="H5" s="12" t="inlineStr">
        <is>
          <t>Current Room Revenue</t>
        </is>
      </c>
      <c r="I5" s="12" t="inlineStr">
        <is>
          <t>Revenue Pickup</t>
        </is>
      </c>
      <c r="J5" s="12" t="inlineStr">
        <is>
          <t>Prior ADR</t>
        </is>
      </c>
      <c r="K5" s="12" t="inlineStr">
        <is>
          <t>Current ADR</t>
        </is>
      </c>
      <c r="L5" s="12" t="inlineStr">
        <is>
          <t>Pickup ADR</t>
        </is>
      </c>
      <c r="M5" s="12" t="inlineStr">
        <is>
          <t>Prior Occupancy</t>
        </is>
      </c>
      <c r="N5" s="12" t="inlineStr">
        <is>
          <t>Current Occupancy</t>
        </is>
      </c>
      <c r="O5" s="12" t="inlineStr">
        <is>
          <t>Remaining Rooms</t>
        </is>
      </c>
      <c r="P5" s="12" t="inlineStr">
        <is>
          <t>Days to Arrival</t>
        </is>
      </c>
      <c r="Q5" s="12" t="inlineStr">
        <is>
          <t>Pickup Status</t>
        </is>
      </c>
      <c r="R5" s="12" t="inlineStr">
        <is>
          <t>Operational Flag</t>
        </is>
      </c>
    </row>
    <row r="6">
      <c r="A6" s="59">
        <f>IFERROR($H$3,"")</f>
        <v/>
      </c>
      <c r="B6" s="28">
        <f>IFERROR(IF(A6="","",INDEX('Instructions'!$H$2:$H$8,MOD(A6-1,7)+1)),"")</f>
        <v/>
      </c>
      <c r="C6" s="28">
        <f>'Dashboard'!$E$3</f>
        <v/>
      </c>
      <c r="D6" s="28">
        <f>IFERROR(IF($B$3="All Properties",SUMIFS('Pickup Data'!$K$4:$K$253,'Pickup Data'!$E$4:$E$253,A6,'Pickup Data'!$C$4:$C$253,$E$3),SUMIFS('Pickup Data'!$K$4:$K$253,'Pickup Data'!$B$4:$B$253,$B$3,'Pickup Data'!$E$4:$E$253,A6,'Pickup Data'!$C$4:$C$253,$E$3)),0)</f>
        <v/>
      </c>
      <c r="E6" s="28">
        <f>IFERROR(IF($B$3="All Properties",SUMIFS('Pickup Data'!$L$4:$L$253,'Pickup Data'!$E$4:$E$253,A6,'Pickup Data'!$C$4:$C$253,$E$3),SUMIFS('Pickup Data'!$L$4:$L$253,'Pickup Data'!$B$4:$B$253,$B$3,'Pickup Data'!$E$4:$E$253,A6,'Pickup Data'!$C$4:$C$253,$E$3)),0)</f>
        <v/>
      </c>
      <c r="F6" s="28">
        <f>E6-D6</f>
        <v/>
      </c>
      <c r="G6" s="56">
        <f>IFERROR(IF($B$3="All Properties",SUMIFS('Pickup Data'!$N$4:$N$253,'Pickup Data'!$E$4:$E$253,A6,'Pickup Data'!$C$4:$C$253,$E$3),SUMIFS('Pickup Data'!$N$4:$N$253,'Pickup Data'!$B$4:$B$253,$B$3,'Pickup Data'!$E$4:$E$253,A6,'Pickup Data'!$C$4:$C$253,$E$3)),0)</f>
        <v/>
      </c>
      <c r="H6" s="56">
        <f>IFERROR(IF($B$3="All Properties",SUMIFS('Pickup Data'!$O$4:$O$253,'Pickup Data'!$E$4:$E$253,A6,'Pickup Data'!$C$4:$C$253,$E$3),SUMIFS('Pickup Data'!$O$4:$O$253,'Pickup Data'!$B$4:$B$253,$B$3,'Pickup Data'!$E$4:$E$253,A6,'Pickup Data'!$C$4:$C$253,$E$3)),0)</f>
        <v/>
      </c>
      <c r="I6" s="56">
        <f>H6-G6</f>
        <v/>
      </c>
      <c r="J6" s="56">
        <f>IFERROR(G6/D6,0)</f>
        <v/>
      </c>
      <c r="K6" s="56">
        <f>IFERROR(H6/E6,0)</f>
        <v/>
      </c>
      <c r="L6" s="56">
        <f>IFERROR(I6/F6,0)</f>
        <v/>
      </c>
      <c r="M6" s="57">
        <f>IFERROR(D6/C6,0)</f>
        <v/>
      </c>
      <c r="N6" s="57">
        <f>IFERROR(E6/C6,0)</f>
        <v/>
      </c>
      <c r="O6" s="28">
        <f>C6-E6</f>
        <v/>
      </c>
      <c r="P6" s="28">
        <f>A6-$E$3</f>
        <v/>
      </c>
      <c r="Q6" s="28">
        <f>IF(F6&lt;0,"Wash",IF(F6&gt;0,"Positive Pickup","No Change"))</f>
        <v/>
      </c>
      <c r="R6" s="28">
        <f>IF(F6&lt;=-'Dashboard'!$E$6,"Review Material Wash",IF(N6&gt;='Dashboard'!$E$5,"High Occupancy",IF(N6&lt;'Dashboard'!$E$4,"Below Watch Threshold","Monitor")))</f>
        <v/>
      </c>
    </row>
    <row r="7">
      <c r="A7" s="59">
        <f>IFERROR(A6+1,"")</f>
        <v/>
      </c>
      <c r="B7" s="28">
        <f>IFERROR(IF(A7="","",INDEX('Instructions'!$H$2:$H$8,MOD(A7-1,7)+1)),"")</f>
        <v/>
      </c>
      <c r="C7" s="28">
        <f>'Dashboard'!$E$3</f>
        <v/>
      </c>
      <c r="D7" s="28">
        <f>IFERROR(IF($B$3="All Properties",SUMIFS('Pickup Data'!$K$4:$K$253,'Pickup Data'!$E$4:$E$253,A7,'Pickup Data'!$C$4:$C$253,$E$3),SUMIFS('Pickup Data'!$K$4:$K$253,'Pickup Data'!$B$4:$B$253,$B$3,'Pickup Data'!$E$4:$E$253,A7,'Pickup Data'!$C$4:$C$253,$E$3)),0)</f>
        <v/>
      </c>
      <c r="E7" s="28">
        <f>IFERROR(IF($B$3="All Properties",SUMIFS('Pickup Data'!$L$4:$L$253,'Pickup Data'!$E$4:$E$253,A7,'Pickup Data'!$C$4:$C$253,$E$3),SUMIFS('Pickup Data'!$L$4:$L$253,'Pickup Data'!$B$4:$B$253,$B$3,'Pickup Data'!$E$4:$E$253,A7,'Pickup Data'!$C$4:$C$253,$E$3)),0)</f>
        <v/>
      </c>
      <c r="F7" s="28">
        <f>E7-D7</f>
        <v/>
      </c>
      <c r="G7" s="56">
        <f>IFERROR(IF($B$3="All Properties",SUMIFS('Pickup Data'!$N$4:$N$253,'Pickup Data'!$E$4:$E$253,A7,'Pickup Data'!$C$4:$C$253,$E$3),SUMIFS('Pickup Data'!$N$4:$N$253,'Pickup Data'!$B$4:$B$253,$B$3,'Pickup Data'!$E$4:$E$253,A7,'Pickup Data'!$C$4:$C$253,$E$3)),0)</f>
        <v/>
      </c>
      <c r="H7" s="56">
        <f>IFERROR(IF($B$3="All Properties",SUMIFS('Pickup Data'!$O$4:$O$253,'Pickup Data'!$E$4:$E$253,A7,'Pickup Data'!$C$4:$C$253,$E$3),SUMIFS('Pickup Data'!$O$4:$O$253,'Pickup Data'!$B$4:$B$253,$B$3,'Pickup Data'!$E$4:$E$253,A7,'Pickup Data'!$C$4:$C$253,$E$3)),0)</f>
        <v/>
      </c>
      <c r="I7" s="56">
        <f>H7-G7</f>
        <v/>
      </c>
      <c r="J7" s="56">
        <f>IFERROR(G7/D7,0)</f>
        <v/>
      </c>
      <c r="K7" s="56">
        <f>IFERROR(H7/E7,0)</f>
        <v/>
      </c>
      <c r="L7" s="56">
        <f>IFERROR(I7/F7,0)</f>
        <v/>
      </c>
      <c r="M7" s="57">
        <f>IFERROR(D7/C7,0)</f>
        <v/>
      </c>
      <c r="N7" s="57">
        <f>IFERROR(E7/C7,0)</f>
        <v/>
      </c>
      <c r="O7" s="28">
        <f>C7-E7</f>
        <v/>
      </c>
      <c r="P7" s="28">
        <f>A7-$E$3</f>
        <v/>
      </c>
      <c r="Q7" s="28">
        <f>IF(F7&lt;0,"Wash",IF(F7&gt;0,"Positive Pickup","No Change"))</f>
        <v/>
      </c>
      <c r="R7" s="28">
        <f>IF(F7&lt;=-'Dashboard'!$E$6,"Review Material Wash",IF(N7&gt;='Dashboard'!$E$5,"High Occupancy",IF(N7&lt;'Dashboard'!$E$4,"Below Watch Threshold","Monitor")))</f>
        <v/>
      </c>
    </row>
    <row r="8">
      <c r="A8" s="59">
        <f>IFERROR(A7+1,"")</f>
        <v/>
      </c>
      <c r="B8" s="28">
        <f>IFERROR(IF(A8="","",INDEX('Instructions'!$H$2:$H$8,MOD(A8-1,7)+1)),"")</f>
        <v/>
      </c>
      <c r="C8" s="28">
        <f>'Dashboard'!$E$3</f>
        <v/>
      </c>
      <c r="D8" s="28">
        <f>IFERROR(IF($B$3="All Properties",SUMIFS('Pickup Data'!$K$4:$K$253,'Pickup Data'!$E$4:$E$253,A8,'Pickup Data'!$C$4:$C$253,$E$3),SUMIFS('Pickup Data'!$K$4:$K$253,'Pickup Data'!$B$4:$B$253,$B$3,'Pickup Data'!$E$4:$E$253,A8,'Pickup Data'!$C$4:$C$253,$E$3)),0)</f>
        <v/>
      </c>
      <c r="E8" s="28">
        <f>IFERROR(IF($B$3="All Properties",SUMIFS('Pickup Data'!$L$4:$L$253,'Pickup Data'!$E$4:$E$253,A8,'Pickup Data'!$C$4:$C$253,$E$3),SUMIFS('Pickup Data'!$L$4:$L$253,'Pickup Data'!$B$4:$B$253,$B$3,'Pickup Data'!$E$4:$E$253,A8,'Pickup Data'!$C$4:$C$253,$E$3)),0)</f>
        <v/>
      </c>
      <c r="F8" s="28">
        <f>E8-D8</f>
        <v/>
      </c>
      <c r="G8" s="56">
        <f>IFERROR(IF($B$3="All Properties",SUMIFS('Pickup Data'!$N$4:$N$253,'Pickup Data'!$E$4:$E$253,A8,'Pickup Data'!$C$4:$C$253,$E$3),SUMIFS('Pickup Data'!$N$4:$N$253,'Pickup Data'!$B$4:$B$253,$B$3,'Pickup Data'!$E$4:$E$253,A8,'Pickup Data'!$C$4:$C$253,$E$3)),0)</f>
        <v/>
      </c>
      <c r="H8" s="56">
        <f>IFERROR(IF($B$3="All Properties",SUMIFS('Pickup Data'!$O$4:$O$253,'Pickup Data'!$E$4:$E$253,A8,'Pickup Data'!$C$4:$C$253,$E$3),SUMIFS('Pickup Data'!$O$4:$O$253,'Pickup Data'!$B$4:$B$253,$B$3,'Pickup Data'!$E$4:$E$253,A8,'Pickup Data'!$C$4:$C$253,$E$3)),0)</f>
        <v/>
      </c>
      <c r="I8" s="56">
        <f>H8-G8</f>
        <v/>
      </c>
      <c r="J8" s="56">
        <f>IFERROR(G8/D8,0)</f>
        <v/>
      </c>
      <c r="K8" s="56">
        <f>IFERROR(H8/E8,0)</f>
        <v/>
      </c>
      <c r="L8" s="56">
        <f>IFERROR(I8/F8,0)</f>
        <v/>
      </c>
      <c r="M8" s="57">
        <f>IFERROR(D8/C8,0)</f>
        <v/>
      </c>
      <c r="N8" s="57">
        <f>IFERROR(E8/C8,0)</f>
        <v/>
      </c>
      <c r="O8" s="28">
        <f>C8-E8</f>
        <v/>
      </c>
      <c r="P8" s="28">
        <f>A8-$E$3</f>
        <v/>
      </c>
      <c r="Q8" s="28">
        <f>IF(F8&lt;0,"Wash",IF(F8&gt;0,"Positive Pickup","No Change"))</f>
        <v/>
      </c>
      <c r="R8" s="28">
        <f>IF(F8&lt;=-'Dashboard'!$E$6,"Review Material Wash",IF(N8&gt;='Dashboard'!$E$5,"High Occupancy",IF(N8&lt;'Dashboard'!$E$4,"Below Watch Threshold","Monitor")))</f>
        <v/>
      </c>
    </row>
    <row r="9">
      <c r="A9" s="59">
        <f>IFERROR(A8+1,"")</f>
        <v/>
      </c>
      <c r="B9" s="28">
        <f>IFERROR(IF(A9="","",INDEX('Instructions'!$H$2:$H$8,MOD(A9-1,7)+1)),"")</f>
        <v/>
      </c>
      <c r="C9" s="28">
        <f>'Dashboard'!$E$3</f>
        <v/>
      </c>
      <c r="D9" s="28">
        <f>IFERROR(IF($B$3="All Properties",SUMIFS('Pickup Data'!$K$4:$K$253,'Pickup Data'!$E$4:$E$253,A9,'Pickup Data'!$C$4:$C$253,$E$3),SUMIFS('Pickup Data'!$K$4:$K$253,'Pickup Data'!$B$4:$B$253,$B$3,'Pickup Data'!$E$4:$E$253,A9,'Pickup Data'!$C$4:$C$253,$E$3)),0)</f>
        <v/>
      </c>
      <c r="E9" s="28">
        <f>IFERROR(IF($B$3="All Properties",SUMIFS('Pickup Data'!$L$4:$L$253,'Pickup Data'!$E$4:$E$253,A9,'Pickup Data'!$C$4:$C$253,$E$3),SUMIFS('Pickup Data'!$L$4:$L$253,'Pickup Data'!$B$4:$B$253,$B$3,'Pickup Data'!$E$4:$E$253,A9,'Pickup Data'!$C$4:$C$253,$E$3)),0)</f>
        <v/>
      </c>
      <c r="F9" s="28">
        <f>E9-D9</f>
        <v/>
      </c>
      <c r="G9" s="56">
        <f>IFERROR(IF($B$3="All Properties",SUMIFS('Pickup Data'!$N$4:$N$253,'Pickup Data'!$E$4:$E$253,A9,'Pickup Data'!$C$4:$C$253,$E$3),SUMIFS('Pickup Data'!$N$4:$N$253,'Pickup Data'!$B$4:$B$253,$B$3,'Pickup Data'!$E$4:$E$253,A9,'Pickup Data'!$C$4:$C$253,$E$3)),0)</f>
        <v/>
      </c>
      <c r="H9" s="56">
        <f>IFERROR(IF($B$3="All Properties",SUMIFS('Pickup Data'!$O$4:$O$253,'Pickup Data'!$E$4:$E$253,A9,'Pickup Data'!$C$4:$C$253,$E$3),SUMIFS('Pickup Data'!$O$4:$O$253,'Pickup Data'!$B$4:$B$253,$B$3,'Pickup Data'!$E$4:$E$253,A9,'Pickup Data'!$C$4:$C$253,$E$3)),0)</f>
        <v/>
      </c>
      <c r="I9" s="56">
        <f>H9-G9</f>
        <v/>
      </c>
      <c r="J9" s="56">
        <f>IFERROR(G9/D9,0)</f>
        <v/>
      </c>
      <c r="K9" s="56">
        <f>IFERROR(H9/E9,0)</f>
        <v/>
      </c>
      <c r="L9" s="56">
        <f>IFERROR(I9/F9,0)</f>
        <v/>
      </c>
      <c r="M9" s="57">
        <f>IFERROR(D9/C9,0)</f>
        <v/>
      </c>
      <c r="N9" s="57">
        <f>IFERROR(E9/C9,0)</f>
        <v/>
      </c>
      <c r="O9" s="28">
        <f>C9-E9</f>
        <v/>
      </c>
      <c r="P9" s="28">
        <f>A9-$E$3</f>
        <v/>
      </c>
      <c r="Q9" s="28">
        <f>IF(F9&lt;0,"Wash",IF(F9&gt;0,"Positive Pickup","No Change"))</f>
        <v/>
      </c>
      <c r="R9" s="28">
        <f>IF(F9&lt;=-'Dashboard'!$E$6,"Review Material Wash",IF(N9&gt;='Dashboard'!$E$5,"High Occupancy",IF(N9&lt;'Dashboard'!$E$4,"Below Watch Threshold","Monitor")))</f>
        <v/>
      </c>
    </row>
    <row r="10">
      <c r="A10" s="59">
        <f>IFERROR(A9+1,"")</f>
        <v/>
      </c>
      <c r="B10" s="28">
        <f>IFERROR(IF(A10="","",INDEX('Instructions'!$H$2:$H$8,MOD(A10-1,7)+1)),"")</f>
        <v/>
      </c>
      <c r="C10" s="28">
        <f>'Dashboard'!$E$3</f>
        <v/>
      </c>
      <c r="D10" s="28">
        <f>IFERROR(IF($B$3="All Properties",SUMIFS('Pickup Data'!$K$4:$K$253,'Pickup Data'!$E$4:$E$253,A10,'Pickup Data'!$C$4:$C$253,$E$3),SUMIFS('Pickup Data'!$K$4:$K$253,'Pickup Data'!$B$4:$B$253,$B$3,'Pickup Data'!$E$4:$E$253,A10,'Pickup Data'!$C$4:$C$253,$E$3)),0)</f>
        <v/>
      </c>
      <c r="E10" s="28">
        <f>IFERROR(IF($B$3="All Properties",SUMIFS('Pickup Data'!$L$4:$L$253,'Pickup Data'!$E$4:$E$253,A10,'Pickup Data'!$C$4:$C$253,$E$3),SUMIFS('Pickup Data'!$L$4:$L$253,'Pickup Data'!$B$4:$B$253,$B$3,'Pickup Data'!$E$4:$E$253,A10,'Pickup Data'!$C$4:$C$253,$E$3)),0)</f>
        <v/>
      </c>
      <c r="F10" s="28">
        <f>E10-D10</f>
        <v/>
      </c>
      <c r="G10" s="56">
        <f>IFERROR(IF($B$3="All Properties",SUMIFS('Pickup Data'!$N$4:$N$253,'Pickup Data'!$E$4:$E$253,A10,'Pickup Data'!$C$4:$C$253,$E$3),SUMIFS('Pickup Data'!$N$4:$N$253,'Pickup Data'!$B$4:$B$253,$B$3,'Pickup Data'!$E$4:$E$253,A10,'Pickup Data'!$C$4:$C$253,$E$3)),0)</f>
        <v/>
      </c>
      <c r="H10" s="56">
        <f>IFERROR(IF($B$3="All Properties",SUMIFS('Pickup Data'!$O$4:$O$253,'Pickup Data'!$E$4:$E$253,A10,'Pickup Data'!$C$4:$C$253,$E$3),SUMIFS('Pickup Data'!$O$4:$O$253,'Pickup Data'!$B$4:$B$253,$B$3,'Pickup Data'!$E$4:$E$253,A10,'Pickup Data'!$C$4:$C$253,$E$3)),0)</f>
        <v/>
      </c>
      <c r="I10" s="56">
        <f>H10-G10</f>
        <v/>
      </c>
      <c r="J10" s="56">
        <f>IFERROR(G10/D10,0)</f>
        <v/>
      </c>
      <c r="K10" s="56">
        <f>IFERROR(H10/E10,0)</f>
        <v/>
      </c>
      <c r="L10" s="56">
        <f>IFERROR(I10/F10,0)</f>
        <v/>
      </c>
      <c r="M10" s="57">
        <f>IFERROR(D10/C10,0)</f>
        <v/>
      </c>
      <c r="N10" s="57">
        <f>IFERROR(E10/C10,0)</f>
        <v/>
      </c>
      <c r="O10" s="28">
        <f>C10-E10</f>
        <v/>
      </c>
      <c r="P10" s="28">
        <f>A10-$E$3</f>
        <v/>
      </c>
      <c r="Q10" s="28">
        <f>IF(F10&lt;0,"Wash",IF(F10&gt;0,"Positive Pickup","No Change"))</f>
        <v/>
      </c>
      <c r="R10" s="28">
        <f>IF(F10&lt;=-'Dashboard'!$E$6,"Review Material Wash",IF(N10&gt;='Dashboard'!$E$5,"High Occupancy",IF(N10&lt;'Dashboard'!$E$4,"Below Watch Threshold","Monitor")))</f>
        <v/>
      </c>
    </row>
    <row r="11">
      <c r="A11" s="59">
        <f>IFERROR(A10+1,"")</f>
        <v/>
      </c>
      <c r="B11" s="28">
        <f>IFERROR(IF(A11="","",INDEX('Instructions'!$H$2:$H$8,MOD(A11-1,7)+1)),"")</f>
        <v/>
      </c>
      <c r="C11" s="28">
        <f>'Dashboard'!$E$3</f>
        <v/>
      </c>
      <c r="D11" s="28">
        <f>IFERROR(IF($B$3="All Properties",SUMIFS('Pickup Data'!$K$4:$K$253,'Pickup Data'!$E$4:$E$253,A11,'Pickup Data'!$C$4:$C$253,$E$3),SUMIFS('Pickup Data'!$K$4:$K$253,'Pickup Data'!$B$4:$B$253,$B$3,'Pickup Data'!$E$4:$E$253,A11,'Pickup Data'!$C$4:$C$253,$E$3)),0)</f>
        <v/>
      </c>
      <c r="E11" s="28">
        <f>IFERROR(IF($B$3="All Properties",SUMIFS('Pickup Data'!$L$4:$L$253,'Pickup Data'!$E$4:$E$253,A11,'Pickup Data'!$C$4:$C$253,$E$3),SUMIFS('Pickup Data'!$L$4:$L$253,'Pickup Data'!$B$4:$B$253,$B$3,'Pickup Data'!$E$4:$E$253,A11,'Pickup Data'!$C$4:$C$253,$E$3)),0)</f>
        <v/>
      </c>
      <c r="F11" s="28">
        <f>E11-D11</f>
        <v/>
      </c>
      <c r="G11" s="56">
        <f>IFERROR(IF($B$3="All Properties",SUMIFS('Pickup Data'!$N$4:$N$253,'Pickup Data'!$E$4:$E$253,A11,'Pickup Data'!$C$4:$C$253,$E$3),SUMIFS('Pickup Data'!$N$4:$N$253,'Pickup Data'!$B$4:$B$253,$B$3,'Pickup Data'!$E$4:$E$253,A11,'Pickup Data'!$C$4:$C$253,$E$3)),0)</f>
        <v/>
      </c>
      <c r="H11" s="56">
        <f>IFERROR(IF($B$3="All Properties",SUMIFS('Pickup Data'!$O$4:$O$253,'Pickup Data'!$E$4:$E$253,A11,'Pickup Data'!$C$4:$C$253,$E$3),SUMIFS('Pickup Data'!$O$4:$O$253,'Pickup Data'!$B$4:$B$253,$B$3,'Pickup Data'!$E$4:$E$253,A11,'Pickup Data'!$C$4:$C$253,$E$3)),0)</f>
        <v/>
      </c>
      <c r="I11" s="56">
        <f>H11-G11</f>
        <v/>
      </c>
      <c r="J11" s="56">
        <f>IFERROR(G11/D11,0)</f>
        <v/>
      </c>
      <c r="K11" s="56">
        <f>IFERROR(H11/E11,0)</f>
        <v/>
      </c>
      <c r="L11" s="56">
        <f>IFERROR(I11/F11,0)</f>
        <v/>
      </c>
      <c r="M11" s="57">
        <f>IFERROR(D11/C11,0)</f>
        <v/>
      </c>
      <c r="N11" s="57">
        <f>IFERROR(E11/C11,0)</f>
        <v/>
      </c>
      <c r="O11" s="28">
        <f>C11-E11</f>
        <v/>
      </c>
      <c r="P11" s="28">
        <f>A11-$E$3</f>
        <v/>
      </c>
      <c r="Q11" s="28">
        <f>IF(F11&lt;0,"Wash",IF(F11&gt;0,"Positive Pickup","No Change"))</f>
        <v/>
      </c>
      <c r="R11" s="28">
        <f>IF(F11&lt;=-'Dashboard'!$E$6,"Review Material Wash",IF(N11&gt;='Dashboard'!$E$5,"High Occupancy",IF(N11&lt;'Dashboard'!$E$4,"Below Watch Threshold","Monitor")))</f>
        <v/>
      </c>
    </row>
    <row r="12">
      <c r="A12" s="59">
        <f>IFERROR(A11+1,"")</f>
        <v/>
      </c>
      <c r="B12" s="28">
        <f>IFERROR(IF(A12="","",INDEX('Instructions'!$H$2:$H$8,MOD(A12-1,7)+1)),"")</f>
        <v/>
      </c>
      <c r="C12" s="28">
        <f>'Dashboard'!$E$3</f>
        <v/>
      </c>
      <c r="D12" s="28">
        <f>IFERROR(IF($B$3="All Properties",SUMIFS('Pickup Data'!$K$4:$K$253,'Pickup Data'!$E$4:$E$253,A12,'Pickup Data'!$C$4:$C$253,$E$3),SUMIFS('Pickup Data'!$K$4:$K$253,'Pickup Data'!$B$4:$B$253,$B$3,'Pickup Data'!$E$4:$E$253,A12,'Pickup Data'!$C$4:$C$253,$E$3)),0)</f>
        <v/>
      </c>
      <c r="E12" s="28">
        <f>IFERROR(IF($B$3="All Properties",SUMIFS('Pickup Data'!$L$4:$L$253,'Pickup Data'!$E$4:$E$253,A12,'Pickup Data'!$C$4:$C$253,$E$3),SUMIFS('Pickup Data'!$L$4:$L$253,'Pickup Data'!$B$4:$B$253,$B$3,'Pickup Data'!$E$4:$E$253,A12,'Pickup Data'!$C$4:$C$253,$E$3)),0)</f>
        <v/>
      </c>
      <c r="F12" s="28">
        <f>E12-D12</f>
        <v/>
      </c>
      <c r="G12" s="56">
        <f>IFERROR(IF($B$3="All Properties",SUMIFS('Pickup Data'!$N$4:$N$253,'Pickup Data'!$E$4:$E$253,A12,'Pickup Data'!$C$4:$C$253,$E$3),SUMIFS('Pickup Data'!$N$4:$N$253,'Pickup Data'!$B$4:$B$253,$B$3,'Pickup Data'!$E$4:$E$253,A12,'Pickup Data'!$C$4:$C$253,$E$3)),0)</f>
        <v/>
      </c>
      <c r="H12" s="56">
        <f>IFERROR(IF($B$3="All Properties",SUMIFS('Pickup Data'!$O$4:$O$253,'Pickup Data'!$E$4:$E$253,A12,'Pickup Data'!$C$4:$C$253,$E$3),SUMIFS('Pickup Data'!$O$4:$O$253,'Pickup Data'!$B$4:$B$253,$B$3,'Pickup Data'!$E$4:$E$253,A12,'Pickup Data'!$C$4:$C$253,$E$3)),0)</f>
        <v/>
      </c>
      <c r="I12" s="56">
        <f>H12-G12</f>
        <v/>
      </c>
      <c r="J12" s="56">
        <f>IFERROR(G12/D12,0)</f>
        <v/>
      </c>
      <c r="K12" s="56">
        <f>IFERROR(H12/E12,0)</f>
        <v/>
      </c>
      <c r="L12" s="56">
        <f>IFERROR(I12/F12,0)</f>
        <v/>
      </c>
      <c r="M12" s="57">
        <f>IFERROR(D12/C12,0)</f>
        <v/>
      </c>
      <c r="N12" s="57">
        <f>IFERROR(E12/C12,0)</f>
        <v/>
      </c>
      <c r="O12" s="28">
        <f>C12-E12</f>
        <v/>
      </c>
      <c r="P12" s="28">
        <f>A12-$E$3</f>
        <v/>
      </c>
      <c r="Q12" s="28">
        <f>IF(F12&lt;0,"Wash",IF(F12&gt;0,"Positive Pickup","No Change"))</f>
        <v/>
      </c>
      <c r="R12" s="28">
        <f>IF(F12&lt;=-'Dashboard'!$E$6,"Review Material Wash",IF(N12&gt;='Dashboard'!$E$5,"High Occupancy",IF(N12&lt;'Dashboard'!$E$4,"Below Watch Threshold","Monitor")))</f>
        <v/>
      </c>
    </row>
    <row r="13">
      <c r="A13" s="59">
        <f>IFERROR(A12+1,"")</f>
        <v/>
      </c>
      <c r="B13" s="28">
        <f>IFERROR(IF(A13="","",INDEX('Instructions'!$H$2:$H$8,MOD(A13-1,7)+1)),"")</f>
        <v/>
      </c>
      <c r="C13" s="28">
        <f>'Dashboard'!$E$3</f>
        <v/>
      </c>
      <c r="D13" s="28">
        <f>IFERROR(IF($B$3="All Properties",SUMIFS('Pickup Data'!$K$4:$K$253,'Pickup Data'!$E$4:$E$253,A13,'Pickup Data'!$C$4:$C$253,$E$3),SUMIFS('Pickup Data'!$K$4:$K$253,'Pickup Data'!$B$4:$B$253,$B$3,'Pickup Data'!$E$4:$E$253,A13,'Pickup Data'!$C$4:$C$253,$E$3)),0)</f>
        <v/>
      </c>
      <c r="E13" s="28">
        <f>IFERROR(IF($B$3="All Properties",SUMIFS('Pickup Data'!$L$4:$L$253,'Pickup Data'!$E$4:$E$253,A13,'Pickup Data'!$C$4:$C$253,$E$3),SUMIFS('Pickup Data'!$L$4:$L$253,'Pickup Data'!$B$4:$B$253,$B$3,'Pickup Data'!$E$4:$E$253,A13,'Pickup Data'!$C$4:$C$253,$E$3)),0)</f>
        <v/>
      </c>
      <c r="F13" s="28">
        <f>E13-D13</f>
        <v/>
      </c>
      <c r="G13" s="56">
        <f>IFERROR(IF($B$3="All Properties",SUMIFS('Pickup Data'!$N$4:$N$253,'Pickup Data'!$E$4:$E$253,A13,'Pickup Data'!$C$4:$C$253,$E$3),SUMIFS('Pickup Data'!$N$4:$N$253,'Pickup Data'!$B$4:$B$253,$B$3,'Pickup Data'!$E$4:$E$253,A13,'Pickup Data'!$C$4:$C$253,$E$3)),0)</f>
        <v/>
      </c>
      <c r="H13" s="56">
        <f>IFERROR(IF($B$3="All Properties",SUMIFS('Pickup Data'!$O$4:$O$253,'Pickup Data'!$E$4:$E$253,A13,'Pickup Data'!$C$4:$C$253,$E$3),SUMIFS('Pickup Data'!$O$4:$O$253,'Pickup Data'!$B$4:$B$253,$B$3,'Pickup Data'!$E$4:$E$253,A13,'Pickup Data'!$C$4:$C$253,$E$3)),0)</f>
        <v/>
      </c>
      <c r="I13" s="56">
        <f>H13-G13</f>
        <v/>
      </c>
      <c r="J13" s="56">
        <f>IFERROR(G13/D13,0)</f>
        <v/>
      </c>
      <c r="K13" s="56">
        <f>IFERROR(H13/E13,0)</f>
        <v/>
      </c>
      <c r="L13" s="56">
        <f>IFERROR(I13/F13,0)</f>
        <v/>
      </c>
      <c r="M13" s="57">
        <f>IFERROR(D13/C13,0)</f>
        <v/>
      </c>
      <c r="N13" s="57">
        <f>IFERROR(E13/C13,0)</f>
        <v/>
      </c>
      <c r="O13" s="28">
        <f>C13-E13</f>
        <v/>
      </c>
      <c r="P13" s="28">
        <f>A13-$E$3</f>
        <v/>
      </c>
      <c r="Q13" s="28">
        <f>IF(F13&lt;0,"Wash",IF(F13&gt;0,"Positive Pickup","No Change"))</f>
        <v/>
      </c>
      <c r="R13" s="28">
        <f>IF(F13&lt;=-'Dashboard'!$E$6,"Review Material Wash",IF(N13&gt;='Dashboard'!$E$5,"High Occupancy",IF(N13&lt;'Dashboard'!$E$4,"Below Watch Threshold","Monitor")))</f>
        <v/>
      </c>
    </row>
    <row r="14">
      <c r="A14" s="59">
        <f>IFERROR(A13+1,"")</f>
        <v/>
      </c>
      <c r="B14" s="28">
        <f>IFERROR(IF(A14="","",INDEX('Instructions'!$H$2:$H$8,MOD(A14-1,7)+1)),"")</f>
        <v/>
      </c>
      <c r="C14" s="28">
        <f>'Dashboard'!$E$3</f>
        <v/>
      </c>
      <c r="D14" s="28">
        <f>IFERROR(IF($B$3="All Properties",SUMIFS('Pickup Data'!$K$4:$K$253,'Pickup Data'!$E$4:$E$253,A14,'Pickup Data'!$C$4:$C$253,$E$3),SUMIFS('Pickup Data'!$K$4:$K$253,'Pickup Data'!$B$4:$B$253,$B$3,'Pickup Data'!$E$4:$E$253,A14,'Pickup Data'!$C$4:$C$253,$E$3)),0)</f>
        <v/>
      </c>
      <c r="E14" s="28">
        <f>IFERROR(IF($B$3="All Properties",SUMIFS('Pickup Data'!$L$4:$L$253,'Pickup Data'!$E$4:$E$253,A14,'Pickup Data'!$C$4:$C$253,$E$3),SUMIFS('Pickup Data'!$L$4:$L$253,'Pickup Data'!$B$4:$B$253,$B$3,'Pickup Data'!$E$4:$E$253,A14,'Pickup Data'!$C$4:$C$253,$E$3)),0)</f>
        <v/>
      </c>
      <c r="F14" s="28">
        <f>E14-D14</f>
        <v/>
      </c>
      <c r="G14" s="56">
        <f>IFERROR(IF($B$3="All Properties",SUMIFS('Pickup Data'!$N$4:$N$253,'Pickup Data'!$E$4:$E$253,A14,'Pickup Data'!$C$4:$C$253,$E$3),SUMIFS('Pickup Data'!$N$4:$N$253,'Pickup Data'!$B$4:$B$253,$B$3,'Pickup Data'!$E$4:$E$253,A14,'Pickup Data'!$C$4:$C$253,$E$3)),0)</f>
        <v/>
      </c>
      <c r="H14" s="56">
        <f>IFERROR(IF($B$3="All Properties",SUMIFS('Pickup Data'!$O$4:$O$253,'Pickup Data'!$E$4:$E$253,A14,'Pickup Data'!$C$4:$C$253,$E$3),SUMIFS('Pickup Data'!$O$4:$O$253,'Pickup Data'!$B$4:$B$253,$B$3,'Pickup Data'!$E$4:$E$253,A14,'Pickup Data'!$C$4:$C$253,$E$3)),0)</f>
        <v/>
      </c>
      <c r="I14" s="56">
        <f>H14-G14</f>
        <v/>
      </c>
      <c r="J14" s="56">
        <f>IFERROR(G14/D14,0)</f>
        <v/>
      </c>
      <c r="K14" s="56">
        <f>IFERROR(H14/E14,0)</f>
        <v/>
      </c>
      <c r="L14" s="56">
        <f>IFERROR(I14/F14,0)</f>
        <v/>
      </c>
      <c r="M14" s="57">
        <f>IFERROR(D14/C14,0)</f>
        <v/>
      </c>
      <c r="N14" s="57">
        <f>IFERROR(E14/C14,0)</f>
        <v/>
      </c>
      <c r="O14" s="28">
        <f>C14-E14</f>
        <v/>
      </c>
      <c r="P14" s="28">
        <f>A14-$E$3</f>
        <v/>
      </c>
      <c r="Q14" s="28">
        <f>IF(F14&lt;0,"Wash",IF(F14&gt;0,"Positive Pickup","No Change"))</f>
        <v/>
      </c>
      <c r="R14" s="28">
        <f>IF(F14&lt;=-'Dashboard'!$E$6,"Review Material Wash",IF(N14&gt;='Dashboard'!$E$5,"High Occupancy",IF(N14&lt;'Dashboard'!$E$4,"Below Watch Threshold","Monitor")))</f>
        <v/>
      </c>
    </row>
    <row r="15">
      <c r="A15" s="59">
        <f>IFERROR(A14+1,"")</f>
        <v/>
      </c>
      <c r="B15" s="28">
        <f>IFERROR(IF(A15="","",INDEX('Instructions'!$H$2:$H$8,MOD(A15-1,7)+1)),"")</f>
        <v/>
      </c>
      <c r="C15" s="28">
        <f>'Dashboard'!$E$3</f>
        <v/>
      </c>
      <c r="D15" s="28">
        <f>IFERROR(IF($B$3="All Properties",SUMIFS('Pickup Data'!$K$4:$K$253,'Pickup Data'!$E$4:$E$253,A15,'Pickup Data'!$C$4:$C$253,$E$3),SUMIFS('Pickup Data'!$K$4:$K$253,'Pickup Data'!$B$4:$B$253,$B$3,'Pickup Data'!$E$4:$E$253,A15,'Pickup Data'!$C$4:$C$253,$E$3)),0)</f>
        <v/>
      </c>
      <c r="E15" s="28">
        <f>IFERROR(IF($B$3="All Properties",SUMIFS('Pickup Data'!$L$4:$L$253,'Pickup Data'!$E$4:$E$253,A15,'Pickup Data'!$C$4:$C$253,$E$3),SUMIFS('Pickup Data'!$L$4:$L$253,'Pickup Data'!$B$4:$B$253,$B$3,'Pickup Data'!$E$4:$E$253,A15,'Pickup Data'!$C$4:$C$253,$E$3)),0)</f>
        <v/>
      </c>
      <c r="F15" s="28">
        <f>E15-D15</f>
        <v/>
      </c>
      <c r="G15" s="56">
        <f>IFERROR(IF($B$3="All Properties",SUMIFS('Pickup Data'!$N$4:$N$253,'Pickup Data'!$E$4:$E$253,A15,'Pickup Data'!$C$4:$C$253,$E$3),SUMIFS('Pickup Data'!$N$4:$N$253,'Pickup Data'!$B$4:$B$253,$B$3,'Pickup Data'!$E$4:$E$253,A15,'Pickup Data'!$C$4:$C$253,$E$3)),0)</f>
        <v/>
      </c>
      <c r="H15" s="56">
        <f>IFERROR(IF($B$3="All Properties",SUMIFS('Pickup Data'!$O$4:$O$253,'Pickup Data'!$E$4:$E$253,A15,'Pickup Data'!$C$4:$C$253,$E$3),SUMIFS('Pickup Data'!$O$4:$O$253,'Pickup Data'!$B$4:$B$253,$B$3,'Pickup Data'!$E$4:$E$253,A15,'Pickup Data'!$C$4:$C$253,$E$3)),0)</f>
        <v/>
      </c>
      <c r="I15" s="56">
        <f>H15-G15</f>
        <v/>
      </c>
      <c r="J15" s="56">
        <f>IFERROR(G15/D15,0)</f>
        <v/>
      </c>
      <c r="K15" s="56">
        <f>IFERROR(H15/E15,0)</f>
        <v/>
      </c>
      <c r="L15" s="56">
        <f>IFERROR(I15/F15,0)</f>
        <v/>
      </c>
      <c r="M15" s="57">
        <f>IFERROR(D15/C15,0)</f>
        <v/>
      </c>
      <c r="N15" s="57">
        <f>IFERROR(E15/C15,0)</f>
        <v/>
      </c>
      <c r="O15" s="28">
        <f>C15-E15</f>
        <v/>
      </c>
      <c r="P15" s="28">
        <f>A15-$E$3</f>
        <v/>
      </c>
      <c r="Q15" s="28">
        <f>IF(F15&lt;0,"Wash",IF(F15&gt;0,"Positive Pickup","No Change"))</f>
        <v/>
      </c>
      <c r="R15" s="28">
        <f>IF(F15&lt;=-'Dashboard'!$E$6,"Review Material Wash",IF(N15&gt;='Dashboard'!$E$5,"High Occupancy",IF(N15&lt;'Dashboard'!$E$4,"Below Watch Threshold","Monitor")))</f>
        <v/>
      </c>
    </row>
    <row r="16">
      <c r="A16" s="59">
        <f>IFERROR(A15+1,"")</f>
        <v/>
      </c>
      <c r="B16" s="28">
        <f>IFERROR(IF(A16="","",INDEX('Instructions'!$H$2:$H$8,MOD(A16-1,7)+1)),"")</f>
        <v/>
      </c>
      <c r="C16" s="28">
        <f>'Dashboard'!$E$3</f>
        <v/>
      </c>
      <c r="D16" s="28">
        <f>IFERROR(IF($B$3="All Properties",SUMIFS('Pickup Data'!$K$4:$K$253,'Pickup Data'!$E$4:$E$253,A16,'Pickup Data'!$C$4:$C$253,$E$3),SUMIFS('Pickup Data'!$K$4:$K$253,'Pickup Data'!$B$4:$B$253,$B$3,'Pickup Data'!$E$4:$E$253,A16,'Pickup Data'!$C$4:$C$253,$E$3)),0)</f>
        <v/>
      </c>
      <c r="E16" s="28">
        <f>IFERROR(IF($B$3="All Properties",SUMIFS('Pickup Data'!$L$4:$L$253,'Pickup Data'!$E$4:$E$253,A16,'Pickup Data'!$C$4:$C$253,$E$3),SUMIFS('Pickup Data'!$L$4:$L$253,'Pickup Data'!$B$4:$B$253,$B$3,'Pickup Data'!$E$4:$E$253,A16,'Pickup Data'!$C$4:$C$253,$E$3)),0)</f>
        <v/>
      </c>
      <c r="F16" s="28">
        <f>E16-D16</f>
        <v/>
      </c>
      <c r="G16" s="56">
        <f>IFERROR(IF($B$3="All Properties",SUMIFS('Pickup Data'!$N$4:$N$253,'Pickup Data'!$E$4:$E$253,A16,'Pickup Data'!$C$4:$C$253,$E$3),SUMIFS('Pickup Data'!$N$4:$N$253,'Pickup Data'!$B$4:$B$253,$B$3,'Pickup Data'!$E$4:$E$253,A16,'Pickup Data'!$C$4:$C$253,$E$3)),0)</f>
        <v/>
      </c>
      <c r="H16" s="56">
        <f>IFERROR(IF($B$3="All Properties",SUMIFS('Pickup Data'!$O$4:$O$253,'Pickup Data'!$E$4:$E$253,A16,'Pickup Data'!$C$4:$C$253,$E$3),SUMIFS('Pickup Data'!$O$4:$O$253,'Pickup Data'!$B$4:$B$253,$B$3,'Pickup Data'!$E$4:$E$253,A16,'Pickup Data'!$C$4:$C$253,$E$3)),0)</f>
        <v/>
      </c>
      <c r="I16" s="56">
        <f>H16-G16</f>
        <v/>
      </c>
      <c r="J16" s="56">
        <f>IFERROR(G16/D16,0)</f>
        <v/>
      </c>
      <c r="K16" s="56">
        <f>IFERROR(H16/E16,0)</f>
        <v/>
      </c>
      <c r="L16" s="56">
        <f>IFERROR(I16/F16,0)</f>
        <v/>
      </c>
      <c r="M16" s="57">
        <f>IFERROR(D16/C16,0)</f>
        <v/>
      </c>
      <c r="N16" s="57">
        <f>IFERROR(E16/C16,0)</f>
        <v/>
      </c>
      <c r="O16" s="28">
        <f>C16-E16</f>
        <v/>
      </c>
      <c r="P16" s="28">
        <f>A16-$E$3</f>
        <v/>
      </c>
      <c r="Q16" s="28">
        <f>IF(F16&lt;0,"Wash",IF(F16&gt;0,"Positive Pickup","No Change"))</f>
        <v/>
      </c>
      <c r="R16" s="28">
        <f>IF(F16&lt;=-'Dashboard'!$E$6,"Review Material Wash",IF(N16&gt;='Dashboard'!$E$5,"High Occupancy",IF(N16&lt;'Dashboard'!$E$4,"Below Watch Threshold","Monitor")))</f>
        <v/>
      </c>
    </row>
    <row r="17">
      <c r="A17" s="59">
        <f>IFERROR(A16+1,"")</f>
        <v/>
      </c>
      <c r="B17" s="28">
        <f>IFERROR(IF(A17="","",INDEX('Instructions'!$H$2:$H$8,MOD(A17-1,7)+1)),"")</f>
        <v/>
      </c>
      <c r="C17" s="28">
        <f>'Dashboard'!$E$3</f>
        <v/>
      </c>
      <c r="D17" s="28">
        <f>IFERROR(IF($B$3="All Properties",SUMIFS('Pickup Data'!$K$4:$K$253,'Pickup Data'!$E$4:$E$253,A17,'Pickup Data'!$C$4:$C$253,$E$3),SUMIFS('Pickup Data'!$K$4:$K$253,'Pickup Data'!$B$4:$B$253,$B$3,'Pickup Data'!$E$4:$E$253,A17,'Pickup Data'!$C$4:$C$253,$E$3)),0)</f>
        <v/>
      </c>
      <c r="E17" s="28">
        <f>IFERROR(IF($B$3="All Properties",SUMIFS('Pickup Data'!$L$4:$L$253,'Pickup Data'!$E$4:$E$253,A17,'Pickup Data'!$C$4:$C$253,$E$3),SUMIFS('Pickup Data'!$L$4:$L$253,'Pickup Data'!$B$4:$B$253,$B$3,'Pickup Data'!$E$4:$E$253,A17,'Pickup Data'!$C$4:$C$253,$E$3)),0)</f>
        <v/>
      </c>
      <c r="F17" s="28">
        <f>E17-D17</f>
        <v/>
      </c>
      <c r="G17" s="56">
        <f>IFERROR(IF($B$3="All Properties",SUMIFS('Pickup Data'!$N$4:$N$253,'Pickup Data'!$E$4:$E$253,A17,'Pickup Data'!$C$4:$C$253,$E$3),SUMIFS('Pickup Data'!$N$4:$N$253,'Pickup Data'!$B$4:$B$253,$B$3,'Pickup Data'!$E$4:$E$253,A17,'Pickup Data'!$C$4:$C$253,$E$3)),0)</f>
        <v/>
      </c>
      <c r="H17" s="56">
        <f>IFERROR(IF($B$3="All Properties",SUMIFS('Pickup Data'!$O$4:$O$253,'Pickup Data'!$E$4:$E$253,A17,'Pickup Data'!$C$4:$C$253,$E$3),SUMIFS('Pickup Data'!$O$4:$O$253,'Pickup Data'!$B$4:$B$253,$B$3,'Pickup Data'!$E$4:$E$253,A17,'Pickup Data'!$C$4:$C$253,$E$3)),0)</f>
        <v/>
      </c>
      <c r="I17" s="56">
        <f>H17-G17</f>
        <v/>
      </c>
      <c r="J17" s="56">
        <f>IFERROR(G17/D17,0)</f>
        <v/>
      </c>
      <c r="K17" s="56">
        <f>IFERROR(H17/E17,0)</f>
        <v/>
      </c>
      <c r="L17" s="56">
        <f>IFERROR(I17/F17,0)</f>
        <v/>
      </c>
      <c r="M17" s="57">
        <f>IFERROR(D17/C17,0)</f>
        <v/>
      </c>
      <c r="N17" s="57">
        <f>IFERROR(E17/C17,0)</f>
        <v/>
      </c>
      <c r="O17" s="28">
        <f>C17-E17</f>
        <v/>
      </c>
      <c r="P17" s="28">
        <f>A17-$E$3</f>
        <v/>
      </c>
      <c r="Q17" s="28">
        <f>IF(F17&lt;0,"Wash",IF(F17&gt;0,"Positive Pickup","No Change"))</f>
        <v/>
      </c>
      <c r="R17" s="28">
        <f>IF(F17&lt;=-'Dashboard'!$E$6,"Review Material Wash",IF(N17&gt;='Dashboard'!$E$5,"High Occupancy",IF(N17&lt;'Dashboard'!$E$4,"Below Watch Threshold","Monitor")))</f>
        <v/>
      </c>
    </row>
    <row r="18">
      <c r="A18" s="59">
        <f>IFERROR(A17+1,"")</f>
        <v/>
      </c>
      <c r="B18" s="28">
        <f>IFERROR(IF(A18="","",INDEX('Instructions'!$H$2:$H$8,MOD(A18-1,7)+1)),"")</f>
        <v/>
      </c>
      <c r="C18" s="28">
        <f>'Dashboard'!$E$3</f>
        <v/>
      </c>
      <c r="D18" s="28">
        <f>IFERROR(IF($B$3="All Properties",SUMIFS('Pickup Data'!$K$4:$K$253,'Pickup Data'!$E$4:$E$253,A18,'Pickup Data'!$C$4:$C$253,$E$3),SUMIFS('Pickup Data'!$K$4:$K$253,'Pickup Data'!$B$4:$B$253,$B$3,'Pickup Data'!$E$4:$E$253,A18,'Pickup Data'!$C$4:$C$253,$E$3)),0)</f>
        <v/>
      </c>
      <c r="E18" s="28">
        <f>IFERROR(IF($B$3="All Properties",SUMIFS('Pickup Data'!$L$4:$L$253,'Pickup Data'!$E$4:$E$253,A18,'Pickup Data'!$C$4:$C$253,$E$3),SUMIFS('Pickup Data'!$L$4:$L$253,'Pickup Data'!$B$4:$B$253,$B$3,'Pickup Data'!$E$4:$E$253,A18,'Pickup Data'!$C$4:$C$253,$E$3)),0)</f>
        <v/>
      </c>
      <c r="F18" s="28">
        <f>E18-D18</f>
        <v/>
      </c>
      <c r="G18" s="56">
        <f>IFERROR(IF($B$3="All Properties",SUMIFS('Pickup Data'!$N$4:$N$253,'Pickup Data'!$E$4:$E$253,A18,'Pickup Data'!$C$4:$C$253,$E$3),SUMIFS('Pickup Data'!$N$4:$N$253,'Pickup Data'!$B$4:$B$253,$B$3,'Pickup Data'!$E$4:$E$253,A18,'Pickup Data'!$C$4:$C$253,$E$3)),0)</f>
        <v/>
      </c>
      <c r="H18" s="56">
        <f>IFERROR(IF($B$3="All Properties",SUMIFS('Pickup Data'!$O$4:$O$253,'Pickup Data'!$E$4:$E$253,A18,'Pickup Data'!$C$4:$C$253,$E$3),SUMIFS('Pickup Data'!$O$4:$O$253,'Pickup Data'!$B$4:$B$253,$B$3,'Pickup Data'!$E$4:$E$253,A18,'Pickup Data'!$C$4:$C$253,$E$3)),0)</f>
        <v/>
      </c>
      <c r="I18" s="56">
        <f>H18-G18</f>
        <v/>
      </c>
      <c r="J18" s="56">
        <f>IFERROR(G18/D18,0)</f>
        <v/>
      </c>
      <c r="K18" s="56">
        <f>IFERROR(H18/E18,0)</f>
        <v/>
      </c>
      <c r="L18" s="56">
        <f>IFERROR(I18/F18,0)</f>
        <v/>
      </c>
      <c r="M18" s="57">
        <f>IFERROR(D18/C18,0)</f>
        <v/>
      </c>
      <c r="N18" s="57">
        <f>IFERROR(E18/C18,0)</f>
        <v/>
      </c>
      <c r="O18" s="28">
        <f>C18-E18</f>
        <v/>
      </c>
      <c r="P18" s="28">
        <f>A18-$E$3</f>
        <v/>
      </c>
      <c r="Q18" s="28">
        <f>IF(F18&lt;0,"Wash",IF(F18&gt;0,"Positive Pickup","No Change"))</f>
        <v/>
      </c>
      <c r="R18" s="28">
        <f>IF(F18&lt;=-'Dashboard'!$E$6,"Review Material Wash",IF(N18&gt;='Dashboard'!$E$5,"High Occupancy",IF(N18&lt;'Dashboard'!$E$4,"Below Watch Threshold","Monitor")))</f>
        <v/>
      </c>
    </row>
    <row r="19">
      <c r="A19" s="59">
        <f>IFERROR(A18+1,"")</f>
        <v/>
      </c>
      <c r="B19" s="28">
        <f>IFERROR(IF(A19="","",INDEX('Instructions'!$H$2:$H$8,MOD(A19-1,7)+1)),"")</f>
        <v/>
      </c>
      <c r="C19" s="28">
        <f>'Dashboard'!$E$3</f>
        <v/>
      </c>
      <c r="D19" s="28">
        <f>IFERROR(IF($B$3="All Properties",SUMIFS('Pickup Data'!$K$4:$K$253,'Pickup Data'!$E$4:$E$253,A19,'Pickup Data'!$C$4:$C$253,$E$3),SUMIFS('Pickup Data'!$K$4:$K$253,'Pickup Data'!$B$4:$B$253,$B$3,'Pickup Data'!$E$4:$E$253,A19,'Pickup Data'!$C$4:$C$253,$E$3)),0)</f>
        <v/>
      </c>
      <c r="E19" s="28">
        <f>IFERROR(IF($B$3="All Properties",SUMIFS('Pickup Data'!$L$4:$L$253,'Pickup Data'!$E$4:$E$253,A19,'Pickup Data'!$C$4:$C$253,$E$3),SUMIFS('Pickup Data'!$L$4:$L$253,'Pickup Data'!$B$4:$B$253,$B$3,'Pickup Data'!$E$4:$E$253,A19,'Pickup Data'!$C$4:$C$253,$E$3)),0)</f>
        <v/>
      </c>
      <c r="F19" s="28">
        <f>E19-D19</f>
        <v/>
      </c>
      <c r="G19" s="56">
        <f>IFERROR(IF($B$3="All Properties",SUMIFS('Pickup Data'!$N$4:$N$253,'Pickup Data'!$E$4:$E$253,A19,'Pickup Data'!$C$4:$C$253,$E$3),SUMIFS('Pickup Data'!$N$4:$N$253,'Pickup Data'!$B$4:$B$253,$B$3,'Pickup Data'!$E$4:$E$253,A19,'Pickup Data'!$C$4:$C$253,$E$3)),0)</f>
        <v/>
      </c>
      <c r="H19" s="56">
        <f>IFERROR(IF($B$3="All Properties",SUMIFS('Pickup Data'!$O$4:$O$253,'Pickup Data'!$E$4:$E$253,A19,'Pickup Data'!$C$4:$C$253,$E$3),SUMIFS('Pickup Data'!$O$4:$O$253,'Pickup Data'!$B$4:$B$253,$B$3,'Pickup Data'!$E$4:$E$253,A19,'Pickup Data'!$C$4:$C$253,$E$3)),0)</f>
        <v/>
      </c>
      <c r="I19" s="56">
        <f>H19-G19</f>
        <v/>
      </c>
      <c r="J19" s="56">
        <f>IFERROR(G19/D19,0)</f>
        <v/>
      </c>
      <c r="K19" s="56">
        <f>IFERROR(H19/E19,0)</f>
        <v/>
      </c>
      <c r="L19" s="56">
        <f>IFERROR(I19/F19,0)</f>
        <v/>
      </c>
      <c r="M19" s="57">
        <f>IFERROR(D19/C19,0)</f>
        <v/>
      </c>
      <c r="N19" s="57">
        <f>IFERROR(E19/C19,0)</f>
        <v/>
      </c>
      <c r="O19" s="28">
        <f>C19-E19</f>
        <v/>
      </c>
      <c r="P19" s="28">
        <f>A19-$E$3</f>
        <v/>
      </c>
      <c r="Q19" s="28">
        <f>IF(F19&lt;0,"Wash",IF(F19&gt;0,"Positive Pickup","No Change"))</f>
        <v/>
      </c>
      <c r="R19" s="28">
        <f>IF(F19&lt;=-'Dashboard'!$E$6,"Review Material Wash",IF(N19&gt;='Dashboard'!$E$5,"High Occupancy",IF(N19&lt;'Dashboard'!$E$4,"Below Watch Threshold","Monitor")))</f>
        <v/>
      </c>
    </row>
    <row r="20">
      <c r="A20" s="59">
        <f>IFERROR(A19+1,"")</f>
        <v/>
      </c>
      <c r="B20" s="28">
        <f>IFERROR(IF(A20="","",INDEX('Instructions'!$H$2:$H$8,MOD(A20-1,7)+1)),"")</f>
        <v/>
      </c>
      <c r="C20" s="28">
        <f>'Dashboard'!$E$3</f>
        <v/>
      </c>
      <c r="D20" s="28">
        <f>IFERROR(IF($B$3="All Properties",SUMIFS('Pickup Data'!$K$4:$K$253,'Pickup Data'!$E$4:$E$253,A20,'Pickup Data'!$C$4:$C$253,$E$3),SUMIFS('Pickup Data'!$K$4:$K$253,'Pickup Data'!$B$4:$B$253,$B$3,'Pickup Data'!$E$4:$E$253,A20,'Pickup Data'!$C$4:$C$253,$E$3)),0)</f>
        <v/>
      </c>
      <c r="E20" s="28">
        <f>IFERROR(IF($B$3="All Properties",SUMIFS('Pickup Data'!$L$4:$L$253,'Pickup Data'!$E$4:$E$253,A20,'Pickup Data'!$C$4:$C$253,$E$3),SUMIFS('Pickup Data'!$L$4:$L$253,'Pickup Data'!$B$4:$B$253,$B$3,'Pickup Data'!$E$4:$E$253,A20,'Pickup Data'!$C$4:$C$253,$E$3)),0)</f>
        <v/>
      </c>
      <c r="F20" s="28">
        <f>E20-D20</f>
        <v/>
      </c>
      <c r="G20" s="56">
        <f>IFERROR(IF($B$3="All Properties",SUMIFS('Pickup Data'!$N$4:$N$253,'Pickup Data'!$E$4:$E$253,A20,'Pickup Data'!$C$4:$C$253,$E$3),SUMIFS('Pickup Data'!$N$4:$N$253,'Pickup Data'!$B$4:$B$253,$B$3,'Pickup Data'!$E$4:$E$253,A20,'Pickup Data'!$C$4:$C$253,$E$3)),0)</f>
        <v/>
      </c>
      <c r="H20" s="56">
        <f>IFERROR(IF($B$3="All Properties",SUMIFS('Pickup Data'!$O$4:$O$253,'Pickup Data'!$E$4:$E$253,A20,'Pickup Data'!$C$4:$C$253,$E$3),SUMIFS('Pickup Data'!$O$4:$O$253,'Pickup Data'!$B$4:$B$253,$B$3,'Pickup Data'!$E$4:$E$253,A20,'Pickup Data'!$C$4:$C$253,$E$3)),0)</f>
        <v/>
      </c>
      <c r="I20" s="56">
        <f>H20-G20</f>
        <v/>
      </c>
      <c r="J20" s="56">
        <f>IFERROR(G20/D20,0)</f>
        <v/>
      </c>
      <c r="K20" s="56">
        <f>IFERROR(H20/E20,0)</f>
        <v/>
      </c>
      <c r="L20" s="56">
        <f>IFERROR(I20/F20,0)</f>
        <v/>
      </c>
      <c r="M20" s="57">
        <f>IFERROR(D20/C20,0)</f>
        <v/>
      </c>
      <c r="N20" s="57">
        <f>IFERROR(E20/C20,0)</f>
        <v/>
      </c>
      <c r="O20" s="28">
        <f>C20-E20</f>
        <v/>
      </c>
      <c r="P20" s="28">
        <f>A20-$E$3</f>
        <v/>
      </c>
      <c r="Q20" s="28">
        <f>IF(F20&lt;0,"Wash",IF(F20&gt;0,"Positive Pickup","No Change"))</f>
        <v/>
      </c>
      <c r="R20" s="28">
        <f>IF(F20&lt;=-'Dashboard'!$E$6,"Review Material Wash",IF(N20&gt;='Dashboard'!$E$5,"High Occupancy",IF(N20&lt;'Dashboard'!$E$4,"Below Watch Threshold","Monitor")))</f>
        <v/>
      </c>
    </row>
    <row r="21">
      <c r="A21" s="59">
        <f>IFERROR(A20+1,"")</f>
        <v/>
      </c>
      <c r="B21" s="28">
        <f>IFERROR(IF(A21="","",INDEX('Instructions'!$H$2:$H$8,MOD(A21-1,7)+1)),"")</f>
        <v/>
      </c>
      <c r="C21" s="28">
        <f>'Dashboard'!$E$3</f>
        <v/>
      </c>
      <c r="D21" s="28">
        <f>IFERROR(IF($B$3="All Properties",SUMIFS('Pickup Data'!$K$4:$K$253,'Pickup Data'!$E$4:$E$253,A21,'Pickup Data'!$C$4:$C$253,$E$3),SUMIFS('Pickup Data'!$K$4:$K$253,'Pickup Data'!$B$4:$B$253,$B$3,'Pickup Data'!$E$4:$E$253,A21,'Pickup Data'!$C$4:$C$253,$E$3)),0)</f>
        <v/>
      </c>
      <c r="E21" s="28">
        <f>IFERROR(IF($B$3="All Properties",SUMIFS('Pickup Data'!$L$4:$L$253,'Pickup Data'!$E$4:$E$253,A21,'Pickup Data'!$C$4:$C$253,$E$3),SUMIFS('Pickup Data'!$L$4:$L$253,'Pickup Data'!$B$4:$B$253,$B$3,'Pickup Data'!$E$4:$E$253,A21,'Pickup Data'!$C$4:$C$253,$E$3)),0)</f>
        <v/>
      </c>
      <c r="F21" s="28">
        <f>E21-D21</f>
        <v/>
      </c>
      <c r="G21" s="56">
        <f>IFERROR(IF($B$3="All Properties",SUMIFS('Pickup Data'!$N$4:$N$253,'Pickup Data'!$E$4:$E$253,A21,'Pickup Data'!$C$4:$C$253,$E$3),SUMIFS('Pickup Data'!$N$4:$N$253,'Pickup Data'!$B$4:$B$253,$B$3,'Pickup Data'!$E$4:$E$253,A21,'Pickup Data'!$C$4:$C$253,$E$3)),0)</f>
        <v/>
      </c>
      <c r="H21" s="56">
        <f>IFERROR(IF($B$3="All Properties",SUMIFS('Pickup Data'!$O$4:$O$253,'Pickup Data'!$E$4:$E$253,A21,'Pickup Data'!$C$4:$C$253,$E$3),SUMIFS('Pickup Data'!$O$4:$O$253,'Pickup Data'!$B$4:$B$253,$B$3,'Pickup Data'!$E$4:$E$253,A21,'Pickup Data'!$C$4:$C$253,$E$3)),0)</f>
        <v/>
      </c>
      <c r="I21" s="56">
        <f>H21-G21</f>
        <v/>
      </c>
      <c r="J21" s="56">
        <f>IFERROR(G21/D21,0)</f>
        <v/>
      </c>
      <c r="K21" s="56">
        <f>IFERROR(H21/E21,0)</f>
        <v/>
      </c>
      <c r="L21" s="56">
        <f>IFERROR(I21/F21,0)</f>
        <v/>
      </c>
      <c r="M21" s="57">
        <f>IFERROR(D21/C21,0)</f>
        <v/>
      </c>
      <c r="N21" s="57">
        <f>IFERROR(E21/C21,0)</f>
        <v/>
      </c>
      <c r="O21" s="28">
        <f>C21-E21</f>
        <v/>
      </c>
      <c r="P21" s="28">
        <f>A21-$E$3</f>
        <v/>
      </c>
      <c r="Q21" s="28">
        <f>IF(F21&lt;0,"Wash",IF(F21&gt;0,"Positive Pickup","No Change"))</f>
        <v/>
      </c>
      <c r="R21" s="28">
        <f>IF(F21&lt;=-'Dashboard'!$E$6,"Review Material Wash",IF(N21&gt;='Dashboard'!$E$5,"High Occupancy",IF(N21&lt;'Dashboard'!$E$4,"Below Watch Threshold","Monitor")))</f>
        <v/>
      </c>
    </row>
    <row r="22">
      <c r="A22" s="59">
        <f>IFERROR(A21+1,"")</f>
        <v/>
      </c>
      <c r="B22" s="28">
        <f>IFERROR(IF(A22="","",INDEX('Instructions'!$H$2:$H$8,MOD(A22-1,7)+1)),"")</f>
        <v/>
      </c>
      <c r="C22" s="28">
        <f>'Dashboard'!$E$3</f>
        <v/>
      </c>
      <c r="D22" s="28">
        <f>IFERROR(IF($B$3="All Properties",SUMIFS('Pickup Data'!$K$4:$K$253,'Pickup Data'!$E$4:$E$253,A22,'Pickup Data'!$C$4:$C$253,$E$3),SUMIFS('Pickup Data'!$K$4:$K$253,'Pickup Data'!$B$4:$B$253,$B$3,'Pickup Data'!$E$4:$E$253,A22,'Pickup Data'!$C$4:$C$253,$E$3)),0)</f>
        <v/>
      </c>
      <c r="E22" s="28">
        <f>IFERROR(IF($B$3="All Properties",SUMIFS('Pickup Data'!$L$4:$L$253,'Pickup Data'!$E$4:$E$253,A22,'Pickup Data'!$C$4:$C$253,$E$3),SUMIFS('Pickup Data'!$L$4:$L$253,'Pickup Data'!$B$4:$B$253,$B$3,'Pickup Data'!$E$4:$E$253,A22,'Pickup Data'!$C$4:$C$253,$E$3)),0)</f>
        <v/>
      </c>
      <c r="F22" s="28">
        <f>E22-D22</f>
        <v/>
      </c>
      <c r="G22" s="56">
        <f>IFERROR(IF($B$3="All Properties",SUMIFS('Pickup Data'!$N$4:$N$253,'Pickup Data'!$E$4:$E$253,A22,'Pickup Data'!$C$4:$C$253,$E$3),SUMIFS('Pickup Data'!$N$4:$N$253,'Pickup Data'!$B$4:$B$253,$B$3,'Pickup Data'!$E$4:$E$253,A22,'Pickup Data'!$C$4:$C$253,$E$3)),0)</f>
        <v/>
      </c>
      <c r="H22" s="56">
        <f>IFERROR(IF($B$3="All Properties",SUMIFS('Pickup Data'!$O$4:$O$253,'Pickup Data'!$E$4:$E$253,A22,'Pickup Data'!$C$4:$C$253,$E$3),SUMIFS('Pickup Data'!$O$4:$O$253,'Pickup Data'!$B$4:$B$253,$B$3,'Pickup Data'!$E$4:$E$253,A22,'Pickup Data'!$C$4:$C$253,$E$3)),0)</f>
        <v/>
      </c>
      <c r="I22" s="56">
        <f>H22-G22</f>
        <v/>
      </c>
      <c r="J22" s="56">
        <f>IFERROR(G22/D22,0)</f>
        <v/>
      </c>
      <c r="K22" s="56">
        <f>IFERROR(H22/E22,0)</f>
        <v/>
      </c>
      <c r="L22" s="56">
        <f>IFERROR(I22/F22,0)</f>
        <v/>
      </c>
      <c r="M22" s="57">
        <f>IFERROR(D22/C22,0)</f>
        <v/>
      </c>
      <c r="N22" s="57">
        <f>IFERROR(E22/C22,0)</f>
        <v/>
      </c>
      <c r="O22" s="28">
        <f>C22-E22</f>
        <v/>
      </c>
      <c r="P22" s="28">
        <f>A22-$E$3</f>
        <v/>
      </c>
      <c r="Q22" s="28">
        <f>IF(F22&lt;0,"Wash",IF(F22&gt;0,"Positive Pickup","No Change"))</f>
        <v/>
      </c>
      <c r="R22" s="28">
        <f>IF(F22&lt;=-'Dashboard'!$E$6,"Review Material Wash",IF(N22&gt;='Dashboard'!$E$5,"High Occupancy",IF(N22&lt;'Dashboard'!$E$4,"Below Watch Threshold","Monitor")))</f>
        <v/>
      </c>
    </row>
    <row r="23">
      <c r="A23" s="59">
        <f>IFERROR(A22+1,"")</f>
        <v/>
      </c>
      <c r="B23" s="28">
        <f>IFERROR(IF(A23="","",INDEX('Instructions'!$H$2:$H$8,MOD(A23-1,7)+1)),"")</f>
        <v/>
      </c>
      <c r="C23" s="28">
        <f>'Dashboard'!$E$3</f>
        <v/>
      </c>
      <c r="D23" s="28">
        <f>IFERROR(IF($B$3="All Properties",SUMIFS('Pickup Data'!$K$4:$K$253,'Pickup Data'!$E$4:$E$253,A23,'Pickup Data'!$C$4:$C$253,$E$3),SUMIFS('Pickup Data'!$K$4:$K$253,'Pickup Data'!$B$4:$B$253,$B$3,'Pickup Data'!$E$4:$E$253,A23,'Pickup Data'!$C$4:$C$253,$E$3)),0)</f>
        <v/>
      </c>
      <c r="E23" s="28">
        <f>IFERROR(IF($B$3="All Properties",SUMIFS('Pickup Data'!$L$4:$L$253,'Pickup Data'!$E$4:$E$253,A23,'Pickup Data'!$C$4:$C$253,$E$3),SUMIFS('Pickup Data'!$L$4:$L$253,'Pickup Data'!$B$4:$B$253,$B$3,'Pickup Data'!$E$4:$E$253,A23,'Pickup Data'!$C$4:$C$253,$E$3)),0)</f>
        <v/>
      </c>
      <c r="F23" s="28">
        <f>E23-D23</f>
        <v/>
      </c>
      <c r="G23" s="56">
        <f>IFERROR(IF($B$3="All Properties",SUMIFS('Pickup Data'!$N$4:$N$253,'Pickup Data'!$E$4:$E$253,A23,'Pickup Data'!$C$4:$C$253,$E$3),SUMIFS('Pickup Data'!$N$4:$N$253,'Pickup Data'!$B$4:$B$253,$B$3,'Pickup Data'!$E$4:$E$253,A23,'Pickup Data'!$C$4:$C$253,$E$3)),0)</f>
        <v/>
      </c>
      <c r="H23" s="56">
        <f>IFERROR(IF($B$3="All Properties",SUMIFS('Pickup Data'!$O$4:$O$253,'Pickup Data'!$E$4:$E$253,A23,'Pickup Data'!$C$4:$C$253,$E$3),SUMIFS('Pickup Data'!$O$4:$O$253,'Pickup Data'!$B$4:$B$253,$B$3,'Pickup Data'!$E$4:$E$253,A23,'Pickup Data'!$C$4:$C$253,$E$3)),0)</f>
        <v/>
      </c>
      <c r="I23" s="56">
        <f>H23-G23</f>
        <v/>
      </c>
      <c r="J23" s="56">
        <f>IFERROR(G23/D23,0)</f>
        <v/>
      </c>
      <c r="K23" s="56">
        <f>IFERROR(H23/E23,0)</f>
        <v/>
      </c>
      <c r="L23" s="56">
        <f>IFERROR(I23/F23,0)</f>
        <v/>
      </c>
      <c r="M23" s="57">
        <f>IFERROR(D23/C23,0)</f>
        <v/>
      </c>
      <c r="N23" s="57">
        <f>IFERROR(E23/C23,0)</f>
        <v/>
      </c>
      <c r="O23" s="28">
        <f>C23-E23</f>
        <v/>
      </c>
      <c r="P23" s="28">
        <f>A23-$E$3</f>
        <v/>
      </c>
      <c r="Q23" s="28">
        <f>IF(F23&lt;0,"Wash",IF(F23&gt;0,"Positive Pickup","No Change"))</f>
        <v/>
      </c>
      <c r="R23" s="28">
        <f>IF(F23&lt;=-'Dashboard'!$E$6,"Review Material Wash",IF(N23&gt;='Dashboard'!$E$5,"High Occupancy",IF(N23&lt;'Dashboard'!$E$4,"Below Watch Threshold","Monitor")))</f>
        <v/>
      </c>
    </row>
    <row r="24">
      <c r="A24" s="59">
        <f>IFERROR(A23+1,"")</f>
        <v/>
      </c>
      <c r="B24" s="28">
        <f>IFERROR(IF(A24="","",INDEX('Instructions'!$H$2:$H$8,MOD(A24-1,7)+1)),"")</f>
        <v/>
      </c>
      <c r="C24" s="28">
        <f>'Dashboard'!$E$3</f>
        <v/>
      </c>
      <c r="D24" s="28">
        <f>IFERROR(IF($B$3="All Properties",SUMIFS('Pickup Data'!$K$4:$K$253,'Pickup Data'!$E$4:$E$253,A24,'Pickup Data'!$C$4:$C$253,$E$3),SUMIFS('Pickup Data'!$K$4:$K$253,'Pickup Data'!$B$4:$B$253,$B$3,'Pickup Data'!$E$4:$E$253,A24,'Pickup Data'!$C$4:$C$253,$E$3)),0)</f>
        <v/>
      </c>
      <c r="E24" s="28">
        <f>IFERROR(IF($B$3="All Properties",SUMIFS('Pickup Data'!$L$4:$L$253,'Pickup Data'!$E$4:$E$253,A24,'Pickup Data'!$C$4:$C$253,$E$3),SUMIFS('Pickup Data'!$L$4:$L$253,'Pickup Data'!$B$4:$B$253,$B$3,'Pickup Data'!$E$4:$E$253,A24,'Pickup Data'!$C$4:$C$253,$E$3)),0)</f>
        <v/>
      </c>
      <c r="F24" s="28">
        <f>E24-D24</f>
        <v/>
      </c>
      <c r="G24" s="56">
        <f>IFERROR(IF($B$3="All Properties",SUMIFS('Pickup Data'!$N$4:$N$253,'Pickup Data'!$E$4:$E$253,A24,'Pickup Data'!$C$4:$C$253,$E$3),SUMIFS('Pickup Data'!$N$4:$N$253,'Pickup Data'!$B$4:$B$253,$B$3,'Pickup Data'!$E$4:$E$253,A24,'Pickup Data'!$C$4:$C$253,$E$3)),0)</f>
        <v/>
      </c>
      <c r="H24" s="56">
        <f>IFERROR(IF($B$3="All Properties",SUMIFS('Pickup Data'!$O$4:$O$253,'Pickup Data'!$E$4:$E$253,A24,'Pickup Data'!$C$4:$C$253,$E$3),SUMIFS('Pickup Data'!$O$4:$O$253,'Pickup Data'!$B$4:$B$253,$B$3,'Pickup Data'!$E$4:$E$253,A24,'Pickup Data'!$C$4:$C$253,$E$3)),0)</f>
        <v/>
      </c>
      <c r="I24" s="56">
        <f>H24-G24</f>
        <v/>
      </c>
      <c r="J24" s="56">
        <f>IFERROR(G24/D24,0)</f>
        <v/>
      </c>
      <c r="K24" s="56">
        <f>IFERROR(H24/E24,0)</f>
        <v/>
      </c>
      <c r="L24" s="56">
        <f>IFERROR(I24/F24,0)</f>
        <v/>
      </c>
      <c r="M24" s="57">
        <f>IFERROR(D24/C24,0)</f>
        <v/>
      </c>
      <c r="N24" s="57">
        <f>IFERROR(E24/C24,0)</f>
        <v/>
      </c>
      <c r="O24" s="28">
        <f>C24-E24</f>
        <v/>
      </c>
      <c r="P24" s="28">
        <f>A24-$E$3</f>
        <v/>
      </c>
      <c r="Q24" s="28">
        <f>IF(F24&lt;0,"Wash",IF(F24&gt;0,"Positive Pickup","No Change"))</f>
        <v/>
      </c>
      <c r="R24" s="28">
        <f>IF(F24&lt;=-'Dashboard'!$E$6,"Review Material Wash",IF(N24&gt;='Dashboard'!$E$5,"High Occupancy",IF(N24&lt;'Dashboard'!$E$4,"Below Watch Threshold","Monitor")))</f>
        <v/>
      </c>
    </row>
    <row r="25">
      <c r="A25" s="59">
        <f>IFERROR(A24+1,"")</f>
        <v/>
      </c>
      <c r="B25" s="28">
        <f>IFERROR(IF(A25="","",INDEX('Instructions'!$H$2:$H$8,MOD(A25-1,7)+1)),"")</f>
        <v/>
      </c>
      <c r="C25" s="28">
        <f>'Dashboard'!$E$3</f>
        <v/>
      </c>
      <c r="D25" s="28">
        <f>IFERROR(IF($B$3="All Properties",SUMIFS('Pickup Data'!$K$4:$K$253,'Pickup Data'!$E$4:$E$253,A25,'Pickup Data'!$C$4:$C$253,$E$3),SUMIFS('Pickup Data'!$K$4:$K$253,'Pickup Data'!$B$4:$B$253,$B$3,'Pickup Data'!$E$4:$E$253,A25,'Pickup Data'!$C$4:$C$253,$E$3)),0)</f>
        <v/>
      </c>
      <c r="E25" s="28">
        <f>IFERROR(IF($B$3="All Properties",SUMIFS('Pickup Data'!$L$4:$L$253,'Pickup Data'!$E$4:$E$253,A25,'Pickup Data'!$C$4:$C$253,$E$3),SUMIFS('Pickup Data'!$L$4:$L$253,'Pickup Data'!$B$4:$B$253,$B$3,'Pickup Data'!$E$4:$E$253,A25,'Pickup Data'!$C$4:$C$253,$E$3)),0)</f>
        <v/>
      </c>
      <c r="F25" s="28">
        <f>E25-D25</f>
        <v/>
      </c>
      <c r="G25" s="56">
        <f>IFERROR(IF($B$3="All Properties",SUMIFS('Pickup Data'!$N$4:$N$253,'Pickup Data'!$E$4:$E$253,A25,'Pickup Data'!$C$4:$C$253,$E$3),SUMIFS('Pickup Data'!$N$4:$N$253,'Pickup Data'!$B$4:$B$253,$B$3,'Pickup Data'!$E$4:$E$253,A25,'Pickup Data'!$C$4:$C$253,$E$3)),0)</f>
        <v/>
      </c>
      <c r="H25" s="56">
        <f>IFERROR(IF($B$3="All Properties",SUMIFS('Pickup Data'!$O$4:$O$253,'Pickup Data'!$E$4:$E$253,A25,'Pickup Data'!$C$4:$C$253,$E$3),SUMIFS('Pickup Data'!$O$4:$O$253,'Pickup Data'!$B$4:$B$253,$B$3,'Pickup Data'!$E$4:$E$253,A25,'Pickup Data'!$C$4:$C$253,$E$3)),0)</f>
        <v/>
      </c>
      <c r="I25" s="56">
        <f>H25-G25</f>
        <v/>
      </c>
      <c r="J25" s="56">
        <f>IFERROR(G25/D25,0)</f>
        <v/>
      </c>
      <c r="K25" s="56">
        <f>IFERROR(H25/E25,0)</f>
        <v/>
      </c>
      <c r="L25" s="56">
        <f>IFERROR(I25/F25,0)</f>
        <v/>
      </c>
      <c r="M25" s="57">
        <f>IFERROR(D25/C25,0)</f>
        <v/>
      </c>
      <c r="N25" s="57">
        <f>IFERROR(E25/C25,0)</f>
        <v/>
      </c>
      <c r="O25" s="28">
        <f>C25-E25</f>
        <v/>
      </c>
      <c r="P25" s="28">
        <f>A25-$E$3</f>
        <v/>
      </c>
      <c r="Q25" s="28">
        <f>IF(F25&lt;0,"Wash",IF(F25&gt;0,"Positive Pickup","No Change"))</f>
        <v/>
      </c>
      <c r="R25" s="28">
        <f>IF(F25&lt;=-'Dashboard'!$E$6,"Review Material Wash",IF(N25&gt;='Dashboard'!$E$5,"High Occupancy",IF(N25&lt;'Dashboard'!$E$4,"Below Watch Threshold","Monitor")))</f>
        <v/>
      </c>
    </row>
    <row r="26">
      <c r="A26" s="59">
        <f>IFERROR(A25+1,"")</f>
        <v/>
      </c>
      <c r="B26" s="28">
        <f>IFERROR(IF(A26="","",INDEX('Instructions'!$H$2:$H$8,MOD(A26-1,7)+1)),"")</f>
        <v/>
      </c>
      <c r="C26" s="28">
        <f>'Dashboard'!$E$3</f>
        <v/>
      </c>
      <c r="D26" s="28">
        <f>IFERROR(IF($B$3="All Properties",SUMIFS('Pickup Data'!$K$4:$K$253,'Pickup Data'!$E$4:$E$253,A26,'Pickup Data'!$C$4:$C$253,$E$3),SUMIFS('Pickup Data'!$K$4:$K$253,'Pickup Data'!$B$4:$B$253,$B$3,'Pickup Data'!$E$4:$E$253,A26,'Pickup Data'!$C$4:$C$253,$E$3)),0)</f>
        <v/>
      </c>
      <c r="E26" s="28">
        <f>IFERROR(IF($B$3="All Properties",SUMIFS('Pickup Data'!$L$4:$L$253,'Pickup Data'!$E$4:$E$253,A26,'Pickup Data'!$C$4:$C$253,$E$3),SUMIFS('Pickup Data'!$L$4:$L$253,'Pickup Data'!$B$4:$B$253,$B$3,'Pickup Data'!$E$4:$E$253,A26,'Pickup Data'!$C$4:$C$253,$E$3)),0)</f>
        <v/>
      </c>
      <c r="F26" s="28">
        <f>E26-D26</f>
        <v/>
      </c>
      <c r="G26" s="56">
        <f>IFERROR(IF($B$3="All Properties",SUMIFS('Pickup Data'!$N$4:$N$253,'Pickup Data'!$E$4:$E$253,A26,'Pickup Data'!$C$4:$C$253,$E$3),SUMIFS('Pickup Data'!$N$4:$N$253,'Pickup Data'!$B$4:$B$253,$B$3,'Pickup Data'!$E$4:$E$253,A26,'Pickup Data'!$C$4:$C$253,$E$3)),0)</f>
        <v/>
      </c>
      <c r="H26" s="56">
        <f>IFERROR(IF($B$3="All Properties",SUMIFS('Pickup Data'!$O$4:$O$253,'Pickup Data'!$E$4:$E$253,A26,'Pickup Data'!$C$4:$C$253,$E$3),SUMIFS('Pickup Data'!$O$4:$O$253,'Pickup Data'!$B$4:$B$253,$B$3,'Pickup Data'!$E$4:$E$253,A26,'Pickup Data'!$C$4:$C$253,$E$3)),0)</f>
        <v/>
      </c>
      <c r="I26" s="56">
        <f>H26-G26</f>
        <v/>
      </c>
      <c r="J26" s="56">
        <f>IFERROR(G26/D26,0)</f>
        <v/>
      </c>
      <c r="K26" s="56">
        <f>IFERROR(H26/E26,0)</f>
        <v/>
      </c>
      <c r="L26" s="56">
        <f>IFERROR(I26/F26,0)</f>
        <v/>
      </c>
      <c r="M26" s="57">
        <f>IFERROR(D26/C26,0)</f>
        <v/>
      </c>
      <c r="N26" s="57">
        <f>IFERROR(E26/C26,0)</f>
        <v/>
      </c>
      <c r="O26" s="28">
        <f>C26-E26</f>
        <v/>
      </c>
      <c r="P26" s="28">
        <f>A26-$E$3</f>
        <v/>
      </c>
      <c r="Q26" s="28">
        <f>IF(F26&lt;0,"Wash",IF(F26&gt;0,"Positive Pickup","No Change"))</f>
        <v/>
      </c>
      <c r="R26" s="28">
        <f>IF(F26&lt;=-'Dashboard'!$E$6,"Review Material Wash",IF(N26&gt;='Dashboard'!$E$5,"High Occupancy",IF(N26&lt;'Dashboard'!$E$4,"Below Watch Threshold","Monitor")))</f>
        <v/>
      </c>
    </row>
    <row r="27">
      <c r="A27" s="59">
        <f>IFERROR(A26+1,"")</f>
        <v/>
      </c>
      <c r="B27" s="28">
        <f>IFERROR(IF(A27="","",INDEX('Instructions'!$H$2:$H$8,MOD(A27-1,7)+1)),"")</f>
        <v/>
      </c>
      <c r="C27" s="28">
        <f>'Dashboard'!$E$3</f>
        <v/>
      </c>
      <c r="D27" s="28">
        <f>IFERROR(IF($B$3="All Properties",SUMIFS('Pickup Data'!$K$4:$K$253,'Pickup Data'!$E$4:$E$253,A27,'Pickup Data'!$C$4:$C$253,$E$3),SUMIFS('Pickup Data'!$K$4:$K$253,'Pickup Data'!$B$4:$B$253,$B$3,'Pickup Data'!$E$4:$E$253,A27,'Pickup Data'!$C$4:$C$253,$E$3)),0)</f>
        <v/>
      </c>
      <c r="E27" s="28">
        <f>IFERROR(IF($B$3="All Properties",SUMIFS('Pickup Data'!$L$4:$L$253,'Pickup Data'!$E$4:$E$253,A27,'Pickup Data'!$C$4:$C$253,$E$3),SUMIFS('Pickup Data'!$L$4:$L$253,'Pickup Data'!$B$4:$B$253,$B$3,'Pickup Data'!$E$4:$E$253,A27,'Pickup Data'!$C$4:$C$253,$E$3)),0)</f>
        <v/>
      </c>
      <c r="F27" s="28">
        <f>E27-D27</f>
        <v/>
      </c>
      <c r="G27" s="56">
        <f>IFERROR(IF($B$3="All Properties",SUMIFS('Pickup Data'!$N$4:$N$253,'Pickup Data'!$E$4:$E$253,A27,'Pickup Data'!$C$4:$C$253,$E$3),SUMIFS('Pickup Data'!$N$4:$N$253,'Pickup Data'!$B$4:$B$253,$B$3,'Pickup Data'!$E$4:$E$253,A27,'Pickup Data'!$C$4:$C$253,$E$3)),0)</f>
        <v/>
      </c>
      <c r="H27" s="56">
        <f>IFERROR(IF($B$3="All Properties",SUMIFS('Pickup Data'!$O$4:$O$253,'Pickup Data'!$E$4:$E$253,A27,'Pickup Data'!$C$4:$C$253,$E$3),SUMIFS('Pickup Data'!$O$4:$O$253,'Pickup Data'!$B$4:$B$253,$B$3,'Pickup Data'!$E$4:$E$253,A27,'Pickup Data'!$C$4:$C$253,$E$3)),0)</f>
        <v/>
      </c>
      <c r="I27" s="56">
        <f>H27-G27</f>
        <v/>
      </c>
      <c r="J27" s="56">
        <f>IFERROR(G27/D27,0)</f>
        <v/>
      </c>
      <c r="K27" s="56">
        <f>IFERROR(H27/E27,0)</f>
        <v/>
      </c>
      <c r="L27" s="56">
        <f>IFERROR(I27/F27,0)</f>
        <v/>
      </c>
      <c r="M27" s="57">
        <f>IFERROR(D27/C27,0)</f>
        <v/>
      </c>
      <c r="N27" s="57">
        <f>IFERROR(E27/C27,0)</f>
        <v/>
      </c>
      <c r="O27" s="28">
        <f>C27-E27</f>
        <v/>
      </c>
      <c r="P27" s="28">
        <f>A27-$E$3</f>
        <v/>
      </c>
      <c r="Q27" s="28">
        <f>IF(F27&lt;0,"Wash",IF(F27&gt;0,"Positive Pickup","No Change"))</f>
        <v/>
      </c>
      <c r="R27" s="28">
        <f>IF(F27&lt;=-'Dashboard'!$E$6,"Review Material Wash",IF(N27&gt;='Dashboard'!$E$5,"High Occupancy",IF(N27&lt;'Dashboard'!$E$4,"Below Watch Threshold","Monitor")))</f>
        <v/>
      </c>
    </row>
    <row r="28">
      <c r="A28" s="59">
        <f>IFERROR(A27+1,"")</f>
        <v/>
      </c>
      <c r="B28" s="28">
        <f>IFERROR(IF(A28="","",INDEX('Instructions'!$H$2:$H$8,MOD(A28-1,7)+1)),"")</f>
        <v/>
      </c>
      <c r="C28" s="28">
        <f>'Dashboard'!$E$3</f>
        <v/>
      </c>
      <c r="D28" s="28">
        <f>IFERROR(IF($B$3="All Properties",SUMIFS('Pickup Data'!$K$4:$K$253,'Pickup Data'!$E$4:$E$253,A28,'Pickup Data'!$C$4:$C$253,$E$3),SUMIFS('Pickup Data'!$K$4:$K$253,'Pickup Data'!$B$4:$B$253,$B$3,'Pickup Data'!$E$4:$E$253,A28,'Pickup Data'!$C$4:$C$253,$E$3)),0)</f>
        <v/>
      </c>
      <c r="E28" s="28">
        <f>IFERROR(IF($B$3="All Properties",SUMIFS('Pickup Data'!$L$4:$L$253,'Pickup Data'!$E$4:$E$253,A28,'Pickup Data'!$C$4:$C$253,$E$3),SUMIFS('Pickup Data'!$L$4:$L$253,'Pickup Data'!$B$4:$B$253,$B$3,'Pickup Data'!$E$4:$E$253,A28,'Pickup Data'!$C$4:$C$253,$E$3)),0)</f>
        <v/>
      </c>
      <c r="F28" s="28">
        <f>E28-D28</f>
        <v/>
      </c>
      <c r="G28" s="56">
        <f>IFERROR(IF($B$3="All Properties",SUMIFS('Pickup Data'!$N$4:$N$253,'Pickup Data'!$E$4:$E$253,A28,'Pickup Data'!$C$4:$C$253,$E$3),SUMIFS('Pickup Data'!$N$4:$N$253,'Pickup Data'!$B$4:$B$253,$B$3,'Pickup Data'!$E$4:$E$253,A28,'Pickup Data'!$C$4:$C$253,$E$3)),0)</f>
        <v/>
      </c>
      <c r="H28" s="56">
        <f>IFERROR(IF($B$3="All Properties",SUMIFS('Pickup Data'!$O$4:$O$253,'Pickup Data'!$E$4:$E$253,A28,'Pickup Data'!$C$4:$C$253,$E$3),SUMIFS('Pickup Data'!$O$4:$O$253,'Pickup Data'!$B$4:$B$253,$B$3,'Pickup Data'!$E$4:$E$253,A28,'Pickup Data'!$C$4:$C$253,$E$3)),0)</f>
        <v/>
      </c>
      <c r="I28" s="56">
        <f>H28-G28</f>
        <v/>
      </c>
      <c r="J28" s="56">
        <f>IFERROR(G28/D28,0)</f>
        <v/>
      </c>
      <c r="K28" s="56">
        <f>IFERROR(H28/E28,0)</f>
        <v/>
      </c>
      <c r="L28" s="56">
        <f>IFERROR(I28/F28,0)</f>
        <v/>
      </c>
      <c r="M28" s="57">
        <f>IFERROR(D28/C28,0)</f>
        <v/>
      </c>
      <c r="N28" s="57">
        <f>IFERROR(E28/C28,0)</f>
        <v/>
      </c>
      <c r="O28" s="28">
        <f>C28-E28</f>
        <v/>
      </c>
      <c r="P28" s="28">
        <f>A28-$E$3</f>
        <v/>
      </c>
      <c r="Q28" s="28">
        <f>IF(F28&lt;0,"Wash",IF(F28&gt;0,"Positive Pickup","No Change"))</f>
        <v/>
      </c>
      <c r="R28" s="28">
        <f>IF(F28&lt;=-'Dashboard'!$E$6,"Review Material Wash",IF(N28&gt;='Dashboard'!$E$5,"High Occupancy",IF(N28&lt;'Dashboard'!$E$4,"Below Watch Threshold","Monitor")))</f>
        <v/>
      </c>
    </row>
    <row r="29">
      <c r="A29" s="59">
        <f>IFERROR(A28+1,"")</f>
        <v/>
      </c>
      <c r="B29" s="28">
        <f>IFERROR(IF(A29="","",INDEX('Instructions'!$H$2:$H$8,MOD(A29-1,7)+1)),"")</f>
        <v/>
      </c>
      <c r="C29" s="28">
        <f>'Dashboard'!$E$3</f>
        <v/>
      </c>
      <c r="D29" s="28">
        <f>IFERROR(IF($B$3="All Properties",SUMIFS('Pickup Data'!$K$4:$K$253,'Pickup Data'!$E$4:$E$253,A29,'Pickup Data'!$C$4:$C$253,$E$3),SUMIFS('Pickup Data'!$K$4:$K$253,'Pickup Data'!$B$4:$B$253,$B$3,'Pickup Data'!$E$4:$E$253,A29,'Pickup Data'!$C$4:$C$253,$E$3)),0)</f>
        <v/>
      </c>
      <c r="E29" s="28">
        <f>IFERROR(IF($B$3="All Properties",SUMIFS('Pickup Data'!$L$4:$L$253,'Pickup Data'!$E$4:$E$253,A29,'Pickup Data'!$C$4:$C$253,$E$3),SUMIFS('Pickup Data'!$L$4:$L$253,'Pickup Data'!$B$4:$B$253,$B$3,'Pickup Data'!$E$4:$E$253,A29,'Pickup Data'!$C$4:$C$253,$E$3)),0)</f>
        <v/>
      </c>
      <c r="F29" s="28">
        <f>E29-D29</f>
        <v/>
      </c>
      <c r="G29" s="56">
        <f>IFERROR(IF($B$3="All Properties",SUMIFS('Pickup Data'!$N$4:$N$253,'Pickup Data'!$E$4:$E$253,A29,'Pickup Data'!$C$4:$C$253,$E$3),SUMIFS('Pickup Data'!$N$4:$N$253,'Pickup Data'!$B$4:$B$253,$B$3,'Pickup Data'!$E$4:$E$253,A29,'Pickup Data'!$C$4:$C$253,$E$3)),0)</f>
        <v/>
      </c>
      <c r="H29" s="56">
        <f>IFERROR(IF($B$3="All Properties",SUMIFS('Pickup Data'!$O$4:$O$253,'Pickup Data'!$E$4:$E$253,A29,'Pickup Data'!$C$4:$C$253,$E$3),SUMIFS('Pickup Data'!$O$4:$O$253,'Pickup Data'!$B$4:$B$253,$B$3,'Pickup Data'!$E$4:$E$253,A29,'Pickup Data'!$C$4:$C$253,$E$3)),0)</f>
        <v/>
      </c>
      <c r="I29" s="56">
        <f>H29-G29</f>
        <v/>
      </c>
      <c r="J29" s="56">
        <f>IFERROR(G29/D29,0)</f>
        <v/>
      </c>
      <c r="K29" s="56">
        <f>IFERROR(H29/E29,0)</f>
        <v/>
      </c>
      <c r="L29" s="56">
        <f>IFERROR(I29/F29,0)</f>
        <v/>
      </c>
      <c r="M29" s="57">
        <f>IFERROR(D29/C29,0)</f>
        <v/>
      </c>
      <c r="N29" s="57">
        <f>IFERROR(E29/C29,0)</f>
        <v/>
      </c>
      <c r="O29" s="28">
        <f>C29-E29</f>
        <v/>
      </c>
      <c r="P29" s="28">
        <f>A29-$E$3</f>
        <v/>
      </c>
      <c r="Q29" s="28">
        <f>IF(F29&lt;0,"Wash",IF(F29&gt;0,"Positive Pickup","No Change"))</f>
        <v/>
      </c>
      <c r="R29" s="28">
        <f>IF(F29&lt;=-'Dashboard'!$E$6,"Review Material Wash",IF(N29&gt;='Dashboard'!$E$5,"High Occupancy",IF(N29&lt;'Dashboard'!$E$4,"Below Watch Threshold","Monitor")))</f>
        <v/>
      </c>
    </row>
    <row r="30">
      <c r="A30" s="59">
        <f>IFERROR(A29+1,"")</f>
        <v/>
      </c>
      <c r="B30" s="28">
        <f>IFERROR(IF(A30="","",INDEX('Instructions'!$H$2:$H$8,MOD(A30-1,7)+1)),"")</f>
        <v/>
      </c>
      <c r="C30" s="28">
        <f>'Dashboard'!$E$3</f>
        <v/>
      </c>
      <c r="D30" s="28">
        <f>IFERROR(IF($B$3="All Properties",SUMIFS('Pickup Data'!$K$4:$K$253,'Pickup Data'!$E$4:$E$253,A30,'Pickup Data'!$C$4:$C$253,$E$3),SUMIFS('Pickup Data'!$K$4:$K$253,'Pickup Data'!$B$4:$B$253,$B$3,'Pickup Data'!$E$4:$E$253,A30,'Pickup Data'!$C$4:$C$253,$E$3)),0)</f>
        <v/>
      </c>
      <c r="E30" s="28">
        <f>IFERROR(IF($B$3="All Properties",SUMIFS('Pickup Data'!$L$4:$L$253,'Pickup Data'!$E$4:$E$253,A30,'Pickup Data'!$C$4:$C$253,$E$3),SUMIFS('Pickup Data'!$L$4:$L$253,'Pickup Data'!$B$4:$B$253,$B$3,'Pickup Data'!$E$4:$E$253,A30,'Pickup Data'!$C$4:$C$253,$E$3)),0)</f>
        <v/>
      </c>
      <c r="F30" s="28">
        <f>E30-D30</f>
        <v/>
      </c>
      <c r="G30" s="56">
        <f>IFERROR(IF($B$3="All Properties",SUMIFS('Pickup Data'!$N$4:$N$253,'Pickup Data'!$E$4:$E$253,A30,'Pickup Data'!$C$4:$C$253,$E$3),SUMIFS('Pickup Data'!$N$4:$N$253,'Pickup Data'!$B$4:$B$253,$B$3,'Pickup Data'!$E$4:$E$253,A30,'Pickup Data'!$C$4:$C$253,$E$3)),0)</f>
        <v/>
      </c>
      <c r="H30" s="56">
        <f>IFERROR(IF($B$3="All Properties",SUMIFS('Pickup Data'!$O$4:$O$253,'Pickup Data'!$E$4:$E$253,A30,'Pickup Data'!$C$4:$C$253,$E$3),SUMIFS('Pickup Data'!$O$4:$O$253,'Pickup Data'!$B$4:$B$253,$B$3,'Pickup Data'!$E$4:$E$253,A30,'Pickup Data'!$C$4:$C$253,$E$3)),0)</f>
        <v/>
      </c>
      <c r="I30" s="56">
        <f>H30-G30</f>
        <v/>
      </c>
      <c r="J30" s="56">
        <f>IFERROR(G30/D30,0)</f>
        <v/>
      </c>
      <c r="K30" s="56">
        <f>IFERROR(H30/E30,0)</f>
        <v/>
      </c>
      <c r="L30" s="56">
        <f>IFERROR(I30/F30,0)</f>
        <v/>
      </c>
      <c r="M30" s="57">
        <f>IFERROR(D30/C30,0)</f>
        <v/>
      </c>
      <c r="N30" s="57">
        <f>IFERROR(E30/C30,0)</f>
        <v/>
      </c>
      <c r="O30" s="28">
        <f>C30-E30</f>
        <v/>
      </c>
      <c r="P30" s="28">
        <f>A30-$E$3</f>
        <v/>
      </c>
      <c r="Q30" s="28">
        <f>IF(F30&lt;0,"Wash",IF(F30&gt;0,"Positive Pickup","No Change"))</f>
        <v/>
      </c>
      <c r="R30" s="28">
        <f>IF(F30&lt;=-'Dashboard'!$E$6,"Review Material Wash",IF(N30&gt;='Dashboard'!$E$5,"High Occupancy",IF(N30&lt;'Dashboard'!$E$4,"Below Watch Threshold","Monitor")))</f>
        <v/>
      </c>
    </row>
    <row r="31">
      <c r="A31" s="59">
        <f>IFERROR(A30+1,"")</f>
        <v/>
      </c>
      <c r="B31" s="28">
        <f>IFERROR(IF(A31="","",INDEX('Instructions'!$H$2:$H$8,MOD(A31-1,7)+1)),"")</f>
        <v/>
      </c>
      <c r="C31" s="28">
        <f>'Dashboard'!$E$3</f>
        <v/>
      </c>
      <c r="D31" s="28">
        <f>IFERROR(IF($B$3="All Properties",SUMIFS('Pickup Data'!$K$4:$K$253,'Pickup Data'!$E$4:$E$253,A31,'Pickup Data'!$C$4:$C$253,$E$3),SUMIFS('Pickup Data'!$K$4:$K$253,'Pickup Data'!$B$4:$B$253,$B$3,'Pickup Data'!$E$4:$E$253,A31,'Pickup Data'!$C$4:$C$253,$E$3)),0)</f>
        <v/>
      </c>
      <c r="E31" s="28">
        <f>IFERROR(IF($B$3="All Properties",SUMIFS('Pickup Data'!$L$4:$L$253,'Pickup Data'!$E$4:$E$253,A31,'Pickup Data'!$C$4:$C$253,$E$3),SUMIFS('Pickup Data'!$L$4:$L$253,'Pickup Data'!$B$4:$B$253,$B$3,'Pickup Data'!$E$4:$E$253,A31,'Pickup Data'!$C$4:$C$253,$E$3)),0)</f>
        <v/>
      </c>
      <c r="F31" s="28">
        <f>E31-D31</f>
        <v/>
      </c>
      <c r="G31" s="56">
        <f>IFERROR(IF($B$3="All Properties",SUMIFS('Pickup Data'!$N$4:$N$253,'Pickup Data'!$E$4:$E$253,A31,'Pickup Data'!$C$4:$C$253,$E$3),SUMIFS('Pickup Data'!$N$4:$N$253,'Pickup Data'!$B$4:$B$253,$B$3,'Pickup Data'!$E$4:$E$253,A31,'Pickup Data'!$C$4:$C$253,$E$3)),0)</f>
        <v/>
      </c>
      <c r="H31" s="56">
        <f>IFERROR(IF($B$3="All Properties",SUMIFS('Pickup Data'!$O$4:$O$253,'Pickup Data'!$E$4:$E$253,A31,'Pickup Data'!$C$4:$C$253,$E$3),SUMIFS('Pickup Data'!$O$4:$O$253,'Pickup Data'!$B$4:$B$253,$B$3,'Pickup Data'!$E$4:$E$253,A31,'Pickup Data'!$C$4:$C$253,$E$3)),0)</f>
        <v/>
      </c>
      <c r="I31" s="56">
        <f>H31-G31</f>
        <v/>
      </c>
      <c r="J31" s="56">
        <f>IFERROR(G31/D31,0)</f>
        <v/>
      </c>
      <c r="K31" s="56">
        <f>IFERROR(H31/E31,0)</f>
        <v/>
      </c>
      <c r="L31" s="56">
        <f>IFERROR(I31/F31,0)</f>
        <v/>
      </c>
      <c r="M31" s="57">
        <f>IFERROR(D31/C31,0)</f>
        <v/>
      </c>
      <c r="N31" s="57">
        <f>IFERROR(E31/C31,0)</f>
        <v/>
      </c>
      <c r="O31" s="28">
        <f>C31-E31</f>
        <v/>
      </c>
      <c r="P31" s="28">
        <f>A31-$E$3</f>
        <v/>
      </c>
      <c r="Q31" s="28">
        <f>IF(F31&lt;0,"Wash",IF(F31&gt;0,"Positive Pickup","No Change"))</f>
        <v/>
      </c>
      <c r="R31" s="28">
        <f>IF(F31&lt;=-'Dashboard'!$E$6,"Review Material Wash",IF(N31&gt;='Dashboard'!$E$5,"High Occupancy",IF(N31&lt;'Dashboard'!$E$4,"Below Watch Threshold","Monitor")))</f>
        <v/>
      </c>
    </row>
    <row r="32">
      <c r="A32" s="59">
        <f>IFERROR(A31+1,"")</f>
        <v/>
      </c>
      <c r="B32" s="28">
        <f>IFERROR(IF(A32="","",INDEX('Instructions'!$H$2:$H$8,MOD(A32-1,7)+1)),"")</f>
        <v/>
      </c>
      <c r="C32" s="28">
        <f>'Dashboard'!$E$3</f>
        <v/>
      </c>
      <c r="D32" s="28">
        <f>IFERROR(IF($B$3="All Properties",SUMIFS('Pickup Data'!$K$4:$K$253,'Pickup Data'!$E$4:$E$253,A32,'Pickup Data'!$C$4:$C$253,$E$3),SUMIFS('Pickup Data'!$K$4:$K$253,'Pickup Data'!$B$4:$B$253,$B$3,'Pickup Data'!$E$4:$E$253,A32,'Pickup Data'!$C$4:$C$253,$E$3)),0)</f>
        <v/>
      </c>
      <c r="E32" s="28">
        <f>IFERROR(IF($B$3="All Properties",SUMIFS('Pickup Data'!$L$4:$L$253,'Pickup Data'!$E$4:$E$253,A32,'Pickup Data'!$C$4:$C$253,$E$3),SUMIFS('Pickup Data'!$L$4:$L$253,'Pickup Data'!$B$4:$B$253,$B$3,'Pickup Data'!$E$4:$E$253,A32,'Pickup Data'!$C$4:$C$253,$E$3)),0)</f>
        <v/>
      </c>
      <c r="F32" s="28">
        <f>E32-D32</f>
        <v/>
      </c>
      <c r="G32" s="56">
        <f>IFERROR(IF($B$3="All Properties",SUMIFS('Pickup Data'!$N$4:$N$253,'Pickup Data'!$E$4:$E$253,A32,'Pickup Data'!$C$4:$C$253,$E$3),SUMIFS('Pickup Data'!$N$4:$N$253,'Pickup Data'!$B$4:$B$253,$B$3,'Pickup Data'!$E$4:$E$253,A32,'Pickup Data'!$C$4:$C$253,$E$3)),0)</f>
        <v/>
      </c>
      <c r="H32" s="56">
        <f>IFERROR(IF($B$3="All Properties",SUMIFS('Pickup Data'!$O$4:$O$253,'Pickup Data'!$E$4:$E$253,A32,'Pickup Data'!$C$4:$C$253,$E$3),SUMIFS('Pickup Data'!$O$4:$O$253,'Pickup Data'!$B$4:$B$253,$B$3,'Pickup Data'!$E$4:$E$253,A32,'Pickup Data'!$C$4:$C$253,$E$3)),0)</f>
        <v/>
      </c>
      <c r="I32" s="56">
        <f>H32-G32</f>
        <v/>
      </c>
      <c r="J32" s="56">
        <f>IFERROR(G32/D32,0)</f>
        <v/>
      </c>
      <c r="K32" s="56">
        <f>IFERROR(H32/E32,0)</f>
        <v/>
      </c>
      <c r="L32" s="56">
        <f>IFERROR(I32/F32,0)</f>
        <v/>
      </c>
      <c r="M32" s="57">
        <f>IFERROR(D32/C32,0)</f>
        <v/>
      </c>
      <c r="N32" s="57">
        <f>IFERROR(E32/C32,0)</f>
        <v/>
      </c>
      <c r="O32" s="28">
        <f>C32-E32</f>
        <v/>
      </c>
      <c r="P32" s="28">
        <f>A32-$E$3</f>
        <v/>
      </c>
      <c r="Q32" s="28">
        <f>IF(F32&lt;0,"Wash",IF(F32&gt;0,"Positive Pickup","No Change"))</f>
        <v/>
      </c>
      <c r="R32" s="28">
        <f>IF(F32&lt;=-'Dashboard'!$E$6,"Review Material Wash",IF(N32&gt;='Dashboard'!$E$5,"High Occupancy",IF(N32&lt;'Dashboard'!$E$4,"Below Watch Threshold","Monitor")))</f>
        <v/>
      </c>
    </row>
    <row r="33">
      <c r="A33" s="59">
        <f>IFERROR(A32+1,"")</f>
        <v/>
      </c>
      <c r="B33" s="28">
        <f>IFERROR(IF(A33="","",INDEX('Instructions'!$H$2:$H$8,MOD(A33-1,7)+1)),"")</f>
        <v/>
      </c>
      <c r="C33" s="28">
        <f>'Dashboard'!$E$3</f>
        <v/>
      </c>
      <c r="D33" s="28">
        <f>IFERROR(IF($B$3="All Properties",SUMIFS('Pickup Data'!$K$4:$K$253,'Pickup Data'!$E$4:$E$253,A33,'Pickup Data'!$C$4:$C$253,$E$3),SUMIFS('Pickup Data'!$K$4:$K$253,'Pickup Data'!$B$4:$B$253,$B$3,'Pickup Data'!$E$4:$E$253,A33,'Pickup Data'!$C$4:$C$253,$E$3)),0)</f>
        <v/>
      </c>
      <c r="E33" s="28">
        <f>IFERROR(IF($B$3="All Properties",SUMIFS('Pickup Data'!$L$4:$L$253,'Pickup Data'!$E$4:$E$253,A33,'Pickup Data'!$C$4:$C$253,$E$3),SUMIFS('Pickup Data'!$L$4:$L$253,'Pickup Data'!$B$4:$B$253,$B$3,'Pickup Data'!$E$4:$E$253,A33,'Pickup Data'!$C$4:$C$253,$E$3)),0)</f>
        <v/>
      </c>
      <c r="F33" s="28">
        <f>E33-D33</f>
        <v/>
      </c>
      <c r="G33" s="56">
        <f>IFERROR(IF($B$3="All Properties",SUMIFS('Pickup Data'!$N$4:$N$253,'Pickup Data'!$E$4:$E$253,A33,'Pickup Data'!$C$4:$C$253,$E$3),SUMIFS('Pickup Data'!$N$4:$N$253,'Pickup Data'!$B$4:$B$253,$B$3,'Pickup Data'!$E$4:$E$253,A33,'Pickup Data'!$C$4:$C$253,$E$3)),0)</f>
        <v/>
      </c>
      <c r="H33" s="56">
        <f>IFERROR(IF($B$3="All Properties",SUMIFS('Pickup Data'!$O$4:$O$253,'Pickup Data'!$E$4:$E$253,A33,'Pickup Data'!$C$4:$C$253,$E$3),SUMIFS('Pickup Data'!$O$4:$O$253,'Pickup Data'!$B$4:$B$253,$B$3,'Pickup Data'!$E$4:$E$253,A33,'Pickup Data'!$C$4:$C$253,$E$3)),0)</f>
        <v/>
      </c>
      <c r="I33" s="56">
        <f>H33-G33</f>
        <v/>
      </c>
      <c r="J33" s="56">
        <f>IFERROR(G33/D33,0)</f>
        <v/>
      </c>
      <c r="K33" s="56">
        <f>IFERROR(H33/E33,0)</f>
        <v/>
      </c>
      <c r="L33" s="56">
        <f>IFERROR(I33/F33,0)</f>
        <v/>
      </c>
      <c r="M33" s="57">
        <f>IFERROR(D33/C33,0)</f>
        <v/>
      </c>
      <c r="N33" s="57">
        <f>IFERROR(E33/C33,0)</f>
        <v/>
      </c>
      <c r="O33" s="28">
        <f>C33-E33</f>
        <v/>
      </c>
      <c r="P33" s="28">
        <f>A33-$E$3</f>
        <v/>
      </c>
      <c r="Q33" s="28">
        <f>IF(F33&lt;0,"Wash",IF(F33&gt;0,"Positive Pickup","No Change"))</f>
        <v/>
      </c>
      <c r="R33" s="28">
        <f>IF(F33&lt;=-'Dashboard'!$E$6,"Review Material Wash",IF(N33&gt;='Dashboard'!$E$5,"High Occupancy",IF(N33&lt;'Dashboard'!$E$4,"Below Watch Threshold","Monitor")))</f>
        <v/>
      </c>
    </row>
    <row r="34">
      <c r="A34" s="59">
        <f>IFERROR(A33+1,"")</f>
        <v/>
      </c>
      <c r="B34" s="28">
        <f>IFERROR(IF(A34="","",INDEX('Instructions'!$H$2:$H$8,MOD(A34-1,7)+1)),"")</f>
        <v/>
      </c>
      <c r="C34" s="28">
        <f>'Dashboard'!$E$3</f>
        <v/>
      </c>
      <c r="D34" s="28">
        <f>IFERROR(IF($B$3="All Properties",SUMIFS('Pickup Data'!$K$4:$K$253,'Pickup Data'!$E$4:$E$253,A34,'Pickup Data'!$C$4:$C$253,$E$3),SUMIFS('Pickup Data'!$K$4:$K$253,'Pickup Data'!$B$4:$B$253,$B$3,'Pickup Data'!$E$4:$E$253,A34,'Pickup Data'!$C$4:$C$253,$E$3)),0)</f>
        <v/>
      </c>
      <c r="E34" s="28">
        <f>IFERROR(IF($B$3="All Properties",SUMIFS('Pickup Data'!$L$4:$L$253,'Pickup Data'!$E$4:$E$253,A34,'Pickup Data'!$C$4:$C$253,$E$3),SUMIFS('Pickup Data'!$L$4:$L$253,'Pickup Data'!$B$4:$B$253,$B$3,'Pickup Data'!$E$4:$E$253,A34,'Pickup Data'!$C$4:$C$253,$E$3)),0)</f>
        <v/>
      </c>
      <c r="F34" s="28">
        <f>E34-D34</f>
        <v/>
      </c>
      <c r="G34" s="56">
        <f>IFERROR(IF($B$3="All Properties",SUMIFS('Pickup Data'!$N$4:$N$253,'Pickup Data'!$E$4:$E$253,A34,'Pickup Data'!$C$4:$C$253,$E$3),SUMIFS('Pickup Data'!$N$4:$N$253,'Pickup Data'!$B$4:$B$253,$B$3,'Pickup Data'!$E$4:$E$253,A34,'Pickup Data'!$C$4:$C$253,$E$3)),0)</f>
        <v/>
      </c>
      <c r="H34" s="56">
        <f>IFERROR(IF($B$3="All Properties",SUMIFS('Pickup Data'!$O$4:$O$253,'Pickup Data'!$E$4:$E$253,A34,'Pickup Data'!$C$4:$C$253,$E$3),SUMIFS('Pickup Data'!$O$4:$O$253,'Pickup Data'!$B$4:$B$253,$B$3,'Pickup Data'!$E$4:$E$253,A34,'Pickup Data'!$C$4:$C$253,$E$3)),0)</f>
        <v/>
      </c>
      <c r="I34" s="56">
        <f>H34-G34</f>
        <v/>
      </c>
      <c r="J34" s="56">
        <f>IFERROR(G34/D34,0)</f>
        <v/>
      </c>
      <c r="K34" s="56">
        <f>IFERROR(H34/E34,0)</f>
        <v/>
      </c>
      <c r="L34" s="56">
        <f>IFERROR(I34/F34,0)</f>
        <v/>
      </c>
      <c r="M34" s="57">
        <f>IFERROR(D34/C34,0)</f>
        <v/>
      </c>
      <c r="N34" s="57">
        <f>IFERROR(E34/C34,0)</f>
        <v/>
      </c>
      <c r="O34" s="28">
        <f>C34-E34</f>
        <v/>
      </c>
      <c r="P34" s="28">
        <f>A34-$E$3</f>
        <v/>
      </c>
      <c r="Q34" s="28">
        <f>IF(F34&lt;0,"Wash",IF(F34&gt;0,"Positive Pickup","No Change"))</f>
        <v/>
      </c>
      <c r="R34" s="28">
        <f>IF(F34&lt;=-'Dashboard'!$E$6,"Review Material Wash",IF(N34&gt;='Dashboard'!$E$5,"High Occupancy",IF(N34&lt;'Dashboard'!$E$4,"Below Watch Threshold","Monitor")))</f>
        <v/>
      </c>
    </row>
    <row r="35">
      <c r="A35" s="59">
        <f>IFERROR(A34+1,"")</f>
        <v/>
      </c>
      <c r="B35" s="28">
        <f>IFERROR(IF(A35="","",INDEX('Instructions'!$H$2:$H$8,MOD(A35-1,7)+1)),"")</f>
        <v/>
      </c>
      <c r="C35" s="28">
        <f>'Dashboard'!$E$3</f>
        <v/>
      </c>
      <c r="D35" s="28">
        <f>IFERROR(IF($B$3="All Properties",SUMIFS('Pickup Data'!$K$4:$K$253,'Pickup Data'!$E$4:$E$253,A35,'Pickup Data'!$C$4:$C$253,$E$3),SUMIFS('Pickup Data'!$K$4:$K$253,'Pickup Data'!$B$4:$B$253,$B$3,'Pickup Data'!$E$4:$E$253,A35,'Pickup Data'!$C$4:$C$253,$E$3)),0)</f>
        <v/>
      </c>
      <c r="E35" s="28">
        <f>IFERROR(IF($B$3="All Properties",SUMIFS('Pickup Data'!$L$4:$L$253,'Pickup Data'!$E$4:$E$253,A35,'Pickup Data'!$C$4:$C$253,$E$3),SUMIFS('Pickup Data'!$L$4:$L$253,'Pickup Data'!$B$4:$B$253,$B$3,'Pickup Data'!$E$4:$E$253,A35,'Pickup Data'!$C$4:$C$253,$E$3)),0)</f>
        <v/>
      </c>
      <c r="F35" s="28">
        <f>E35-D35</f>
        <v/>
      </c>
      <c r="G35" s="56">
        <f>IFERROR(IF($B$3="All Properties",SUMIFS('Pickup Data'!$N$4:$N$253,'Pickup Data'!$E$4:$E$253,A35,'Pickup Data'!$C$4:$C$253,$E$3),SUMIFS('Pickup Data'!$N$4:$N$253,'Pickup Data'!$B$4:$B$253,$B$3,'Pickup Data'!$E$4:$E$253,A35,'Pickup Data'!$C$4:$C$253,$E$3)),0)</f>
        <v/>
      </c>
      <c r="H35" s="56">
        <f>IFERROR(IF($B$3="All Properties",SUMIFS('Pickup Data'!$O$4:$O$253,'Pickup Data'!$E$4:$E$253,A35,'Pickup Data'!$C$4:$C$253,$E$3),SUMIFS('Pickup Data'!$O$4:$O$253,'Pickup Data'!$B$4:$B$253,$B$3,'Pickup Data'!$E$4:$E$253,A35,'Pickup Data'!$C$4:$C$253,$E$3)),0)</f>
        <v/>
      </c>
      <c r="I35" s="56">
        <f>H35-G35</f>
        <v/>
      </c>
      <c r="J35" s="56">
        <f>IFERROR(G35/D35,0)</f>
        <v/>
      </c>
      <c r="K35" s="56">
        <f>IFERROR(H35/E35,0)</f>
        <v/>
      </c>
      <c r="L35" s="56">
        <f>IFERROR(I35/F35,0)</f>
        <v/>
      </c>
      <c r="M35" s="57">
        <f>IFERROR(D35/C35,0)</f>
        <v/>
      </c>
      <c r="N35" s="57">
        <f>IFERROR(E35/C35,0)</f>
        <v/>
      </c>
      <c r="O35" s="28">
        <f>C35-E35</f>
        <v/>
      </c>
      <c r="P35" s="28">
        <f>A35-$E$3</f>
        <v/>
      </c>
      <c r="Q35" s="28">
        <f>IF(F35&lt;0,"Wash",IF(F35&gt;0,"Positive Pickup","No Change"))</f>
        <v/>
      </c>
      <c r="R35" s="28">
        <f>IF(F35&lt;=-'Dashboard'!$E$6,"Review Material Wash",IF(N35&gt;='Dashboard'!$E$5,"High Occupancy",IF(N35&lt;'Dashboard'!$E$4,"Below Watch Threshold","Monitor")))</f>
        <v/>
      </c>
    </row>
    <row r="36">
      <c r="A36" s="59">
        <f>IFERROR(A35+1,"")</f>
        <v/>
      </c>
      <c r="B36" s="28">
        <f>IFERROR(IF(A36="","",INDEX('Instructions'!$H$2:$H$8,MOD(A36-1,7)+1)),"")</f>
        <v/>
      </c>
      <c r="C36" s="28">
        <f>'Dashboard'!$E$3</f>
        <v/>
      </c>
      <c r="D36" s="28">
        <f>IFERROR(IF($B$3="All Properties",SUMIFS('Pickup Data'!$K$4:$K$253,'Pickup Data'!$E$4:$E$253,A36,'Pickup Data'!$C$4:$C$253,$E$3),SUMIFS('Pickup Data'!$K$4:$K$253,'Pickup Data'!$B$4:$B$253,$B$3,'Pickup Data'!$E$4:$E$253,A36,'Pickup Data'!$C$4:$C$253,$E$3)),0)</f>
        <v/>
      </c>
      <c r="E36" s="28">
        <f>IFERROR(IF($B$3="All Properties",SUMIFS('Pickup Data'!$L$4:$L$253,'Pickup Data'!$E$4:$E$253,A36,'Pickup Data'!$C$4:$C$253,$E$3),SUMIFS('Pickup Data'!$L$4:$L$253,'Pickup Data'!$B$4:$B$253,$B$3,'Pickup Data'!$E$4:$E$253,A36,'Pickup Data'!$C$4:$C$253,$E$3)),0)</f>
        <v/>
      </c>
      <c r="F36" s="28">
        <f>E36-D36</f>
        <v/>
      </c>
      <c r="G36" s="56">
        <f>IFERROR(IF($B$3="All Properties",SUMIFS('Pickup Data'!$N$4:$N$253,'Pickup Data'!$E$4:$E$253,A36,'Pickup Data'!$C$4:$C$253,$E$3),SUMIFS('Pickup Data'!$N$4:$N$253,'Pickup Data'!$B$4:$B$253,$B$3,'Pickup Data'!$E$4:$E$253,A36,'Pickup Data'!$C$4:$C$253,$E$3)),0)</f>
        <v/>
      </c>
      <c r="H36" s="56">
        <f>IFERROR(IF($B$3="All Properties",SUMIFS('Pickup Data'!$O$4:$O$253,'Pickup Data'!$E$4:$E$253,A36,'Pickup Data'!$C$4:$C$253,$E$3),SUMIFS('Pickup Data'!$O$4:$O$253,'Pickup Data'!$B$4:$B$253,$B$3,'Pickup Data'!$E$4:$E$253,A36,'Pickup Data'!$C$4:$C$253,$E$3)),0)</f>
        <v/>
      </c>
      <c r="I36" s="56">
        <f>H36-G36</f>
        <v/>
      </c>
      <c r="J36" s="56">
        <f>IFERROR(G36/D36,0)</f>
        <v/>
      </c>
      <c r="K36" s="56">
        <f>IFERROR(H36/E36,0)</f>
        <v/>
      </c>
      <c r="L36" s="56">
        <f>IFERROR(I36/F36,0)</f>
        <v/>
      </c>
      <c r="M36" s="57">
        <f>IFERROR(D36/C36,0)</f>
        <v/>
      </c>
      <c r="N36" s="57">
        <f>IFERROR(E36/C36,0)</f>
        <v/>
      </c>
      <c r="O36" s="28">
        <f>C36-E36</f>
        <v/>
      </c>
      <c r="P36" s="28">
        <f>A36-$E$3</f>
        <v/>
      </c>
      <c r="Q36" s="28">
        <f>IF(F36&lt;0,"Wash",IF(F36&gt;0,"Positive Pickup","No Change"))</f>
        <v/>
      </c>
      <c r="R36" s="28">
        <f>IF(F36&lt;=-'Dashboard'!$E$6,"Review Material Wash",IF(N36&gt;='Dashboard'!$E$5,"High Occupancy",IF(N36&lt;'Dashboard'!$E$4,"Below Watch Threshold","Monitor")))</f>
        <v/>
      </c>
    </row>
    <row r="37">
      <c r="A37" s="59">
        <f>IFERROR(A36+1,"")</f>
        <v/>
      </c>
      <c r="B37" s="28">
        <f>IFERROR(IF(A37="","",INDEX('Instructions'!$H$2:$H$8,MOD(A37-1,7)+1)),"")</f>
        <v/>
      </c>
      <c r="C37" s="28">
        <f>'Dashboard'!$E$3</f>
        <v/>
      </c>
      <c r="D37" s="28">
        <f>IFERROR(IF($B$3="All Properties",SUMIFS('Pickup Data'!$K$4:$K$253,'Pickup Data'!$E$4:$E$253,A37,'Pickup Data'!$C$4:$C$253,$E$3),SUMIFS('Pickup Data'!$K$4:$K$253,'Pickup Data'!$B$4:$B$253,$B$3,'Pickup Data'!$E$4:$E$253,A37,'Pickup Data'!$C$4:$C$253,$E$3)),0)</f>
        <v/>
      </c>
      <c r="E37" s="28">
        <f>IFERROR(IF($B$3="All Properties",SUMIFS('Pickup Data'!$L$4:$L$253,'Pickup Data'!$E$4:$E$253,A37,'Pickup Data'!$C$4:$C$253,$E$3),SUMIFS('Pickup Data'!$L$4:$L$253,'Pickup Data'!$B$4:$B$253,$B$3,'Pickup Data'!$E$4:$E$253,A37,'Pickup Data'!$C$4:$C$253,$E$3)),0)</f>
        <v/>
      </c>
      <c r="F37" s="28">
        <f>E37-D37</f>
        <v/>
      </c>
      <c r="G37" s="56">
        <f>IFERROR(IF($B$3="All Properties",SUMIFS('Pickup Data'!$N$4:$N$253,'Pickup Data'!$E$4:$E$253,A37,'Pickup Data'!$C$4:$C$253,$E$3),SUMIFS('Pickup Data'!$N$4:$N$253,'Pickup Data'!$B$4:$B$253,$B$3,'Pickup Data'!$E$4:$E$253,A37,'Pickup Data'!$C$4:$C$253,$E$3)),0)</f>
        <v/>
      </c>
      <c r="H37" s="56">
        <f>IFERROR(IF($B$3="All Properties",SUMIFS('Pickup Data'!$O$4:$O$253,'Pickup Data'!$E$4:$E$253,A37,'Pickup Data'!$C$4:$C$253,$E$3),SUMIFS('Pickup Data'!$O$4:$O$253,'Pickup Data'!$B$4:$B$253,$B$3,'Pickup Data'!$E$4:$E$253,A37,'Pickup Data'!$C$4:$C$253,$E$3)),0)</f>
        <v/>
      </c>
      <c r="I37" s="56">
        <f>H37-G37</f>
        <v/>
      </c>
      <c r="J37" s="56">
        <f>IFERROR(G37/D37,0)</f>
        <v/>
      </c>
      <c r="K37" s="56">
        <f>IFERROR(H37/E37,0)</f>
        <v/>
      </c>
      <c r="L37" s="56">
        <f>IFERROR(I37/F37,0)</f>
        <v/>
      </c>
      <c r="M37" s="57">
        <f>IFERROR(D37/C37,0)</f>
        <v/>
      </c>
      <c r="N37" s="57">
        <f>IFERROR(E37/C37,0)</f>
        <v/>
      </c>
      <c r="O37" s="28">
        <f>C37-E37</f>
        <v/>
      </c>
      <c r="P37" s="28">
        <f>A37-$E$3</f>
        <v/>
      </c>
      <c r="Q37" s="28">
        <f>IF(F37&lt;0,"Wash",IF(F37&gt;0,"Positive Pickup","No Change"))</f>
        <v/>
      </c>
      <c r="R37" s="28">
        <f>IF(F37&lt;=-'Dashboard'!$E$6,"Review Material Wash",IF(N37&gt;='Dashboard'!$E$5,"High Occupancy",IF(N37&lt;'Dashboard'!$E$4,"Below Watch Threshold","Monitor")))</f>
        <v/>
      </c>
    </row>
    <row r="38">
      <c r="A38" s="59">
        <f>IFERROR(A37+1,"")</f>
        <v/>
      </c>
      <c r="B38" s="28">
        <f>IFERROR(IF(A38="","",INDEX('Instructions'!$H$2:$H$8,MOD(A38-1,7)+1)),"")</f>
        <v/>
      </c>
      <c r="C38" s="28">
        <f>'Dashboard'!$E$3</f>
        <v/>
      </c>
      <c r="D38" s="28">
        <f>IFERROR(IF($B$3="All Properties",SUMIFS('Pickup Data'!$K$4:$K$253,'Pickup Data'!$E$4:$E$253,A38,'Pickup Data'!$C$4:$C$253,$E$3),SUMIFS('Pickup Data'!$K$4:$K$253,'Pickup Data'!$B$4:$B$253,$B$3,'Pickup Data'!$E$4:$E$253,A38,'Pickup Data'!$C$4:$C$253,$E$3)),0)</f>
        <v/>
      </c>
      <c r="E38" s="28">
        <f>IFERROR(IF($B$3="All Properties",SUMIFS('Pickup Data'!$L$4:$L$253,'Pickup Data'!$E$4:$E$253,A38,'Pickup Data'!$C$4:$C$253,$E$3),SUMIFS('Pickup Data'!$L$4:$L$253,'Pickup Data'!$B$4:$B$253,$B$3,'Pickup Data'!$E$4:$E$253,A38,'Pickup Data'!$C$4:$C$253,$E$3)),0)</f>
        <v/>
      </c>
      <c r="F38" s="28">
        <f>E38-D38</f>
        <v/>
      </c>
      <c r="G38" s="56">
        <f>IFERROR(IF($B$3="All Properties",SUMIFS('Pickup Data'!$N$4:$N$253,'Pickup Data'!$E$4:$E$253,A38,'Pickup Data'!$C$4:$C$253,$E$3),SUMIFS('Pickup Data'!$N$4:$N$253,'Pickup Data'!$B$4:$B$253,$B$3,'Pickup Data'!$E$4:$E$253,A38,'Pickup Data'!$C$4:$C$253,$E$3)),0)</f>
        <v/>
      </c>
      <c r="H38" s="56">
        <f>IFERROR(IF($B$3="All Properties",SUMIFS('Pickup Data'!$O$4:$O$253,'Pickup Data'!$E$4:$E$253,A38,'Pickup Data'!$C$4:$C$253,$E$3),SUMIFS('Pickup Data'!$O$4:$O$253,'Pickup Data'!$B$4:$B$253,$B$3,'Pickup Data'!$E$4:$E$253,A38,'Pickup Data'!$C$4:$C$253,$E$3)),0)</f>
        <v/>
      </c>
      <c r="I38" s="56">
        <f>H38-G38</f>
        <v/>
      </c>
      <c r="J38" s="56">
        <f>IFERROR(G38/D38,0)</f>
        <v/>
      </c>
      <c r="K38" s="56">
        <f>IFERROR(H38/E38,0)</f>
        <v/>
      </c>
      <c r="L38" s="56">
        <f>IFERROR(I38/F38,0)</f>
        <v/>
      </c>
      <c r="M38" s="57">
        <f>IFERROR(D38/C38,0)</f>
        <v/>
      </c>
      <c r="N38" s="57">
        <f>IFERROR(E38/C38,0)</f>
        <v/>
      </c>
      <c r="O38" s="28">
        <f>C38-E38</f>
        <v/>
      </c>
      <c r="P38" s="28">
        <f>A38-$E$3</f>
        <v/>
      </c>
      <c r="Q38" s="28">
        <f>IF(F38&lt;0,"Wash",IF(F38&gt;0,"Positive Pickup","No Change"))</f>
        <v/>
      </c>
      <c r="R38" s="28">
        <f>IF(F38&lt;=-'Dashboard'!$E$6,"Review Material Wash",IF(N38&gt;='Dashboard'!$E$5,"High Occupancy",IF(N38&lt;'Dashboard'!$E$4,"Below Watch Threshold","Monitor")))</f>
        <v/>
      </c>
    </row>
    <row r="39">
      <c r="A39" s="59">
        <f>IFERROR(A38+1,"")</f>
        <v/>
      </c>
      <c r="B39" s="28">
        <f>IFERROR(IF(A39="","",INDEX('Instructions'!$H$2:$H$8,MOD(A39-1,7)+1)),"")</f>
        <v/>
      </c>
      <c r="C39" s="28">
        <f>'Dashboard'!$E$3</f>
        <v/>
      </c>
      <c r="D39" s="28">
        <f>IFERROR(IF($B$3="All Properties",SUMIFS('Pickup Data'!$K$4:$K$253,'Pickup Data'!$E$4:$E$253,A39,'Pickup Data'!$C$4:$C$253,$E$3),SUMIFS('Pickup Data'!$K$4:$K$253,'Pickup Data'!$B$4:$B$253,$B$3,'Pickup Data'!$E$4:$E$253,A39,'Pickup Data'!$C$4:$C$253,$E$3)),0)</f>
        <v/>
      </c>
      <c r="E39" s="28">
        <f>IFERROR(IF($B$3="All Properties",SUMIFS('Pickup Data'!$L$4:$L$253,'Pickup Data'!$E$4:$E$253,A39,'Pickup Data'!$C$4:$C$253,$E$3),SUMIFS('Pickup Data'!$L$4:$L$253,'Pickup Data'!$B$4:$B$253,$B$3,'Pickup Data'!$E$4:$E$253,A39,'Pickup Data'!$C$4:$C$253,$E$3)),0)</f>
        <v/>
      </c>
      <c r="F39" s="28">
        <f>E39-D39</f>
        <v/>
      </c>
      <c r="G39" s="56">
        <f>IFERROR(IF($B$3="All Properties",SUMIFS('Pickup Data'!$N$4:$N$253,'Pickup Data'!$E$4:$E$253,A39,'Pickup Data'!$C$4:$C$253,$E$3),SUMIFS('Pickup Data'!$N$4:$N$253,'Pickup Data'!$B$4:$B$253,$B$3,'Pickup Data'!$E$4:$E$253,A39,'Pickup Data'!$C$4:$C$253,$E$3)),0)</f>
        <v/>
      </c>
      <c r="H39" s="56">
        <f>IFERROR(IF($B$3="All Properties",SUMIFS('Pickup Data'!$O$4:$O$253,'Pickup Data'!$E$4:$E$253,A39,'Pickup Data'!$C$4:$C$253,$E$3),SUMIFS('Pickup Data'!$O$4:$O$253,'Pickup Data'!$B$4:$B$253,$B$3,'Pickup Data'!$E$4:$E$253,A39,'Pickup Data'!$C$4:$C$253,$E$3)),0)</f>
        <v/>
      </c>
      <c r="I39" s="56">
        <f>H39-G39</f>
        <v/>
      </c>
      <c r="J39" s="56">
        <f>IFERROR(G39/D39,0)</f>
        <v/>
      </c>
      <c r="K39" s="56">
        <f>IFERROR(H39/E39,0)</f>
        <v/>
      </c>
      <c r="L39" s="56">
        <f>IFERROR(I39/F39,0)</f>
        <v/>
      </c>
      <c r="M39" s="57">
        <f>IFERROR(D39/C39,0)</f>
        <v/>
      </c>
      <c r="N39" s="57">
        <f>IFERROR(E39/C39,0)</f>
        <v/>
      </c>
      <c r="O39" s="28">
        <f>C39-E39</f>
        <v/>
      </c>
      <c r="P39" s="28">
        <f>A39-$E$3</f>
        <v/>
      </c>
      <c r="Q39" s="28">
        <f>IF(F39&lt;0,"Wash",IF(F39&gt;0,"Positive Pickup","No Change"))</f>
        <v/>
      </c>
      <c r="R39" s="28">
        <f>IF(F39&lt;=-'Dashboard'!$E$6,"Review Material Wash",IF(N39&gt;='Dashboard'!$E$5,"High Occupancy",IF(N39&lt;'Dashboard'!$E$4,"Below Watch Threshold","Monitor")))</f>
        <v/>
      </c>
    </row>
    <row r="40">
      <c r="A40" s="59">
        <f>IFERROR(A39+1,"")</f>
        <v/>
      </c>
      <c r="B40" s="28">
        <f>IFERROR(IF(A40="","",INDEX('Instructions'!$H$2:$H$8,MOD(A40-1,7)+1)),"")</f>
        <v/>
      </c>
      <c r="C40" s="28">
        <f>'Dashboard'!$E$3</f>
        <v/>
      </c>
      <c r="D40" s="28">
        <f>IFERROR(IF($B$3="All Properties",SUMIFS('Pickup Data'!$K$4:$K$253,'Pickup Data'!$E$4:$E$253,A40,'Pickup Data'!$C$4:$C$253,$E$3),SUMIFS('Pickup Data'!$K$4:$K$253,'Pickup Data'!$B$4:$B$253,$B$3,'Pickup Data'!$E$4:$E$253,A40,'Pickup Data'!$C$4:$C$253,$E$3)),0)</f>
        <v/>
      </c>
      <c r="E40" s="28">
        <f>IFERROR(IF($B$3="All Properties",SUMIFS('Pickup Data'!$L$4:$L$253,'Pickup Data'!$E$4:$E$253,A40,'Pickup Data'!$C$4:$C$253,$E$3),SUMIFS('Pickup Data'!$L$4:$L$253,'Pickup Data'!$B$4:$B$253,$B$3,'Pickup Data'!$E$4:$E$253,A40,'Pickup Data'!$C$4:$C$253,$E$3)),0)</f>
        <v/>
      </c>
      <c r="F40" s="28">
        <f>E40-D40</f>
        <v/>
      </c>
      <c r="G40" s="56">
        <f>IFERROR(IF($B$3="All Properties",SUMIFS('Pickup Data'!$N$4:$N$253,'Pickup Data'!$E$4:$E$253,A40,'Pickup Data'!$C$4:$C$253,$E$3),SUMIFS('Pickup Data'!$N$4:$N$253,'Pickup Data'!$B$4:$B$253,$B$3,'Pickup Data'!$E$4:$E$253,A40,'Pickup Data'!$C$4:$C$253,$E$3)),0)</f>
        <v/>
      </c>
      <c r="H40" s="56">
        <f>IFERROR(IF($B$3="All Properties",SUMIFS('Pickup Data'!$O$4:$O$253,'Pickup Data'!$E$4:$E$253,A40,'Pickup Data'!$C$4:$C$253,$E$3),SUMIFS('Pickup Data'!$O$4:$O$253,'Pickup Data'!$B$4:$B$253,$B$3,'Pickup Data'!$E$4:$E$253,A40,'Pickup Data'!$C$4:$C$253,$E$3)),0)</f>
        <v/>
      </c>
      <c r="I40" s="56">
        <f>H40-G40</f>
        <v/>
      </c>
      <c r="J40" s="56">
        <f>IFERROR(G40/D40,0)</f>
        <v/>
      </c>
      <c r="K40" s="56">
        <f>IFERROR(H40/E40,0)</f>
        <v/>
      </c>
      <c r="L40" s="56">
        <f>IFERROR(I40/F40,0)</f>
        <v/>
      </c>
      <c r="M40" s="57">
        <f>IFERROR(D40/C40,0)</f>
        <v/>
      </c>
      <c r="N40" s="57">
        <f>IFERROR(E40/C40,0)</f>
        <v/>
      </c>
      <c r="O40" s="28">
        <f>C40-E40</f>
        <v/>
      </c>
      <c r="P40" s="28">
        <f>A40-$E$3</f>
        <v/>
      </c>
      <c r="Q40" s="28">
        <f>IF(F40&lt;0,"Wash",IF(F40&gt;0,"Positive Pickup","No Change"))</f>
        <v/>
      </c>
      <c r="R40" s="28">
        <f>IF(F40&lt;=-'Dashboard'!$E$6,"Review Material Wash",IF(N40&gt;='Dashboard'!$E$5,"High Occupancy",IF(N40&lt;'Dashboard'!$E$4,"Below Watch Threshold","Monitor")))</f>
        <v/>
      </c>
    </row>
    <row r="41">
      <c r="A41" s="59">
        <f>IFERROR(A40+1,"")</f>
        <v/>
      </c>
      <c r="B41" s="28">
        <f>IFERROR(IF(A41="","",INDEX('Instructions'!$H$2:$H$8,MOD(A41-1,7)+1)),"")</f>
        <v/>
      </c>
      <c r="C41" s="28">
        <f>'Dashboard'!$E$3</f>
        <v/>
      </c>
      <c r="D41" s="28">
        <f>IFERROR(IF($B$3="All Properties",SUMIFS('Pickup Data'!$K$4:$K$253,'Pickup Data'!$E$4:$E$253,A41,'Pickup Data'!$C$4:$C$253,$E$3),SUMIFS('Pickup Data'!$K$4:$K$253,'Pickup Data'!$B$4:$B$253,$B$3,'Pickup Data'!$E$4:$E$253,A41,'Pickup Data'!$C$4:$C$253,$E$3)),0)</f>
        <v/>
      </c>
      <c r="E41" s="28">
        <f>IFERROR(IF($B$3="All Properties",SUMIFS('Pickup Data'!$L$4:$L$253,'Pickup Data'!$E$4:$E$253,A41,'Pickup Data'!$C$4:$C$253,$E$3),SUMIFS('Pickup Data'!$L$4:$L$253,'Pickup Data'!$B$4:$B$253,$B$3,'Pickup Data'!$E$4:$E$253,A41,'Pickup Data'!$C$4:$C$253,$E$3)),0)</f>
        <v/>
      </c>
      <c r="F41" s="28">
        <f>E41-D41</f>
        <v/>
      </c>
      <c r="G41" s="56">
        <f>IFERROR(IF($B$3="All Properties",SUMIFS('Pickup Data'!$N$4:$N$253,'Pickup Data'!$E$4:$E$253,A41,'Pickup Data'!$C$4:$C$253,$E$3),SUMIFS('Pickup Data'!$N$4:$N$253,'Pickup Data'!$B$4:$B$253,$B$3,'Pickup Data'!$E$4:$E$253,A41,'Pickup Data'!$C$4:$C$253,$E$3)),0)</f>
        <v/>
      </c>
      <c r="H41" s="56">
        <f>IFERROR(IF($B$3="All Properties",SUMIFS('Pickup Data'!$O$4:$O$253,'Pickup Data'!$E$4:$E$253,A41,'Pickup Data'!$C$4:$C$253,$E$3),SUMIFS('Pickup Data'!$O$4:$O$253,'Pickup Data'!$B$4:$B$253,$B$3,'Pickup Data'!$E$4:$E$253,A41,'Pickup Data'!$C$4:$C$253,$E$3)),0)</f>
        <v/>
      </c>
      <c r="I41" s="56">
        <f>H41-G41</f>
        <v/>
      </c>
      <c r="J41" s="56">
        <f>IFERROR(G41/D41,0)</f>
        <v/>
      </c>
      <c r="K41" s="56">
        <f>IFERROR(H41/E41,0)</f>
        <v/>
      </c>
      <c r="L41" s="56">
        <f>IFERROR(I41/F41,0)</f>
        <v/>
      </c>
      <c r="M41" s="57">
        <f>IFERROR(D41/C41,0)</f>
        <v/>
      </c>
      <c r="N41" s="57">
        <f>IFERROR(E41/C41,0)</f>
        <v/>
      </c>
      <c r="O41" s="28">
        <f>C41-E41</f>
        <v/>
      </c>
      <c r="P41" s="28">
        <f>A41-$E$3</f>
        <v/>
      </c>
      <c r="Q41" s="28">
        <f>IF(F41&lt;0,"Wash",IF(F41&gt;0,"Positive Pickup","No Change"))</f>
        <v/>
      </c>
      <c r="R41" s="28">
        <f>IF(F41&lt;=-'Dashboard'!$E$6,"Review Material Wash",IF(N41&gt;='Dashboard'!$E$5,"High Occupancy",IF(N41&lt;'Dashboard'!$E$4,"Below Watch Threshold","Monitor")))</f>
        <v/>
      </c>
    </row>
    <row r="42">
      <c r="A42" s="59">
        <f>IFERROR(A41+1,"")</f>
        <v/>
      </c>
      <c r="B42" s="28">
        <f>IFERROR(IF(A42="","",INDEX('Instructions'!$H$2:$H$8,MOD(A42-1,7)+1)),"")</f>
        <v/>
      </c>
      <c r="C42" s="28">
        <f>'Dashboard'!$E$3</f>
        <v/>
      </c>
      <c r="D42" s="28">
        <f>IFERROR(IF($B$3="All Properties",SUMIFS('Pickup Data'!$K$4:$K$253,'Pickup Data'!$E$4:$E$253,A42,'Pickup Data'!$C$4:$C$253,$E$3),SUMIFS('Pickup Data'!$K$4:$K$253,'Pickup Data'!$B$4:$B$253,$B$3,'Pickup Data'!$E$4:$E$253,A42,'Pickup Data'!$C$4:$C$253,$E$3)),0)</f>
        <v/>
      </c>
      <c r="E42" s="28">
        <f>IFERROR(IF($B$3="All Properties",SUMIFS('Pickup Data'!$L$4:$L$253,'Pickup Data'!$E$4:$E$253,A42,'Pickup Data'!$C$4:$C$253,$E$3),SUMIFS('Pickup Data'!$L$4:$L$253,'Pickup Data'!$B$4:$B$253,$B$3,'Pickup Data'!$E$4:$E$253,A42,'Pickup Data'!$C$4:$C$253,$E$3)),0)</f>
        <v/>
      </c>
      <c r="F42" s="28">
        <f>E42-D42</f>
        <v/>
      </c>
      <c r="G42" s="56">
        <f>IFERROR(IF($B$3="All Properties",SUMIFS('Pickup Data'!$N$4:$N$253,'Pickup Data'!$E$4:$E$253,A42,'Pickup Data'!$C$4:$C$253,$E$3),SUMIFS('Pickup Data'!$N$4:$N$253,'Pickup Data'!$B$4:$B$253,$B$3,'Pickup Data'!$E$4:$E$253,A42,'Pickup Data'!$C$4:$C$253,$E$3)),0)</f>
        <v/>
      </c>
      <c r="H42" s="56">
        <f>IFERROR(IF($B$3="All Properties",SUMIFS('Pickup Data'!$O$4:$O$253,'Pickup Data'!$E$4:$E$253,A42,'Pickup Data'!$C$4:$C$253,$E$3),SUMIFS('Pickup Data'!$O$4:$O$253,'Pickup Data'!$B$4:$B$253,$B$3,'Pickup Data'!$E$4:$E$253,A42,'Pickup Data'!$C$4:$C$253,$E$3)),0)</f>
        <v/>
      </c>
      <c r="I42" s="56">
        <f>H42-G42</f>
        <v/>
      </c>
      <c r="J42" s="56">
        <f>IFERROR(G42/D42,0)</f>
        <v/>
      </c>
      <c r="K42" s="56">
        <f>IFERROR(H42/E42,0)</f>
        <v/>
      </c>
      <c r="L42" s="56">
        <f>IFERROR(I42/F42,0)</f>
        <v/>
      </c>
      <c r="M42" s="57">
        <f>IFERROR(D42/C42,0)</f>
        <v/>
      </c>
      <c r="N42" s="57">
        <f>IFERROR(E42/C42,0)</f>
        <v/>
      </c>
      <c r="O42" s="28">
        <f>C42-E42</f>
        <v/>
      </c>
      <c r="P42" s="28">
        <f>A42-$E$3</f>
        <v/>
      </c>
      <c r="Q42" s="28">
        <f>IF(F42&lt;0,"Wash",IF(F42&gt;0,"Positive Pickup","No Change"))</f>
        <v/>
      </c>
      <c r="R42" s="28">
        <f>IF(F42&lt;=-'Dashboard'!$E$6,"Review Material Wash",IF(N42&gt;='Dashboard'!$E$5,"High Occupancy",IF(N42&lt;'Dashboard'!$E$4,"Below Watch Threshold","Monitor")))</f>
        <v/>
      </c>
    </row>
    <row r="43">
      <c r="A43" s="59">
        <f>IFERROR(A42+1,"")</f>
        <v/>
      </c>
      <c r="B43" s="28">
        <f>IFERROR(IF(A43="","",INDEX('Instructions'!$H$2:$H$8,MOD(A43-1,7)+1)),"")</f>
        <v/>
      </c>
      <c r="C43" s="28">
        <f>'Dashboard'!$E$3</f>
        <v/>
      </c>
      <c r="D43" s="28">
        <f>IFERROR(IF($B$3="All Properties",SUMIFS('Pickup Data'!$K$4:$K$253,'Pickup Data'!$E$4:$E$253,A43,'Pickup Data'!$C$4:$C$253,$E$3),SUMIFS('Pickup Data'!$K$4:$K$253,'Pickup Data'!$B$4:$B$253,$B$3,'Pickup Data'!$E$4:$E$253,A43,'Pickup Data'!$C$4:$C$253,$E$3)),0)</f>
        <v/>
      </c>
      <c r="E43" s="28">
        <f>IFERROR(IF($B$3="All Properties",SUMIFS('Pickup Data'!$L$4:$L$253,'Pickup Data'!$E$4:$E$253,A43,'Pickup Data'!$C$4:$C$253,$E$3),SUMIFS('Pickup Data'!$L$4:$L$253,'Pickup Data'!$B$4:$B$253,$B$3,'Pickup Data'!$E$4:$E$253,A43,'Pickup Data'!$C$4:$C$253,$E$3)),0)</f>
        <v/>
      </c>
      <c r="F43" s="28">
        <f>E43-D43</f>
        <v/>
      </c>
      <c r="G43" s="56">
        <f>IFERROR(IF($B$3="All Properties",SUMIFS('Pickup Data'!$N$4:$N$253,'Pickup Data'!$E$4:$E$253,A43,'Pickup Data'!$C$4:$C$253,$E$3),SUMIFS('Pickup Data'!$N$4:$N$253,'Pickup Data'!$B$4:$B$253,$B$3,'Pickup Data'!$E$4:$E$253,A43,'Pickup Data'!$C$4:$C$253,$E$3)),0)</f>
        <v/>
      </c>
      <c r="H43" s="56">
        <f>IFERROR(IF($B$3="All Properties",SUMIFS('Pickup Data'!$O$4:$O$253,'Pickup Data'!$E$4:$E$253,A43,'Pickup Data'!$C$4:$C$253,$E$3),SUMIFS('Pickup Data'!$O$4:$O$253,'Pickup Data'!$B$4:$B$253,$B$3,'Pickup Data'!$E$4:$E$253,A43,'Pickup Data'!$C$4:$C$253,$E$3)),0)</f>
        <v/>
      </c>
      <c r="I43" s="56">
        <f>H43-G43</f>
        <v/>
      </c>
      <c r="J43" s="56">
        <f>IFERROR(G43/D43,0)</f>
        <v/>
      </c>
      <c r="K43" s="56">
        <f>IFERROR(H43/E43,0)</f>
        <v/>
      </c>
      <c r="L43" s="56">
        <f>IFERROR(I43/F43,0)</f>
        <v/>
      </c>
      <c r="M43" s="57">
        <f>IFERROR(D43/C43,0)</f>
        <v/>
      </c>
      <c r="N43" s="57">
        <f>IFERROR(E43/C43,0)</f>
        <v/>
      </c>
      <c r="O43" s="28">
        <f>C43-E43</f>
        <v/>
      </c>
      <c r="P43" s="28">
        <f>A43-$E$3</f>
        <v/>
      </c>
      <c r="Q43" s="28">
        <f>IF(F43&lt;0,"Wash",IF(F43&gt;0,"Positive Pickup","No Change"))</f>
        <v/>
      </c>
      <c r="R43" s="28">
        <f>IF(F43&lt;=-'Dashboard'!$E$6,"Review Material Wash",IF(N43&gt;='Dashboard'!$E$5,"High Occupancy",IF(N43&lt;'Dashboard'!$E$4,"Below Watch Threshold","Monitor")))</f>
        <v/>
      </c>
    </row>
    <row r="44">
      <c r="A44" s="59">
        <f>IFERROR(A43+1,"")</f>
        <v/>
      </c>
      <c r="B44" s="28">
        <f>IFERROR(IF(A44="","",INDEX('Instructions'!$H$2:$H$8,MOD(A44-1,7)+1)),"")</f>
        <v/>
      </c>
      <c r="C44" s="28">
        <f>'Dashboard'!$E$3</f>
        <v/>
      </c>
      <c r="D44" s="28">
        <f>IFERROR(IF($B$3="All Properties",SUMIFS('Pickup Data'!$K$4:$K$253,'Pickup Data'!$E$4:$E$253,A44,'Pickup Data'!$C$4:$C$253,$E$3),SUMIFS('Pickup Data'!$K$4:$K$253,'Pickup Data'!$B$4:$B$253,$B$3,'Pickup Data'!$E$4:$E$253,A44,'Pickup Data'!$C$4:$C$253,$E$3)),0)</f>
        <v/>
      </c>
      <c r="E44" s="28">
        <f>IFERROR(IF($B$3="All Properties",SUMIFS('Pickup Data'!$L$4:$L$253,'Pickup Data'!$E$4:$E$253,A44,'Pickup Data'!$C$4:$C$253,$E$3),SUMIFS('Pickup Data'!$L$4:$L$253,'Pickup Data'!$B$4:$B$253,$B$3,'Pickup Data'!$E$4:$E$253,A44,'Pickup Data'!$C$4:$C$253,$E$3)),0)</f>
        <v/>
      </c>
      <c r="F44" s="28">
        <f>E44-D44</f>
        <v/>
      </c>
      <c r="G44" s="56">
        <f>IFERROR(IF($B$3="All Properties",SUMIFS('Pickup Data'!$N$4:$N$253,'Pickup Data'!$E$4:$E$253,A44,'Pickup Data'!$C$4:$C$253,$E$3),SUMIFS('Pickup Data'!$N$4:$N$253,'Pickup Data'!$B$4:$B$253,$B$3,'Pickup Data'!$E$4:$E$253,A44,'Pickup Data'!$C$4:$C$253,$E$3)),0)</f>
        <v/>
      </c>
      <c r="H44" s="56">
        <f>IFERROR(IF($B$3="All Properties",SUMIFS('Pickup Data'!$O$4:$O$253,'Pickup Data'!$E$4:$E$253,A44,'Pickup Data'!$C$4:$C$253,$E$3),SUMIFS('Pickup Data'!$O$4:$O$253,'Pickup Data'!$B$4:$B$253,$B$3,'Pickup Data'!$E$4:$E$253,A44,'Pickup Data'!$C$4:$C$253,$E$3)),0)</f>
        <v/>
      </c>
      <c r="I44" s="56">
        <f>H44-G44</f>
        <v/>
      </c>
      <c r="J44" s="56">
        <f>IFERROR(G44/D44,0)</f>
        <v/>
      </c>
      <c r="K44" s="56">
        <f>IFERROR(H44/E44,0)</f>
        <v/>
      </c>
      <c r="L44" s="56">
        <f>IFERROR(I44/F44,0)</f>
        <v/>
      </c>
      <c r="M44" s="57">
        <f>IFERROR(D44/C44,0)</f>
        <v/>
      </c>
      <c r="N44" s="57">
        <f>IFERROR(E44/C44,0)</f>
        <v/>
      </c>
      <c r="O44" s="28">
        <f>C44-E44</f>
        <v/>
      </c>
      <c r="P44" s="28">
        <f>A44-$E$3</f>
        <v/>
      </c>
      <c r="Q44" s="28">
        <f>IF(F44&lt;0,"Wash",IF(F44&gt;0,"Positive Pickup","No Change"))</f>
        <v/>
      </c>
      <c r="R44" s="28">
        <f>IF(F44&lt;=-'Dashboard'!$E$6,"Review Material Wash",IF(N44&gt;='Dashboard'!$E$5,"High Occupancy",IF(N44&lt;'Dashboard'!$E$4,"Below Watch Threshold","Monitor")))</f>
        <v/>
      </c>
    </row>
    <row r="45">
      <c r="A45" s="59">
        <f>IFERROR(A44+1,"")</f>
        <v/>
      </c>
      <c r="B45" s="28">
        <f>IFERROR(IF(A45="","",INDEX('Instructions'!$H$2:$H$8,MOD(A45-1,7)+1)),"")</f>
        <v/>
      </c>
      <c r="C45" s="28">
        <f>'Dashboard'!$E$3</f>
        <v/>
      </c>
      <c r="D45" s="28">
        <f>IFERROR(IF($B$3="All Properties",SUMIFS('Pickup Data'!$K$4:$K$253,'Pickup Data'!$E$4:$E$253,A45,'Pickup Data'!$C$4:$C$253,$E$3),SUMIFS('Pickup Data'!$K$4:$K$253,'Pickup Data'!$B$4:$B$253,$B$3,'Pickup Data'!$E$4:$E$253,A45,'Pickup Data'!$C$4:$C$253,$E$3)),0)</f>
        <v/>
      </c>
      <c r="E45" s="28">
        <f>IFERROR(IF($B$3="All Properties",SUMIFS('Pickup Data'!$L$4:$L$253,'Pickup Data'!$E$4:$E$253,A45,'Pickup Data'!$C$4:$C$253,$E$3),SUMIFS('Pickup Data'!$L$4:$L$253,'Pickup Data'!$B$4:$B$253,$B$3,'Pickup Data'!$E$4:$E$253,A45,'Pickup Data'!$C$4:$C$253,$E$3)),0)</f>
        <v/>
      </c>
      <c r="F45" s="28">
        <f>E45-D45</f>
        <v/>
      </c>
      <c r="G45" s="56">
        <f>IFERROR(IF($B$3="All Properties",SUMIFS('Pickup Data'!$N$4:$N$253,'Pickup Data'!$E$4:$E$253,A45,'Pickup Data'!$C$4:$C$253,$E$3),SUMIFS('Pickup Data'!$N$4:$N$253,'Pickup Data'!$B$4:$B$253,$B$3,'Pickup Data'!$E$4:$E$253,A45,'Pickup Data'!$C$4:$C$253,$E$3)),0)</f>
        <v/>
      </c>
      <c r="H45" s="56">
        <f>IFERROR(IF($B$3="All Properties",SUMIFS('Pickup Data'!$O$4:$O$253,'Pickup Data'!$E$4:$E$253,A45,'Pickup Data'!$C$4:$C$253,$E$3),SUMIFS('Pickup Data'!$O$4:$O$253,'Pickup Data'!$B$4:$B$253,$B$3,'Pickup Data'!$E$4:$E$253,A45,'Pickup Data'!$C$4:$C$253,$E$3)),0)</f>
        <v/>
      </c>
      <c r="I45" s="56">
        <f>H45-G45</f>
        <v/>
      </c>
      <c r="J45" s="56">
        <f>IFERROR(G45/D45,0)</f>
        <v/>
      </c>
      <c r="K45" s="56">
        <f>IFERROR(H45/E45,0)</f>
        <v/>
      </c>
      <c r="L45" s="56">
        <f>IFERROR(I45/F45,0)</f>
        <v/>
      </c>
      <c r="M45" s="57">
        <f>IFERROR(D45/C45,0)</f>
        <v/>
      </c>
      <c r="N45" s="57">
        <f>IFERROR(E45/C45,0)</f>
        <v/>
      </c>
      <c r="O45" s="28">
        <f>C45-E45</f>
        <v/>
      </c>
      <c r="P45" s="28">
        <f>A45-$E$3</f>
        <v/>
      </c>
      <c r="Q45" s="28">
        <f>IF(F45&lt;0,"Wash",IF(F45&gt;0,"Positive Pickup","No Change"))</f>
        <v/>
      </c>
      <c r="R45" s="28">
        <f>IF(F45&lt;=-'Dashboard'!$E$6,"Review Material Wash",IF(N45&gt;='Dashboard'!$E$5,"High Occupancy",IF(N45&lt;'Dashboard'!$E$4,"Below Watch Threshold","Monitor")))</f>
        <v/>
      </c>
    </row>
    <row r="46">
      <c r="A46" s="59">
        <f>IFERROR(A45+1,"")</f>
        <v/>
      </c>
      <c r="B46" s="28">
        <f>IFERROR(IF(A46="","",INDEX('Instructions'!$H$2:$H$8,MOD(A46-1,7)+1)),"")</f>
        <v/>
      </c>
      <c r="C46" s="28">
        <f>'Dashboard'!$E$3</f>
        <v/>
      </c>
      <c r="D46" s="28">
        <f>IFERROR(IF($B$3="All Properties",SUMIFS('Pickup Data'!$K$4:$K$253,'Pickup Data'!$E$4:$E$253,A46,'Pickup Data'!$C$4:$C$253,$E$3),SUMIFS('Pickup Data'!$K$4:$K$253,'Pickup Data'!$B$4:$B$253,$B$3,'Pickup Data'!$E$4:$E$253,A46,'Pickup Data'!$C$4:$C$253,$E$3)),0)</f>
        <v/>
      </c>
      <c r="E46" s="28">
        <f>IFERROR(IF($B$3="All Properties",SUMIFS('Pickup Data'!$L$4:$L$253,'Pickup Data'!$E$4:$E$253,A46,'Pickup Data'!$C$4:$C$253,$E$3),SUMIFS('Pickup Data'!$L$4:$L$253,'Pickup Data'!$B$4:$B$253,$B$3,'Pickup Data'!$E$4:$E$253,A46,'Pickup Data'!$C$4:$C$253,$E$3)),0)</f>
        <v/>
      </c>
      <c r="F46" s="28">
        <f>E46-D46</f>
        <v/>
      </c>
      <c r="G46" s="56">
        <f>IFERROR(IF($B$3="All Properties",SUMIFS('Pickup Data'!$N$4:$N$253,'Pickup Data'!$E$4:$E$253,A46,'Pickup Data'!$C$4:$C$253,$E$3),SUMIFS('Pickup Data'!$N$4:$N$253,'Pickup Data'!$B$4:$B$253,$B$3,'Pickup Data'!$E$4:$E$253,A46,'Pickup Data'!$C$4:$C$253,$E$3)),0)</f>
        <v/>
      </c>
      <c r="H46" s="56">
        <f>IFERROR(IF($B$3="All Properties",SUMIFS('Pickup Data'!$O$4:$O$253,'Pickup Data'!$E$4:$E$253,A46,'Pickup Data'!$C$4:$C$253,$E$3),SUMIFS('Pickup Data'!$O$4:$O$253,'Pickup Data'!$B$4:$B$253,$B$3,'Pickup Data'!$E$4:$E$253,A46,'Pickup Data'!$C$4:$C$253,$E$3)),0)</f>
        <v/>
      </c>
      <c r="I46" s="56">
        <f>H46-G46</f>
        <v/>
      </c>
      <c r="J46" s="56">
        <f>IFERROR(G46/D46,0)</f>
        <v/>
      </c>
      <c r="K46" s="56">
        <f>IFERROR(H46/E46,0)</f>
        <v/>
      </c>
      <c r="L46" s="56">
        <f>IFERROR(I46/F46,0)</f>
        <v/>
      </c>
      <c r="M46" s="57">
        <f>IFERROR(D46/C46,0)</f>
        <v/>
      </c>
      <c r="N46" s="57">
        <f>IFERROR(E46/C46,0)</f>
        <v/>
      </c>
      <c r="O46" s="28">
        <f>C46-E46</f>
        <v/>
      </c>
      <c r="P46" s="28">
        <f>A46-$E$3</f>
        <v/>
      </c>
      <c r="Q46" s="28">
        <f>IF(F46&lt;0,"Wash",IF(F46&gt;0,"Positive Pickup","No Change"))</f>
        <v/>
      </c>
      <c r="R46" s="28">
        <f>IF(F46&lt;=-'Dashboard'!$E$6,"Review Material Wash",IF(N46&gt;='Dashboard'!$E$5,"High Occupancy",IF(N46&lt;'Dashboard'!$E$4,"Below Watch Threshold","Monitor")))</f>
        <v/>
      </c>
    </row>
    <row r="47">
      <c r="A47" s="59">
        <f>IFERROR(A46+1,"")</f>
        <v/>
      </c>
      <c r="B47" s="28">
        <f>IFERROR(IF(A47="","",INDEX('Instructions'!$H$2:$H$8,MOD(A47-1,7)+1)),"")</f>
        <v/>
      </c>
      <c r="C47" s="28">
        <f>'Dashboard'!$E$3</f>
        <v/>
      </c>
      <c r="D47" s="28">
        <f>IFERROR(IF($B$3="All Properties",SUMIFS('Pickup Data'!$K$4:$K$253,'Pickup Data'!$E$4:$E$253,A47,'Pickup Data'!$C$4:$C$253,$E$3),SUMIFS('Pickup Data'!$K$4:$K$253,'Pickup Data'!$B$4:$B$253,$B$3,'Pickup Data'!$E$4:$E$253,A47,'Pickup Data'!$C$4:$C$253,$E$3)),0)</f>
        <v/>
      </c>
      <c r="E47" s="28">
        <f>IFERROR(IF($B$3="All Properties",SUMIFS('Pickup Data'!$L$4:$L$253,'Pickup Data'!$E$4:$E$253,A47,'Pickup Data'!$C$4:$C$253,$E$3),SUMIFS('Pickup Data'!$L$4:$L$253,'Pickup Data'!$B$4:$B$253,$B$3,'Pickup Data'!$E$4:$E$253,A47,'Pickup Data'!$C$4:$C$253,$E$3)),0)</f>
        <v/>
      </c>
      <c r="F47" s="28">
        <f>E47-D47</f>
        <v/>
      </c>
      <c r="G47" s="56">
        <f>IFERROR(IF($B$3="All Properties",SUMIFS('Pickup Data'!$N$4:$N$253,'Pickup Data'!$E$4:$E$253,A47,'Pickup Data'!$C$4:$C$253,$E$3),SUMIFS('Pickup Data'!$N$4:$N$253,'Pickup Data'!$B$4:$B$253,$B$3,'Pickup Data'!$E$4:$E$253,A47,'Pickup Data'!$C$4:$C$253,$E$3)),0)</f>
        <v/>
      </c>
      <c r="H47" s="56">
        <f>IFERROR(IF($B$3="All Properties",SUMIFS('Pickup Data'!$O$4:$O$253,'Pickup Data'!$E$4:$E$253,A47,'Pickup Data'!$C$4:$C$253,$E$3),SUMIFS('Pickup Data'!$O$4:$O$253,'Pickup Data'!$B$4:$B$253,$B$3,'Pickup Data'!$E$4:$E$253,A47,'Pickup Data'!$C$4:$C$253,$E$3)),0)</f>
        <v/>
      </c>
      <c r="I47" s="56">
        <f>H47-G47</f>
        <v/>
      </c>
      <c r="J47" s="56">
        <f>IFERROR(G47/D47,0)</f>
        <v/>
      </c>
      <c r="K47" s="56">
        <f>IFERROR(H47/E47,0)</f>
        <v/>
      </c>
      <c r="L47" s="56">
        <f>IFERROR(I47/F47,0)</f>
        <v/>
      </c>
      <c r="M47" s="57">
        <f>IFERROR(D47/C47,0)</f>
        <v/>
      </c>
      <c r="N47" s="57">
        <f>IFERROR(E47/C47,0)</f>
        <v/>
      </c>
      <c r="O47" s="28">
        <f>C47-E47</f>
        <v/>
      </c>
      <c r="P47" s="28">
        <f>A47-$E$3</f>
        <v/>
      </c>
      <c r="Q47" s="28">
        <f>IF(F47&lt;0,"Wash",IF(F47&gt;0,"Positive Pickup","No Change"))</f>
        <v/>
      </c>
      <c r="R47" s="28">
        <f>IF(F47&lt;=-'Dashboard'!$E$6,"Review Material Wash",IF(N47&gt;='Dashboard'!$E$5,"High Occupancy",IF(N47&lt;'Dashboard'!$E$4,"Below Watch Threshold","Monitor")))</f>
        <v/>
      </c>
    </row>
    <row r="48">
      <c r="A48" s="59">
        <f>IFERROR(A47+1,"")</f>
        <v/>
      </c>
      <c r="B48" s="28">
        <f>IFERROR(IF(A48="","",INDEX('Instructions'!$H$2:$H$8,MOD(A48-1,7)+1)),"")</f>
        <v/>
      </c>
      <c r="C48" s="28">
        <f>'Dashboard'!$E$3</f>
        <v/>
      </c>
      <c r="D48" s="28">
        <f>IFERROR(IF($B$3="All Properties",SUMIFS('Pickup Data'!$K$4:$K$253,'Pickup Data'!$E$4:$E$253,A48,'Pickup Data'!$C$4:$C$253,$E$3),SUMIFS('Pickup Data'!$K$4:$K$253,'Pickup Data'!$B$4:$B$253,$B$3,'Pickup Data'!$E$4:$E$253,A48,'Pickup Data'!$C$4:$C$253,$E$3)),0)</f>
        <v/>
      </c>
      <c r="E48" s="28">
        <f>IFERROR(IF($B$3="All Properties",SUMIFS('Pickup Data'!$L$4:$L$253,'Pickup Data'!$E$4:$E$253,A48,'Pickup Data'!$C$4:$C$253,$E$3),SUMIFS('Pickup Data'!$L$4:$L$253,'Pickup Data'!$B$4:$B$253,$B$3,'Pickup Data'!$E$4:$E$253,A48,'Pickup Data'!$C$4:$C$253,$E$3)),0)</f>
        <v/>
      </c>
      <c r="F48" s="28">
        <f>E48-D48</f>
        <v/>
      </c>
      <c r="G48" s="56">
        <f>IFERROR(IF($B$3="All Properties",SUMIFS('Pickup Data'!$N$4:$N$253,'Pickup Data'!$E$4:$E$253,A48,'Pickup Data'!$C$4:$C$253,$E$3),SUMIFS('Pickup Data'!$N$4:$N$253,'Pickup Data'!$B$4:$B$253,$B$3,'Pickup Data'!$E$4:$E$253,A48,'Pickup Data'!$C$4:$C$253,$E$3)),0)</f>
        <v/>
      </c>
      <c r="H48" s="56">
        <f>IFERROR(IF($B$3="All Properties",SUMIFS('Pickup Data'!$O$4:$O$253,'Pickup Data'!$E$4:$E$253,A48,'Pickup Data'!$C$4:$C$253,$E$3),SUMIFS('Pickup Data'!$O$4:$O$253,'Pickup Data'!$B$4:$B$253,$B$3,'Pickup Data'!$E$4:$E$253,A48,'Pickup Data'!$C$4:$C$253,$E$3)),0)</f>
        <v/>
      </c>
      <c r="I48" s="56">
        <f>H48-G48</f>
        <v/>
      </c>
      <c r="J48" s="56">
        <f>IFERROR(G48/D48,0)</f>
        <v/>
      </c>
      <c r="K48" s="56">
        <f>IFERROR(H48/E48,0)</f>
        <v/>
      </c>
      <c r="L48" s="56">
        <f>IFERROR(I48/F48,0)</f>
        <v/>
      </c>
      <c r="M48" s="57">
        <f>IFERROR(D48/C48,0)</f>
        <v/>
      </c>
      <c r="N48" s="57">
        <f>IFERROR(E48/C48,0)</f>
        <v/>
      </c>
      <c r="O48" s="28">
        <f>C48-E48</f>
        <v/>
      </c>
      <c r="P48" s="28">
        <f>A48-$E$3</f>
        <v/>
      </c>
      <c r="Q48" s="28">
        <f>IF(F48&lt;0,"Wash",IF(F48&gt;0,"Positive Pickup","No Change"))</f>
        <v/>
      </c>
      <c r="R48" s="28">
        <f>IF(F48&lt;=-'Dashboard'!$E$6,"Review Material Wash",IF(N48&gt;='Dashboard'!$E$5,"High Occupancy",IF(N48&lt;'Dashboard'!$E$4,"Below Watch Threshold","Monitor")))</f>
        <v/>
      </c>
    </row>
    <row r="49">
      <c r="A49" s="59">
        <f>IFERROR(A48+1,"")</f>
        <v/>
      </c>
      <c r="B49" s="28">
        <f>IFERROR(IF(A49="","",INDEX('Instructions'!$H$2:$H$8,MOD(A49-1,7)+1)),"")</f>
        <v/>
      </c>
      <c r="C49" s="28">
        <f>'Dashboard'!$E$3</f>
        <v/>
      </c>
      <c r="D49" s="28">
        <f>IFERROR(IF($B$3="All Properties",SUMIFS('Pickup Data'!$K$4:$K$253,'Pickup Data'!$E$4:$E$253,A49,'Pickup Data'!$C$4:$C$253,$E$3),SUMIFS('Pickup Data'!$K$4:$K$253,'Pickup Data'!$B$4:$B$253,$B$3,'Pickup Data'!$E$4:$E$253,A49,'Pickup Data'!$C$4:$C$253,$E$3)),0)</f>
        <v/>
      </c>
      <c r="E49" s="28">
        <f>IFERROR(IF($B$3="All Properties",SUMIFS('Pickup Data'!$L$4:$L$253,'Pickup Data'!$E$4:$E$253,A49,'Pickup Data'!$C$4:$C$253,$E$3),SUMIFS('Pickup Data'!$L$4:$L$253,'Pickup Data'!$B$4:$B$253,$B$3,'Pickup Data'!$E$4:$E$253,A49,'Pickup Data'!$C$4:$C$253,$E$3)),0)</f>
        <v/>
      </c>
      <c r="F49" s="28">
        <f>E49-D49</f>
        <v/>
      </c>
      <c r="G49" s="56">
        <f>IFERROR(IF($B$3="All Properties",SUMIFS('Pickup Data'!$N$4:$N$253,'Pickup Data'!$E$4:$E$253,A49,'Pickup Data'!$C$4:$C$253,$E$3),SUMIFS('Pickup Data'!$N$4:$N$253,'Pickup Data'!$B$4:$B$253,$B$3,'Pickup Data'!$E$4:$E$253,A49,'Pickup Data'!$C$4:$C$253,$E$3)),0)</f>
        <v/>
      </c>
      <c r="H49" s="56">
        <f>IFERROR(IF($B$3="All Properties",SUMIFS('Pickup Data'!$O$4:$O$253,'Pickup Data'!$E$4:$E$253,A49,'Pickup Data'!$C$4:$C$253,$E$3),SUMIFS('Pickup Data'!$O$4:$O$253,'Pickup Data'!$B$4:$B$253,$B$3,'Pickup Data'!$E$4:$E$253,A49,'Pickup Data'!$C$4:$C$253,$E$3)),0)</f>
        <v/>
      </c>
      <c r="I49" s="56">
        <f>H49-G49</f>
        <v/>
      </c>
      <c r="J49" s="56">
        <f>IFERROR(G49/D49,0)</f>
        <v/>
      </c>
      <c r="K49" s="56">
        <f>IFERROR(H49/E49,0)</f>
        <v/>
      </c>
      <c r="L49" s="56">
        <f>IFERROR(I49/F49,0)</f>
        <v/>
      </c>
      <c r="M49" s="57">
        <f>IFERROR(D49/C49,0)</f>
        <v/>
      </c>
      <c r="N49" s="57">
        <f>IFERROR(E49/C49,0)</f>
        <v/>
      </c>
      <c r="O49" s="28">
        <f>C49-E49</f>
        <v/>
      </c>
      <c r="P49" s="28">
        <f>A49-$E$3</f>
        <v/>
      </c>
      <c r="Q49" s="28">
        <f>IF(F49&lt;0,"Wash",IF(F49&gt;0,"Positive Pickup","No Change"))</f>
        <v/>
      </c>
      <c r="R49" s="28">
        <f>IF(F49&lt;=-'Dashboard'!$E$6,"Review Material Wash",IF(N49&gt;='Dashboard'!$E$5,"High Occupancy",IF(N49&lt;'Dashboard'!$E$4,"Below Watch Threshold","Monitor")))</f>
        <v/>
      </c>
    </row>
    <row r="50">
      <c r="A50" s="59">
        <f>IFERROR(A49+1,"")</f>
        <v/>
      </c>
      <c r="B50" s="28">
        <f>IFERROR(IF(A50="","",INDEX('Instructions'!$H$2:$H$8,MOD(A50-1,7)+1)),"")</f>
        <v/>
      </c>
      <c r="C50" s="28">
        <f>'Dashboard'!$E$3</f>
        <v/>
      </c>
      <c r="D50" s="28">
        <f>IFERROR(IF($B$3="All Properties",SUMIFS('Pickup Data'!$K$4:$K$253,'Pickup Data'!$E$4:$E$253,A50,'Pickup Data'!$C$4:$C$253,$E$3),SUMIFS('Pickup Data'!$K$4:$K$253,'Pickup Data'!$B$4:$B$253,$B$3,'Pickup Data'!$E$4:$E$253,A50,'Pickup Data'!$C$4:$C$253,$E$3)),0)</f>
        <v/>
      </c>
      <c r="E50" s="28">
        <f>IFERROR(IF($B$3="All Properties",SUMIFS('Pickup Data'!$L$4:$L$253,'Pickup Data'!$E$4:$E$253,A50,'Pickup Data'!$C$4:$C$253,$E$3),SUMIFS('Pickup Data'!$L$4:$L$253,'Pickup Data'!$B$4:$B$253,$B$3,'Pickup Data'!$E$4:$E$253,A50,'Pickup Data'!$C$4:$C$253,$E$3)),0)</f>
        <v/>
      </c>
      <c r="F50" s="28">
        <f>E50-D50</f>
        <v/>
      </c>
      <c r="G50" s="56">
        <f>IFERROR(IF($B$3="All Properties",SUMIFS('Pickup Data'!$N$4:$N$253,'Pickup Data'!$E$4:$E$253,A50,'Pickup Data'!$C$4:$C$253,$E$3),SUMIFS('Pickup Data'!$N$4:$N$253,'Pickup Data'!$B$4:$B$253,$B$3,'Pickup Data'!$E$4:$E$253,A50,'Pickup Data'!$C$4:$C$253,$E$3)),0)</f>
        <v/>
      </c>
      <c r="H50" s="56">
        <f>IFERROR(IF($B$3="All Properties",SUMIFS('Pickup Data'!$O$4:$O$253,'Pickup Data'!$E$4:$E$253,A50,'Pickup Data'!$C$4:$C$253,$E$3),SUMIFS('Pickup Data'!$O$4:$O$253,'Pickup Data'!$B$4:$B$253,$B$3,'Pickup Data'!$E$4:$E$253,A50,'Pickup Data'!$C$4:$C$253,$E$3)),0)</f>
        <v/>
      </c>
      <c r="I50" s="56">
        <f>H50-G50</f>
        <v/>
      </c>
      <c r="J50" s="56">
        <f>IFERROR(G50/D50,0)</f>
        <v/>
      </c>
      <c r="K50" s="56">
        <f>IFERROR(H50/E50,0)</f>
        <v/>
      </c>
      <c r="L50" s="56">
        <f>IFERROR(I50/F50,0)</f>
        <v/>
      </c>
      <c r="M50" s="57">
        <f>IFERROR(D50/C50,0)</f>
        <v/>
      </c>
      <c r="N50" s="57">
        <f>IFERROR(E50/C50,0)</f>
        <v/>
      </c>
      <c r="O50" s="28">
        <f>C50-E50</f>
        <v/>
      </c>
      <c r="P50" s="28">
        <f>A50-$E$3</f>
        <v/>
      </c>
      <c r="Q50" s="28">
        <f>IF(F50&lt;0,"Wash",IF(F50&gt;0,"Positive Pickup","No Change"))</f>
        <v/>
      </c>
      <c r="R50" s="28">
        <f>IF(F50&lt;=-'Dashboard'!$E$6,"Review Material Wash",IF(N50&gt;='Dashboard'!$E$5,"High Occupancy",IF(N50&lt;'Dashboard'!$E$4,"Below Watch Threshold","Monitor")))</f>
        <v/>
      </c>
    </row>
    <row r="51">
      <c r="A51" s="59">
        <f>IFERROR(A50+1,"")</f>
        <v/>
      </c>
      <c r="B51" s="28">
        <f>IFERROR(IF(A51="","",INDEX('Instructions'!$H$2:$H$8,MOD(A51-1,7)+1)),"")</f>
        <v/>
      </c>
      <c r="C51" s="28">
        <f>'Dashboard'!$E$3</f>
        <v/>
      </c>
      <c r="D51" s="28">
        <f>IFERROR(IF($B$3="All Properties",SUMIFS('Pickup Data'!$K$4:$K$253,'Pickup Data'!$E$4:$E$253,A51,'Pickup Data'!$C$4:$C$253,$E$3),SUMIFS('Pickup Data'!$K$4:$K$253,'Pickup Data'!$B$4:$B$253,$B$3,'Pickup Data'!$E$4:$E$253,A51,'Pickup Data'!$C$4:$C$253,$E$3)),0)</f>
        <v/>
      </c>
      <c r="E51" s="28">
        <f>IFERROR(IF($B$3="All Properties",SUMIFS('Pickup Data'!$L$4:$L$253,'Pickup Data'!$E$4:$E$253,A51,'Pickup Data'!$C$4:$C$253,$E$3),SUMIFS('Pickup Data'!$L$4:$L$253,'Pickup Data'!$B$4:$B$253,$B$3,'Pickup Data'!$E$4:$E$253,A51,'Pickup Data'!$C$4:$C$253,$E$3)),0)</f>
        <v/>
      </c>
      <c r="F51" s="28">
        <f>E51-D51</f>
        <v/>
      </c>
      <c r="G51" s="56">
        <f>IFERROR(IF($B$3="All Properties",SUMIFS('Pickup Data'!$N$4:$N$253,'Pickup Data'!$E$4:$E$253,A51,'Pickup Data'!$C$4:$C$253,$E$3),SUMIFS('Pickup Data'!$N$4:$N$253,'Pickup Data'!$B$4:$B$253,$B$3,'Pickup Data'!$E$4:$E$253,A51,'Pickup Data'!$C$4:$C$253,$E$3)),0)</f>
        <v/>
      </c>
      <c r="H51" s="56">
        <f>IFERROR(IF($B$3="All Properties",SUMIFS('Pickup Data'!$O$4:$O$253,'Pickup Data'!$E$4:$E$253,A51,'Pickup Data'!$C$4:$C$253,$E$3),SUMIFS('Pickup Data'!$O$4:$O$253,'Pickup Data'!$B$4:$B$253,$B$3,'Pickup Data'!$E$4:$E$253,A51,'Pickup Data'!$C$4:$C$253,$E$3)),0)</f>
        <v/>
      </c>
      <c r="I51" s="56">
        <f>H51-G51</f>
        <v/>
      </c>
      <c r="J51" s="56">
        <f>IFERROR(G51/D51,0)</f>
        <v/>
      </c>
      <c r="K51" s="56">
        <f>IFERROR(H51/E51,0)</f>
        <v/>
      </c>
      <c r="L51" s="56">
        <f>IFERROR(I51/F51,0)</f>
        <v/>
      </c>
      <c r="M51" s="57">
        <f>IFERROR(D51/C51,0)</f>
        <v/>
      </c>
      <c r="N51" s="57">
        <f>IFERROR(E51/C51,0)</f>
        <v/>
      </c>
      <c r="O51" s="28">
        <f>C51-E51</f>
        <v/>
      </c>
      <c r="P51" s="28">
        <f>A51-$E$3</f>
        <v/>
      </c>
      <c r="Q51" s="28">
        <f>IF(F51&lt;0,"Wash",IF(F51&gt;0,"Positive Pickup","No Change"))</f>
        <v/>
      </c>
      <c r="R51" s="28">
        <f>IF(F51&lt;=-'Dashboard'!$E$6,"Review Material Wash",IF(N51&gt;='Dashboard'!$E$5,"High Occupancy",IF(N51&lt;'Dashboard'!$E$4,"Below Watch Threshold","Monitor")))</f>
        <v/>
      </c>
    </row>
    <row r="52">
      <c r="A52" s="59">
        <f>IFERROR(A51+1,"")</f>
        <v/>
      </c>
      <c r="B52" s="28">
        <f>IFERROR(IF(A52="","",INDEX('Instructions'!$H$2:$H$8,MOD(A52-1,7)+1)),"")</f>
        <v/>
      </c>
      <c r="C52" s="28">
        <f>'Dashboard'!$E$3</f>
        <v/>
      </c>
      <c r="D52" s="28">
        <f>IFERROR(IF($B$3="All Properties",SUMIFS('Pickup Data'!$K$4:$K$253,'Pickup Data'!$E$4:$E$253,A52,'Pickup Data'!$C$4:$C$253,$E$3),SUMIFS('Pickup Data'!$K$4:$K$253,'Pickup Data'!$B$4:$B$253,$B$3,'Pickup Data'!$E$4:$E$253,A52,'Pickup Data'!$C$4:$C$253,$E$3)),0)</f>
        <v/>
      </c>
      <c r="E52" s="28">
        <f>IFERROR(IF($B$3="All Properties",SUMIFS('Pickup Data'!$L$4:$L$253,'Pickup Data'!$E$4:$E$253,A52,'Pickup Data'!$C$4:$C$253,$E$3),SUMIFS('Pickup Data'!$L$4:$L$253,'Pickup Data'!$B$4:$B$253,$B$3,'Pickup Data'!$E$4:$E$253,A52,'Pickup Data'!$C$4:$C$253,$E$3)),0)</f>
        <v/>
      </c>
      <c r="F52" s="28">
        <f>E52-D52</f>
        <v/>
      </c>
      <c r="G52" s="56">
        <f>IFERROR(IF($B$3="All Properties",SUMIFS('Pickup Data'!$N$4:$N$253,'Pickup Data'!$E$4:$E$253,A52,'Pickup Data'!$C$4:$C$253,$E$3),SUMIFS('Pickup Data'!$N$4:$N$253,'Pickup Data'!$B$4:$B$253,$B$3,'Pickup Data'!$E$4:$E$253,A52,'Pickup Data'!$C$4:$C$253,$E$3)),0)</f>
        <v/>
      </c>
      <c r="H52" s="56">
        <f>IFERROR(IF($B$3="All Properties",SUMIFS('Pickup Data'!$O$4:$O$253,'Pickup Data'!$E$4:$E$253,A52,'Pickup Data'!$C$4:$C$253,$E$3),SUMIFS('Pickup Data'!$O$4:$O$253,'Pickup Data'!$B$4:$B$253,$B$3,'Pickup Data'!$E$4:$E$253,A52,'Pickup Data'!$C$4:$C$253,$E$3)),0)</f>
        <v/>
      </c>
      <c r="I52" s="56">
        <f>H52-G52</f>
        <v/>
      </c>
      <c r="J52" s="56">
        <f>IFERROR(G52/D52,0)</f>
        <v/>
      </c>
      <c r="K52" s="56">
        <f>IFERROR(H52/E52,0)</f>
        <v/>
      </c>
      <c r="L52" s="56">
        <f>IFERROR(I52/F52,0)</f>
        <v/>
      </c>
      <c r="M52" s="57">
        <f>IFERROR(D52/C52,0)</f>
        <v/>
      </c>
      <c r="N52" s="57">
        <f>IFERROR(E52/C52,0)</f>
        <v/>
      </c>
      <c r="O52" s="28">
        <f>C52-E52</f>
        <v/>
      </c>
      <c r="P52" s="28">
        <f>A52-$E$3</f>
        <v/>
      </c>
      <c r="Q52" s="28">
        <f>IF(F52&lt;0,"Wash",IF(F52&gt;0,"Positive Pickup","No Change"))</f>
        <v/>
      </c>
      <c r="R52" s="28">
        <f>IF(F52&lt;=-'Dashboard'!$E$6,"Review Material Wash",IF(N52&gt;='Dashboard'!$E$5,"High Occupancy",IF(N52&lt;'Dashboard'!$E$4,"Below Watch Threshold","Monitor")))</f>
        <v/>
      </c>
    </row>
    <row r="53">
      <c r="A53" s="59">
        <f>IFERROR(A52+1,"")</f>
        <v/>
      </c>
      <c r="B53" s="28">
        <f>IFERROR(IF(A53="","",INDEX('Instructions'!$H$2:$H$8,MOD(A53-1,7)+1)),"")</f>
        <v/>
      </c>
      <c r="C53" s="28">
        <f>'Dashboard'!$E$3</f>
        <v/>
      </c>
      <c r="D53" s="28">
        <f>IFERROR(IF($B$3="All Properties",SUMIFS('Pickup Data'!$K$4:$K$253,'Pickup Data'!$E$4:$E$253,A53,'Pickup Data'!$C$4:$C$253,$E$3),SUMIFS('Pickup Data'!$K$4:$K$253,'Pickup Data'!$B$4:$B$253,$B$3,'Pickup Data'!$E$4:$E$253,A53,'Pickup Data'!$C$4:$C$253,$E$3)),0)</f>
        <v/>
      </c>
      <c r="E53" s="28">
        <f>IFERROR(IF($B$3="All Properties",SUMIFS('Pickup Data'!$L$4:$L$253,'Pickup Data'!$E$4:$E$253,A53,'Pickup Data'!$C$4:$C$253,$E$3),SUMIFS('Pickup Data'!$L$4:$L$253,'Pickup Data'!$B$4:$B$253,$B$3,'Pickup Data'!$E$4:$E$253,A53,'Pickup Data'!$C$4:$C$253,$E$3)),0)</f>
        <v/>
      </c>
      <c r="F53" s="28">
        <f>E53-D53</f>
        <v/>
      </c>
      <c r="G53" s="56">
        <f>IFERROR(IF($B$3="All Properties",SUMIFS('Pickup Data'!$N$4:$N$253,'Pickup Data'!$E$4:$E$253,A53,'Pickup Data'!$C$4:$C$253,$E$3),SUMIFS('Pickup Data'!$N$4:$N$253,'Pickup Data'!$B$4:$B$253,$B$3,'Pickup Data'!$E$4:$E$253,A53,'Pickup Data'!$C$4:$C$253,$E$3)),0)</f>
        <v/>
      </c>
      <c r="H53" s="56">
        <f>IFERROR(IF($B$3="All Properties",SUMIFS('Pickup Data'!$O$4:$O$253,'Pickup Data'!$E$4:$E$253,A53,'Pickup Data'!$C$4:$C$253,$E$3),SUMIFS('Pickup Data'!$O$4:$O$253,'Pickup Data'!$B$4:$B$253,$B$3,'Pickup Data'!$E$4:$E$253,A53,'Pickup Data'!$C$4:$C$253,$E$3)),0)</f>
        <v/>
      </c>
      <c r="I53" s="56">
        <f>H53-G53</f>
        <v/>
      </c>
      <c r="J53" s="56">
        <f>IFERROR(G53/D53,0)</f>
        <v/>
      </c>
      <c r="K53" s="56">
        <f>IFERROR(H53/E53,0)</f>
        <v/>
      </c>
      <c r="L53" s="56">
        <f>IFERROR(I53/F53,0)</f>
        <v/>
      </c>
      <c r="M53" s="57">
        <f>IFERROR(D53/C53,0)</f>
        <v/>
      </c>
      <c r="N53" s="57">
        <f>IFERROR(E53/C53,0)</f>
        <v/>
      </c>
      <c r="O53" s="28">
        <f>C53-E53</f>
        <v/>
      </c>
      <c r="P53" s="28">
        <f>A53-$E$3</f>
        <v/>
      </c>
      <c r="Q53" s="28">
        <f>IF(F53&lt;0,"Wash",IF(F53&gt;0,"Positive Pickup","No Change"))</f>
        <v/>
      </c>
      <c r="R53" s="28">
        <f>IF(F53&lt;=-'Dashboard'!$E$6,"Review Material Wash",IF(N53&gt;='Dashboard'!$E$5,"High Occupancy",IF(N53&lt;'Dashboard'!$E$4,"Below Watch Threshold","Monitor")))</f>
        <v/>
      </c>
    </row>
    <row r="54">
      <c r="A54" s="59">
        <f>IFERROR(A53+1,"")</f>
        <v/>
      </c>
      <c r="B54" s="28">
        <f>IFERROR(IF(A54="","",INDEX('Instructions'!$H$2:$H$8,MOD(A54-1,7)+1)),"")</f>
        <v/>
      </c>
      <c r="C54" s="28">
        <f>'Dashboard'!$E$3</f>
        <v/>
      </c>
      <c r="D54" s="28">
        <f>IFERROR(IF($B$3="All Properties",SUMIFS('Pickup Data'!$K$4:$K$253,'Pickup Data'!$E$4:$E$253,A54,'Pickup Data'!$C$4:$C$253,$E$3),SUMIFS('Pickup Data'!$K$4:$K$253,'Pickup Data'!$B$4:$B$253,$B$3,'Pickup Data'!$E$4:$E$253,A54,'Pickup Data'!$C$4:$C$253,$E$3)),0)</f>
        <v/>
      </c>
      <c r="E54" s="28">
        <f>IFERROR(IF($B$3="All Properties",SUMIFS('Pickup Data'!$L$4:$L$253,'Pickup Data'!$E$4:$E$253,A54,'Pickup Data'!$C$4:$C$253,$E$3),SUMIFS('Pickup Data'!$L$4:$L$253,'Pickup Data'!$B$4:$B$253,$B$3,'Pickup Data'!$E$4:$E$253,A54,'Pickup Data'!$C$4:$C$253,$E$3)),0)</f>
        <v/>
      </c>
      <c r="F54" s="28">
        <f>E54-D54</f>
        <v/>
      </c>
      <c r="G54" s="56">
        <f>IFERROR(IF($B$3="All Properties",SUMIFS('Pickup Data'!$N$4:$N$253,'Pickup Data'!$E$4:$E$253,A54,'Pickup Data'!$C$4:$C$253,$E$3),SUMIFS('Pickup Data'!$N$4:$N$253,'Pickup Data'!$B$4:$B$253,$B$3,'Pickup Data'!$E$4:$E$253,A54,'Pickup Data'!$C$4:$C$253,$E$3)),0)</f>
        <v/>
      </c>
      <c r="H54" s="56">
        <f>IFERROR(IF($B$3="All Properties",SUMIFS('Pickup Data'!$O$4:$O$253,'Pickup Data'!$E$4:$E$253,A54,'Pickup Data'!$C$4:$C$253,$E$3),SUMIFS('Pickup Data'!$O$4:$O$253,'Pickup Data'!$B$4:$B$253,$B$3,'Pickup Data'!$E$4:$E$253,A54,'Pickup Data'!$C$4:$C$253,$E$3)),0)</f>
        <v/>
      </c>
      <c r="I54" s="56">
        <f>H54-G54</f>
        <v/>
      </c>
      <c r="J54" s="56">
        <f>IFERROR(G54/D54,0)</f>
        <v/>
      </c>
      <c r="K54" s="56">
        <f>IFERROR(H54/E54,0)</f>
        <v/>
      </c>
      <c r="L54" s="56">
        <f>IFERROR(I54/F54,0)</f>
        <v/>
      </c>
      <c r="M54" s="57">
        <f>IFERROR(D54/C54,0)</f>
        <v/>
      </c>
      <c r="N54" s="57">
        <f>IFERROR(E54/C54,0)</f>
        <v/>
      </c>
      <c r="O54" s="28">
        <f>C54-E54</f>
        <v/>
      </c>
      <c r="P54" s="28">
        <f>A54-$E$3</f>
        <v/>
      </c>
      <c r="Q54" s="28">
        <f>IF(F54&lt;0,"Wash",IF(F54&gt;0,"Positive Pickup","No Change"))</f>
        <v/>
      </c>
      <c r="R54" s="28">
        <f>IF(F54&lt;=-'Dashboard'!$E$6,"Review Material Wash",IF(N54&gt;='Dashboard'!$E$5,"High Occupancy",IF(N54&lt;'Dashboard'!$E$4,"Below Watch Threshold","Monitor")))</f>
        <v/>
      </c>
    </row>
    <row r="55">
      <c r="A55" s="59">
        <f>IFERROR(A54+1,"")</f>
        <v/>
      </c>
      <c r="B55" s="28">
        <f>IFERROR(IF(A55="","",INDEX('Instructions'!$H$2:$H$8,MOD(A55-1,7)+1)),"")</f>
        <v/>
      </c>
      <c r="C55" s="28">
        <f>'Dashboard'!$E$3</f>
        <v/>
      </c>
      <c r="D55" s="28">
        <f>IFERROR(IF($B$3="All Properties",SUMIFS('Pickup Data'!$K$4:$K$253,'Pickup Data'!$E$4:$E$253,A55,'Pickup Data'!$C$4:$C$253,$E$3),SUMIFS('Pickup Data'!$K$4:$K$253,'Pickup Data'!$B$4:$B$253,$B$3,'Pickup Data'!$E$4:$E$253,A55,'Pickup Data'!$C$4:$C$253,$E$3)),0)</f>
        <v/>
      </c>
      <c r="E55" s="28">
        <f>IFERROR(IF($B$3="All Properties",SUMIFS('Pickup Data'!$L$4:$L$253,'Pickup Data'!$E$4:$E$253,A55,'Pickup Data'!$C$4:$C$253,$E$3),SUMIFS('Pickup Data'!$L$4:$L$253,'Pickup Data'!$B$4:$B$253,$B$3,'Pickup Data'!$E$4:$E$253,A55,'Pickup Data'!$C$4:$C$253,$E$3)),0)</f>
        <v/>
      </c>
      <c r="F55" s="28">
        <f>E55-D55</f>
        <v/>
      </c>
      <c r="G55" s="56">
        <f>IFERROR(IF($B$3="All Properties",SUMIFS('Pickup Data'!$N$4:$N$253,'Pickup Data'!$E$4:$E$253,A55,'Pickup Data'!$C$4:$C$253,$E$3),SUMIFS('Pickup Data'!$N$4:$N$253,'Pickup Data'!$B$4:$B$253,$B$3,'Pickup Data'!$E$4:$E$253,A55,'Pickup Data'!$C$4:$C$253,$E$3)),0)</f>
        <v/>
      </c>
      <c r="H55" s="56">
        <f>IFERROR(IF($B$3="All Properties",SUMIFS('Pickup Data'!$O$4:$O$253,'Pickup Data'!$E$4:$E$253,A55,'Pickup Data'!$C$4:$C$253,$E$3),SUMIFS('Pickup Data'!$O$4:$O$253,'Pickup Data'!$B$4:$B$253,$B$3,'Pickup Data'!$E$4:$E$253,A55,'Pickup Data'!$C$4:$C$253,$E$3)),0)</f>
        <v/>
      </c>
      <c r="I55" s="56">
        <f>H55-G55</f>
        <v/>
      </c>
      <c r="J55" s="56">
        <f>IFERROR(G55/D55,0)</f>
        <v/>
      </c>
      <c r="K55" s="56">
        <f>IFERROR(H55/E55,0)</f>
        <v/>
      </c>
      <c r="L55" s="56">
        <f>IFERROR(I55/F55,0)</f>
        <v/>
      </c>
      <c r="M55" s="57">
        <f>IFERROR(D55/C55,0)</f>
        <v/>
      </c>
      <c r="N55" s="57">
        <f>IFERROR(E55/C55,0)</f>
        <v/>
      </c>
      <c r="O55" s="28">
        <f>C55-E55</f>
        <v/>
      </c>
      <c r="P55" s="28">
        <f>A55-$E$3</f>
        <v/>
      </c>
      <c r="Q55" s="28">
        <f>IF(F55&lt;0,"Wash",IF(F55&gt;0,"Positive Pickup","No Change"))</f>
        <v/>
      </c>
      <c r="R55" s="28">
        <f>IF(F55&lt;=-'Dashboard'!$E$6,"Review Material Wash",IF(N55&gt;='Dashboard'!$E$5,"High Occupancy",IF(N55&lt;'Dashboard'!$E$4,"Below Watch Threshold","Monitor")))</f>
        <v/>
      </c>
    </row>
    <row r="56">
      <c r="A56" s="59">
        <f>IFERROR(A55+1,"")</f>
        <v/>
      </c>
      <c r="B56" s="28">
        <f>IFERROR(IF(A56="","",INDEX('Instructions'!$H$2:$H$8,MOD(A56-1,7)+1)),"")</f>
        <v/>
      </c>
      <c r="C56" s="28">
        <f>'Dashboard'!$E$3</f>
        <v/>
      </c>
      <c r="D56" s="28">
        <f>IFERROR(IF($B$3="All Properties",SUMIFS('Pickup Data'!$K$4:$K$253,'Pickup Data'!$E$4:$E$253,A56,'Pickup Data'!$C$4:$C$253,$E$3),SUMIFS('Pickup Data'!$K$4:$K$253,'Pickup Data'!$B$4:$B$253,$B$3,'Pickup Data'!$E$4:$E$253,A56,'Pickup Data'!$C$4:$C$253,$E$3)),0)</f>
        <v/>
      </c>
      <c r="E56" s="28">
        <f>IFERROR(IF($B$3="All Properties",SUMIFS('Pickup Data'!$L$4:$L$253,'Pickup Data'!$E$4:$E$253,A56,'Pickup Data'!$C$4:$C$253,$E$3),SUMIFS('Pickup Data'!$L$4:$L$253,'Pickup Data'!$B$4:$B$253,$B$3,'Pickup Data'!$E$4:$E$253,A56,'Pickup Data'!$C$4:$C$253,$E$3)),0)</f>
        <v/>
      </c>
      <c r="F56" s="28">
        <f>E56-D56</f>
        <v/>
      </c>
      <c r="G56" s="56">
        <f>IFERROR(IF($B$3="All Properties",SUMIFS('Pickup Data'!$N$4:$N$253,'Pickup Data'!$E$4:$E$253,A56,'Pickup Data'!$C$4:$C$253,$E$3),SUMIFS('Pickup Data'!$N$4:$N$253,'Pickup Data'!$B$4:$B$253,$B$3,'Pickup Data'!$E$4:$E$253,A56,'Pickup Data'!$C$4:$C$253,$E$3)),0)</f>
        <v/>
      </c>
      <c r="H56" s="56">
        <f>IFERROR(IF($B$3="All Properties",SUMIFS('Pickup Data'!$O$4:$O$253,'Pickup Data'!$E$4:$E$253,A56,'Pickup Data'!$C$4:$C$253,$E$3),SUMIFS('Pickup Data'!$O$4:$O$253,'Pickup Data'!$B$4:$B$253,$B$3,'Pickup Data'!$E$4:$E$253,A56,'Pickup Data'!$C$4:$C$253,$E$3)),0)</f>
        <v/>
      </c>
      <c r="I56" s="56">
        <f>H56-G56</f>
        <v/>
      </c>
      <c r="J56" s="56">
        <f>IFERROR(G56/D56,0)</f>
        <v/>
      </c>
      <c r="K56" s="56">
        <f>IFERROR(H56/E56,0)</f>
        <v/>
      </c>
      <c r="L56" s="56">
        <f>IFERROR(I56/F56,0)</f>
        <v/>
      </c>
      <c r="M56" s="57">
        <f>IFERROR(D56/C56,0)</f>
        <v/>
      </c>
      <c r="N56" s="57">
        <f>IFERROR(E56/C56,0)</f>
        <v/>
      </c>
      <c r="O56" s="28">
        <f>C56-E56</f>
        <v/>
      </c>
      <c r="P56" s="28">
        <f>A56-$E$3</f>
        <v/>
      </c>
      <c r="Q56" s="28">
        <f>IF(F56&lt;0,"Wash",IF(F56&gt;0,"Positive Pickup","No Change"))</f>
        <v/>
      </c>
      <c r="R56" s="28">
        <f>IF(F56&lt;=-'Dashboard'!$E$6,"Review Material Wash",IF(N56&gt;='Dashboard'!$E$5,"High Occupancy",IF(N56&lt;'Dashboard'!$E$4,"Below Watch Threshold","Monitor")))</f>
        <v/>
      </c>
    </row>
    <row r="57">
      <c r="A57" s="59">
        <f>IFERROR(A56+1,"")</f>
        <v/>
      </c>
      <c r="B57" s="28">
        <f>IFERROR(IF(A57="","",INDEX('Instructions'!$H$2:$H$8,MOD(A57-1,7)+1)),"")</f>
        <v/>
      </c>
      <c r="C57" s="28">
        <f>'Dashboard'!$E$3</f>
        <v/>
      </c>
      <c r="D57" s="28">
        <f>IFERROR(IF($B$3="All Properties",SUMIFS('Pickup Data'!$K$4:$K$253,'Pickup Data'!$E$4:$E$253,A57,'Pickup Data'!$C$4:$C$253,$E$3),SUMIFS('Pickup Data'!$K$4:$K$253,'Pickup Data'!$B$4:$B$253,$B$3,'Pickup Data'!$E$4:$E$253,A57,'Pickup Data'!$C$4:$C$253,$E$3)),0)</f>
        <v/>
      </c>
      <c r="E57" s="28">
        <f>IFERROR(IF($B$3="All Properties",SUMIFS('Pickup Data'!$L$4:$L$253,'Pickup Data'!$E$4:$E$253,A57,'Pickup Data'!$C$4:$C$253,$E$3),SUMIFS('Pickup Data'!$L$4:$L$253,'Pickup Data'!$B$4:$B$253,$B$3,'Pickup Data'!$E$4:$E$253,A57,'Pickup Data'!$C$4:$C$253,$E$3)),0)</f>
        <v/>
      </c>
      <c r="F57" s="28">
        <f>E57-D57</f>
        <v/>
      </c>
      <c r="G57" s="56">
        <f>IFERROR(IF($B$3="All Properties",SUMIFS('Pickup Data'!$N$4:$N$253,'Pickup Data'!$E$4:$E$253,A57,'Pickup Data'!$C$4:$C$253,$E$3),SUMIFS('Pickup Data'!$N$4:$N$253,'Pickup Data'!$B$4:$B$253,$B$3,'Pickup Data'!$E$4:$E$253,A57,'Pickup Data'!$C$4:$C$253,$E$3)),0)</f>
        <v/>
      </c>
      <c r="H57" s="56">
        <f>IFERROR(IF($B$3="All Properties",SUMIFS('Pickup Data'!$O$4:$O$253,'Pickup Data'!$E$4:$E$253,A57,'Pickup Data'!$C$4:$C$253,$E$3),SUMIFS('Pickup Data'!$O$4:$O$253,'Pickup Data'!$B$4:$B$253,$B$3,'Pickup Data'!$E$4:$E$253,A57,'Pickup Data'!$C$4:$C$253,$E$3)),0)</f>
        <v/>
      </c>
      <c r="I57" s="56">
        <f>H57-G57</f>
        <v/>
      </c>
      <c r="J57" s="56">
        <f>IFERROR(G57/D57,0)</f>
        <v/>
      </c>
      <c r="K57" s="56">
        <f>IFERROR(H57/E57,0)</f>
        <v/>
      </c>
      <c r="L57" s="56">
        <f>IFERROR(I57/F57,0)</f>
        <v/>
      </c>
      <c r="M57" s="57">
        <f>IFERROR(D57/C57,0)</f>
        <v/>
      </c>
      <c r="N57" s="57">
        <f>IFERROR(E57/C57,0)</f>
        <v/>
      </c>
      <c r="O57" s="28">
        <f>C57-E57</f>
        <v/>
      </c>
      <c r="P57" s="28">
        <f>A57-$E$3</f>
        <v/>
      </c>
      <c r="Q57" s="28">
        <f>IF(F57&lt;0,"Wash",IF(F57&gt;0,"Positive Pickup","No Change"))</f>
        <v/>
      </c>
      <c r="R57" s="28">
        <f>IF(F57&lt;=-'Dashboard'!$E$6,"Review Material Wash",IF(N57&gt;='Dashboard'!$E$5,"High Occupancy",IF(N57&lt;'Dashboard'!$E$4,"Below Watch Threshold","Monitor")))</f>
        <v/>
      </c>
    </row>
    <row r="58">
      <c r="A58" s="59">
        <f>IFERROR(A57+1,"")</f>
        <v/>
      </c>
      <c r="B58" s="28">
        <f>IFERROR(IF(A58="","",INDEX('Instructions'!$H$2:$H$8,MOD(A58-1,7)+1)),"")</f>
        <v/>
      </c>
      <c r="C58" s="28">
        <f>'Dashboard'!$E$3</f>
        <v/>
      </c>
      <c r="D58" s="28">
        <f>IFERROR(IF($B$3="All Properties",SUMIFS('Pickup Data'!$K$4:$K$253,'Pickup Data'!$E$4:$E$253,A58,'Pickup Data'!$C$4:$C$253,$E$3),SUMIFS('Pickup Data'!$K$4:$K$253,'Pickup Data'!$B$4:$B$253,$B$3,'Pickup Data'!$E$4:$E$253,A58,'Pickup Data'!$C$4:$C$253,$E$3)),0)</f>
        <v/>
      </c>
      <c r="E58" s="28">
        <f>IFERROR(IF($B$3="All Properties",SUMIFS('Pickup Data'!$L$4:$L$253,'Pickup Data'!$E$4:$E$253,A58,'Pickup Data'!$C$4:$C$253,$E$3),SUMIFS('Pickup Data'!$L$4:$L$253,'Pickup Data'!$B$4:$B$253,$B$3,'Pickup Data'!$E$4:$E$253,A58,'Pickup Data'!$C$4:$C$253,$E$3)),0)</f>
        <v/>
      </c>
      <c r="F58" s="28">
        <f>E58-D58</f>
        <v/>
      </c>
      <c r="G58" s="56">
        <f>IFERROR(IF($B$3="All Properties",SUMIFS('Pickup Data'!$N$4:$N$253,'Pickup Data'!$E$4:$E$253,A58,'Pickup Data'!$C$4:$C$253,$E$3),SUMIFS('Pickup Data'!$N$4:$N$253,'Pickup Data'!$B$4:$B$253,$B$3,'Pickup Data'!$E$4:$E$253,A58,'Pickup Data'!$C$4:$C$253,$E$3)),0)</f>
        <v/>
      </c>
      <c r="H58" s="56">
        <f>IFERROR(IF($B$3="All Properties",SUMIFS('Pickup Data'!$O$4:$O$253,'Pickup Data'!$E$4:$E$253,A58,'Pickup Data'!$C$4:$C$253,$E$3),SUMIFS('Pickup Data'!$O$4:$O$253,'Pickup Data'!$B$4:$B$253,$B$3,'Pickup Data'!$E$4:$E$253,A58,'Pickup Data'!$C$4:$C$253,$E$3)),0)</f>
        <v/>
      </c>
      <c r="I58" s="56">
        <f>H58-G58</f>
        <v/>
      </c>
      <c r="J58" s="56">
        <f>IFERROR(G58/D58,0)</f>
        <v/>
      </c>
      <c r="K58" s="56">
        <f>IFERROR(H58/E58,0)</f>
        <v/>
      </c>
      <c r="L58" s="56">
        <f>IFERROR(I58/F58,0)</f>
        <v/>
      </c>
      <c r="M58" s="57">
        <f>IFERROR(D58/C58,0)</f>
        <v/>
      </c>
      <c r="N58" s="57">
        <f>IFERROR(E58/C58,0)</f>
        <v/>
      </c>
      <c r="O58" s="28">
        <f>C58-E58</f>
        <v/>
      </c>
      <c r="P58" s="28">
        <f>A58-$E$3</f>
        <v/>
      </c>
      <c r="Q58" s="28">
        <f>IF(F58&lt;0,"Wash",IF(F58&gt;0,"Positive Pickup","No Change"))</f>
        <v/>
      </c>
      <c r="R58" s="28">
        <f>IF(F58&lt;=-'Dashboard'!$E$6,"Review Material Wash",IF(N58&gt;='Dashboard'!$E$5,"High Occupancy",IF(N58&lt;'Dashboard'!$E$4,"Below Watch Threshold","Monitor")))</f>
        <v/>
      </c>
    </row>
    <row r="59">
      <c r="A59" s="59">
        <f>IFERROR(A58+1,"")</f>
        <v/>
      </c>
      <c r="B59" s="28">
        <f>IFERROR(IF(A59="","",INDEX('Instructions'!$H$2:$H$8,MOD(A59-1,7)+1)),"")</f>
        <v/>
      </c>
      <c r="C59" s="28">
        <f>'Dashboard'!$E$3</f>
        <v/>
      </c>
      <c r="D59" s="28">
        <f>IFERROR(IF($B$3="All Properties",SUMIFS('Pickup Data'!$K$4:$K$253,'Pickup Data'!$E$4:$E$253,A59,'Pickup Data'!$C$4:$C$253,$E$3),SUMIFS('Pickup Data'!$K$4:$K$253,'Pickup Data'!$B$4:$B$253,$B$3,'Pickup Data'!$E$4:$E$253,A59,'Pickup Data'!$C$4:$C$253,$E$3)),0)</f>
        <v/>
      </c>
      <c r="E59" s="28">
        <f>IFERROR(IF($B$3="All Properties",SUMIFS('Pickup Data'!$L$4:$L$253,'Pickup Data'!$E$4:$E$253,A59,'Pickup Data'!$C$4:$C$253,$E$3),SUMIFS('Pickup Data'!$L$4:$L$253,'Pickup Data'!$B$4:$B$253,$B$3,'Pickup Data'!$E$4:$E$253,A59,'Pickup Data'!$C$4:$C$253,$E$3)),0)</f>
        <v/>
      </c>
      <c r="F59" s="28">
        <f>E59-D59</f>
        <v/>
      </c>
      <c r="G59" s="56">
        <f>IFERROR(IF($B$3="All Properties",SUMIFS('Pickup Data'!$N$4:$N$253,'Pickup Data'!$E$4:$E$253,A59,'Pickup Data'!$C$4:$C$253,$E$3),SUMIFS('Pickup Data'!$N$4:$N$253,'Pickup Data'!$B$4:$B$253,$B$3,'Pickup Data'!$E$4:$E$253,A59,'Pickup Data'!$C$4:$C$253,$E$3)),0)</f>
        <v/>
      </c>
      <c r="H59" s="56">
        <f>IFERROR(IF($B$3="All Properties",SUMIFS('Pickup Data'!$O$4:$O$253,'Pickup Data'!$E$4:$E$253,A59,'Pickup Data'!$C$4:$C$253,$E$3),SUMIFS('Pickup Data'!$O$4:$O$253,'Pickup Data'!$B$4:$B$253,$B$3,'Pickup Data'!$E$4:$E$253,A59,'Pickup Data'!$C$4:$C$253,$E$3)),0)</f>
        <v/>
      </c>
      <c r="I59" s="56">
        <f>H59-G59</f>
        <v/>
      </c>
      <c r="J59" s="56">
        <f>IFERROR(G59/D59,0)</f>
        <v/>
      </c>
      <c r="K59" s="56">
        <f>IFERROR(H59/E59,0)</f>
        <v/>
      </c>
      <c r="L59" s="56">
        <f>IFERROR(I59/F59,0)</f>
        <v/>
      </c>
      <c r="M59" s="57">
        <f>IFERROR(D59/C59,0)</f>
        <v/>
      </c>
      <c r="N59" s="57">
        <f>IFERROR(E59/C59,0)</f>
        <v/>
      </c>
      <c r="O59" s="28">
        <f>C59-E59</f>
        <v/>
      </c>
      <c r="P59" s="28">
        <f>A59-$E$3</f>
        <v/>
      </c>
      <c r="Q59" s="28">
        <f>IF(F59&lt;0,"Wash",IF(F59&gt;0,"Positive Pickup","No Change"))</f>
        <v/>
      </c>
      <c r="R59" s="28">
        <f>IF(F59&lt;=-'Dashboard'!$E$6,"Review Material Wash",IF(N59&gt;='Dashboard'!$E$5,"High Occupancy",IF(N59&lt;'Dashboard'!$E$4,"Below Watch Threshold","Monitor")))</f>
        <v/>
      </c>
    </row>
    <row r="60">
      <c r="A60" s="59">
        <f>IFERROR(A59+1,"")</f>
        <v/>
      </c>
      <c r="B60" s="28">
        <f>IFERROR(IF(A60="","",INDEX('Instructions'!$H$2:$H$8,MOD(A60-1,7)+1)),"")</f>
        <v/>
      </c>
      <c r="C60" s="28">
        <f>'Dashboard'!$E$3</f>
        <v/>
      </c>
      <c r="D60" s="28">
        <f>IFERROR(IF($B$3="All Properties",SUMIFS('Pickup Data'!$K$4:$K$253,'Pickup Data'!$E$4:$E$253,A60,'Pickup Data'!$C$4:$C$253,$E$3),SUMIFS('Pickup Data'!$K$4:$K$253,'Pickup Data'!$B$4:$B$253,$B$3,'Pickup Data'!$E$4:$E$253,A60,'Pickup Data'!$C$4:$C$253,$E$3)),0)</f>
        <v/>
      </c>
      <c r="E60" s="28">
        <f>IFERROR(IF($B$3="All Properties",SUMIFS('Pickup Data'!$L$4:$L$253,'Pickup Data'!$E$4:$E$253,A60,'Pickup Data'!$C$4:$C$253,$E$3),SUMIFS('Pickup Data'!$L$4:$L$253,'Pickup Data'!$B$4:$B$253,$B$3,'Pickup Data'!$E$4:$E$253,A60,'Pickup Data'!$C$4:$C$253,$E$3)),0)</f>
        <v/>
      </c>
      <c r="F60" s="28">
        <f>E60-D60</f>
        <v/>
      </c>
      <c r="G60" s="56">
        <f>IFERROR(IF($B$3="All Properties",SUMIFS('Pickup Data'!$N$4:$N$253,'Pickup Data'!$E$4:$E$253,A60,'Pickup Data'!$C$4:$C$253,$E$3),SUMIFS('Pickup Data'!$N$4:$N$253,'Pickup Data'!$B$4:$B$253,$B$3,'Pickup Data'!$E$4:$E$253,A60,'Pickup Data'!$C$4:$C$253,$E$3)),0)</f>
        <v/>
      </c>
      <c r="H60" s="56">
        <f>IFERROR(IF($B$3="All Properties",SUMIFS('Pickup Data'!$O$4:$O$253,'Pickup Data'!$E$4:$E$253,A60,'Pickup Data'!$C$4:$C$253,$E$3),SUMIFS('Pickup Data'!$O$4:$O$253,'Pickup Data'!$B$4:$B$253,$B$3,'Pickup Data'!$E$4:$E$253,A60,'Pickup Data'!$C$4:$C$253,$E$3)),0)</f>
        <v/>
      </c>
      <c r="I60" s="56">
        <f>H60-G60</f>
        <v/>
      </c>
      <c r="J60" s="56">
        <f>IFERROR(G60/D60,0)</f>
        <v/>
      </c>
      <c r="K60" s="56">
        <f>IFERROR(H60/E60,0)</f>
        <v/>
      </c>
      <c r="L60" s="56">
        <f>IFERROR(I60/F60,0)</f>
        <v/>
      </c>
      <c r="M60" s="57">
        <f>IFERROR(D60/C60,0)</f>
        <v/>
      </c>
      <c r="N60" s="57">
        <f>IFERROR(E60/C60,0)</f>
        <v/>
      </c>
      <c r="O60" s="28">
        <f>C60-E60</f>
        <v/>
      </c>
      <c r="P60" s="28">
        <f>A60-$E$3</f>
        <v/>
      </c>
      <c r="Q60" s="28">
        <f>IF(F60&lt;0,"Wash",IF(F60&gt;0,"Positive Pickup","No Change"))</f>
        <v/>
      </c>
      <c r="R60" s="28">
        <f>IF(F60&lt;=-'Dashboard'!$E$6,"Review Material Wash",IF(N60&gt;='Dashboard'!$E$5,"High Occupancy",IF(N60&lt;'Dashboard'!$E$4,"Below Watch Threshold","Monitor")))</f>
        <v/>
      </c>
    </row>
    <row r="61">
      <c r="A61" s="59">
        <f>IFERROR(A60+1,"")</f>
        <v/>
      </c>
      <c r="B61" s="28">
        <f>IFERROR(IF(A61="","",INDEX('Instructions'!$H$2:$H$8,MOD(A61-1,7)+1)),"")</f>
        <v/>
      </c>
      <c r="C61" s="28">
        <f>'Dashboard'!$E$3</f>
        <v/>
      </c>
      <c r="D61" s="28">
        <f>IFERROR(IF($B$3="All Properties",SUMIFS('Pickup Data'!$K$4:$K$253,'Pickup Data'!$E$4:$E$253,A61,'Pickup Data'!$C$4:$C$253,$E$3),SUMIFS('Pickup Data'!$K$4:$K$253,'Pickup Data'!$B$4:$B$253,$B$3,'Pickup Data'!$E$4:$E$253,A61,'Pickup Data'!$C$4:$C$253,$E$3)),0)</f>
        <v/>
      </c>
      <c r="E61" s="28">
        <f>IFERROR(IF($B$3="All Properties",SUMIFS('Pickup Data'!$L$4:$L$253,'Pickup Data'!$E$4:$E$253,A61,'Pickup Data'!$C$4:$C$253,$E$3),SUMIFS('Pickup Data'!$L$4:$L$253,'Pickup Data'!$B$4:$B$253,$B$3,'Pickup Data'!$E$4:$E$253,A61,'Pickup Data'!$C$4:$C$253,$E$3)),0)</f>
        <v/>
      </c>
      <c r="F61" s="28">
        <f>E61-D61</f>
        <v/>
      </c>
      <c r="G61" s="56">
        <f>IFERROR(IF($B$3="All Properties",SUMIFS('Pickup Data'!$N$4:$N$253,'Pickup Data'!$E$4:$E$253,A61,'Pickup Data'!$C$4:$C$253,$E$3),SUMIFS('Pickup Data'!$N$4:$N$253,'Pickup Data'!$B$4:$B$253,$B$3,'Pickup Data'!$E$4:$E$253,A61,'Pickup Data'!$C$4:$C$253,$E$3)),0)</f>
        <v/>
      </c>
      <c r="H61" s="56">
        <f>IFERROR(IF($B$3="All Properties",SUMIFS('Pickup Data'!$O$4:$O$253,'Pickup Data'!$E$4:$E$253,A61,'Pickup Data'!$C$4:$C$253,$E$3),SUMIFS('Pickup Data'!$O$4:$O$253,'Pickup Data'!$B$4:$B$253,$B$3,'Pickup Data'!$E$4:$E$253,A61,'Pickup Data'!$C$4:$C$253,$E$3)),0)</f>
        <v/>
      </c>
      <c r="I61" s="56">
        <f>H61-G61</f>
        <v/>
      </c>
      <c r="J61" s="56">
        <f>IFERROR(G61/D61,0)</f>
        <v/>
      </c>
      <c r="K61" s="56">
        <f>IFERROR(H61/E61,0)</f>
        <v/>
      </c>
      <c r="L61" s="56">
        <f>IFERROR(I61/F61,0)</f>
        <v/>
      </c>
      <c r="M61" s="57">
        <f>IFERROR(D61/C61,0)</f>
        <v/>
      </c>
      <c r="N61" s="57">
        <f>IFERROR(E61/C61,0)</f>
        <v/>
      </c>
      <c r="O61" s="28">
        <f>C61-E61</f>
        <v/>
      </c>
      <c r="P61" s="28">
        <f>A61-$E$3</f>
        <v/>
      </c>
      <c r="Q61" s="28">
        <f>IF(F61&lt;0,"Wash",IF(F61&gt;0,"Positive Pickup","No Change"))</f>
        <v/>
      </c>
      <c r="R61" s="28">
        <f>IF(F61&lt;=-'Dashboard'!$E$6,"Review Material Wash",IF(N61&gt;='Dashboard'!$E$5,"High Occupancy",IF(N61&lt;'Dashboard'!$E$4,"Below Watch Threshold","Monitor")))</f>
        <v/>
      </c>
    </row>
    <row r="62">
      <c r="A62" s="59">
        <f>IFERROR(A61+1,"")</f>
        <v/>
      </c>
      <c r="B62" s="28">
        <f>IFERROR(IF(A62="","",INDEX('Instructions'!$H$2:$H$8,MOD(A62-1,7)+1)),"")</f>
        <v/>
      </c>
      <c r="C62" s="28">
        <f>'Dashboard'!$E$3</f>
        <v/>
      </c>
      <c r="D62" s="28">
        <f>IFERROR(IF($B$3="All Properties",SUMIFS('Pickup Data'!$K$4:$K$253,'Pickup Data'!$E$4:$E$253,A62,'Pickup Data'!$C$4:$C$253,$E$3),SUMIFS('Pickup Data'!$K$4:$K$253,'Pickup Data'!$B$4:$B$253,$B$3,'Pickup Data'!$E$4:$E$253,A62,'Pickup Data'!$C$4:$C$253,$E$3)),0)</f>
        <v/>
      </c>
      <c r="E62" s="28">
        <f>IFERROR(IF($B$3="All Properties",SUMIFS('Pickup Data'!$L$4:$L$253,'Pickup Data'!$E$4:$E$253,A62,'Pickup Data'!$C$4:$C$253,$E$3),SUMIFS('Pickup Data'!$L$4:$L$253,'Pickup Data'!$B$4:$B$253,$B$3,'Pickup Data'!$E$4:$E$253,A62,'Pickup Data'!$C$4:$C$253,$E$3)),0)</f>
        <v/>
      </c>
      <c r="F62" s="28">
        <f>E62-D62</f>
        <v/>
      </c>
      <c r="G62" s="56">
        <f>IFERROR(IF($B$3="All Properties",SUMIFS('Pickup Data'!$N$4:$N$253,'Pickup Data'!$E$4:$E$253,A62,'Pickup Data'!$C$4:$C$253,$E$3),SUMIFS('Pickup Data'!$N$4:$N$253,'Pickup Data'!$B$4:$B$253,$B$3,'Pickup Data'!$E$4:$E$253,A62,'Pickup Data'!$C$4:$C$253,$E$3)),0)</f>
        <v/>
      </c>
      <c r="H62" s="56">
        <f>IFERROR(IF($B$3="All Properties",SUMIFS('Pickup Data'!$O$4:$O$253,'Pickup Data'!$E$4:$E$253,A62,'Pickup Data'!$C$4:$C$253,$E$3),SUMIFS('Pickup Data'!$O$4:$O$253,'Pickup Data'!$B$4:$B$253,$B$3,'Pickup Data'!$E$4:$E$253,A62,'Pickup Data'!$C$4:$C$253,$E$3)),0)</f>
        <v/>
      </c>
      <c r="I62" s="56">
        <f>H62-G62</f>
        <v/>
      </c>
      <c r="J62" s="56">
        <f>IFERROR(G62/D62,0)</f>
        <v/>
      </c>
      <c r="K62" s="56">
        <f>IFERROR(H62/E62,0)</f>
        <v/>
      </c>
      <c r="L62" s="56">
        <f>IFERROR(I62/F62,0)</f>
        <v/>
      </c>
      <c r="M62" s="57">
        <f>IFERROR(D62/C62,0)</f>
        <v/>
      </c>
      <c r="N62" s="57">
        <f>IFERROR(E62/C62,0)</f>
        <v/>
      </c>
      <c r="O62" s="28">
        <f>C62-E62</f>
        <v/>
      </c>
      <c r="P62" s="28">
        <f>A62-$E$3</f>
        <v/>
      </c>
      <c r="Q62" s="28">
        <f>IF(F62&lt;0,"Wash",IF(F62&gt;0,"Positive Pickup","No Change"))</f>
        <v/>
      </c>
      <c r="R62" s="28">
        <f>IF(F62&lt;=-'Dashboard'!$E$6,"Review Material Wash",IF(N62&gt;='Dashboard'!$E$5,"High Occupancy",IF(N62&lt;'Dashboard'!$E$4,"Below Watch Threshold","Monitor")))</f>
        <v/>
      </c>
    </row>
    <row r="63">
      <c r="A63" s="59">
        <f>IFERROR(A62+1,"")</f>
        <v/>
      </c>
      <c r="B63" s="28">
        <f>IFERROR(IF(A63="","",INDEX('Instructions'!$H$2:$H$8,MOD(A63-1,7)+1)),"")</f>
        <v/>
      </c>
      <c r="C63" s="28">
        <f>'Dashboard'!$E$3</f>
        <v/>
      </c>
      <c r="D63" s="28">
        <f>IFERROR(IF($B$3="All Properties",SUMIFS('Pickup Data'!$K$4:$K$253,'Pickup Data'!$E$4:$E$253,A63,'Pickup Data'!$C$4:$C$253,$E$3),SUMIFS('Pickup Data'!$K$4:$K$253,'Pickup Data'!$B$4:$B$253,$B$3,'Pickup Data'!$E$4:$E$253,A63,'Pickup Data'!$C$4:$C$253,$E$3)),0)</f>
        <v/>
      </c>
      <c r="E63" s="28">
        <f>IFERROR(IF($B$3="All Properties",SUMIFS('Pickup Data'!$L$4:$L$253,'Pickup Data'!$E$4:$E$253,A63,'Pickup Data'!$C$4:$C$253,$E$3),SUMIFS('Pickup Data'!$L$4:$L$253,'Pickup Data'!$B$4:$B$253,$B$3,'Pickup Data'!$E$4:$E$253,A63,'Pickup Data'!$C$4:$C$253,$E$3)),0)</f>
        <v/>
      </c>
      <c r="F63" s="28">
        <f>E63-D63</f>
        <v/>
      </c>
      <c r="G63" s="56">
        <f>IFERROR(IF($B$3="All Properties",SUMIFS('Pickup Data'!$N$4:$N$253,'Pickup Data'!$E$4:$E$253,A63,'Pickup Data'!$C$4:$C$253,$E$3),SUMIFS('Pickup Data'!$N$4:$N$253,'Pickup Data'!$B$4:$B$253,$B$3,'Pickup Data'!$E$4:$E$253,A63,'Pickup Data'!$C$4:$C$253,$E$3)),0)</f>
        <v/>
      </c>
      <c r="H63" s="56">
        <f>IFERROR(IF($B$3="All Properties",SUMIFS('Pickup Data'!$O$4:$O$253,'Pickup Data'!$E$4:$E$253,A63,'Pickup Data'!$C$4:$C$253,$E$3),SUMIFS('Pickup Data'!$O$4:$O$253,'Pickup Data'!$B$4:$B$253,$B$3,'Pickup Data'!$E$4:$E$253,A63,'Pickup Data'!$C$4:$C$253,$E$3)),0)</f>
        <v/>
      </c>
      <c r="I63" s="56">
        <f>H63-G63</f>
        <v/>
      </c>
      <c r="J63" s="56">
        <f>IFERROR(G63/D63,0)</f>
        <v/>
      </c>
      <c r="K63" s="56">
        <f>IFERROR(H63/E63,0)</f>
        <v/>
      </c>
      <c r="L63" s="56">
        <f>IFERROR(I63/F63,0)</f>
        <v/>
      </c>
      <c r="M63" s="57">
        <f>IFERROR(D63/C63,0)</f>
        <v/>
      </c>
      <c r="N63" s="57">
        <f>IFERROR(E63/C63,0)</f>
        <v/>
      </c>
      <c r="O63" s="28">
        <f>C63-E63</f>
        <v/>
      </c>
      <c r="P63" s="28">
        <f>A63-$E$3</f>
        <v/>
      </c>
      <c r="Q63" s="28">
        <f>IF(F63&lt;0,"Wash",IF(F63&gt;0,"Positive Pickup","No Change"))</f>
        <v/>
      </c>
      <c r="R63" s="28">
        <f>IF(F63&lt;=-'Dashboard'!$E$6,"Review Material Wash",IF(N63&gt;='Dashboard'!$E$5,"High Occupancy",IF(N63&lt;'Dashboard'!$E$4,"Below Watch Threshold","Monitor")))</f>
        <v/>
      </c>
    </row>
    <row r="64">
      <c r="A64" s="59">
        <f>IFERROR(A63+1,"")</f>
        <v/>
      </c>
      <c r="B64" s="28">
        <f>IFERROR(IF(A64="","",INDEX('Instructions'!$H$2:$H$8,MOD(A64-1,7)+1)),"")</f>
        <v/>
      </c>
      <c r="C64" s="28">
        <f>'Dashboard'!$E$3</f>
        <v/>
      </c>
      <c r="D64" s="28">
        <f>IFERROR(IF($B$3="All Properties",SUMIFS('Pickup Data'!$K$4:$K$253,'Pickup Data'!$E$4:$E$253,A64,'Pickup Data'!$C$4:$C$253,$E$3),SUMIFS('Pickup Data'!$K$4:$K$253,'Pickup Data'!$B$4:$B$253,$B$3,'Pickup Data'!$E$4:$E$253,A64,'Pickup Data'!$C$4:$C$253,$E$3)),0)</f>
        <v/>
      </c>
      <c r="E64" s="28">
        <f>IFERROR(IF($B$3="All Properties",SUMIFS('Pickup Data'!$L$4:$L$253,'Pickup Data'!$E$4:$E$253,A64,'Pickup Data'!$C$4:$C$253,$E$3),SUMIFS('Pickup Data'!$L$4:$L$253,'Pickup Data'!$B$4:$B$253,$B$3,'Pickup Data'!$E$4:$E$253,A64,'Pickup Data'!$C$4:$C$253,$E$3)),0)</f>
        <v/>
      </c>
      <c r="F64" s="28">
        <f>E64-D64</f>
        <v/>
      </c>
      <c r="G64" s="56">
        <f>IFERROR(IF($B$3="All Properties",SUMIFS('Pickup Data'!$N$4:$N$253,'Pickup Data'!$E$4:$E$253,A64,'Pickup Data'!$C$4:$C$253,$E$3),SUMIFS('Pickup Data'!$N$4:$N$253,'Pickup Data'!$B$4:$B$253,$B$3,'Pickup Data'!$E$4:$E$253,A64,'Pickup Data'!$C$4:$C$253,$E$3)),0)</f>
        <v/>
      </c>
      <c r="H64" s="56">
        <f>IFERROR(IF($B$3="All Properties",SUMIFS('Pickup Data'!$O$4:$O$253,'Pickup Data'!$E$4:$E$253,A64,'Pickup Data'!$C$4:$C$253,$E$3),SUMIFS('Pickup Data'!$O$4:$O$253,'Pickup Data'!$B$4:$B$253,$B$3,'Pickup Data'!$E$4:$E$253,A64,'Pickup Data'!$C$4:$C$253,$E$3)),0)</f>
        <v/>
      </c>
      <c r="I64" s="56">
        <f>H64-G64</f>
        <v/>
      </c>
      <c r="J64" s="56">
        <f>IFERROR(G64/D64,0)</f>
        <v/>
      </c>
      <c r="K64" s="56">
        <f>IFERROR(H64/E64,0)</f>
        <v/>
      </c>
      <c r="L64" s="56">
        <f>IFERROR(I64/F64,0)</f>
        <v/>
      </c>
      <c r="M64" s="57">
        <f>IFERROR(D64/C64,0)</f>
        <v/>
      </c>
      <c r="N64" s="57">
        <f>IFERROR(E64/C64,0)</f>
        <v/>
      </c>
      <c r="O64" s="28">
        <f>C64-E64</f>
        <v/>
      </c>
      <c r="P64" s="28">
        <f>A64-$E$3</f>
        <v/>
      </c>
      <c r="Q64" s="28">
        <f>IF(F64&lt;0,"Wash",IF(F64&gt;0,"Positive Pickup","No Change"))</f>
        <v/>
      </c>
      <c r="R64" s="28">
        <f>IF(F64&lt;=-'Dashboard'!$E$6,"Review Material Wash",IF(N64&gt;='Dashboard'!$E$5,"High Occupancy",IF(N64&lt;'Dashboard'!$E$4,"Below Watch Threshold","Monitor")))</f>
        <v/>
      </c>
    </row>
    <row r="65">
      <c r="A65" s="59">
        <f>IFERROR(A64+1,"")</f>
        <v/>
      </c>
      <c r="B65" s="28">
        <f>IFERROR(IF(A65="","",INDEX('Instructions'!$H$2:$H$8,MOD(A65-1,7)+1)),"")</f>
        <v/>
      </c>
      <c r="C65" s="28">
        <f>'Dashboard'!$E$3</f>
        <v/>
      </c>
      <c r="D65" s="28">
        <f>IFERROR(IF($B$3="All Properties",SUMIFS('Pickup Data'!$K$4:$K$253,'Pickup Data'!$E$4:$E$253,A65,'Pickup Data'!$C$4:$C$253,$E$3),SUMIFS('Pickup Data'!$K$4:$K$253,'Pickup Data'!$B$4:$B$253,$B$3,'Pickup Data'!$E$4:$E$253,A65,'Pickup Data'!$C$4:$C$253,$E$3)),0)</f>
        <v/>
      </c>
      <c r="E65" s="28">
        <f>IFERROR(IF($B$3="All Properties",SUMIFS('Pickup Data'!$L$4:$L$253,'Pickup Data'!$E$4:$E$253,A65,'Pickup Data'!$C$4:$C$253,$E$3),SUMIFS('Pickup Data'!$L$4:$L$253,'Pickup Data'!$B$4:$B$253,$B$3,'Pickup Data'!$E$4:$E$253,A65,'Pickup Data'!$C$4:$C$253,$E$3)),0)</f>
        <v/>
      </c>
      <c r="F65" s="28">
        <f>E65-D65</f>
        <v/>
      </c>
      <c r="G65" s="56">
        <f>IFERROR(IF($B$3="All Properties",SUMIFS('Pickup Data'!$N$4:$N$253,'Pickup Data'!$E$4:$E$253,A65,'Pickup Data'!$C$4:$C$253,$E$3),SUMIFS('Pickup Data'!$N$4:$N$253,'Pickup Data'!$B$4:$B$253,$B$3,'Pickup Data'!$E$4:$E$253,A65,'Pickup Data'!$C$4:$C$253,$E$3)),0)</f>
        <v/>
      </c>
      <c r="H65" s="56">
        <f>IFERROR(IF($B$3="All Properties",SUMIFS('Pickup Data'!$O$4:$O$253,'Pickup Data'!$E$4:$E$253,A65,'Pickup Data'!$C$4:$C$253,$E$3),SUMIFS('Pickup Data'!$O$4:$O$253,'Pickup Data'!$B$4:$B$253,$B$3,'Pickup Data'!$E$4:$E$253,A65,'Pickup Data'!$C$4:$C$253,$E$3)),0)</f>
        <v/>
      </c>
      <c r="I65" s="56">
        <f>H65-G65</f>
        <v/>
      </c>
      <c r="J65" s="56">
        <f>IFERROR(G65/D65,0)</f>
        <v/>
      </c>
      <c r="K65" s="56">
        <f>IFERROR(H65/E65,0)</f>
        <v/>
      </c>
      <c r="L65" s="56">
        <f>IFERROR(I65/F65,0)</f>
        <v/>
      </c>
      <c r="M65" s="57">
        <f>IFERROR(D65/C65,0)</f>
        <v/>
      </c>
      <c r="N65" s="57">
        <f>IFERROR(E65/C65,0)</f>
        <v/>
      </c>
      <c r="O65" s="28">
        <f>C65-E65</f>
        <v/>
      </c>
      <c r="P65" s="28">
        <f>A65-$E$3</f>
        <v/>
      </c>
      <c r="Q65" s="28">
        <f>IF(F65&lt;0,"Wash",IF(F65&gt;0,"Positive Pickup","No Change"))</f>
        <v/>
      </c>
      <c r="R65" s="28">
        <f>IF(F65&lt;=-'Dashboard'!$E$6,"Review Material Wash",IF(N65&gt;='Dashboard'!$E$5,"High Occupancy",IF(N65&lt;'Dashboard'!$E$4,"Below Watch Threshold","Monitor")))</f>
        <v/>
      </c>
    </row>
    <row r="66">
      <c r="A66" s="59">
        <f>IFERROR(A65+1,"")</f>
        <v/>
      </c>
      <c r="B66" s="28">
        <f>IFERROR(IF(A66="","",INDEX('Instructions'!$H$2:$H$8,MOD(A66-1,7)+1)),"")</f>
        <v/>
      </c>
      <c r="C66" s="28">
        <f>'Dashboard'!$E$3</f>
        <v/>
      </c>
      <c r="D66" s="28">
        <f>IFERROR(IF($B$3="All Properties",SUMIFS('Pickup Data'!$K$4:$K$253,'Pickup Data'!$E$4:$E$253,A66,'Pickup Data'!$C$4:$C$253,$E$3),SUMIFS('Pickup Data'!$K$4:$K$253,'Pickup Data'!$B$4:$B$253,$B$3,'Pickup Data'!$E$4:$E$253,A66,'Pickup Data'!$C$4:$C$253,$E$3)),0)</f>
        <v/>
      </c>
      <c r="E66" s="28">
        <f>IFERROR(IF($B$3="All Properties",SUMIFS('Pickup Data'!$L$4:$L$253,'Pickup Data'!$E$4:$E$253,A66,'Pickup Data'!$C$4:$C$253,$E$3),SUMIFS('Pickup Data'!$L$4:$L$253,'Pickup Data'!$B$4:$B$253,$B$3,'Pickup Data'!$E$4:$E$253,A66,'Pickup Data'!$C$4:$C$253,$E$3)),0)</f>
        <v/>
      </c>
      <c r="F66" s="28">
        <f>E66-D66</f>
        <v/>
      </c>
      <c r="G66" s="56">
        <f>IFERROR(IF($B$3="All Properties",SUMIFS('Pickup Data'!$N$4:$N$253,'Pickup Data'!$E$4:$E$253,A66,'Pickup Data'!$C$4:$C$253,$E$3),SUMIFS('Pickup Data'!$N$4:$N$253,'Pickup Data'!$B$4:$B$253,$B$3,'Pickup Data'!$E$4:$E$253,A66,'Pickup Data'!$C$4:$C$253,$E$3)),0)</f>
        <v/>
      </c>
      <c r="H66" s="56">
        <f>IFERROR(IF($B$3="All Properties",SUMIFS('Pickup Data'!$O$4:$O$253,'Pickup Data'!$E$4:$E$253,A66,'Pickup Data'!$C$4:$C$253,$E$3),SUMIFS('Pickup Data'!$O$4:$O$253,'Pickup Data'!$B$4:$B$253,$B$3,'Pickup Data'!$E$4:$E$253,A66,'Pickup Data'!$C$4:$C$253,$E$3)),0)</f>
        <v/>
      </c>
      <c r="I66" s="56">
        <f>H66-G66</f>
        <v/>
      </c>
      <c r="J66" s="56">
        <f>IFERROR(G66/D66,0)</f>
        <v/>
      </c>
      <c r="K66" s="56">
        <f>IFERROR(H66/E66,0)</f>
        <v/>
      </c>
      <c r="L66" s="56">
        <f>IFERROR(I66/F66,0)</f>
        <v/>
      </c>
      <c r="M66" s="57">
        <f>IFERROR(D66/C66,0)</f>
        <v/>
      </c>
      <c r="N66" s="57">
        <f>IFERROR(E66/C66,0)</f>
        <v/>
      </c>
      <c r="O66" s="28">
        <f>C66-E66</f>
        <v/>
      </c>
      <c r="P66" s="28">
        <f>A66-$E$3</f>
        <v/>
      </c>
      <c r="Q66" s="28">
        <f>IF(F66&lt;0,"Wash",IF(F66&gt;0,"Positive Pickup","No Change"))</f>
        <v/>
      </c>
      <c r="R66" s="28">
        <f>IF(F66&lt;=-'Dashboard'!$E$6,"Review Material Wash",IF(N66&gt;='Dashboard'!$E$5,"High Occupancy",IF(N66&lt;'Dashboard'!$E$4,"Below Watch Threshold","Monitor")))</f>
        <v/>
      </c>
    </row>
    <row r="67">
      <c r="A67" s="59">
        <f>IFERROR(A66+1,"")</f>
        <v/>
      </c>
      <c r="B67" s="28">
        <f>IFERROR(IF(A67="","",INDEX('Instructions'!$H$2:$H$8,MOD(A67-1,7)+1)),"")</f>
        <v/>
      </c>
      <c r="C67" s="28">
        <f>'Dashboard'!$E$3</f>
        <v/>
      </c>
      <c r="D67" s="28">
        <f>IFERROR(IF($B$3="All Properties",SUMIFS('Pickup Data'!$K$4:$K$253,'Pickup Data'!$E$4:$E$253,A67,'Pickup Data'!$C$4:$C$253,$E$3),SUMIFS('Pickup Data'!$K$4:$K$253,'Pickup Data'!$B$4:$B$253,$B$3,'Pickup Data'!$E$4:$E$253,A67,'Pickup Data'!$C$4:$C$253,$E$3)),0)</f>
        <v/>
      </c>
      <c r="E67" s="28">
        <f>IFERROR(IF($B$3="All Properties",SUMIFS('Pickup Data'!$L$4:$L$253,'Pickup Data'!$E$4:$E$253,A67,'Pickup Data'!$C$4:$C$253,$E$3),SUMIFS('Pickup Data'!$L$4:$L$253,'Pickup Data'!$B$4:$B$253,$B$3,'Pickup Data'!$E$4:$E$253,A67,'Pickup Data'!$C$4:$C$253,$E$3)),0)</f>
        <v/>
      </c>
      <c r="F67" s="28">
        <f>E67-D67</f>
        <v/>
      </c>
      <c r="G67" s="56">
        <f>IFERROR(IF($B$3="All Properties",SUMIFS('Pickup Data'!$N$4:$N$253,'Pickup Data'!$E$4:$E$253,A67,'Pickup Data'!$C$4:$C$253,$E$3),SUMIFS('Pickup Data'!$N$4:$N$253,'Pickup Data'!$B$4:$B$253,$B$3,'Pickup Data'!$E$4:$E$253,A67,'Pickup Data'!$C$4:$C$253,$E$3)),0)</f>
        <v/>
      </c>
      <c r="H67" s="56">
        <f>IFERROR(IF($B$3="All Properties",SUMIFS('Pickup Data'!$O$4:$O$253,'Pickup Data'!$E$4:$E$253,A67,'Pickup Data'!$C$4:$C$253,$E$3),SUMIFS('Pickup Data'!$O$4:$O$253,'Pickup Data'!$B$4:$B$253,$B$3,'Pickup Data'!$E$4:$E$253,A67,'Pickup Data'!$C$4:$C$253,$E$3)),0)</f>
        <v/>
      </c>
      <c r="I67" s="56">
        <f>H67-G67</f>
        <v/>
      </c>
      <c r="J67" s="56">
        <f>IFERROR(G67/D67,0)</f>
        <v/>
      </c>
      <c r="K67" s="56">
        <f>IFERROR(H67/E67,0)</f>
        <v/>
      </c>
      <c r="L67" s="56">
        <f>IFERROR(I67/F67,0)</f>
        <v/>
      </c>
      <c r="M67" s="57">
        <f>IFERROR(D67/C67,0)</f>
        <v/>
      </c>
      <c r="N67" s="57">
        <f>IFERROR(E67/C67,0)</f>
        <v/>
      </c>
      <c r="O67" s="28">
        <f>C67-E67</f>
        <v/>
      </c>
      <c r="P67" s="28">
        <f>A67-$E$3</f>
        <v/>
      </c>
      <c r="Q67" s="28">
        <f>IF(F67&lt;0,"Wash",IF(F67&gt;0,"Positive Pickup","No Change"))</f>
        <v/>
      </c>
      <c r="R67" s="28">
        <f>IF(F67&lt;=-'Dashboard'!$E$6,"Review Material Wash",IF(N67&gt;='Dashboard'!$E$5,"High Occupancy",IF(N67&lt;'Dashboard'!$E$4,"Below Watch Threshold","Monitor")))</f>
        <v/>
      </c>
    </row>
    <row r="68">
      <c r="A68" s="59">
        <f>IFERROR(A67+1,"")</f>
        <v/>
      </c>
      <c r="B68" s="28">
        <f>IFERROR(IF(A68="","",INDEX('Instructions'!$H$2:$H$8,MOD(A68-1,7)+1)),"")</f>
        <v/>
      </c>
      <c r="C68" s="28">
        <f>'Dashboard'!$E$3</f>
        <v/>
      </c>
      <c r="D68" s="28">
        <f>IFERROR(IF($B$3="All Properties",SUMIFS('Pickup Data'!$K$4:$K$253,'Pickup Data'!$E$4:$E$253,A68,'Pickup Data'!$C$4:$C$253,$E$3),SUMIFS('Pickup Data'!$K$4:$K$253,'Pickup Data'!$B$4:$B$253,$B$3,'Pickup Data'!$E$4:$E$253,A68,'Pickup Data'!$C$4:$C$253,$E$3)),0)</f>
        <v/>
      </c>
      <c r="E68" s="28">
        <f>IFERROR(IF($B$3="All Properties",SUMIFS('Pickup Data'!$L$4:$L$253,'Pickup Data'!$E$4:$E$253,A68,'Pickup Data'!$C$4:$C$253,$E$3),SUMIFS('Pickup Data'!$L$4:$L$253,'Pickup Data'!$B$4:$B$253,$B$3,'Pickup Data'!$E$4:$E$253,A68,'Pickup Data'!$C$4:$C$253,$E$3)),0)</f>
        <v/>
      </c>
      <c r="F68" s="28">
        <f>E68-D68</f>
        <v/>
      </c>
      <c r="G68" s="56">
        <f>IFERROR(IF($B$3="All Properties",SUMIFS('Pickup Data'!$N$4:$N$253,'Pickup Data'!$E$4:$E$253,A68,'Pickup Data'!$C$4:$C$253,$E$3),SUMIFS('Pickup Data'!$N$4:$N$253,'Pickup Data'!$B$4:$B$253,$B$3,'Pickup Data'!$E$4:$E$253,A68,'Pickup Data'!$C$4:$C$253,$E$3)),0)</f>
        <v/>
      </c>
      <c r="H68" s="56">
        <f>IFERROR(IF($B$3="All Properties",SUMIFS('Pickup Data'!$O$4:$O$253,'Pickup Data'!$E$4:$E$253,A68,'Pickup Data'!$C$4:$C$253,$E$3),SUMIFS('Pickup Data'!$O$4:$O$253,'Pickup Data'!$B$4:$B$253,$B$3,'Pickup Data'!$E$4:$E$253,A68,'Pickup Data'!$C$4:$C$253,$E$3)),0)</f>
        <v/>
      </c>
      <c r="I68" s="56">
        <f>H68-G68</f>
        <v/>
      </c>
      <c r="J68" s="56">
        <f>IFERROR(G68/D68,0)</f>
        <v/>
      </c>
      <c r="K68" s="56">
        <f>IFERROR(H68/E68,0)</f>
        <v/>
      </c>
      <c r="L68" s="56">
        <f>IFERROR(I68/F68,0)</f>
        <v/>
      </c>
      <c r="M68" s="57">
        <f>IFERROR(D68/C68,0)</f>
        <v/>
      </c>
      <c r="N68" s="57">
        <f>IFERROR(E68/C68,0)</f>
        <v/>
      </c>
      <c r="O68" s="28">
        <f>C68-E68</f>
        <v/>
      </c>
      <c r="P68" s="28">
        <f>A68-$E$3</f>
        <v/>
      </c>
      <c r="Q68" s="28">
        <f>IF(F68&lt;0,"Wash",IF(F68&gt;0,"Positive Pickup","No Change"))</f>
        <v/>
      </c>
      <c r="R68" s="28">
        <f>IF(F68&lt;=-'Dashboard'!$E$6,"Review Material Wash",IF(N68&gt;='Dashboard'!$E$5,"High Occupancy",IF(N68&lt;'Dashboard'!$E$4,"Below Watch Threshold","Monitor")))</f>
        <v/>
      </c>
    </row>
    <row r="69">
      <c r="A69" s="59">
        <f>IFERROR(A68+1,"")</f>
        <v/>
      </c>
      <c r="B69" s="28">
        <f>IFERROR(IF(A69="","",INDEX('Instructions'!$H$2:$H$8,MOD(A69-1,7)+1)),"")</f>
        <v/>
      </c>
      <c r="C69" s="28">
        <f>'Dashboard'!$E$3</f>
        <v/>
      </c>
      <c r="D69" s="28">
        <f>IFERROR(IF($B$3="All Properties",SUMIFS('Pickup Data'!$K$4:$K$253,'Pickup Data'!$E$4:$E$253,A69,'Pickup Data'!$C$4:$C$253,$E$3),SUMIFS('Pickup Data'!$K$4:$K$253,'Pickup Data'!$B$4:$B$253,$B$3,'Pickup Data'!$E$4:$E$253,A69,'Pickup Data'!$C$4:$C$253,$E$3)),0)</f>
        <v/>
      </c>
      <c r="E69" s="28">
        <f>IFERROR(IF($B$3="All Properties",SUMIFS('Pickup Data'!$L$4:$L$253,'Pickup Data'!$E$4:$E$253,A69,'Pickup Data'!$C$4:$C$253,$E$3),SUMIFS('Pickup Data'!$L$4:$L$253,'Pickup Data'!$B$4:$B$253,$B$3,'Pickup Data'!$E$4:$E$253,A69,'Pickup Data'!$C$4:$C$253,$E$3)),0)</f>
        <v/>
      </c>
      <c r="F69" s="28">
        <f>E69-D69</f>
        <v/>
      </c>
      <c r="G69" s="56">
        <f>IFERROR(IF($B$3="All Properties",SUMIFS('Pickup Data'!$N$4:$N$253,'Pickup Data'!$E$4:$E$253,A69,'Pickup Data'!$C$4:$C$253,$E$3),SUMIFS('Pickup Data'!$N$4:$N$253,'Pickup Data'!$B$4:$B$253,$B$3,'Pickup Data'!$E$4:$E$253,A69,'Pickup Data'!$C$4:$C$253,$E$3)),0)</f>
        <v/>
      </c>
      <c r="H69" s="56">
        <f>IFERROR(IF($B$3="All Properties",SUMIFS('Pickup Data'!$O$4:$O$253,'Pickup Data'!$E$4:$E$253,A69,'Pickup Data'!$C$4:$C$253,$E$3),SUMIFS('Pickup Data'!$O$4:$O$253,'Pickup Data'!$B$4:$B$253,$B$3,'Pickup Data'!$E$4:$E$253,A69,'Pickup Data'!$C$4:$C$253,$E$3)),0)</f>
        <v/>
      </c>
      <c r="I69" s="56">
        <f>H69-G69</f>
        <v/>
      </c>
      <c r="J69" s="56">
        <f>IFERROR(G69/D69,0)</f>
        <v/>
      </c>
      <c r="K69" s="56">
        <f>IFERROR(H69/E69,0)</f>
        <v/>
      </c>
      <c r="L69" s="56">
        <f>IFERROR(I69/F69,0)</f>
        <v/>
      </c>
      <c r="M69" s="57">
        <f>IFERROR(D69/C69,0)</f>
        <v/>
      </c>
      <c r="N69" s="57">
        <f>IFERROR(E69/C69,0)</f>
        <v/>
      </c>
      <c r="O69" s="28">
        <f>C69-E69</f>
        <v/>
      </c>
      <c r="P69" s="28">
        <f>A69-$E$3</f>
        <v/>
      </c>
      <c r="Q69" s="28">
        <f>IF(F69&lt;0,"Wash",IF(F69&gt;0,"Positive Pickup","No Change"))</f>
        <v/>
      </c>
      <c r="R69" s="28">
        <f>IF(F69&lt;=-'Dashboard'!$E$6,"Review Material Wash",IF(N69&gt;='Dashboard'!$E$5,"High Occupancy",IF(N69&lt;'Dashboard'!$E$4,"Below Watch Threshold","Monitor")))</f>
        <v/>
      </c>
    </row>
    <row r="70">
      <c r="A70" s="59">
        <f>IFERROR(A69+1,"")</f>
        <v/>
      </c>
      <c r="B70" s="28">
        <f>IFERROR(IF(A70="","",INDEX('Instructions'!$H$2:$H$8,MOD(A70-1,7)+1)),"")</f>
        <v/>
      </c>
      <c r="C70" s="28">
        <f>'Dashboard'!$E$3</f>
        <v/>
      </c>
      <c r="D70" s="28">
        <f>IFERROR(IF($B$3="All Properties",SUMIFS('Pickup Data'!$K$4:$K$253,'Pickup Data'!$E$4:$E$253,A70,'Pickup Data'!$C$4:$C$253,$E$3),SUMIFS('Pickup Data'!$K$4:$K$253,'Pickup Data'!$B$4:$B$253,$B$3,'Pickup Data'!$E$4:$E$253,A70,'Pickup Data'!$C$4:$C$253,$E$3)),0)</f>
        <v/>
      </c>
      <c r="E70" s="28">
        <f>IFERROR(IF($B$3="All Properties",SUMIFS('Pickup Data'!$L$4:$L$253,'Pickup Data'!$E$4:$E$253,A70,'Pickup Data'!$C$4:$C$253,$E$3),SUMIFS('Pickup Data'!$L$4:$L$253,'Pickup Data'!$B$4:$B$253,$B$3,'Pickup Data'!$E$4:$E$253,A70,'Pickup Data'!$C$4:$C$253,$E$3)),0)</f>
        <v/>
      </c>
      <c r="F70" s="28">
        <f>E70-D70</f>
        <v/>
      </c>
      <c r="G70" s="56">
        <f>IFERROR(IF($B$3="All Properties",SUMIFS('Pickup Data'!$N$4:$N$253,'Pickup Data'!$E$4:$E$253,A70,'Pickup Data'!$C$4:$C$253,$E$3),SUMIFS('Pickup Data'!$N$4:$N$253,'Pickup Data'!$B$4:$B$253,$B$3,'Pickup Data'!$E$4:$E$253,A70,'Pickup Data'!$C$4:$C$253,$E$3)),0)</f>
        <v/>
      </c>
      <c r="H70" s="56">
        <f>IFERROR(IF($B$3="All Properties",SUMIFS('Pickup Data'!$O$4:$O$253,'Pickup Data'!$E$4:$E$253,A70,'Pickup Data'!$C$4:$C$253,$E$3),SUMIFS('Pickup Data'!$O$4:$O$253,'Pickup Data'!$B$4:$B$253,$B$3,'Pickup Data'!$E$4:$E$253,A70,'Pickup Data'!$C$4:$C$253,$E$3)),0)</f>
        <v/>
      </c>
      <c r="I70" s="56">
        <f>H70-G70</f>
        <v/>
      </c>
      <c r="J70" s="56">
        <f>IFERROR(G70/D70,0)</f>
        <v/>
      </c>
      <c r="K70" s="56">
        <f>IFERROR(H70/E70,0)</f>
        <v/>
      </c>
      <c r="L70" s="56">
        <f>IFERROR(I70/F70,0)</f>
        <v/>
      </c>
      <c r="M70" s="57">
        <f>IFERROR(D70/C70,0)</f>
        <v/>
      </c>
      <c r="N70" s="57">
        <f>IFERROR(E70/C70,0)</f>
        <v/>
      </c>
      <c r="O70" s="28">
        <f>C70-E70</f>
        <v/>
      </c>
      <c r="P70" s="28">
        <f>A70-$E$3</f>
        <v/>
      </c>
      <c r="Q70" s="28">
        <f>IF(F70&lt;0,"Wash",IF(F70&gt;0,"Positive Pickup","No Change"))</f>
        <v/>
      </c>
      <c r="R70" s="28">
        <f>IF(F70&lt;=-'Dashboard'!$E$6,"Review Material Wash",IF(N70&gt;='Dashboard'!$E$5,"High Occupancy",IF(N70&lt;'Dashboard'!$E$4,"Below Watch Threshold","Monitor")))</f>
        <v/>
      </c>
    </row>
    <row r="71">
      <c r="A71" s="59">
        <f>IFERROR(A70+1,"")</f>
        <v/>
      </c>
      <c r="B71" s="28">
        <f>IFERROR(IF(A71="","",INDEX('Instructions'!$H$2:$H$8,MOD(A71-1,7)+1)),"")</f>
        <v/>
      </c>
      <c r="C71" s="28">
        <f>'Dashboard'!$E$3</f>
        <v/>
      </c>
      <c r="D71" s="28">
        <f>IFERROR(IF($B$3="All Properties",SUMIFS('Pickup Data'!$K$4:$K$253,'Pickup Data'!$E$4:$E$253,A71,'Pickup Data'!$C$4:$C$253,$E$3),SUMIFS('Pickup Data'!$K$4:$K$253,'Pickup Data'!$B$4:$B$253,$B$3,'Pickup Data'!$E$4:$E$253,A71,'Pickup Data'!$C$4:$C$253,$E$3)),0)</f>
        <v/>
      </c>
      <c r="E71" s="28">
        <f>IFERROR(IF($B$3="All Properties",SUMIFS('Pickup Data'!$L$4:$L$253,'Pickup Data'!$E$4:$E$253,A71,'Pickup Data'!$C$4:$C$253,$E$3),SUMIFS('Pickup Data'!$L$4:$L$253,'Pickup Data'!$B$4:$B$253,$B$3,'Pickup Data'!$E$4:$E$253,A71,'Pickup Data'!$C$4:$C$253,$E$3)),0)</f>
        <v/>
      </c>
      <c r="F71" s="28">
        <f>E71-D71</f>
        <v/>
      </c>
      <c r="G71" s="56">
        <f>IFERROR(IF($B$3="All Properties",SUMIFS('Pickup Data'!$N$4:$N$253,'Pickup Data'!$E$4:$E$253,A71,'Pickup Data'!$C$4:$C$253,$E$3),SUMIFS('Pickup Data'!$N$4:$N$253,'Pickup Data'!$B$4:$B$253,$B$3,'Pickup Data'!$E$4:$E$253,A71,'Pickup Data'!$C$4:$C$253,$E$3)),0)</f>
        <v/>
      </c>
      <c r="H71" s="56">
        <f>IFERROR(IF($B$3="All Properties",SUMIFS('Pickup Data'!$O$4:$O$253,'Pickup Data'!$E$4:$E$253,A71,'Pickup Data'!$C$4:$C$253,$E$3),SUMIFS('Pickup Data'!$O$4:$O$253,'Pickup Data'!$B$4:$B$253,$B$3,'Pickup Data'!$E$4:$E$253,A71,'Pickup Data'!$C$4:$C$253,$E$3)),0)</f>
        <v/>
      </c>
      <c r="I71" s="56">
        <f>H71-G71</f>
        <v/>
      </c>
      <c r="J71" s="56">
        <f>IFERROR(G71/D71,0)</f>
        <v/>
      </c>
      <c r="K71" s="56">
        <f>IFERROR(H71/E71,0)</f>
        <v/>
      </c>
      <c r="L71" s="56">
        <f>IFERROR(I71/F71,0)</f>
        <v/>
      </c>
      <c r="M71" s="57">
        <f>IFERROR(D71/C71,0)</f>
        <v/>
      </c>
      <c r="N71" s="57">
        <f>IFERROR(E71/C71,0)</f>
        <v/>
      </c>
      <c r="O71" s="28">
        <f>C71-E71</f>
        <v/>
      </c>
      <c r="P71" s="28">
        <f>A71-$E$3</f>
        <v/>
      </c>
      <c r="Q71" s="28">
        <f>IF(F71&lt;0,"Wash",IF(F71&gt;0,"Positive Pickup","No Change"))</f>
        <v/>
      </c>
      <c r="R71" s="28">
        <f>IF(F71&lt;=-'Dashboard'!$E$6,"Review Material Wash",IF(N71&gt;='Dashboard'!$E$5,"High Occupancy",IF(N71&lt;'Dashboard'!$E$4,"Below Watch Threshold","Monitor")))</f>
        <v/>
      </c>
    </row>
    <row r="72">
      <c r="A72" s="59">
        <f>IFERROR(A71+1,"")</f>
        <v/>
      </c>
      <c r="B72" s="28">
        <f>IFERROR(IF(A72="","",INDEX('Instructions'!$H$2:$H$8,MOD(A72-1,7)+1)),"")</f>
        <v/>
      </c>
      <c r="C72" s="28">
        <f>'Dashboard'!$E$3</f>
        <v/>
      </c>
      <c r="D72" s="28">
        <f>IFERROR(IF($B$3="All Properties",SUMIFS('Pickup Data'!$K$4:$K$253,'Pickup Data'!$E$4:$E$253,A72,'Pickup Data'!$C$4:$C$253,$E$3),SUMIFS('Pickup Data'!$K$4:$K$253,'Pickup Data'!$B$4:$B$253,$B$3,'Pickup Data'!$E$4:$E$253,A72,'Pickup Data'!$C$4:$C$253,$E$3)),0)</f>
        <v/>
      </c>
      <c r="E72" s="28">
        <f>IFERROR(IF($B$3="All Properties",SUMIFS('Pickup Data'!$L$4:$L$253,'Pickup Data'!$E$4:$E$253,A72,'Pickup Data'!$C$4:$C$253,$E$3),SUMIFS('Pickup Data'!$L$4:$L$253,'Pickup Data'!$B$4:$B$253,$B$3,'Pickup Data'!$E$4:$E$253,A72,'Pickup Data'!$C$4:$C$253,$E$3)),0)</f>
        <v/>
      </c>
      <c r="F72" s="28">
        <f>E72-D72</f>
        <v/>
      </c>
      <c r="G72" s="56">
        <f>IFERROR(IF($B$3="All Properties",SUMIFS('Pickup Data'!$N$4:$N$253,'Pickup Data'!$E$4:$E$253,A72,'Pickup Data'!$C$4:$C$253,$E$3),SUMIFS('Pickup Data'!$N$4:$N$253,'Pickup Data'!$B$4:$B$253,$B$3,'Pickup Data'!$E$4:$E$253,A72,'Pickup Data'!$C$4:$C$253,$E$3)),0)</f>
        <v/>
      </c>
      <c r="H72" s="56">
        <f>IFERROR(IF($B$3="All Properties",SUMIFS('Pickup Data'!$O$4:$O$253,'Pickup Data'!$E$4:$E$253,A72,'Pickup Data'!$C$4:$C$253,$E$3),SUMIFS('Pickup Data'!$O$4:$O$253,'Pickup Data'!$B$4:$B$253,$B$3,'Pickup Data'!$E$4:$E$253,A72,'Pickup Data'!$C$4:$C$253,$E$3)),0)</f>
        <v/>
      </c>
      <c r="I72" s="56">
        <f>H72-G72</f>
        <v/>
      </c>
      <c r="J72" s="56">
        <f>IFERROR(G72/D72,0)</f>
        <v/>
      </c>
      <c r="K72" s="56">
        <f>IFERROR(H72/E72,0)</f>
        <v/>
      </c>
      <c r="L72" s="56">
        <f>IFERROR(I72/F72,0)</f>
        <v/>
      </c>
      <c r="M72" s="57">
        <f>IFERROR(D72/C72,0)</f>
        <v/>
      </c>
      <c r="N72" s="57">
        <f>IFERROR(E72/C72,0)</f>
        <v/>
      </c>
      <c r="O72" s="28">
        <f>C72-E72</f>
        <v/>
      </c>
      <c r="P72" s="28">
        <f>A72-$E$3</f>
        <v/>
      </c>
      <c r="Q72" s="28">
        <f>IF(F72&lt;0,"Wash",IF(F72&gt;0,"Positive Pickup","No Change"))</f>
        <v/>
      </c>
      <c r="R72" s="28">
        <f>IF(F72&lt;=-'Dashboard'!$E$6,"Review Material Wash",IF(N72&gt;='Dashboard'!$E$5,"High Occupancy",IF(N72&lt;'Dashboard'!$E$4,"Below Watch Threshold","Monitor")))</f>
        <v/>
      </c>
    </row>
    <row r="73">
      <c r="A73" s="59">
        <f>IFERROR(A72+1,"")</f>
        <v/>
      </c>
      <c r="B73" s="28">
        <f>IFERROR(IF(A73="","",INDEX('Instructions'!$H$2:$H$8,MOD(A73-1,7)+1)),"")</f>
        <v/>
      </c>
      <c r="C73" s="28">
        <f>'Dashboard'!$E$3</f>
        <v/>
      </c>
      <c r="D73" s="28">
        <f>IFERROR(IF($B$3="All Properties",SUMIFS('Pickup Data'!$K$4:$K$253,'Pickup Data'!$E$4:$E$253,A73,'Pickup Data'!$C$4:$C$253,$E$3),SUMIFS('Pickup Data'!$K$4:$K$253,'Pickup Data'!$B$4:$B$253,$B$3,'Pickup Data'!$E$4:$E$253,A73,'Pickup Data'!$C$4:$C$253,$E$3)),0)</f>
        <v/>
      </c>
      <c r="E73" s="28">
        <f>IFERROR(IF($B$3="All Properties",SUMIFS('Pickup Data'!$L$4:$L$253,'Pickup Data'!$E$4:$E$253,A73,'Pickup Data'!$C$4:$C$253,$E$3),SUMIFS('Pickup Data'!$L$4:$L$253,'Pickup Data'!$B$4:$B$253,$B$3,'Pickup Data'!$E$4:$E$253,A73,'Pickup Data'!$C$4:$C$253,$E$3)),0)</f>
        <v/>
      </c>
      <c r="F73" s="28">
        <f>E73-D73</f>
        <v/>
      </c>
      <c r="G73" s="56">
        <f>IFERROR(IF($B$3="All Properties",SUMIFS('Pickup Data'!$N$4:$N$253,'Pickup Data'!$E$4:$E$253,A73,'Pickup Data'!$C$4:$C$253,$E$3),SUMIFS('Pickup Data'!$N$4:$N$253,'Pickup Data'!$B$4:$B$253,$B$3,'Pickup Data'!$E$4:$E$253,A73,'Pickup Data'!$C$4:$C$253,$E$3)),0)</f>
        <v/>
      </c>
      <c r="H73" s="56">
        <f>IFERROR(IF($B$3="All Properties",SUMIFS('Pickup Data'!$O$4:$O$253,'Pickup Data'!$E$4:$E$253,A73,'Pickup Data'!$C$4:$C$253,$E$3),SUMIFS('Pickup Data'!$O$4:$O$253,'Pickup Data'!$B$4:$B$253,$B$3,'Pickup Data'!$E$4:$E$253,A73,'Pickup Data'!$C$4:$C$253,$E$3)),0)</f>
        <v/>
      </c>
      <c r="I73" s="56">
        <f>H73-G73</f>
        <v/>
      </c>
      <c r="J73" s="56">
        <f>IFERROR(G73/D73,0)</f>
        <v/>
      </c>
      <c r="K73" s="56">
        <f>IFERROR(H73/E73,0)</f>
        <v/>
      </c>
      <c r="L73" s="56">
        <f>IFERROR(I73/F73,0)</f>
        <v/>
      </c>
      <c r="M73" s="57">
        <f>IFERROR(D73/C73,0)</f>
        <v/>
      </c>
      <c r="N73" s="57">
        <f>IFERROR(E73/C73,0)</f>
        <v/>
      </c>
      <c r="O73" s="28">
        <f>C73-E73</f>
        <v/>
      </c>
      <c r="P73" s="28">
        <f>A73-$E$3</f>
        <v/>
      </c>
      <c r="Q73" s="28">
        <f>IF(F73&lt;0,"Wash",IF(F73&gt;0,"Positive Pickup","No Change"))</f>
        <v/>
      </c>
      <c r="R73" s="28">
        <f>IF(F73&lt;=-'Dashboard'!$E$6,"Review Material Wash",IF(N73&gt;='Dashboard'!$E$5,"High Occupancy",IF(N73&lt;'Dashboard'!$E$4,"Below Watch Threshold","Monitor")))</f>
        <v/>
      </c>
    </row>
    <row r="74">
      <c r="A74" s="59">
        <f>IFERROR(A73+1,"")</f>
        <v/>
      </c>
      <c r="B74" s="28">
        <f>IFERROR(IF(A74="","",INDEX('Instructions'!$H$2:$H$8,MOD(A74-1,7)+1)),"")</f>
        <v/>
      </c>
      <c r="C74" s="28">
        <f>'Dashboard'!$E$3</f>
        <v/>
      </c>
      <c r="D74" s="28">
        <f>IFERROR(IF($B$3="All Properties",SUMIFS('Pickup Data'!$K$4:$K$253,'Pickup Data'!$E$4:$E$253,A74,'Pickup Data'!$C$4:$C$253,$E$3),SUMIFS('Pickup Data'!$K$4:$K$253,'Pickup Data'!$B$4:$B$253,$B$3,'Pickup Data'!$E$4:$E$253,A74,'Pickup Data'!$C$4:$C$253,$E$3)),0)</f>
        <v/>
      </c>
      <c r="E74" s="28">
        <f>IFERROR(IF($B$3="All Properties",SUMIFS('Pickup Data'!$L$4:$L$253,'Pickup Data'!$E$4:$E$253,A74,'Pickup Data'!$C$4:$C$253,$E$3),SUMIFS('Pickup Data'!$L$4:$L$253,'Pickup Data'!$B$4:$B$253,$B$3,'Pickup Data'!$E$4:$E$253,A74,'Pickup Data'!$C$4:$C$253,$E$3)),0)</f>
        <v/>
      </c>
      <c r="F74" s="28">
        <f>E74-D74</f>
        <v/>
      </c>
      <c r="G74" s="56">
        <f>IFERROR(IF($B$3="All Properties",SUMIFS('Pickup Data'!$N$4:$N$253,'Pickup Data'!$E$4:$E$253,A74,'Pickup Data'!$C$4:$C$253,$E$3),SUMIFS('Pickup Data'!$N$4:$N$253,'Pickup Data'!$B$4:$B$253,$B$3,'Pickup Data'!$E$4:$E$253,A74,'Pickup Data'!$C$4:$C$253,$E$3)),0)</f>
        <v/>
      </c>
      <c r="H74" s="56">
        <f>IFERROR(IF($B$3="All Properties",SUMIFS('Pickup Data'!$O$4:$O$253,'Pickup Data'!$E$4:$E$253,A74,'Pickup Data'!$C$4:$C$253,$E$3),SUMIFS('Pickup Data'!$O$4:$O$253,'Pickup Data'!$B$4:$B$253,$B$3,'Pickup Data'!$E$4:$E$253,A74,'Pickup Data'!$C$4:$C$253,$E$3)),0)</f>
        <v/>
      </c>
      <c r="I74" s="56">
        <f>H74-G74</f>
        <v/>
      </c>
      <c r="J74" s="56">
        <f>IFERROR(G74/D74,0)</f>
        <v/>
      </c>
      <c r="K74" s="56">
        <f>IFERROR(H74/E74,0)</f>
        <v/>
      </c>
      <c r="L74" s="56">
        <f>IFERROR(I74/F74,0)</f>
        <v/>
      </c>
      <c r="M74" s="57">
        <f>IFERROR(D74/C74,0)</f>
        <v/>
      </c>
      <c r="N74" s="57">
        <f>IFERROR(E74/C74,0)</f>
        <v/>
      </c>
      <c r="O74" s="28">
        <f>C74-E74</f>
        <v/>
      </c>
      <c r="P74" s="28">
        <f>A74-$E$3</f>
        <v/>
      </c>
      <c r="Q74" s="28">
        <f>IF(F74&lt;0,"Wash",IF(F74&gt;0,"Positive Pickup","No Change"))</f>
        <v/>
      </c>
      <c r="R74" s="28">
        <f>IF(F74&lt;=-'Dashboard'!$E$6,"Review Material Wash",IF(N74&gt;='Dashboard'!$E$5,"High Occupancy",IF(N74&lt;'Dashboard'!$E$4,"Below Watch Threshold","Monitor")))</f>
        <v/>
      </c>
    </row>
    <row r="75">
      <c r="A75" s="59">
        <f>IFERROR(A74+1,"")</f>
        <v/>
      </c>
      <c r="B75" s="28">
        <f>IFERROR(IF(A75="","",INDEX('Instructions'!$H$2:$H$8,MOD(A75-1,7)+1)),"")</f>
        <v/>
      </c>
      <c r="C75" s="28">
        <f>'Dashboard'!$E$3</f>
        <v/>
      </c>
      <c r="D75" s="28">
        <f>IFERROR(IF($B$3="All Properties",SUMIFS('Pickup Data'!$K$4:$K$253,'Pickup Data'!$E$4:$E$253,A75,'Pickup Data'!$C$4:$C$253,$E$3),SUMIFS('Pickup Data'!$K$4:$K$253,'Pickup Data'!$B$4:$B$253,$B$3,'Pickup Data'!$E$4:$E$253,A75,'Pickup Data'!$C$4:$C$253,$E$3)),0)</f>
        <v/>
      </c>
      <c r="E75" s="28">
        <f>IFERROR(IF($B$3="All Properties",SUMIFS('Pickup Data'!$L$4:$L$253,'Pickup Data'!$E$4:$E$253,A75,'Pickup Data'!$C$4:$C$253,$E$3),SUMIFS('Pickup Data'!$L$4:$L$253,'Pickup Data'!$B$4:$B$253,$B$3,'Pickup Data'!$E$4:$E$253,A75,'Pickup Data'!$C$4:$C$253,$E$3)),0)</f>
        <v/>
      </c>
      <c r="F75" s="28">
        <f>E75-D75</f>
        <v/>
      </c>
      <c r="G75" s="56">
        <f>IFERROR(IF($B$3="All Properties",SUMIFS('Pickup Data'!$N$4:$N$253,'Pickup Data'!$E$4:$E$253,A75,'Pickup Data'!$C$4:$C$253,$E$3),SUMIFS('Pickup Data'!$N$4:$N$253,'Pickup Data'!$B$4:$B$253,$B$3,'Pickup Data'!$E$4:$E$253,A75,'Pickup Data'!$C$4:$C$253,$E$3)),0)</f>
        <v/>
      </c>
      <c r="H75" s="56">
        <f>IFERROR(IF($B$3="All Properties",SUMIFS('Pickup Data'!$O$4:$O$253,'Pickup Data'!$E$4:$E$253,A75,'Pickup Data'!$C$4:$C$253,$E$3),SUMIFS('Pickup Data'!$O$4:$O$253,'Pickup Data'!$B$4:$B$253,$B$3,'Pickup Data'!$E$4:$E$253,A75,'Pickup Data'!$C$4:$C$253,$E$3)),0)</f>
        <v/>
      </c>
      <c r="I75" s="56">
        <f>H75-G75</f>
        <v/>
      </c>
      <c r="J75" s="56">
        <f>IFERROR(G75/D75,0)</f>
        <v/>
      </c>
      <c r="K75" s="56">
        <f>IFERROR(H75/E75,0)</f>
        <v/>
      </c>
      <c r="L75" s="56">
        <f>IFERROR(I75/F75,0)</f>
        <v/>
      </c>
      <c r="M75" s="57">
        <f>IFERROR(D75/C75,0)</f>
        <v/>
      </c>
      <c r="N75" s="57">
        <f>IFERROR(E75/C75,0)</f>
        <v/>
      </c>
      <c r="O75" s="28">
        <f>C75-E75</f>
        <v/>
      </c>
      <c r="P75" s="28">
        <f>A75-$E$3</f>
        <v/>
      </c>
      <c r="Q75" s="28">
        <f>IF(F75&lt;0,"Wash",IF(F75&gt;0,"Positive Pickup","No Change"))</f>
        <v/>
      </c>
      <c r="R75" s="28">
        <f>IF(F75&lt;=-'Dashboard'!$E$6,"Review Material Wash",IF(N75&gt;='Dashboard'!$E$5,"High Occupancy",IF(N75&lt;'Dashboard'!$E$4,"Below Watch Threshold","Monitor")))</f>
        <v/>
      </c>
    </row>
    <row r="76">
      <c r="A76" s="59">
        <f>IFERROR(A75+1,"")</f>
        <v/>
      </c>
      <c r="B76" s="28">
        <f>IFERROR(IF(A76="","",INDEX('Instructions'!$H$2:$H$8,MOD(A76-1,7)+1)),"")</f>
        <v/>
      </c>
      <c r="C76" s="28">
        <f>'Dashboard'!$E$3</f>
        <v/>
      </c>
      <c r="D76" s="28">
        <f>IFERROR(IF($B$3="All Properties",SUMIFS('Pickup Data'!$K$4:$K$253,'Pickup Data'!$E$4:$E$253,A76,'Pickup Data'!$C$4:$C$253,$E$3),SUMIFS('Pickup Data'!$K$4:$K$253,'Pickup Data'!$B$4:$B$253,$B$3,'Pickup Data'!$E$4:$E$253,A76,'Pickup Data'!$C$4:$C$253,$E$3)),0)</f>
        <v/>
      </c>
      <c r="E76" s="28">
        <f>IFERROR(IF($B$3="All Properties",SUMIFS('Pickup Data'!$L$4:$L$253,'Pickup Data'!$E$4:$E$253,A76,'Pickup Data'!$C$4:$C$253,$E$3),SUMIFS('Pickup Data'!$L$4:$L$253,'Pickup Data'!$B$4:$B$253,$B$3,'Pickup Data'!$E$4:$E$253,A76,'Pickup Data'!$C$4:$C$253,$E$3)),0)</f>
        <v/>
      </c>
      <c r="F76" s="28">
        <f>E76-D76</f>
        <v/>
      </c>
      <c r="G76" s="56">
        <f>IFERROR(IF($B$3="All Properties",SUMIFS('Pickup Data'!$N$4:$N$253,'Pickup Data'!$E$4:$E$253,A76,'Pickup Data'!$C$4:$C$253,$E$3),SUMIFS('Pickup Data'!$N$4:$N$253,'Pickup Data'!$B$4:$B$253,$B$3,'Pickup Data'!$E$4:$E$253,A76,'Pickup Data'!$C$4:$C$253,$E$3)),0)</f>
        <v/>
      </c>
      <c r="H76" s="56">
        <f>IFERROR(IF($B$3="All Properties",SUMIFS('Pickup Data'!$O$4:$O$253,'Pickup Data'!$E$4:$E$253,A76,'Pickup Data'!$C$4:$C$253,$E$3),SUMIFS('Pickup Data'!$O$4:$O$253,'Pickup Data'!$B$4:$B$253,$B$3,'Pickup Data'!$E$4:$E$253,A76,'Pickup Data'!$C$4:$C$253,$E$3)),0)</f>
        <v/>
      </c>
      <c r="I76" s="56">
        <f>H76-G76</f>
        <v/>
      </c>
      <c r="J76" s="56">
        <f>IFERROR(G76/D76,0)</f>
        <v/>
      </c>
      <c r="K76" s="56">
        <f>IFERROR(H76/E76,0)</f>
        <v/>
      </c>
      <c r="L76" s="56">
        <f>IFERROR(I76/F76,0)</f>
        <v/>
      </c>
      <c r="M76" s="57">
        <f>IFERROR(D76/C76,0)</f>
        <v/>
      </c>
      <c r="N76" s="57">
        <f>IFERROR(E76/C76,0)</f>
        <v/>
      </c>
      <c r="O76" s="28">
        <f>C76-E76</f>
        <v/>
      </c>
      <c r="P76" s="28">
        <f>A76-$E$3</f>
        <v/>
      </c>
      <c r="Q76" s="28">
        <f>IF(F76&lt;0,"Wash",IF(F76&gt;0,"Positive Pickup","No Change"))</f>
        <v/>
      </c>
      <c r="R76" s="28">
        <f>IF(F76&lt;=-'Dashboard'!$E$6,"Review Material Wash",IF(N76&gt;='Dashboard'!$E$5,"High Occupancy",IF(N76&lt;'Dashboard'!$E$4,"Below Watch Threshold","Monitor")))</f>
        <v/>
      </c>
    </row>
    <row r="77">
      <c r="A77" s="59">
        <f>IFERROR(A76+1,"")</f>
        <v/>
      </c>
      <c r="B77" s="28">
        <f>IFERROR(IF(A77="","",INDEX('Instructions'!$H$2:$H$8,MOD(A77-1,7)+1)),"")</f>
        <v/>
      </c>
      <c r="C77" s="28">
        <f>'Dashboard'!$E$3</f>
        <v/>
      </c>
      <c r="D77" s="28">
        <f>IFERROR(IF($B$3="All Properties",SUMIFS('Pickup Data'!$K$4:$K$253,'Pickup Data'!$E$4:$E$253,A77,'Pickup Data'!$C$4:$C$253,$E$3),SUMIFS('Pickup Data'!$K$4:$K$253,'Pickup Data'!$B$4:$B$253,$B$3,'Pickup Data'!$E$4:$E$253,A77,'Pickup Data'!$C$4:$C$253,$E$3)),0)</f>
        <v/>
      </c>
      <c r="E77" s="28">
        <f>IFERROR(IF($B$3="All Properties",SUMIFS('Pickup Data'!$L$4:$L$253,'Pickup Data'!$E$4:$E$253,A77,'Pickup Data'!$C$4:$C$253,$E$3),SUMIFS('Pickup Data'!$L$4:$L$253,'Pickup Data'!$B$4:$B$253,$B$3,'Pickup Data'!$E$4:$E$253,A77,'Pickup Data'!$C$4:$C$253,$E$3)),0)</f>
        <v/>
      </c>
      <c r="F77" s="28">
        <f>E77-D77</f>
        <v/>
      </c>
      <c r="G77" s="56">
        <f>IFERROR(IF($B$3="All Properties",SUMIFS('Pickup Data'!$N$4:$N$253,'Pickup Data'!$E$4:$E$253,A77,'Pickup Data'!$C$4:$C$253,$E$3),SUMIFS('Pickup Data'!$N$4:$N$253,'Pickup Data'!$B$4:$B$253,$B$3,'Pickup Data'!$E$4:$E$253,A77,'Pickup Data'!$C$4:$C$253,$E$3)),0)</f>
        <v/>
      </c>
      <c r="H77" s="56">
        <f>IFERROR(IF($B$3="All Properties",SUMIFS('Pickup Data'!$O$4:$O$253,'Pickup Data'!$E$4:$E$253,A77,'Pickup Data'!$C$4:$C$253,$E$3),SUMIFS('Pickup Data'!$O$4:$O$253,'Pickup Data'!$B$4:$B$253,$B$3,'Pickup Data'!$E$4:$E$253,A77,'Pickup Data'!$C$4:$C$253,$E$3)),0)</f>
        <v/>
      </c>
      <c r="I77" s="56">
        <f>H77-G77</f>
        <v/>
      </c>
      <c r="J77" s="56">
        <f>IFERROR(G77/D77,0)</f>
        <v/>
      </c>
      <c r="K77" s="56">
        <f>IFERROR(H77/E77,0)</f>
        <v/>
      </c>
      <c r="L77" s="56">
        <f>IFERROR(I77/F77,0)</f>
        <v/>
      </c>
      <c r="M77" s="57">
        <f>IFERROR(D77/C77,0)</f>
        <v/>
      </c>
      <c r="N77" s="57">
        <f>IFERROR(E77/C77,0)</f>
        <v/>
      </c>
      <c r="O77" s="28">
        <f>C77-E77</f>
        <v/>
      </c>
      <c r="P77" s="28">
        <f>A77-$E$3</f>
        <v/>
      </c>
      <c r="Q77" s="28">
        <f>IF(F77&lt;0,"Wash",IF(F77&gt;0,"Positive Pickup","No Change"))</f>
        <v/>
      </c>
      <c r="R77" s="28">
        <f>IF(F77&lt;=-'Dashboard'!$E$6,"Review Material Wash",IF(N77&gt;='Dashboard'!$E$5,"High Occupancy",IF(N77&lt;'Dashboard'!$E$4,"Below Watch Threshold","Monitor")))</f>
        <v/>
      </c>
    </row>
    <row r="78">
      <c r="A78" s="59">
        <f>IFERROR(A77+1,"")</f>
        <v/>
      </c>
      <c r="B78" s="28">
        <f>IFERROR(IF(A78="","",INDEX('Instructions'!$H$2:$H$8,MOD(A78-1,7)+1)),"")</f>
        <v/>
      </c>
      <c r="C78" s="28">
        <f>'Dashboard'!$E$3</f>
        <v/>
      </c>
      <c r="D78" s="28">
        <f>IFERROR(IF($B$3="All Properties",SUMIFS('Pickup Data'!$K$4:$K$253,'Pickup Data'!$E$4:$E$253,A78,'Pickup Data'!$C$4:$C$253,$E$3),SUMIFS('Pickup Data'!$K$4:$K$253,'Pickup Data'!$B$4:$B$253,$B$3,'Pickup Data'!$E$4:$E$253,A78,'Pickup Data'!$C$4:$C$253,$E$3)),0)</f>
        <v/>
      </c>
      <c r="E78" s="28">
        <f>IFERROR(IF($B$3="All Properties",SUMIFS('Pickup Data'!$L$4:$L$253,'Pickup Data'!$E$4:$E$253,A78,'Pickup Data'!$C$4:$C$253,$E$3),SUMIFS('Pickup Data'!$L$4:$L$253,'Pickup Data'!$B$4:$B$253,$B$3,'Pickup Data'!$E$4:$E$253,A78,'Pickup Data'!$C$4:$C$253,$E$3)),0)</f>
        <v/>
      </c>
      <c r="F78" s="28">
        <f>E78-D78</f>
        <v/>
      </c>
      <c r="G78" s="56">
        <f>IFERROR(IF($B$3="All Properties",SUMIFS('Pickup Data'!$N$4:$N$253,'Pickup Data'!$E$4:$E$253,A78,'Pickup Data'!$C$4:$C$253,$E$3),SUMIFS('Pickup Data'!$N$4:$N$253,'Pickup Data'!$B$4:$B$253,$B$3,'Pickup Data'!$E$4:$E$253,A78,'Pickup Data'!$C$4:$C$253,$E$3)),0)</f>
        <v/>
      </c>
      <c r="H78" s="56">
        <f>IFERROR(IF($B$3="All Properties",SUMIFS('Pickup Data'!$O$4:$O$253,'Pickup Data'!$E$4:$E$253,A78,'Pickup Data'!$C$4:$C$253,$E$3),SUMIFS('Pickup Data'!$O$4:$O$253,'Pickup Data'!$B$4:$B$253,$B$3,'Pickup Data'!$E$4:$E$253,A78,'Pickup Data'!$C$4:$C$253,$E$3)),0)</f>
        <v/>
      </c>
      <c r="I78" s="56">
        <f>H78-G78</f>
        <v/>
      </c>
      <c r="J78" s="56">
        <f>IFERROR(G78/D78,0)</f>
        <v/>
      </c>
      <c r="K78" s="56">
        <f>IFERROR(H78/E78,0)</f>
        <v/>
      </c>
      <c r="L78" s="56">
        <f>IFERROR(I78/F78,0)</f>
        <v/>
      </c>
      <c r="M78" s="57">
        <f>IFERROR(D78/C78,0)</f>
        <v/>
      </c>
      <c r="N78" s="57">
        <f>IFERROR(E78/C78,0)</f>
        <v/>
      </c>
      <c r="O78" s="28">
        <f>C78-E78</f>
        <v/>
      </c>
      <c r="P78" s="28">
        <f>A78-$E$3</f>
        <v/>
      </c>
      <c r="Q78" s="28">
        <f>IF(F78&lt;0,"Wash",IF(F78&gt;0,"Positive Pickup","No Change"))</f>
        <v/>
      </c>
      <c r="R78" s="28">
        <f>IF(F78&lt;=-'Dashboard'!$E$6,"Review Material Wash",IF(N78&gt;='Dashboard'!$E$5,"High Occupancy",IF(N78&lt;'Dashboard'!$E$4,"Below Watch Threshold","Monitor")))</f>
        <v/>
      </c>
    </row>
    <row r="79">
      <c r="A79" s="59">
        <f>IFERROR(A78+1,"")</f>
        <v/>
      </c>
      <c r="B79" s="28">
        <f>IFERROR(IF(A79="","",INDEX('Instructions'!$H$2:$H$8,MOD(A79-1,7)+1)),"")</f>
        <v/>
      </c>
      <c r="C79" s="28">
        <f>'Dashboard'!$E$3</f>
        <v/>
      </c>
      <c r="D79" s="28">
        <f>IFERROR(IF($B$3="All Properties",SUMIFS('Pickup Data'!$K$4:$K$253,'Pickup Data'!$E$4:$E$253,A79,'Pickup Data'!$C$4:$C$253,$E$3),SUMIFS('Pickup Data'!$K$4:$K$253,'Pickup Data'!$B$4:$B$253,$B$3,'Pickup Data'!$E$4:$E$253,A79,'Pickup Data'!$C$4:$C$253,$E$3)),0)</f>
        <v/>
      </c>
      <c r="E79" s="28">
        <f>IFERROR(IF($B$3="All Properties",SUMIFS('Pickup Data'!$L$4:$L$253,'Pickup Data'!$E$4:$E$253,A79,'Pickup Data'!$C$4:$C$253,$E$3),SUMIFS('Pickup Data'!$L$4:$L$253,'Pickup Data'!$B$4:$B$253,$B$3,'Pickup Data'!$E$4:$E$253,A79,'Pickup Data'!$C$4:$C$253,$E$3)),0)</f>
        <v/>
      </c>
      <c r="F79" s="28">
        <f>E79-D79</f>
        <v/>
      </c>
      <c r="G79" s="56">
        <f>IFERROR(IF($B$3="All Properties",SUMIFS('Pickup Data'!$N$4:$N$253,'Pickup Data'!$E$4:$E$253,A79,'Pickup Data'!$C$4:$C$253,$E$3),SUMIFS('Pickup Data'!$N$4:$N$253,'Pickup Data'!$B$4:$B$253,$B$3,'Pickup Data'!$E$4:$E$253,A79,'Pickup Data'!$C$4:$C$253,$E$3)),0)</f>
        <v/>
      </c>
      <c r="H79" s="56">
        <f>IFERROR(IF($B$3="All Properties",SUMIFS('Pickup Data'!$O$4:$O$253,'Pickup Data'!$E$4:$E$253,A79,'Pickup Data'!$C$4:$C$253,$E$3),SUMIFS('Pickup Data'!$O$4:$O$253,'Pickup Data'!$B$4:$B$253,$B$3,'Pickup Data'!$E$4:$E$253,A79,'Pickup Data'!$C$4:$C$253,$E$3)),0)</f>
        <v/>
      </c>
      <c r="I79" s="56">
        <f>H79-G79</f>
        <v/>
      </c>
      <c r="J79" s="56">
        <f>IFERROR(G79/D79,0)</f>
        <v/>
      </c>
      <c r="K79" s="56">
        <f>IFERROR(H79/E79,0)</f>
        <v/>
      </c>
      <c r="L79" s="56">
        <f>IFERROR(I79/F79,0)</f>
        <v/>
      </c>
      <c r="M79" s="57">
        <f>IFERROR(D79/C79,0)</f>
        <v/>
      </c>
      <c r="N79" s="57">
        <f>IFERROR(E79/C79,0)</f>
        <v/>
      </c>
      <c r="O79" s="28">
        <f>C79-E79</f>
        <v/>
      </c>
      <c r="P79" s="28">
        <f>A79-$E$3</f>
        <v/>
      </c>
      <c r="Q79" s="28">
        <f>IF(F79&lt;0,"Wash",IF(F79&gt;0,"Positive Pickup","No Change"))</f>
        <v/>
      </c>
      <c r="R79" s="28">
        <f>IF(F79&lt;=-'Dashboard'!$E$6,"Review Material Wash",IF(N79&gt;='Dashboard'!$E$5,"High Occupancy",IF(N79&lt;'Dashboard'!$E$4,"Below Watch Threshold","Monitor")))</f>
        <v/>
      </c>
    </row>
    <row r="80">
      <c r="A80" s="59">
        <f>IFERROR(A79+1,"")</f>
        <v/>
      </c>
      <c r="B80" s="28">
        <f>IFERROR(IF(A80="","",INDEX('Instructions'!$H$2:$H$8,MOD(A80-1,7)+1)),"")</f>
        <v/>
      </c>
      <c r="C80" s="28">
        <f>'Dashboard'!$E$3</f>
        <v/>
      </c>
      <c r="D80" s="28">
        <f>IFERROR(IF($B$3="All Properties",SUMIFS('Pickup Data'!$K$4:$K$253,'Pickup Data'!$E$4:$E$253,A80,'Pickup Data'!$C$4:$C$253,$E$3),SUMIFS('Pickup Data'!$K$4:$K$253,'Pickup Data'!$B$4:$B$253,$B$3,'Pickup Data'!$E$4:$E$253,A80,'Pickup Data'!$C$4:$C$253,$E$3)),0)</f>
        <v/>
      </c>
      <c r="E80" s="28">
        <f>IFERROR(IF($B$3="All Properties",SUMIFS('Pickup Data'!$L$4:$L$253,'Pickup Data'!$E$4:$E$253,A80,'Pickup Data'!$C$4:$C$253,$E$3),SUMIFS('Pickup Data'!$L$4:$L$253,'Pickup Data'!$B$4:$B$253,$B$3,'Pickup Data'!$E$4:$E$253,A80,'Pickup Data'!$C$4:$C$253,$E$3)),0)</f>
        <v/>
      </c>
      <c r="F80" s="28">
        <f>E80-D80</f>
        <v/>
      </c>
      <c r="G80" s="56">
        <f>IFERROR(IF($B$3="All Properties",SUMIFS('Pickup Data'!$N$4:$N$253,'Pickup Data'!$E$4:$E$253,A80,'Pickup Data'!$C$4:$C$253,$E$3),SUMIFS('Pickup Data'!$N$4:$N$253,'Pickup Data'!$B$4:$B$253,$B$3,'Pickup Data'!$E$4:$E$253,A80,'Pickup Data'!$C$4:$C$253,$E$3)),0)</f>
        <v/>
      </c>
      <c r="H80" s="56">
        <f>IFERROR(IF($B$3="All Properties",SUMIFS('Pickup Data'!$O$4:$O$253,'Pickup Data'!$E$4:$E$253,A80,'Pickup Data'!$C$4:$C$253,$E$3),SUMIFS('Pickup Data'!$O$4:$O$253,'Pickup Data'!$B$4:$B$253,$B$3,'Pickup Data'!$E$4:$E$253,A80,'Pickup Data'!$C$4:$C$253,$E$3)),0)</f>
        <v/>
      </c>
      <c r="I80" s="56">
        <f>H80-G80</f>
        <v/>
      </c>
      <c r="J80" s="56">
        <f>IFERROR(G80/D80,0)</f>
        <v/>
      </c>
      <c r="K80" s="56">
        <f>IFERROR(H80/E80,0)</f>
        <v/>
      </c>
      <c r="L80" s="56">
        <f>IFERROR(I80/F80,0)</f>
        <v/>
      </c>
      <c r="M80" s="57">
        <f>IFERROR(D80/C80,0)</f>
        <v/>
      </c>
      <c r="N80" s="57">
        <f>IFERROR(E80/C80,0)</f>
        <v/>
      </c>
      <c r="O80" s="28">
        <f>C80-E80</f>
        <v/>
      </c>
      <c r="P80" s="28">
        <f>A80-$E$3</f>
        <v/>
      </c>
      <c r="Q80" s="28">
        <f>IF(F80&lt;0,"Wash",IF(F80&gt;0,"Positive Pickup","No Change"))</f>
        <v/>
      </c>
      <c r="R80" s="28">
        <f>IF(F80&lt;=-'Dashboard'!$E$6,"Review Material Wash",IF(N80&gt;='Dashboard'!$E$5,"High Occupancy",IF(N80&lt;'Dashboard'!$E$4,"Below Watch Threshold","Monitor")))</f>
        <v/>
      </c>
    </row>
    <row r="81">
      <c r="A81" s="59">
        <f>IFERROR(A80+1,"")</f>
        <v/>
      </c>
      <c r="B81" s="28">
        <f>IFERROR(IF(A81="","",INDEX('Instructions'!$H$2:$H$8,MOD(A81-1,7)+1)),"")</f>
        <v/>
      </c>
      <c r="C81" s="28">
        <f>'Dashboard'!$E$3</f>
        <v/>
      </c>
      <c r="D81" s="28">
        <f>IFERROR(IF($B$3="All Properties",SUMIFS('Pickup Data'!$K$4:$K$253,'Pickup Data'!$E$4:$E$253,A81,'Pickup Data'!$C$4:$C$253,$E$3),SUMIFS('Pickup Data'!$K$4:$K$253,'Pickup Data'!$B$4:$B$253,$B$3,'Pickup Data'!$E$4:$E$253,A81,'Pickup Data'!$C$4:$C$253,$E$3)),0)</f>
        <v/>
      </c>
      <c r="E81" s="28">
        <f>IFERROR(IF($B$3="All Properties",SUMIFS('Pickup Data'!$L$4:$L$253,'Pickup Data'!$E$4:$E$253,A81,'Pickup Data'!$C$4:$C$253,$E$3),SUMIFS('Pickup Data'!$L$4:$L$253,'Pickup Data'!$B$4:$B$253,$B$3,'Pickup Data'!$E$4:$E$253,A81,'Pickup Data'!$C$4:$C$253,$E$3)),0)</f>
        <v/>
      </c>
      <c r="F81" s="28">
        <f>E81-D81</f>
        <v/>
      </c>
      <c r="G81" s="56">
        <f>IFERROR(IF($B$3="All Properties",SUMIFS('Pickup Data'!$N$4:$N$253,'Pickup Data'!$E$4:$E$253,A81,'Pickup Data'!$C$4:$C$253,$E$3),SUMIFS('Pickup Data'!$N$4:$N$253,'Pickup Data'!$B$4:$B$253,$B$3,'Pickup Data'!$E$4:$E$253,A81,'Pickup Data'!$C$4:$C$253,$E$3)),0)</f>
        <v/>
      </c>
      <c r="H81" s="56">
        <f>IFERROR(IF($B$3="All Properties",SUMIFS('Pickup Data'!$O$4:$O$253,'Pickup Data'!$E$4:$E$253,A81,'Pickup Data'!$C$4:$C$253,$E$3),SUMIFS('Pickup Data'!$O$4:$O$253,'Pickup Data'!$B$4:$B$253,$B$3,'Pickup Data'!$E$4:$E$253,A81,'Pickup Data'!$C$4:$C$253,$E$3)),0)</f>
        <v/>
      </c>
      <c r="I81" s="56">
        <f>H81-G81</f>
        <v/>
      </c>
      <c r="J81" s="56">
        <f>IFERROR(G81/D81,0)</f>
        <v/>
      </c>
      <c r="K81" s="56">
        <f>IFERROR(H81/E81,0)</f>
        <v/>
      </c>
      <c r="L81" s="56">
        <f>IFERROR(I81/F81,0)</f>
        <v/>
      </c>
      <c r="M81" s="57">
        <f>IFERROR(D81/C81,0)</f>
        <v/>
      </c>
      <c r="N81" s="57">
        <f>IFERROR(E81/C81,0)</f>
        <v/>
      </c>
      <c r="O81" s="28">
        <f>C81-E81</f>
        <v/>
      </c>
      <c r="P81" s="28">
        <f>A81-$E$3</f>
        <v/>
      </c>
      <c r="Q81" s="28">
        <f>IF(F81&lt;0,"Wash",IF(F81&gt;0,"Positive Pickup","No Change"))</f>
        <v/>
      </c>
      <c r="R81" s="28">
        <f>IF(F81&lt;=-'Dashboard'!$E$6,"Review Material Wash",IF(N81&gt;='Dashboard'!$E$5,"High Occupancy",IF(N81&lt;'Dashboard'!$E$4,"Below Watch Threshold","Monitor")))</f>
        <v/>
      </c>
    </row>
    <row r="82">
      <c r="A82" s="59">
        <f>IFERROR(A81+1,"")</f>
        <v/>
      </c>
      <c r="B82" s="28">
        <f>IFERROR(IF(A82="","",INDEX('Instructions'!$H$2:$H$8,MOD(A82-1,7)+1)),"")</f>
        <v/>
      </c>
      <c r="C82" s="28">
        <f>'Dashboard'!$E$3</f>
        <v/>
      </c>
      <c r="D82" s="28">
        <f>IFERROR(IF($B$3="All Properties",SUMIFS('Pickup Data'!$K$4:$K$253,'Pickup Data'!$E$4:$E$253,A82,'Pickup Data'!$C$4:$C$253,$E$3),SUMIFS('Pickup Data'!$K$4:$K$253,'Pickup Data'!$B$4:$B$253,$B$3,'Pickup Data'!$E$4:$E$253,A82,'Pickup Data'!$C$4:$C$253,$E$3)),0)</f>
        <v/>
      </c>
      <c r="E82" s="28">
        <f>IFERROR(IF($B$3="All Properties",SUMIFS('Pickup Data'!$L$4:$L$253,'Pickup Data'!$E$4:$E$253,A82,'Pickup Data'!$C$4:$C$253,$E$3),SUMIFS('Pickup Data'!$L$4:$L$253,'Pickup Data'!$B$4:$B$253,$B$3,'Pickup Data'!$E$4:$E$253,A82,'Pickup Data'!$C$4:$C$253,$E$3)),0)</f>
        <v/>
      </c>
      <c r="F82" s="28">
        <f>E82-D82</f>
        <v/>
      </c>
      <c r="G82" s="56">
        <f>IFERROR(IF($B$3="All Properties",SUMIFS('Pickup Data'!$N$4:$N$253,'Pickup Data'!$E$4:$E$253,A82,'Pickup Data'!$C$4:$C$253,$E$3),SUMIFS('Pickup Data'!$N$4:$N$253,'Pickup Data'!$B$4:$B$253,$B$3,'Pickup Data'!$E$4:$E$253,A82,'Pickup Data'!$C$4:$C$253,$E$3)),0)</f>
        <v/>
      </c>
      <c r="H82" s="56">
        <f>IFERROR(IF($B$3="All Properties",SUMIFS('Pickup Data'!$O$4:$O$253,'Pickup Data'!$E$4:$E$253,A82,'Pickup Data'!$C$4:$C$253,$E$3),SUMIFS('Pickup Data'!$O$4:$O$253,'Pickup Data'!$B$4:$B$253,$B$3,'Pickup Data'!$E$4:$E$253,A82,'Pickup Data'!$C$4:$C$253,$E$3)),0)</f>
        <v/>
      </c>
      <c r="I82" s="56">
        <f>H82-G82</f>
        <v/>
      </c>
      <c r="J82" s="56">
        <f>IFERROR(G82/D82,0)</f>
        <v/>
      </c>
      <c r="K82" s="56">
        <f>IFERROR(H82/E82,0)</f>
        <v/>
      </c>
      <c r="L82" s="56">
        <f>IFERROR(I82/F82,0)</f>
        <v/>
      </c>
      <c r="M82" s="57">
        <f>IFERROR(D82/C82,0)</f>
        <v/>
      </c>
      <c r="N82" s="57">
        <f>IFERROR(E82/C82,0)</f>
        <v/>
      </c>
      <c r="O82" s="28">
        <f>C82-E82</f>
        <v/>
      </c>
      <c r="P82" s="28">
        <f>A82-$E$3</f>
        <v/>
      </c>
      <c r="Q82" s="28">
        <f>IF(F82&lt;0,"Wash",IF(F82&gt;0,"Positive Pickup","No Change"))</f>
        <v/>
      </c>
      <c r="R82" s="28">
        <f>IF(F82&lt;=-'Dashboard'!$E$6,"Review Material Wash",IF(N82&gt;='Dashboard'!$E$5,"High Occupancy",IF(N82&lt;'Dashboard'!$E$4,"Below Watch Threshold","Monitor")))</f>
        <v/>
      </c>
    </row>
    <row r="83">
      <c r="A83" s="59">
        <f>IFERROR(A82+1,"")</f>
        <v/>
      </c>
      <c r="B83" s="28">
        <f>IFERROR(IF(A83="","",INDEX('Instructions'!$H$2:$H$8,MOD(A83-1,7)+1)),"")</f>
        <v/>
      </c>
      <c r="C83" s="28">
        <f>'Dashboard'!$E$3</f>
        <v/>
      </c>
      <c r="D83" s="28">
        <f>IFERROR(IF($B$3="All Properties",SUMIFS('Pickup Data'!$K$4:$K$253,'Pickup Data'!$E$4:$E$253,A83,'Pickup Data'!$C$4:$C$253,$E$3),SUMIFS('Pickup Data'!$K$4:$K$253,'Pickup Data'!$B$4:$B$253,$B$3,'Pickup Data'!$E$4:$E$253,A83,'Pickup Data'!$C$4:$C$253,$E$3)),0)</f>
        <v/>
      </c>
      <c r="E83" s="28">
        <f>IFERROR(IF($B$3="All Properties",SUMIFS('Pickup Data'!$L$4:$L$253,'Pickup Data'!$E$4:$E$253,A83,'Pickup Data'!$C$4:$C$253,$E$3),SUMIFS('Pickup Data'!$L$4:$L$253,'Pickup Data'!$B$4:$B$253,$B$3,'Pickup Data'!$E$4:$E$253,A83,'Pickup Data'!$C$4:$C$253,$E$3)),0)</f>
        <v/>
      </c>
      <c r="F83" s="28">
        <f>E83-D83</f>
        <v/>
      </c>
      <c r="G83" s="56">
        <f>IFERROR(IF($B$3="All Properties",SUMIFS('Pickup Data'!$N$4:$N$253,'Pickup Data'!$E$4:$E$253,A83,'Pickup Data'!$C$4:$C$253,$E$3),SUMIFS('Pickup Data'!$N$4:$N$253,'Pickup Data'!$B$4:$B$253,$B$3,'Pickup Data'!$E$4:$E$253,A83,'Pickup Data'!$C$4:$C$253,$E$3)),0)</f>
        <v/>
      </c>
      <c r="H83" s="56">
        <f>IFERROR(IF($B$3="All Properties",SUMIFS('Pickup Data'!$O$4:$O$253,'Pickup Data'!$E$4:$E$253,A83,'Pickup Data'!$C$4:$C$253,$E$3),SUMIFS('Pickup Data'!$O$4:$O$253,'Pickup Data'!$B$4:$B$253,$B$3,'Pickup Data'!$E$4:$E$253,A83,'Pickup Data'!$C$4:$C$253,$E$3)),0)</f>
        <v/>
      </c>
      <c r="I83" s="56">
        <f>H83-G83</f>
        <v/>
      </c>
      <c r="J83" s="56">
        <f>IFERROR(G83/D83,0)</f>
        <v/>
      </c>
      <c r="K83" s="56">
        <f>IFERROR(H83/E83,0)</f>
        <v/>
      </c>
      <c r="L83" s="56">
        <f>IFERROR(I83/F83,0)</f>
        <v/>
      </c>
      <c r="M83" s="57">
        <f>IFERROR(D83/C83,0)</f>
        <v/>
      </c>
      <c r="N83" s="57">
        <f>IFERROR(E83/C83,0)</f>
        <v/>
      </c>
      <c r="O83" s="28">
        <f>C83-E83</f>
        <v/>
      </c>
      <c r="P83" s="28">
        <f>A83-$E$3</f>
        <v/>
      </c>
      <c r="Q83" s="28">
        <f>IF(F83&lt;0,"Wash",IF(F83&gt;0,"Positive Pickup","No Change"))</f>
        <v/>
      </c>
      <c r="R83" s="28">
        <f>IF(F83&lt;=-'Dashboard'!$E$6,"Review Material Wash",IF(N83&gt;='Dashboard'!$E$5,"High Occupancy",IF(N83&lt;'Dashboard'!$E$4,"Below Watch Threshold","Monitor")))</f>
        <v/>
      </c>
    </row>
    <row r="84">
      <c r="A84" s="59">
        <f>IFERROR(A83+1,"")</f>
        <v/>
      </c>
      <c r="B84" s="28">
        <f>IFERROR(IF(A84="","",INDEX('Instructions'!$H$2:$H$8,MOD(A84-1,7)+1)),"")</f>
        <v/>
      </c>
      <c r="C84" s="28">
        <f>'Dashboard'!$E$3</f>
        <v/>
      </c>
      <c r="D84" s="28">
        <f>IFERROR(IF($B$3="All Properties",SUMIFS('Pickup Data'!$K$4:$K$253,'Pickup Data'!$E$4:$E$253,A84,'Pickup Data'!$C$4:$C$253,$E$3),SUMIFS('Pickup Data'!$K$4:$K$253,'Pickup Data'!$B$4:$B$253,$B$3,'Pickup Data'!$E$4:$E$253,A84,'Pickup Data'!$C$4:$C$253,$E$3)),0)</f>
        <v/>
      </c>
      <c r="E84" s="28">
        <f>IFERROR(IF($B$3="All Properties",SUMIFS('Pickup Data'!$L$4:$L$253,'Pickup Data'!$E$4:$E$253,A84,'Pickup Data'!$C$4:$C$253,$E$3),SUMIFS('Pickup Data'!$L$4:$L$253,'Pickup Data'!$B$4:$B$253,$B$3,'Pickup Data'!$E$4:$E$253,A84,'Pickup Data'!$C$4:$C$253,$E$3)),0)</f>
        <v/>
      </c>
      <c r="F84" s="28">
        <f>E84-D84</f>
        <v/>
      </c>
      <c r="G84" s="56">
        <f>IFERROR(IF($B$3="All Properties",SUMIFS('Pickup Data'!$N$4:$N$253,'Pickup Data'!$E$4:$E$253,A84,'Pickup Data'!$C$4:$C$253,$E$3),SUMIFS('Pickup Data'!$N$4:$N$253,'Pickup Data'!$B$4:$B$253,$B$3,'Pickup Data'!$E$4:$E$253,A84,'Pickup Data'!$C$4:$C$253,$E$3)),0)</f>
        <v/>
      </c>
      <c r="H84" s="56">
        <f>IFERROR(IF($B$3="All Properties",SUMIFS('Pickup Data'!$O$4:$O$253,'Pickup Data'!$E$4:$E$253,A84,'Pickup Data'!$C$4:$C$253,$E$3),SUMIFS('Pickup Data'!$O$4:$O$253,'Pickup Data'!$B$4:$B$253,$B$3,'Pickup Data'!$E$4:$E$253,A84,'Pickup Data'!$C$4:$C$253,$E$3)),0)</f>
        <v/>
      </c>
      <c r="I84" s="56">
        <f>H84-G84</f>
        <v/>
      </c>
      <c r="J84" s="56">
        <f>IFERROR(G84/D84,0)</f>
        <v/>
      </c>
      <c r="K84" s="56">
        <f>IFERROR(H84/E84,0)</f>
        <v/>
      </c>
      <c r="L84" s="56">
        <f>IFERROR(I84/F84,0)</f>
        <v/>
      </c>
      <c r="M84" s="57">
        <f>IFERROR(D84/C84,0)</f>
        <v/>
      </c>
      <c r="N84" s="57">
        <f>IFERROR(E84/C84,0)</f>
        <v/>
      </c>
      <c r="O84" s="28">
        <f>C84-E84</f>
        <v/>
      </c>
      <c r="P84" s="28">
        <f>A84-$E$3</f>
        <v/>
      </c>
      <c r="Q84" s="28">
        <f>IF(F84&lt;0,"Wash",IF(F84&gt;0,"Positive Pickup","No Change"))</f>
        <v/>
      </c>
      <c r="R84" s="28">
        <f>IF(F84&lt;=-'Dashboard'!$E$6,"Review Material Wash",IF(N84&gt;='Dashboard'!$E$5,"High Occupancy",IF(N84&lt;'Dashboard'!$E$4,"Below Watch Threshold","Monitor")))</f>
        <v/>
      </c>
    </row>
    <row r="85">
      <c r="A85" s="59">
        <f>IFERROR(A84+1,"")</f>
        <v/>
      </c>
      <c r="B85" s="28">
        <f>IFERROR(IF(A85="","",INDEX('Instructions'!$H$2:$H$8,MOD(A85-1,7)+1)),"")</f>
        <v/>
      </c>
      <c r="C85" s="28">
        <f>'Dashboard'!$E$3</f>
        <v/>
      </c>
      <c r="D85" s="28">
        <f>IFERROR(IF($B$3="All Properties",SUMIFS('Pickup Data'!$K$4:$K$253,'Pickup Data'!$E$4:$E$253,A85,'Pickup Data'!$C$4:$C$253,$E$3),SUMIFS('Pickup Data'!$K$4:$K$253,'Pickup Data'!$B$4:$B$253,$B$3,'Pickup Data'!$E$4:$E$253,A85,'Pickup Data'!$C$4:$C$253,$E$3)),0)</f>
        <v/>
      </c>
      <c r="E85" s="28">
        <f>IFERROR(IF($B$3="All Properties",SUMIFS('Pickup Data'!$L$4:$L$253,'Pickup Data'!$E$4:$E$253,A85,'Pickup Data'!$C$4:$C$253,$E$3),SUMIFS('Pickup Data'!$L$4:$L$253,'Pickup Data'!$B$4:$B$253,$B$3,'Pickup Data'!$E$4:$E$253,A85,'Pickup Data'!$C$4:$C$253,$E$3)),0)</f>
        <v/>
      </c>
      <c r="F85" s="28">
        <f>E85-D85</f>
        <v/>
      </c>
      <c r="G85" s="56">
        <f>IFERROR(IF($B$3="All Properties",SUMIFS('Pickup Data'!$N$4:$N$253,'Pickup Data'!$E$4:$E$253,A85,'Pickup Data'!$C$4:$C$253,$E$3),SUMIFS('Pickup Data'!$N$4:$N$253,'Pickup Data'!$B$4:$B$253,$B$3,'Pickup Data'!$E$4:$E$253,A85,'Pickup Data'!$C$4:$C$253,$E$3)),0)</f>
        <v/>
      </c>
      <c r="H85" s="56">
        <f>IFERROR(IF($B$3="All Properties",SUMIFS('Pickup Data'!$O$4:$O$253,'Pickup Data'!$E$4:$E$253,A85,'Pickup Data'!$C$4:$C$253,$E$3),SUMIFS('Pickup Data'!$O$4:$O$253,'Pickup Data'!$B$4:$B$253,$B$3,'Pickup Data'!$E$4:$E$253,A85,'Pickup Data'!$C$4:$C$253,$E$3)),0)</f>
        <v/>
      </c>
      <c r="I85" s="56">
        <f>H85-G85</f>
        <v/>
      </c>
      <c r="J85" s="56">
        <f>IFERROR(G85/D85,0)</f>
        <v/>
      </c>
      <c r="K85" s="56">
        <f>IFERROR(H85/E85,0)</f>
        <v/>
      </c>
      <c r="L85" s="56">
        <f>IFERROR(I85/F85,0)</f>
        <v/>
      </c>
      <c r="M85" s="57">
        <f>IFERROR(D85/C85,0)</f>
        <v/>
      </c>
      <c r="N85" s="57">
        <f>IFERROR(E85/C85,0)</f>
        <v/>
      </c>
      <c r="O85" s="28">
        <f>C85-E85</f>
        <v/>
      </c>
      <c r="P85" s="28">
        <f>A85-$E$3</f>
        <v/>
      </c>
      <c r="Q85" s="28">
        <f>IF(F85&lt;0,"Wash",IF(F85&gt;0,"Positive Pickup","No Change"))</f>
        <v/>
      </c>
      <c r="R85" s="28">
        <f>IF(F85&lt;=-'Dashboard'!$E$6,"Review Material Wash",IF(N85&gt;='Dashboard'!$E$5,"High Occupancy",IF(N85&lt;'Dashboard'!$E$4,"Below Watch Threshold","Monitor")))</f>
        <v/>
      </c>
    </row>
    <row r="86">
      <c r="A86" s="59">
        <f>IFERROR(A85+1,"")</f>
        <v/>
      </c>
      <c r="B86" s="28">
        <f>IFERROR(IF(A86="","",INDEX('Instructions'!$H$2:$H$8,MOD(A86-1,7)+1)),"")</f>
        <v/>
      </c>
      <c r="C86" s="28">
        <f>'Dashboard'!$E$3</f>
        <v/>
      </c>
      <c r="D86" s="28">
        <f>IFERROR(IF($B$3="All Properties",SUMIFS('Pickup Data'!$K$4:$K$253,'Pickup Data'!$E$4:$E$253,A86,'Pickup Data'!$C$4:$C$253,$E$3),SUMIFS('Pickup Data'!$K$4:$K$253,'Pickup Data'!$B$4:$B$253,$B$3,'Pickup Data'!$E$4:$E$253,A86,'Pickup Data'!$C$4:$C$253,$E$3)),0)</f>
        <v/>
      </c>
      <c r="E86" s="28">
        <f>IFERROR(IF($B$3="All Properties",SUMIFS('Pickup Data'!$L$4:$L$253,'Pickup Data'!$E$4:$E$253,A86,'Pickup Data'!$C$4:$C$253,$E$3),SUMIFS('Pickup Data'!$L$4:$L$253,'Pickup Data'!$B$4:$B$253,$B$3,'Pickup Data'!$E$4:$E$253,A86,'Pickup Data'!$C$4:$C$253,$E$3)),0)</f>
        <v/>
      </c>
      <c r="F86" s="28">
        <f>E86-D86</f>
        <v/>
      </c>
      <c r="G86" s="56">
        <f>IFERROR(IF($B$3="All Properties",SUMIFS('Pickup Data'!$N$4:$N$253,'Pickup Data'!$E$4:$E$253,A86,'Pickup Data'!$C$4:$C$253,$E$3),SUMIFS('Pickup Data'!$N$4:$N$253,'Pickup Data'!$B$4:$B$253,$B$3,'Pickup Data'!$E$4:$E$253,A86,'Pickup Data'!$C$4:$C$253,$E$3)),0)</f>
        <v/>
      </c>
      <c r="H86" s="56">
        <f>IFERROR(IF($B$3="All Properties",SUMIFS('Pickup Data'!$O$4:$O$253,'Pickup Data'!$E$4:$E$253,A86,'Pickup Data'!$C$4:$C$253,$E$3),SUMIFS('Pickup Data'!$O$4:$O$253,'Pickup Data'!$B$4:$B$253,$B$3,'Pickup Data'!$E$4:$E$253,A86,'Pickup Data'!$C$4:$C$253,$E$3)),0)</f>
        <v/>
      </c>
      <c r="I86" s="56">
        <f>H86-G86</f>
        <v/>
      </c>
      <c r="J86" s="56">
        <f>IFERROR(G86/D86,0)</f>
        <v/>
      </c>
      <c r="K86" s="56">
        <f>IFERROR(H86/E86,0)</f>
        <v/>
      </c>
      <c r="L86" s="56">
        <f>IFERROR(I86/F86,0)</f>
        <v/>
      </c>
      <c r="M86" s="57">
        <f>IFERROR(D86/C86,0)</f>
        <v/>
      </c>
      <c r="N86" s="57">
        <f>IFERROR(E86/C86,0)</f>
        <v/>
      </c>
      <c r="O86" s="28">
        <f>C86-E86</f>
        <v/>
      </c>
      <c r="P86" s="28">
        <f>A86-$E$3</f>
        <v/>
      </c>
      <c r="Q86" s="28">
        <f>IF(F86&lt;0,"Wash",IF(F86&gt;0,"Positive Pickup","No Change"))</f>
        <v/>
      </c>
      <c r="R86" s="28">
        <f>IF(F86&lt;=-'Dashboard'!$E$6,"Review Material Wash",IF(N86&gt;='Dashboard'!$E$5,"High Occupancy",IF(N86&lt;'Dashboard'!$E$4,"Below Watch Threshold","Monitor")))</f>
        <v/>
      </c>
    </row>
    <row r="87">
      <c r="A87" s="59">
        <f>IFERROR(A86+1,"")</f>
        <v/>
      </c>
      <c r="B87" s="28">
        <f>IFERROR(IF(A87="","",INDEX('Instructions'!$H$2:$H$8,MOD(A87-1,7)+1)),"")</f>
        <v/>
      </c>
      <c r="C87" s="28">
        <f>'Dashboard'!$E$3</f>
        <v/>
      </c>
      <c r="D87" s="28">
        <f>IFERROR(IF($B$3="All Properties",SUMIFS('Pickup Data'!$K$4:$K$253,'Pickup Data'!$E$4:$E$253,A87,'Pickup Data'!$C$4:$C$253,$E$3),SUMIFS('Pickup Data'!$K$4:$K$253,'Pickup Data'!$B$4:$B$253,$B$3,'Pickup Data'!$E$4:$E$253,A87,'Pickup Data'!$C$4:$C$253,$E$3)),0)</f>
        <v/>
      </c>
      <c r="E87" s="28">
        <f>IFERROR(IF($B$3="All Properties",SUMIFS('Pickup Data'!$L$4:$L$253,'Pickup Data'!$E$4:$E$253,A87,'Pickup Data'!$C$4:$C$253,$E$3),SUMIFS('Pickup Data'!$L$4:$L$253,'Pickup Data'!$B$4:$B$253,$B$3,'Pickup Data'!$E$4:$E$253,A87,'Pickup Data'!$C$4:$C$253,$E$3)),0)</f>
        <v/>
      </c>
      <c r="F87" s="28">
        <f>E87-D87</f>
        <v/>
      </c>
      <c r="G87" s="56">
        <f>IFERROR(IF($B$3="All Properties",SUMIFS('Pickup Data'!$N$4:$N$253,'Pickup Data'!$E$4:$E$253,A87,'Pickup Data'!$C$4:$C$253,$E$3),SUMIFS('Pickup Data'!$N$4:$N$253,'Pickup Data'!$B$4:$B$253,$B$3,'Pickup Data'!$E$4:$E$253,A87,'Pickup Data'!$C$4:$C$253,$E$3)),0)</f>
        <v/>
      </c>
      <c r="H87" s="56">
        <f>IFERROR(IF($B$3="All Properties",SUMIFS('Pickup Data'!$O$4:$O$253,'Pickup Data'!$E$4:$E$253,A87,'Pickup Data'!$C$4:$C$253,$E$3),SUMIFS('Pickup Data'!$O$4:$O$253,'Pickup Data'!$B$4:$B$253,$B$3,'Pickup Data'!$E$4:$E$253,A87,'Pickup Data'!$C$4:$C$253,$E$3)),0)</f>
        <v/>
      </c>
      <c r="I87" s="56">
        <f>H87-G87</f>
        <v/>
      </c>
      <c r="J87" s="56">
        <f>IFERROR(G87/D87,0)</f>
        <v/>
      </c>
      <c r="K87" s="56">
        <f>IFERROR(H87/E87,0)</f>
        <v/>
      </c>
      <c r="L87" s="56">
        <f>IFERROR(I87/F87,0)</f>
        <v/>
      </c>
      <c r="M87" s="57">
        <f>IFERROR(D87/C87,0)</f>
        <v/>
      </c>
      <c r="N87" s="57">
        <f>IFERROR(E87/C87,0)</f>
        <v/>
      </c>
      <c r="O87" s="28">
        <f>C87-E87</f>
        <v/>
      </c>
      <c r="P87" s="28">
        <f>A87-$E$3</f>
        <v/>
      </c>
      <c r="Q87" s="28">
        <f>IF(F87&lt;0,"Wash",IF(F87&gt;0,"Positive Pickup","No Change"))</f>
        <v/>
      </c>
      <c r="R87" s="28">
        <f>IF(F87&lt;=-'Dashboard'!$E$6,"Review Material Wash",IF(N87&gt;='Dashboard'!$E$5,"High Occupancy",IF(N87&lt;'Dashboard'!$E$4,"Below Watch Threshold","Monitor")))</f>
        <v/>
      </c>
    </row>
    <row r="88">
      <c r="A88" s="59">
        <f>IFERROR(A87+1,"")</f>
        <v/>
      </c>
      <c r="B88" s="28">
        <f>IFERROR(IF(A88="","",INDEX('Instructions'!$H$2:$H$8,MOD(A88-1,7)+1)),"")</f>
        <v/>
      </c>
      <c r="C88" s="28">
        <f>'Dashboard'!$E$3</f>
        <v/>
      </c>
      <c r="D88" s="28">
        <f>IFERROR(IF($B$3="All Properties",SUMIFS('Pickup Data'!$K$4:$K$253,'Pickup Data'!$E$4:$E$253,A88,'Pickup Data'!$C$4:$C$253,$E$3),SUMIFS('Pickup Data'!$K$4:$K$253,'Pickup Data'!$B$4:$B$253,$B$3,'Pickup Data'!$E$4:$E$253,A88,'Pickup Data'!$C$4:$C$253,$E$3)),0)</f>
        <v/>
      </c>
      <c r="E88" s="28">
        <f>IFERROR(IF($B$3="All Properties",SUMIFS('Pickup Data'!$L$4:$L$253,'Pickup Data'!$E$4:$E$253,A88,'Pickup Data'!$C$4:$C$253,$E$3),SUMIFS('Pickup Data'!$L$4:$L$253,'Pickup Data'!$B$4:$B$253,$B$3,'Pickup Data'!$E$4:$E$253,A88,'Pickup Data'!$C$4:$C$253,$E$3)),0)</f>
        <v/>
      </c>
      <c r="F88" s="28">
        <f>E88-D88</f>
        <v/>
      </c>
      <c r="G88" s="56">
        <f>IFERROR(IF($B$3="All Properties",SUMIFS('Pickup Data'!$N$4:$N$253,'Pickup Data'!$E$4:$E$253,A88,'Pickup Data'!$C$4:$C$253,$E$3),SUMIFS('Pickup Data'!$N$4:$N$253,'Pickup Data'!$B$4:$B$253,$B$3,'Pickup Data'!$E$4:$E$253,A88,'Pickup Data'!$C$4:$C$253,$E$3)),0)</f>
        <v/>
      </c>
      <c r="H88" s="56">
        <f>IFERROR(IF($B$3="All Properties",SUMIFS('Pickup Data'!$O$4:$O$253,'Pickup Data'!$E$4:$E$253,A88,'Pickup Data'!$C$4:$C$253,$E$3),SUMIFS('Pickup Data'!$O$4:$O$253,'Pickup Data'!$B$4:$B$253,$B$3,'Pickup Data'!$E$4:$E$253,A88,'Pickup Data'!$C$4:$C$253,$E$3)),0)</f>
        <v/>
      </c>
      <c r="I88" s="56">
        <f>H88-G88</f>
        <v/>
      </c>
      <c r="J88" s="56">
        <f>IFERROR(G88/D88,0)</f>
        <v/>
      </c>
      <c r="K88" s="56">
        <f>IFERROR(H88/E88,0)</f>
        <v/>
      </c>
      <c r="L88" s="56">
        <f>IFERROR(I88/F88,0)</f>
        <v/>
      </c>
      <c r="M88" s="57">
        <f>IFERROR(D88/C88,0)</f>
        <v/>
      </c>
      <c r="N88" s="57">
        <f>IFERROR(E88/C88,0)</f>
        <v/>
      </c>
      <c r="O88" s="28">
        <f>C88-E88</f>
        <v/>
      </c>
      <c r="P88" s="28">
        <f>A88-$E$3</f>
        <v/>
      </c>
      <c r="Q88" s="28">
        <f>IF(F88&lt;0,"Wash",IF(F88&gt;0,"Positive Pickup","No Change"))</f>
        <v/>
      </c>
      <c r="R88" s="28">
        <f>IF(F88&lt;=-'Dashboard'!$E$6,"Review Material Wash",IF(N88&gt;='Dashboard'!$E$5,"High Occupancy",IF(N88&lt;'Dashboard'!$E$4,"Below Watch Threshold","Monitor")))</f>
        <v/>
      </c>
    </row>
    <row r="89">
      <c r="A89" s="59">
        <f>IFERROR(A88+1,"")</f>
        <v/>
      </c>
      <c r="B89" s="28">
        <f>IFERROR(IF(A89="","",INDEX('Instructions'!$H$2:$H$8,MOD(A89-1,7)+1)),"")</f>
        <v/>
      </c>
      <c r="C89" s="28">
        <f>'Dashboard'!$E$3</f>
        <v/>
      </c>
      <c r="D89" s="28">
        <f>IFERROR(IF($B$3="All Properties",SUMIFS('Pickup Data'!$K$4:$K$253,'Pickup Data'!$E$4:$E$253,A89,'Pickup Data'!$C$4:$C$253,$E$3),SUMIFS('Pickup Data'!$K$4:$K$253,'Pickup Data'!$B$4:$B$253,$B$3,'Pickup Data'!$E$4:$E$253,A89,'Pickup Data'!$C$4:$C$253,$E$3)),0)</f>
        <v/>
      </c>
      <c r="E89" s="28">
        <f>IFERROR(IF($B$3="All Properties",SUMIFS('Pickup Data'!$L$4:$L$253,'Pickup Data'!$E$4:$E$253,A89,'Pickup Data'!$C$4:$C$253,$E$3),SUMIFS('Pickup Data'!$L$4:$L$253,'Pickup Data'!$B$4:$B$253,$B$3,'Pickup Data'!$E$4:$E$253,A89,'Pickup Data'!$C$4:$C$253,$E$3)),0)</f>
        <v/>
      </c>
      <c r="F89" s="28">
        <f>E89-D89</f>
        <v/>
      </c>
      <c r="G89" s="56">
        <f>IFERROR(IF($B$3="All Properties",SUMIFS('Pickup Data'!$N$4:$N$253,'Pickup Data'!$E$4:$E$253,A89,'Pickup Data'!$C$4:$C$253,$E$3),SUMIFS('Pickup Data'!$N$4:$N$253,'Pickup Data'!$B$4:$B$253,$B$3,'Pickup Data'!$E$4:$E$253,A89,'Pickup Data'!$C$4:$C$253,$E$3)),0)</f>
        <v/>
      </c>
      <c r="H89" s="56">
        <f>IFERROR(IF($B$3="All Properties",SUMIFS('Pickup Data'!$O$4:$O$253,'Pickup Data'!$E$4:$E$253,A89,'Pickup Data'!$C$4:$C$253,$E$3),SUMIFS('Pickup Data'!$O$4:$O$253,'Pickup Data'!$B$4:$B$253,$B$3,'Pickup Data'!$E$4:$E$253,A89,'Pickup Data'!$C$4:$C$253,$E$3)),0)</f>
        <v/>
      </c>
      <c r="I89" s="56">
        <f>H89-G89</f>
        <v/>
      </c>
      <c r="J89" s="56">
        <f>IFERROR(G89/D89,0)</f>
        <v/>
      </c>
      <c r="K89" s="56">
        <f>IFERROR(H89/E89,0)</f>
        <v/>
      </c>
      <c r="L89" s="56">
        <f>IFERROR(I89/F89,0)</f>
        <v/>
      </c>
      <c r="M89" s="57">
        <f>IFERROR(D89/C89,0)</f>
        <v/>
      </c>
      <c r="N89" s="57">
        <f>IFERROR(E89/C89,0)</f>
        <v/>
      </c>
      <c r="O89" s="28">
        <f>C89-E89</f>
        <v/>
      </c>
      <c r="P89" s="28">
        <f>A89-$E$3</f>
        <v/>
      </c>
      <c r="Q89" s="28">
        <f>IF(F89&lt;0,"Wash",IF(F89&gt;0,"Positive Pickup","No Change"))</f>
        <v/>
      </c>
      <c r="R89" s="28">
        <f>IF(F89&lt;=-'Dashboard'!$E$6,"Review Material Wash",IF(N89&gt;='Dashboard'!$E$5,"High Occupancy",IF(N89&lt;'Dashboard'!$E$4,"Below Watch Threshold","Monitor")))</f>
        <v/>
      </c>
    </row>
    <row r="90">
      <c r="A90" s="59">
        <f>IFERROR(A89+1,"")</f>
        <v/>
      </c>
      <c r="B90" s="28">
        <f>IFERROR(IF(A90="","",INDEX('Instructions'!$H$2:$H$8,MOD(A90-1,7)+1)),"")</f>
        <v/>
      </c>
      <c r="C90" s="28">
        <f>'Dashboard'!$E$3</f>
        <v/>
      </c>
      <c r="D90" s="28">
        <f>IFERROR(IF($B$3="All Properties",SUMIFS('Pickup Data'!$K$4:$K$253,'Pickup Data'!$E$4:$E$253,A90,'Pickup Data'!$C$4:$C$253,$E$3),SUMIFS('Pickup Data'!$K$4:$K$253,'Pickup Data'!$B$4:$B$253,$B$3,'Pickup Data'!$E$4:$E$253,A90,'Pickup Data'!$C$4:$C$253,$E$3)),0)</f>
        <v/>
      </c>
      <c r="E90" s="28">
        <f>IFERROR(IF($B$3="All Properties",SUMIFS('Pickup Data'!$L$4:$L$253,'Pickup Data'!$E$4:$E$253,A90,'Pickup Data'!$C$4:$C$253,$E$3),SUMIFS('Pickup Data'!$L$4:$L$253,'Pickup Data'!$B$4:$B$253,$B$3,'Pickup Data'!$E$4:$E$253,A90,'Pickup Data'!$C$4:$C$253,$E$3)),0)</f>
        <v/>
      </c>
      <c r="F90" s="28">
        <f>E90-D90</f>
        <v/>
      </c>
      <c r="G90" s="56">
        <f>IFERROR(IF($B$3="All Properties",SUMIFS('Pickup Data'!$N$4:$N$253,'Pickup Data'!$E$4:$E$253,A90,'Pickup Data'!$C$4:$C$253,$E$3),SUMIFS('Pickup Data'!$N$4:$N$253,'Pickup Data'!$B$4:$B$253,$B$3,'Pickup Data'!$E$4:$E$253,A90,'Pickup Data'!$C$4:$C$253,$E$3)),0)</f>
        <v/>
      </c>
      <c r="H90" s="56">
        <f>IFERROR(IF($B$3="All Properties",SUMIFS('Pickup Data'!$O$4:$O$253,'Pickup Data'!$E$4:$E$253,A90,'Pickup Data'!$C$4:$C$253,$E$3),SUMIFS('Pickup Data'!$O$4:$O$253,'Pickup Data'!$B$4:$B$253,$B$3,'Pickup Data'!$E$4:$E$253,A90,'Pickup Data'!$C$4:$C$253,$E$3)),0)</f>
        <v/>
      </c>
      <c r="I90" s="56">
        <f>H90-G90</f>
        <v/>
      </c>
      <c r="J90" s="56">
        <f>IFERROR(G90/D90,0)</f>
        <v/>
      </c>
      <c r="K90" s="56">
        <f>IFERROR(H90/E90,0)</f>
        <v/>
      </c>
      <c r="L90" s="56">
        <f>IFERROR(I90/F90,0)</f>
        <v/>
      </c>
      <c r="M90" s="57">
        <f>IFERROR(D90/C90,0)</f>
        <v/>
      </c>
      <c r="N90" s="57">
        <f>IFERROR(E90/C90,0)</f>
        <v/>
      </c>
      <c r="O90" s="28">
        <f>C90-E90</f>
        <v/>
      </c>
      <c r="P90" s="28">
        <f>A90-$E$3</f>
        <v/>
      </c>
      <c r="Q90" s="28">
        <f>IF(F90&lt;0,"Wash",IF(F90&gt;0,"Positive Pickup","No Change"))</f>
        <v/>
      </c>
      <c r="R90" s="28">
        <f>IF(F90&lt;=-'Dashboard'!$E$6,"Review Material Wash",IF(N90&gt;='Dashboard'!$E$5,"High Occupancy",IF(N90&lt;'Dashboard'!$E$4,"Below Watch Threshold","Monitor")))</f>
        <v/>
      </c>
    </row>
    <row r="91">
      <c r="A91" s="59">
        <f>IFERROR(A90+1,"")</f>
        <v/>
      </c>
      <c r="B91" s="28">
        <f>IFERROR(IF(A91="","",INDEX('Instructions'!$H$2:$H$8,MOD(A91-1,7)+1)),"")</f>
        <v/>
      </c>
      <c r="C91" s="28">
        <f>'Dashboard'!$E$3</f>
        <v/>
      </c>
      <c r="D91" s="28">
        <f>IFERROR(IF($B$3="All Properties",SUMIFS('Pickup Data'!$K$4:$K$253,'Pickup Data'!$E$4:$E$253,A91,'Pickup Data'!$C$4:$C$253,$E$3),SUMIFS('Pickup Data'!$K$4:$K$253,'Pickup Data'!$B$4:$B$253,$B$3,'Pickup Data'!$E$4:$E$253,A91,'Pickup Data'!$C$4:$C$253,$E$3)),0)</f>
        <v/>
      </c>
      <c r="E91" s="28">
        <f>IFERROR(IF($B$3="All Properties",SUMIFS('Pickup Data'!$L$4:$L$253,'Pickup Data'!$E$4:$E$253,A91,'Pickup Data'!$C$4:$C$253,$E$3),SUMIFS('Pickup Data'!$L$4:$L$253,'Pickup Data'!$B$4:$B$253,$B$3,'Pickup Data'!$E$4:$E$253,A91,'Pickup Data'!$C$4:$C$253,$E$3)),0)</f>
        <v/>
      </c>
      <c r="F91" s="28">
        <f>E91-D91</f>
        <v/>
      </c>
      <c r="G91" s="56">
        <f>IFERROR(IF($B$3="All Properties",SUMIFS('Pickup Data'!$N$4:$N$253,'Pickup Data'!$E$4:$E$253,A91,'Pickup Data'!$C$4:$C$253,$E$3),SUMIFS('Pickup Data'!$N$4:$N$253,'Pickup Data'!$B$4:$B$253,$B$3,'Pickup Data'!$E$4:$E$253,A91,'Pickup Data'!$C$4:$C$253,$E$3)),0)</f>
        <v/>
      </c>
      <c r="H91" s="56">
        <f>IFERROR(IF($B$3="All Properties",SUMIFS('Pickup Data'!$O$4:$O$253,'Pickup Data'!$E$4:$E$253,A91,'Pickup Data'!$C$4:$C$253,$E$3),SUMIFS('Pickup Data'!$O$4:$O$253,'Pickup Data'!$B$4:$B$253,$B$3,'Pickup Data'!$E$4:$E$253,A91,'Pickup Data'!$C$4:$C$253,$E$3)),0)</f>
        <v/>
      </c>
      <c r="I91" s="56">
        <f>H91-G91</f>
        <v/>
      </c>
      <c r="J91" s="56">
        <f>IFERROR(G91/D91,0)</f>
        <v/>
      </c>
      <c r="K91" s="56">
        <f>IFERROR(H91/E91,0)</f>
        <v/>
      </c>
      <c r="L91" s="56">
        <f>IFERROR(I91/F91,0)</f>
        <v/>
      </c>
      <c r="M91" s="57">
        <f>IFERROR(D91/C91,0)</f>
        <v/>
      </c>
      <c r="N91" s="57">
        <f>IFERROR(E91/C91,0)</f>
        <v/>
      </c>
      <c r="O91" s="28">
        <f>C91-E91</f>
        <v/>
      </c>
      <c r="P91" s="28">
        <f>A91-$E$3</f>
        <v/>
      </c>
      <c r="Q91" s="28">
        <f>IF(F91&lt;0,"Wash",IF(F91&gt;0,"Positive Pickup","No Change"))</f>
        <v/>
      </c>
      <c r="R91" s="28">
        <f>IF(F91&lt;=-'Dashboard'!$E$6,"Review Material Wash",IF(N91&gt;='Dashboard'!$E$5,"High Occupancy",IF(N91&lt;'Dashboard'!$E$4,"Below Watch Threshold","Monitor")))</f>
        <v/>
      </c>
    </row>
    <row r="92">
      <c r="A92" s="59">
        <f>IFERROR(A91+1,"")</f>
        <v/>
      </c>
      <c r="B92" s="28">
        <f>IFERROR(IF(A92="","",INDEX('Instructions'!$H$2:$H$8,MOD(A92-1,7)+1)),"")</f>
        <v/>
      </c>
      <c r="C92" s="28">
        <f>'Dashboard'!$E$3</f>
        <v/>
      </c>
      <c r="D92" s="28">
        <f>IFERROR(IF($B$3="All Properties",SUMIFS('Pickup Data'!$K$4:$K$253,'Pickup Data'!$E$4:$E$253,A92,'Pickup Data'!$C$4:$C$253,$E$3),SUMIFS('Pickup Data'!$K$4:$K$253,'Pickup Data'!$B$4:$B$253,$B$3,'Pickup Data'!$E$4:$E$253,A92,'Pickup Data'!$C$4:$C$253,$E$3)),0)</f>
        <v/>
      </c>
      <c r="E92" s="28">
        <f>IFERROR(IF($B$3="All Properties",SUMIFS('Pickup Data'!$L$4:$L$253,'Pickup Data'!$E$4:$E$253,A92,'Pickup Data'!$C$4:$C$253,$E$3),SUMIFS('Pickup Data'!$L$4:$L$253,'Pickup Data'!$B$4:$B$253,$B$3,'Pickup Data'!$E$4:$E$253,A92,'Pickup Data'!$C$4:$C$253,$E$3)),0)</f>
        <v/>
      </c>
      <c r="F92" s="28">
        <f>E92-D92</f>
        <v/>
      </c>
      <c r="G92" s="56">
        <f>IFERROR(IF($B$3="All Properties",SUMIFS('Pickup Data'!$N$4:$N$253,'Pickup Data'!$E$4:$E$253,A92,'Pickup Data'!$C$4:$C$253,$E$3),SUMIFS('Pickup Data'!$N$4:$N$253,'Pickup Data'!$B$4:$B$253,$B$3,'Pickup Data'!$E$4:$E$253,A92,'Pickup Data'!$C$4:$C$253,$E$3)),0)</f>
        <v/>
      </c>
      <c r="H92" s="56">
        <f>IFERROR(IF($B$3="All Properties",SUMIFS('Pickup Data'!$O$4:$O$253,'Pickup Data'!$E$4:$E$253,A92,'Pickup Data'!$C$4:$C$253,$E$3),SUMIFS('Pickup Data'!$O$4:$O$253,'Pickup Data'!$B$4:$B$253,$B$3,'Pickup Data'!$E$4:$E$253,A92,'Pickup Data'!$C$4:$C$253,$E$3)),0)</f>
        <v/>
      </c>
      <c r="I92" s="56">
        <f>H92-G92</f>
        <v/>
      </c>
      <c r="J92" s="56">
        <f>IFERROR(G92/D92,0)</f>
        <v/>
      </c>
      <c r="K92" s="56">
        <f>IFERROR(H92/E92,0)</f>
        <v/>
      </c>
      <c r="L92" s="56">
        <f>IFERROR(I92/F92,0)</f>
        <v/>
      </c>
      <c r="M92" s="57">
        <f>IFERROR(D92/C92,0)</f>
        <v/>
      </c>
      <c r="N92" s="57">
        <f>IFERROR(E92/C92,0)</f>
        <v/>
      </c>
      <c r="O92" s="28">
        <f>C92-E92</f>
        <v/>
      </c>
      <c r="P92" s="28">
        <f>A92-$E$3</f>
        <v/>
      </c>
      <c r="Q92" s="28">
        <f>IF(F92&lt;0,"Wash",IF(F92&gt;0,"Positive Pickup","No Change"))</f>
        <v/>
      </c>
      <c r="R92" s="28">
        <f>IF(F92&lt;=-'Dashboard'!$E$6,"Review Material Wash",IF(N92&gt;='Dashboard'!$E$5,"High Occupancy",IF(N92&lt;'Dashboard'!$E$4,"Below Watch Threshold","Monitor")))</f>
        <v/>
      </c>
    </row>
    <row r="93">
      <c r="A93" s="59">
        <f>IFERROR(A92+1,"")</f>
        <v/>
      </c>
      <c r="B93" s="28">
        <f>IFERROR(IF(A93="","",INDEX('Instructions'!$H$2:$H$8,MOD(A93-1,7)+1)),"")</f>
        <v/>
      </c>
      <c r="C93" s="28">
        <f>'Dashboard'!$E$3</f>
        <v/>
      </c>
      <c r="D93" s="28">
        <f>IFERROR(IF($B$3="All Properties",SUMIFS('Pickup Data'!$K$4:$K$253,'Pickup Data'!$E$4:$E$253,A93,'Pickup Data'!$C$4:$C$253,$E$3),SUMIFS('Pickup Data'!$K$4:$K$253,'Pickup Data'!$B$4:$B$253,$B$3,'Pickup Data'!$E$4:$E$253,A93,'Pickup Data'!$C$4:$C$253,$E$3)),0)</f>
        <v/>
      </c>
      <c r="E93" s="28">
        <f>IFERROR(IF($B$3="All Properties",SUMIFS('Pickup Data'!$L$4:$L$253,'Pickup Data'!$E$4:$E$253,A93,'Pickup Data'!$C$4:$C$253,$E$3),SUMIFS('Pickup Data'!$L$4:$L$253,'Pickup Data'!$B$4:$B$253,$B$3,'Pickup Data'!$E$4:$E$253,A93,'Pickup Data'!$C$4:$C$253,$E$3)),0)</f>
        <v/>
      </c>
      <c r="F93" s="28">
        <f>E93-D93</f>
        <v/>
      </c>
      <c r="G93" s="56">
        <f>IFERROR(IF($B$3="All Properties",SUMIFS('Pickup Data'!$N$4:$N$253,'Pickup Data'!$E$4:$E$253,A93,'Pickup Data'!$C$4:$C$253,$E$3),SUMIFS('Pickup Data'!$N$4:$N$253,'Pickup Data'!$B$4:$B$253,$B$3,'Pickup Data'!$E$4:$E$253,A93,'Pickup Data'!$C$4:$C$253,$E$3)),0)</f>
        <v/>
      </c>
      <c r="H93" s="56">
        <f>IFERROR(IF($B$3="All Properties",SUMIFS('Pickup Data'!$O$4:$O$253,'Pickup Data'!$E$4:$E$253,A93,'Pickup Data'!$C$4:$C$253,$E$3),SUMIFS('Pickup Data'!$O$4:$O$253,'Pickup Data'!$B$4:$B$253,$B$3,'Pickup Data'!$E$4:$E$253,A93,'Pickup Data'!$C$4:$C$253,$E$3)),0)</f>
        <v/>
      </c>
      <c r="I93" s="56">
        <f>H93-G93</f>
        <v/>
      </c>
      <c r="J93" s="56">
        <f>IFERROR(G93/D93,0)</f>
        <v/>
      </c>
      <c r="K93" s="56">
        <f>IFERROR(H93/E93,0)</f>
        <v/>
      </c>
      <c r="L93" s="56">
        <f>IFERROR(I93/F93,0)</f>
        <v/>
      </c>
      <c r="M93" s="57">
        <f>IFERROR(D93/C93,0)</f>
        <v/>
      </c>
      <c r="N93" s="57">
        <f>IFERROR(E93/C93,0)</f>
        <v/>
      </c>
      <c r="O93" s="28">
        <f>C93-E93</f>
        <v/>
      </c>
      <c r="P93" s="28">
        <f>A93-$E$3</f>
        <v/>
      </c>
      <c r="Q93" s="28">
        <f>IF(F93&lt;0,"Wash",IF(F93&gt;0,"Positive Pickup","No Change"))</f>
        <v/>
      </c>
      <c r="R93" s="28">
        <f>IF(F93&lt;=-'Dashboard'!$E$6,"Review Material Wash",IF(N93&gt;='Dashboard'!$E$5,"High Occupancy",IF(N93&lt;'Dashboard'!$E$4,"Below Watch Threshold","Monitor")))</f>
        <v/>
      </c>
    </row>
    <row r="94">
      <c r="A94" s="59">
        <f>IFERROR(A93+1,"")</f>
        <v/>
      </c>
      <c r="B94" s="28">
        <f>IFERROR(IF(A94="","",INDEX('Instructions'!$H$2:$H$8,MOD(A94-1,7)+1)),"")</f>
        <v/>
      </c>
      <c r="C94" s="28">
        <f>'Dashboard'!$E$3</f>
        <v/>
      </c>
      <c r="D94" s="28">
        <f>IFERROR(IF($B$3="All Properties",SUMIFS('Pickup Data'!$K$4:$K$253,'Pickup Data'!$E$4:$E$253,A94,'Pickup Data'!$C$4:$C$253,$E$3),SUMIFS('Pickup Data'!$K$4:$K$253,'Pickup Data'!$B$4:$B$253,$B$3,'Pickup Data'!$E$4:$E$253,A94,'Pickup Data'!$C$4:$C$253,$E$3)),0)</f>
        <v/>
      </c>
      <c r="E94" s="28">
        <f>IFERROR(IF($B$3="All Properties",SUMIFS('Pickup Data'!$L$4:$L$253,'Pickup Data'!$E$4:$E$253,A94,'Pickup Data'!$C$4:$C$253,$E$3),SUMIFS('Pickup Data'!$L$4:$L$253,'Pickup Data'!$B$4:$B$253,$B$3,'Pickup Data'!$E$4:$E$253,A94,'Pickup Data'!$C$4:$C$253,$E$3)),0)</f>
        <v/>
      </c>
      <c r="F94" s="28">
        <f>E94-D94</f>
        <v/>
      </c>
      <c r="G94" s="56">
        <f>IFERROR(IF($B$3="All Properties",SUMIFS('Pickup Data'!$N$4:$N$253,'Pickup Data'!$E$4:$E$253,A94,'Pickup Data'!$C$4:$C$253,$E$3),SUMIFS('Pickup Data'!$N$4:$N$253,'Pickup Data'!$B$4:$B$253,$B$3,'Pickup Data'!$E$4:$E$253,A94,'Pickup Data'!$C$4:$C$253,$E$3)),0)</f>
        <v/>
      </c>
      <c r="H94" s="56">
        <f>IFERROR(IF($B$3="All Properties",SUMIFS('Pickup Data'!$O$4:$O$253,'Pickup Data'!$E$4:$E$253,A94,'Pickup Data'!$C$4:$C$253,$E$3),SUMIFS('Pickup Data'!$O$4:$O$253,'Pickup Data'!$B$4:$B$253,$B$3,'Pickup Data'!$E$4:$E$253,A94,'Pickup Data'!$C$4:$C$253,$E$3)),0)</f>
        <v/>
      </c>
      <c r="I94" s="56">
        <f>H94-G94</f>
        <v/>
      </c>
      <c r="J94" s="56">
        <f>IFERROR(G94/D94,0)</f>
        <v/>
      </c>
      <c r="K94" s="56">
        <f>IFERROR(H94/E94,0)</f>
        <v/>
      </c>
      <c r="L94" s="56">
        <f>IFERROR(I94/F94,0)</f>
        <v/>
      </c>
      <c r="M94" s="57">
        <f>IFERROR(D94/C94,0)</f>
        <v/>
      </c>
      <c r="N94" s="57">
        <f>IFERROR(E94/C94,0)</f>
        <v/>
      </c>
      <c r="O94" s="28">
        <f>C94-E94</f>
        <v/>
      </c>
      <c r="P94" s="28">
        <f>A94-$E$3</f>
        <v/>
      </c>
      <c r="Q94" s="28">
        <f>IF(F94&lt;0,"Wash",IF(F94&gt;0,"Positive Pickup","No Change"))</f>
        <v/>
      </c>
      <c r="R94" s="28">
        <f>IF(F94&lt;=-'Dashboard'!$E$6,"Review Material Wash",IF(N94&gt;='Dashboard'!$E$5,"High Occupancy",IF(N94&lt;'Dashboard'!$E$4,"Below Watch Threshold","Monitor")))</f>
        <v/>
      </c>
    </row>
    <row r="95">
      <c r="A95" s="59">
        <f>IFERROR(A94+1,"")</f>
        <v/>
      </c>
      <c r="B95" s="28">
        <f>IFERROR(IF(A95="","",INDEX('Instructions'!$H$2:$H$8,MOD(A95-1,7)+1)),"")</f>
        <v/>
      </c>
      <c r="C95" s="28">
        <f>'Dashboard'!$E$3</f>
        <v/>
      </c>
      <c r="D95" s="28">
        <f>IFERROR(IF($B$3="All Properties",SUMIFS('Pickup Data'!$K$4:$K$253,'Pickup Data'!$E$4:$E$253,A95,'Pickup Data'!$C$4:$C$253,$E$3),SUMIFS('Pickup Data'!$K$4:$K$253,'Pickup Data'!$B$4:$B$253,$B$3,'Pickup Data'!$E$4:$E$253,A95,'Pickup Data'!$C$4:$C$253,$E$3)),0)</f>
        <v/>
      </c>
      <c r="E95" s="28">
        <f>IFERROR(IF($B$3="All Properties",SUMIFS('Pickup Data'!$L$4:$L$253,'Pickup Data'!$E$4:$E$253,A95,'Pickup Data'!$C$4:$C$253,$E$3),SUMIFS('Pickup Data'!$L$4:$L$253,'Pickup Data'!$B$4:$B$253,$B$3,'Pickup Data'!$E$4:$E$253,A95,'Pickup Data'!$C$4:$C$253,$E$3)),0)</f>
        <v/>
      </c>
      <c r="F95" s="28">
        <f>E95-D95</f>
        <v/>
      </c>
      <c r="G95" s="56">
        <f>IFERROR(IF($B$3="All Properties",SUMIFS('Pickup Data'!$N$4:$N$253,'Pickup Data'!$E$4:$E$253,A95,'Pickup Data'!$C$4:$C$253,$E$3),SUMIFS('Pickup Data'!$N$4:$N$253,'Pickup Data'!$B$4:$B$253,$B$3,'Pickup Data'!$E$4:$E$253,A95,'Pickup Data'!$C$4:$C$253,$E$3)),0)</f>
        <v/>
      </c>
      <c r="H95" s="56">
        <f>IFERROR(IF($B$3="All Properties",SUMIFS('Pickup Data'!$O$4:$O$253,'Pickup Data'!$E$4:$E$253,A95,'Pickup Data'!$C$4:$C$253,$E$3),SUMIFS('Pickup Data'!$O$4:$O$253,'Pickup Data'!$B$4:$B$253,$B$3,'Pickup Data'!$E$4:$E$253,A95,'Pickup Data'!$C$4:$C$253,$E$3)),0)</f>
        <v/>
      </c>
      <c r="I95" s="56">
        <f>H95-G95</f>
        <v/>
      </c>
      <c r="J95" s="56">
        <f>IFERROR(G95/D95,0)</f>
        <v/>
      </c>
      <c r="K95" s="56">
        <f>IFERROR(H95/E95,0)</f>
        <v/>
      </c>
      <c r="L95" s="56">
        <f>IFERROR(I95/F95,0)</f>
        <v/>
      </c>
      <c r="M95" s="57">
        <f>IFERROR(D95/C95,0)</f>
        <v/>
      </c>
      <c r="N95" s="57">
        <f>IFERROR(E95/C95,0)</f>
        <v/>
      </c>
      <c r="O95" s="28">
        <f>C95-E95</f>
        <v/>
      </c>
      <c r="P95" s="28">
        <f>A95-$E$3</f>
        <v/>
      </c>
      <c r="Q95" s="28">
        <f>IF(F95&lt;0,"Wash",IF(F95&gt;0,"Positive Pickup","No Change"))</f>
        <v/>
      </c>
      <c r="R95" s="28">
        <f>IF(F95&lt;=-'Dashboard'!$E$6,"Review Material Wash",IF(N95&gt;='Dashboard'!$E$5,"High Occupancy",IF(N95&lt;'Dashboard'!$E$4,"Below Watch Threshold","Monitor")))</f>
        <v/>
      </c>
    </row>
    <row r="96">
      <c r="A96" s="59">
        <f>IFERROR(A95+1,"")</f>
        <v/>
      </c>
      <c r="B96" s="28">
        <f>IFERROR(IF(A96="","",INDEX('Instructions'!$H$2:$H$8,MOD(A96-1,7)+1)),"")</f>
        <v/>
      </c>
      <c r="C96" s="28">
        <f>'Dashboard'!$E$3</f>
        <v/>
      </c>
      <c r="D96" s="28">
        <f>IFERROR(IF($B$3="All Properties",SUMIFS('Pickup Data'!$K$4:$K$253,'Pickup Data'!$E$4:$E$253,A96,'Pickup Data'!$C$4:$C$253,$E$3),SUMIFS('Pickup Data'!$K$4:$K$253,'Pickup Data'!$B$4:$B$253,$B$3,'Pickup Data'!$E$4:$E$253,A96,'Pickup Data'!$C$4:$C$253,$E$3)),0)</f>
        <v/>
      </c>
      <c r="E96" s="28">
        <f>IFERROR(IF($B$3="All Properties",SUMIFS('Pickup Data'!$L$4:$L$253,'Pickup Data'!$E$4:$E$253,A96,'Pickup Data'!$C$4:$C$253,$E$3),SUMIFS('Pickup Data'!$L$4:$L$253,'Pickup Data'!$B$4:$B$253,$B$3,'Pickup Data'!$E$4:$E$253,A96,'Pickup Data'!$C$4:$C$253,$E$3)),0)</f>
        <v/>
      </c>
      <c r="F96" s="28">
        <f>E96-D96</f>
        <v/>
      </c>
      <c r="G96" s="56">
        <f>IFERROR(IF($B$3="All Properties",SUMIFS('Pickup Data'!$N$4:$N$253,'Pickup Data'!$E$4:$E$253,A96,'Pickup Data'!$C$4:$C$253,$E$3),SUMIFS('Pickup Data'!$N$4:$N$253,'Pickup Data'!$B$4:$B$253,$B$3,'Pickup Data'!$E$4:$E$253,A96,'Pickup Data'!$C$4:$C$253,$E$3)),0)</f>
        <v/>
      </c>
      <c r="H96" s="56">
        <f>IFERROR(IF($B$3="All Properties",SUMIFS('Pickup Data'!$O$4:$O$253,'Pickup Data'!$E$4:$E$253,A96,'Pickup Data'!$C$4:$C$253,$E$3),SUMIFS('Pickup Data'!$O$4:$O$253,'Pickup Data'!$B$4:$B$253,$B$3,'Pickup Data'!$E$4:$E$253,A96,'Pickup Data'!$C$4:$C$253,$E$3)),0)</f>
        <v/>
      </c>
      <c r="I96" s="56">
        <f>H96-G96</f>
        <v/>
      </c>
      <c r="J96" s="56">
        <f>IFERROR(G96/D96,0)</f>
        <v/>
      </c>
      <c r="K96" s="56">
        <f>IFERROR(H96/E96,0)</f>
        <v/>
      </c>
      <c r="L96" s="56">
        <f>IFERROR(I96/F96,0)</f>
        <v/>
      </c>
      <c r="M96" s="57">
        <f>IFERROR(D96/C96,0)</f>
        <v/>
      </c>
      <c r="N96" s="57">
        <f>IFERROR(E96/C96,0)</f>
        <v/>
      </c>
      <c r="O96" s="28">
        <f>C96-E96</f>
        <v/>
      </c>
      <c r="P96" s="28">
        <f>A96-$E$3</f>
        <v/>
      </c>
      <c r="Q96" s="28">
        <f>IF(F96&lt;0,"Wash",IF(F96&gt;0,"Positive Pickup","No Change"))</f>
        <v/>
      </c>
      <c r="R96" s="28">
        <f>IF(F96&lt;=-'Dashboard'!$E$6,"Review Material Wash",IF(N96&gt;='Dashboard'!$E$5,"High Occupancy",IF(N96&lt;'Dashboard'!$E$4,"Below Watch Threshold","Monitor")))</f>
        <v/>
      </c>
    </row>
    <row r="97">
      <c r="A97" s="59">
        <f>IFERROR(A96+1,"")</f>
        <v/>
      </c>
      <c r="B97" s="28">
        <f>IFERROR(IF(A97="","",INDEX('Instructions'!$H$2:$H$8,MOD(A97-1,7)+1)),"")</f>
        <v/>
      </c>
      <c r="C97" s="28">
        <f>'Dashboard'!$E$3</f>
        <v/>
      </c>
      <c r="D97" s="28">
        <f>IFERROR(IF($B$3="All Properties",SUMIFS('Pickup Data'!$K$4:$K$253,'Pickup Data'!$E$4:$E$253,A97,'Pickup Data'!$C$4:$C$253,$E$3),SUMIFS('Pickup Data'!$K$4:$K$253,'Pickup Data'!$B$4:$B$253,$B$3,'Pickup Data'!$E$4:$E$253,A97,'Pickup Data'!$C$4:$C$253,$E$3)),0)</f>
        <v/>
      </c>
      <c r="E97" s="28">
        <f>IFERROR(IF($B$3="All Properties",SUMIFS('Pickup Data'!$L$4:$L$253,'Pickup Data'!$E$4:$E$253,A97,'Pickup Data'!$C$4:$C$253,$E$3),SUMIFS('Pickup Data'!$L$4:$L$253,'Pickup Data'!$B$4:$B$253,$B$3,'Pickup Data'!$E$4:$E$253,A97,'Pickup Data'!$C$4:$C$253,$E$3)),0)</f>
        <v/>
      </c>
      <c r="F97" s="28">
        <f>E97-D97</f>
        <v/>
      </c>
      <c r="G97" s="56">
        <f>IFERROR(IF($B$3="All Properties",SUMIFS('Pickup Data'!$N$4:$N$253,'Pickup Data'!$E$4:$E$253,A97,'Pickup Data'!$C$4:$C$253,$E$3),SUMIFS('Pickup Data'!$N$4:$N$253,'Pickup Data'!$B$4:$B$253,$B$3,'Pickup Data'!$E$4:$E$253,A97,'Pickup Data'!$C$4:$C$253,$E$3)),0)</f>
        <v/>
      </c>
      <c r="H97" s="56">
        <f>IFERROR(IF($B$3="All Properties",SUMIFS('Pickup Data'!$O$4:$O$253,'Pickup Data'!$E$4:$E$253,A97,'Pickup Data'!$C$4:$C$253,$E$3),SUMIFS('Pickup Data'!$O$4:$O$253,'Pickup Data'!$B$4:$B$253,$B$3,'Pickup Data'!$E$4:$E$253,A97,'Pickup Data'!$C$4:$C$253,$E$3)),0)</f>
        <v/>
      </c>
      <c r="I97" s="56">
        <f>H97-G97</f>
        <v/>
      </c>
      <c r="J97" s="56">
        <f>IFERROR(G97/D97,0)</f>
        <v/>
      </c>
      <c r="K97" s="56">
        <f>IFERROR(H97/E97,0)</f>
        <v/>
      </c>
      <c r="L97" s="56">
        <f>IFERROR(I97/F97,0)</f>
        <v/>
      </c>
      <c r="M97" s="57">
        <f>IFERROR(D97/C97,0)</f>
        <v/>
      </c>
      <c r="N97" s="57">
        <f>IFERROR(E97/C97,0)</f>
        <v/>
      </c>
      <c r="O97" s="28">
        <f>C97-E97</f>
        <v/>
      </c>
      <c r="P97" s="28">
        <f>A97-$E$3</f>
        <v/>
      </c>
      <c r="Q97" s="28">
        <f>IF(F97&lt;0,"Wash",IF(F97&gt;0,"Positive Pickup","No Change"))</f>
        <v/>
      </c>
      <c r="R97" s="28">
        <f>IF(F97&lt;=-'Dashboard'!$E$6,"Review Material Wash",IF(N97&gt;='Dashboard'!$E$5,"High Occupancy",IF(N97&lt;'Dashboard'!$E$4,"Below Watch Threshold","Monitor")))</f>
        <v/>
      </c>
    </row>
    <row r="98">
      <c r="A98" s="59">
        <f>IFERROR(A97+1,"")</f>
        <v/>
      </c>
      <c r="B98" s="28">
        <f>IFERROR(IF(A98="","",INDEX('Instructions'!$H$2:$H$8,MOD(A98-1,7)+1)),"")</f>
        <v/>
      </c>
      <c r="C98" s="28">
        <f>'Dashboard'!$E$3</f>
        <v/>
      </c>
      <c r="D98" s="28">
        <f>IFERROR(IF($B$3="All Properties",SUMIFS('Pickup Data'!$K$4:$K$253,'Pickup Data'!$E$4:$E$253,A98,'Pickup Data'!$C$4:$C$253,$E$3),SUMIFS('Pickup Data'!$K$4:$K$253,'Pickup Data'!$B$4:$B$253,$B$3,'Pickup Data'!$E$4:$E$253,A98,'Pickup Data'!$C$4:$C$253,$E$3)),0)</f>
        <v/>
      </c>
      <c r="E98" s="28">
        <f>IFERROR(IF($B$3="All Properties",SUMIFS('Pickup Data'!$L$4:$L$253,'Pickup Data'!$E$4:$E$253,A98,'Pickup Data'!$C$4:$C$253,$E$3),SUMIFS('Pickup Data'!$L$4:$L$253,'Pickup Data'!$B$4:$B$253,$B$3,'Pickup Data'!$E$4:$E$253,A98,'Pickup Data'!$C$4:$C$253,$E$3)),0)</f>
        <v/>
      </c>
      <c r="F98" s="28">
        <f>E98-D98</f>
        <v/>
      </c>
      <c r="G98" s="56">
        <f>IFERROR(IF($B$3="All Properties",SUMIFS('Pickup Data'!$N$4:$N$253,'Pickup Data'!$E$4:$E$253,A98,'Pickup Data'!$C$4:$C$253,$E$3),SUMIFS('Pickup Data'!$N$4:$N$253,'Pickup Data'!$B$4:$B$253,$B$3,'Pickup Data'!$E$4:$E$253,A98,'Pickup Data'!$C$4:$C$253,$E$3)),0)</f>
        <v/>
      </c>
      <c r="H98" s="56">
        <f>IFERROR(IF($B$3="All Properties",SUMIFS('Pickup Data'!$O$4:$O$253,'Pickup Data'!$E$4:$E$253,A98,'Pickup Data'!$C$4:$C$253,$E$3),SUMIFS('Pickup Data'!$O$4:$O$253,'Pickup Data'!$B$4:$B$253,$B$3,'Pickup Data'!$E$4:$E$253,A98,'Pickup Data'!$C$4:$C$253,$E$3)),0)</f>
        <v/>
      </c>
      <c r="I98" s="56">
        <f>H98-G98</f>
        <v/>
      </c>
      <c r="J98" s="56">
        <f>IFERROR(G98/D98,0)</f>
        <v/>
      </c>
      <c r="K98" s="56">
        <f>IFERROR(H98/E98,0)</f>
        <v/>
      </c>
      <c r="L98" s="56">
        <f>IFERROR(I98/F98,0)</f>
        <v/>
      </c>
      <c r="M98" s="57">
        <f>IFERROR(D98/C98,0)</f>
        <v/>
      </c>
      <c r="N98" s="57">
        <f>IFERROR(E98/C98,0)</f>
        <v/>
      </c>
      <c r="O98" s="28">
        <f>C98-E98</f>
        <v/>
      </c>
      <c r="P98" s="28">
        <f>A98-$E$3</f>
        <v/>
      </c>
      <c r="Q98" s="28">
        <f>IF(F98&lt;0,"Wash",IF(F98&gt;0,"Positive Pickup","No Change"))</f>
        <v/>
      </c>
      <c r="R98" s="28">
        <f>IF(F98&lt;=-'Dashboard'!$E$6,"Review Material Wash",IF(N98&gt;='Dashboard'!$E$5,"High Occupancy",IF(N98&lt;'Dashboard'!$E$4,"Below Watch Threshold","Monitor")))</f>
        <v/>
      </c>
    </row>
    <row r="99">
      <c r="A99" s="59">
        <f>IFERROR(A98+1,"")</f>
        <v/>
      </c>
      <c r="B99" s="28">
        <f>IFERROR(IF(A99="","",INDEX('Instructions'!$H$2:$H$8,MOD(A99-1,7)+1)),"")</f>
        <v/>
      </c>
      <c r="C99" s="28">
        <f>'Dashboard'!$E$3</f>
        <v/>
      </c>
      <c r="D99" s="28">
        <f>IFERROR(IF($B$3="All Properties",SUMIFS('Pickup Data'!$K$4:$K$253,'Pickup Data'!$E$4:$E$253,A99,'Pickup Data'!$C$4:$C$253,$E$3),SUMIFS('Pickup Data'!$K$4:$K$253,'Pickup Data'!$B$4:$B$253,$B$3,'Pickup Data'!$E$4:$E$253,A99,'Pickup Data'!$C$4:$C$253,$E$3)),0)</f>
        <v/>
      </c>
      <c r="E99" s="28">
        <f>IFERROR(IF($B$3="All Properties",SUMIFS('Pickup Data'!$L$4:$L$253,'Pickup Data'!$E$4:$E$253,A99,'Pickup Data'!$C$4:$C$253,$E$3),SUMIFS('Pickup Data'!$L$4:$L$253,'Pickup Data'!$B$4:$B$253,$B$3,'Pickup Data'!$E$4:$E$253,A99,'Pickup Data'!$C$4:$C$253,$E$3)),0)</f>
        <v/>
      </c>
      <c r="F99" s="28">
        <f>E99-D99</f>
        <v/>
      </c>
      <c r="G99" s="56">
        <f>IFERROR(IF($B$3="All Properties",SUMIFS('Pickup Data'!$N$4:$N$253,'Pickup Data'!$E$4:$E$253,A99,'Pickup Data'!$C$4:$C$253,$E$3),SUMIFS('Pickup Data'!$N$4:$N$253,'Pickup Data'!$B$4:$B$253,$B$3,'Pickup Data'!$E$4:$E$253,A99,'Pickup Data'!$C$4:$C$253,$E$3)),0)</f>
        <v/>
      </c>
      <c r="H99" s="56">
        <f>IFERROR(IF($B$3="All Properties",SUMIFS('Pickup Data'!$O$4:$O$253,'Pickup Data'!$E$4:$E$253,A99,'Pickup Data'!$C$4:$C$253,$E$3),SUMIFS('Pickup Data'!$O$4:$O$253,'Pickup Data'!$B$4:$B$253,$B$3,'Pickup Data'!$E$4:$E$253,A99,'Pickup Data'!$C$4:$C$253,$E$3)),0)</f>
        <v/>
      </c>
      <c r="I99" s="56">
        <f>H99-G99</f>
        <v/>
      </c>
      <c r="J99" s="56">
        <f>IFERROR(G99/D99,0)</f>
        <v/>
      </c>
      <c r="K99" s="56">
        <f>IFERROR(H99/E99,0)</f>
        <v/>
      </c>
      <c r="L99" s="56">
        <f>IFERROR(I99/F99,0)</f>
        <v/>
      </c>
      <c r="M99" s="57">
        <f>IFERROR(D99/C99,0)</f>
        <v/>
      </c>
      <c r="N99" s="57">
        <f>IFERROR(E99/C99,0)</f>
        <v/>
      </c>
      <c r="O99" s="28">
        <f>C99-E99</f>
        <v/>
      </c>
      <c r="P99" s="28">
        <f>A99-$E$3</f>
        <v/>
      </c>
      <c r="Q99" s="28">
        <f>IF(F99&lt;0,"Wash",IF(F99&gt;0,"Positive Pickup","No Change"))</f>
        <v/>
      </c>
      <c r="R99" s="28">
        <f>IF(F99&lt;=-'Dashboard'!$E$6,"Review Material Wash",IF(N99&gt;='Dashboard'!$E$5,"High Occupancy",IF(N99&lt;'Dashboard'!$E$4,"Below Watch Threshold","Monitor")))</f>
        <v/>
      </c>
    </row>
    <row r="100">
      <c r="A100" s="59">
        <f>IFERROR(A99+1,"")</f>
        <v/>
      </c>
      <c r="B100" s="28">
        <f>IFERROR(IF(A100="","",INDEX('Instructions'!$H$2:$H$8,MOD(A100-1,7)+1)),"")</f>
        <v/>
      </c>
      <c r="C100" s="28">
        <f>'Dashboard'!$E$3</f>
        <v/>
      </c>
      <c r="D100" s="28">
        <f>IFERROR(IF($B$3="All Properties",SUMIFS('Pickup Data'!$K$4:$K$253,'Pickup Data'!$E$4:$E$253,A100,'Pickup Data'!$C$4:$C$253,$E$3),SUMIFS('Pickup Data'!$K$4:$K$253,'Pickup Data'!$B$4:$B$253,$B$3,'Pickup Data'!$E$4:$E$253,A100,'Pickup Data'!$C$4:$C$253,$E$3)),0)</f>
        <v/>
      </c>
      <c r="E100" s="28">
        <f>IFERROR(IF($B$3="All Properties",SUMIFS('Pickup Data'!$L$4:$L$253,'Pickup Data'!$E$4:$E$253,A100,'Pickup Data'!$C$4:$C$253,$E$3),SUMIFS('Pickup Data'!$L$4:$L$253,'Pickup Data'!$B$4:$B$253,$B$3,'Pickup Data'!$E$4:$E$253,A100,'Pickup Data'!$C$4:$C$253,$E$3)),0)</f>
        <v/>
      </c>
      <c r="F100" s="28">
        <f>E100-D100</f>
        <v/>
      </c>
      <c r="G100" s="56">
        <f>IFERROR(IF($B$3="All Properties",SUMIFS('Pickup Data'!$N$4:$N$253,'Pickup Data'!$E$4:$E$253,A100,'Pickup Data'!$C$4:$C$253,$E$3),SUMIFS('Pickup Data'!$N$4:$N$253,'Pickup Data'!$B$4:$B$253,$B$3,'Pickup Data'!$E$4:$E$253,A100,'Pickup Data'!$C$4:$C$253,$E$3)),0)</f>
        <v/>
      </c>
      <c r="H100" s="56">
        <f>IFERROR(IF($B$3="All Properties",SUMIFS('Pickup Data'!$O$4:$O$253,'Pickup Data'!$E$4:$E$253,A100,'Pickup Data'!$C$4:$C$253,$E$3),SUMIFS('Pickup Data'!$O$4:$O$253,'Pickup Data'!$B$4:$B$253,$B$3,'Pickup Data'!$E$4:$E$253,A100,'Pickup Data'!$C$4:$C$253,$E$3)),0)</f>
        <v/>
      </c>
      <c r="I100" s="56">
        <f>H100-G100</f>
        <v/>
      </c>
      <c r="J100" s="56">
        <f>IFERROR(G100/D100,0)</f>
        <v/>
      </c>
      <c r="K100" s="56">
        <f>IFERROR(H100/E100,0)</f>
        <v/>
      </c>
      <c r="L100" s="56">
        <f>IFERROR(I100/F100,0)</f>
        <v/>
      </c>
      <c r="M100" s="57">
        <f>IFERROR(D100/C100,0)</f>
        <v/>
      </c>
      <c r="N100" s="57">
        <f>IFERROR(E100/C100,0)</f>
        <v/>
      </c>
      <c r="O100" s="28">
        <f>C100-E100</f>
        <v/>
      </c>
      <c r="P100" s="28">
        <f>A100-$E$3</f>
        <v/>
      </c>
      <c r="Q100" s="28">
        <f>IF(F100&lt;0,"Wash",IF(F100&gt;0,"Positive Pickup","No Change"))</f>
        <v/>
      </c>
      <c r="R100" s="28">
        <f>IF(F100&lt;=-'Dashboard'!$E$6,"Review Material Wash",IF(N100&gt;='Dashboard'!$E$5,"High Occupancy",IF(N100&lt;'Dashboard'!$E$4,"Below Watch Threshold","Monitor")))</f>
        <v/>
      </c>
    </row>
    <row r="101">
      <c r="A101" s="59">
        <f>IFERROR(A100+1,"")</f>
        <v/>
      </c>
      <c r="B101" s="28">
        <f>IFERROR(IF(A101="","",INDEX('Instructions'!$H$2:$H$8,MOD(A101-1,7)+1)),"")</f>
        <v/>
      </c>
      <c r="C101" s="28">
        <f>'Dashboard'!$E$3</f>
        <v/>
      </c>
      <c r="D101" s="28">
        <f>IFERROR(IF($B$3="All Properties",SUMIFS('Pickup Data'!$K$4:$K$253,'Pickup Data'!$E$4:$E$253,A101,'Pickup Data'!$C$4:$C$253,$E$3),SUMIFS('Pickup Data'!$K$4:$K$253,'Pickup Data'!$B$4:$B$253,$B$3,'Pickup Data'!$E$4:$E$253,A101,'Pickup Data'!$C$4:$C$253,$E$3)),0)</f>
        <v/>
      </c>
      <c r="E101" s="28">
        <f>IFERROR(IF($B$3="All Properties",SUMIFS('Pickup Data'!$L$4:$L$253,'Pickup Data'!$E$4:$E$253,A101,'Pickup Data'!$C$4:$C$253,$E$3),SUMIFS('Pickup Data'!$L$4:$L$253,'Pickup Data'!$B$4:$B$253,$B$3,'Pickup Data'!$E$4:$E$253,A101,'Pickup Data'!$C$4:$C$253,$E$3)),0)</f>
        <v/>
      </c>
      <c r="F101" s="28">
        <f>E101-D101</f>
        <v/>
      </c>
      <c r="G101" s="56">
        <f>IFERROR(IF($B$3="All Properties",SUMIFS('Pickup Data'!$N$4:$N$253,'Pickup Data'!$E$4:$E$253,A101,'Pickup Data'!$C$4:$C$253,$E$3),SUMIFS('Pickup Data'!$N$4:$N$253,'Pickup Data'!$B$4:$B$253,$B$3,'Pickup Data'!$E$4:$E$253,A101,'Pickup Data'!$C$4:$C$253,$E$3)),0)</f>
        <v/>
      </c>
      <c r="H101" s="56">
        <f>IFERROR(IF($B$3="All Properties",SUMIFS('Pickup Data'!$O$4:$O$253,'Pickup Data'!$E$4:$E$253,A101,'Pickup Data'!$C$4:$C$253,$E$3),SUMIFS('Pickup Data'!$O$4:$O$253,'Pickup Data'!$B$4:$B$253,$B$3,'Pickup Data'!$E$4:$E$253,A101,'Pickup Data'!$C$4:$C$253,$E$3)),0)</f>
        <v/>
      </c>
      <c r="I101" s="56">
        <f>H101-G101</f>
        <v/>
      </c>
      <c r="J101" s="56">
        <f>IFERROR(G101/D101,0)</f>
        <v/>
      </c>
      <c r="K101" s="56">
        <f>IFERROR(H101/E101,0)</f>
        <v/>
      </c>
      <c r="L101" s="56">
        <f>IFERROR(I101/F101,0)</f>
        <v/>
      </c>
      <c r="M101" s="57">
        <f>IFERROR(D101/C101,0)</f>
        <v/>
      </c>
      <c r="N101" s="57">
        <f>IFERROR(E101/C101,0)</f>
        <v/>
      </c>
      <c r="O101" s="28">
        <f>C101-E101</f>
        <v/>
      </c>
      <c r="P101" s="28">
        <f>A101-$E$3</f>
        <v/>
      </c>
      <c r="Q101" s="28">
        <f>IF(F101&lt;0,"Wash",IF(F101&gt;0,"Positive Pickup","No Change"))</f>
        <v/>
      </c>
      <c r="R101" s="28">
        <f>IF(F101&lt;=-'Dashboard'!$E$6,"Review Material Wash",IF(N101&gt;='Dashboard'!$E$5,"High Occupancy",IF(N101&lt;'Dashboard'!$E$4,"Below Watch Threshold","Monitor")))</f>
        <v/>
      </c>
    </row>
    <row r="102">
      <c r="A102" s="59">
        <f>IFERROR(A101+1,"")</f>
        <v/>
      </c>
      <c r="B102" s="28">
        <f>IFERROR(IF(A102="","",INDEX('Instructions'!$H$2:$H$8,MOD(A102-1,7)+1)),"")</f>
        <v/>
      </c>
      <c r="C102" s="28">
        <f>'Dashboard'!$E$3</f>
        <v/>
      </c>
      <c r="D102" s="28">
        <f>IFERROR(IF($B$3="All Properties",SUMIFS('Pickup Data'!$K$4:$K$253,'Pickup Data'!$E$4:$E$253,A102,'Pickup Data'!$C$4:$C$253,$E$3),SUMIFS('Pickup Data'!$K$4:$K$253,'Pickup Data'!$B$4:$B$253,$B$3,'Pickup Data'!$E$4:$E$253,A102,'Pickup Data'!$C$4:$C$253,$E$3)),0)</f>
        <v/>
      </c>
      <c r="E102" s="28">
        <f>IFERROR(IF($B$3="All Properties",SUMIFS('Pickup Data'!$L$4:$L$253,'Pickup Data'!$E$4:$E$253,A102,'Pickup Data'!$C$4:$C$253,$E$3),SUMIFS('Pickup Data'!$L$4:$L$253,'Pickup Data'!$B$4:$B$253,$B$3,'Pickup Data'!$E$4:$E$253,A102,'Pickup Data'!$C$4:$C$253,$E$3)),0)</f>
        <v/>
      </c>
      <c r="F102" s="28">
        <f>E102-D102</f>
        <v/>
      </c>
      <c r="G102" s="56">
        <f>IFERROR(IF($B$3="All Properties",SUMIFS('Pickup Data'!$N$4:$N$253,'Pickup Data'!$E$4:$E$253,A102,'Pickup Data'!$C$4:$C$253,$E$3),SUMIFS('Pickup Data'!$N$4:$N$253,'Pickup Data'!$B$4:$B$253,$B$3,'Pickup Data'!$E$4:$E$253,A102,'Pickup Data'!$C$4:$C$253,$E$3)),0)</f>
        <v/>
      </c>
      <c r="H102" s="56">
        <f>IFERROR(IF($B$3="All Properties",SUMIFS('Pickup Data'!$O$4:$O$253,'Pickup Data'!$E$4:$E$253,A102,'Pickup Data'!$C$4:$C$253,$E$3),SUMIFS('Pickup Data'!$O$4:$O$253,'Pickup Data'!$B$4:$B$253,$B$3,'Pickup Data'!$E$4:$E$253,A102,'Pickup Data'!$C$4:$C$253,$E$3)),0)</f>
        <v/>
      </c>
      <c r="I102" s="56">
        <f>H102-G102</f>
        <v/>
      </c>
      <c r="J102" s="56">
        <f>IFERROR(G102/D102,0)</f>
        <v/>
      </c>
      <c r="K102" s="56">
        <f>IFERROR(H102/E102,0)</f>
        <v/>
      </c>
      <c r="L102" s="56">
        <f>IFERROR(I102/F102,0)</f>
        <v/>
      </c>
      <c r="M102" s="57">
        <f>IFERROR(D102/C102,0)</f>
        <v/>
      </c>
      <c r="N102" s="57">
        <f>IFERROR(E102/C102,0)</f>
        <v/>
      </c>
      <c r="O102" s="28">
        <f>C102-E102</f>
        <v/>
      </c>
      <c r="P102" s="28">
        <f>A102-$E$3</f>
        <v/>
      </c>
      <c r="Q102" s="28">
        <f>IF(F102&lt;0,"Wash",IF(F102&gt;0,"Positive Pickup","No Change"))</f>
        <v/>
      </c>
      <c r="R102" s="28">
        <f>IF(F102&lt;=-'Dashboard'!$E$6,"Review Material Wash",IF(N102&gt;='Dashboard'!$E$5,"High Occupancy",IF(N102&lt;'Dashboard'!$E$4,"Below Watch Threshold","Monitor")))</f>
        <v/>
      </c>
    </row>
    <row r="103">
      <c r="A103" s="59">
        <f>IFERROR(A102+1,"")</f>
        <v/>
      </c>
      <c r="B103" s="28">
        <f>IFERROR(IF(A103="","",INDEX('Instructions'!$H$2:$H$8,MOD(A103-1,7)+1)),"")</f>
        <v/>
      </c>
      <c r="C103" s="28">
        <f>'Dashboard'!$E$3</f>
        <v/>
      </c>
      <c r="D103" s="28">
        <f>IFERROR(IF($B$3="All Properties",SUMIFS('Pickup Data'!$K$4:$K$253,'Pickup Data'!$E$4:$E$253,A103,'Pickup Data'!$C$4:$C$253,$E$3),SUMIFS('Pickup Data'!$K$4:$K$253,'Pickup Data'!$B$4:$B$253,$B$3,'Pickup Data'!$E$4:$E$253,A103,'Pickup Data'!$C$4:$C$253,$E$3)),0)</f>
        <v/>
      </c>
      <c r="E103" s="28">
        <f>IFERROR(IF($B$3="All Properties",SUMIFS('Pickup Data'!$L$4:$L$253,'Pickup Data'!$E$4:$E$253,A103,'Pickup Data'!$C$4:$C$253,$E$3),SUMIFS('Pickup Data'!$L$4:$L$253,'Pickup Data'!$B$4:$B$253,$B$3,'Pickup Data'!$E$4:$E$253,A103,'Pickup Data'!$C$4:$C$253,$E$3)),0)</f>
        <v/>
      </c>
      <c r="F103" s="28">
        <f>E103-D103</f>
        <v/>
      </c>
      <c r="G103" s="56">
        <f>IFERROR(IF($B$3="All Properties",SUMIFS('Pickup Data'!$N$4:$N$253,'Pickup Data'!$E$4:$E$253,A103,'Pickup Data'!$C$4:$C$253,$E$3),SUMIFS('Pickup Data'!$N$4:$N$253,'Pickup Data'!$B$4:$B$253,$B$3,'Pickup Data'!$E$4:$E$253,A103,'Pickup Data'!$C$4:$C$253,$E$3)),0)</f>
        <v/>
      </c>
      <c r="H103" s="56">
        <f>IFERROR(IF($B$3="All Properties",SUMIFS('Pickup Data'!$O$4:$O$253,'Pickup Data'!$E$4:$E$253,A103,'Pickup Data'!$C$4:$C$253,$E$3),SUMIFS('Pickup Data'!$O$4:$O$253,'Pickup Data'!$B$4:$B$253,$B$3,'Pickup Data'!$E$4:$E$253,A103,'Pickup Data'!$C$4:$C$253,$E$3)),0)</f>
        <v/>
      </c>
      <c r="I103" s="56">
        <f>H103-G103</f>
        <v/>
      </c>
      <c r="J103" s="56">
        <f>IFERROR(G103/D103,0)</f>
        <v/>
      </c>
      <c r="K103" s="56">
        <f>IFERROR(H103/E103,0)</f>
        <v/>
      </c>
      <c r="L103" s="56">
        <f>IFERROR(I103/F103,0)</f>
        <v/>
      </c>
      <c r="M103" s="57">
        <f>IFERROR(D103/C103,0)</f>
        <v/>
      </c>
      <c r="N103" s="57">
        <f>IFERROR(E103/C103,0)</f>
        <v/>
      </c>
      <c r="O103" s="28">
        <f>C103-E103</f>
        <v/>
      </c>
      <c r="P103" s="28">
        <f>A103-$E$3</f>
        <v/>
      </c>
      <c r="Q103" s="28">
        <f>IF(F103&lt;0,"Wash",IF(F103&gt;0,"Positive Pickup","No Change"))</f>
        <v/>
      </c>
      <c r="R103" s="28">
        <f>IF(F103&lt;=-'Dashboard'!$E$6,"Review Material Wash",IF(N103&gt;='Dashboard'!$E$5,"High Occupancy",IF(N103&lt;'Dashboard'!$E$4,"Below Watch Threshold","Monitor")))</f>
        <v/>
      </c>
    </row>
    <row r="104">
      <c r="A104" s="59">
        <f>IFERROR(A103+1,"")</f>
        <v/>
      </c>
      <c r="B104" s="28">
        <f>IFERROR(IF(A104="","",INDEX('Instructions'!$H$2:$H$8,MOD(A104-1,7)+1)),"")</f>
        <v/>
      </c>
      <c r="C104" s="28">
        <f>'Dashboard'!$E$3</f>
        <v/>
      </c>
      <c r="D104" s="28">
        <f>IFERROR(IF($B$3="All Properties",SUMIFS('Pickup Data'!$K$4:$K$253,'Pickup Data'!$E$4:$E$253,A104,'Pickup Data'!$C$4:$C$253,$E$3),SUMIFS('Pickup Data'!$K$4:$K$253,'Pickup Data'!$B$4:$B$253,$B$3,'Pickup Data'!$E$4:$E$253,A104,'Pickup Data'!$C$4:$C$253,$E$3)),0)</f>
        <v/>
      </c>
      <c r="E104" s="28">
        <f>IFERROR(IF($B$3="All Properties",SUMIFS('Pickup Data'!$L$4:$L$253,'Pickup Data'!$E$4:$E$253,A104,'Pickup Data'!$C$4:$C$253,$E$3),SUMIFS('Pickup Data'!$L$4:$L$253,'Pickup Data'!$B$4:$B$253,$B$3,'Pickup Data'!$E$4:$E$253,A104,'Pickup Data'!$C$4:$C$253,$E$3)),0)</f>
        <v/>
      </c>
      <c r="F104" s="28">
        <f>E104-D104</f>
        <v/>
      </c>
      <c r="G104" s="56">
        <f>IFERROR(IF($B$3="All Properties",SUMIFS('Pickup Data'!$N$4:$N$253,'Pickup Data'!$E$4:$E$253,A104,'Pickup Data'!$C$4:$C$253,$E$3),SUMIFS('Pickup Data'!$N$4:$N$253,'Pickup Data'!$B$4:$B$253,$B$3,'Pickup Data'!$E$4:$E$253,A104,'Pickup Data'!$C$4:$C$253,$E$3)),0)</f>
        <v/>
      </c>
      <c r="H104" s="56">
        <f>IFERROR(IF($B$3="All Properties",SUMIFS('Pickup Data'!$O$4:$O$253,'Pickup Data'!$E$4:$E$253,A104,'Pickup Data'!$C$4:$C$253,$E$3),SUMIFS('Pickup Data'!$O$4:$O$253,'Pickup Data'!$B$4:$B$253,$B$3,'Pickup Data'!$E$4:$E$253,A104,'Pickup Data'!$C$4:$C$253,$E$3)),0)</f>
        <v/>
      </c>
      <c r="I104" s="56">
        <f>H104-G104</f>
        <v/>
      </c>
      <c r="J104" s="56">
        <f>IFERROR(G104/D104,0)</f>
        <v/>
      </c>
      <c r="K104" s="56">
        <f>IFERROR(H104/E104,0)</f>
        <v/>
      </c>
      <c r="L104" s="56">
        <f>IFERROR(I104/F104,0)</f>
        <v/>
      </c>
      <c r="M104" s="57">
        <f>IFERROR(D104/C104,0)</f>
        <v/>
      </c>
      <c r="N104" s="57">
        <f>IFERROR(E104/C104,0)</f>
        <v/>
      </c>
      <c r="O104" s="28">
        <f>C104-E104</f>
        <v/>
      </c>
      <c r="P104" s="28">
        <f>A104-$E$3</f>
        <v/>
      </c>
      <c r="Q104" s="28">
        <f>IF(F104&lt;0,"Wash",IF(F104&gt;0,"Positive Pickup","No Change"))</f>
        <v/>
      </c>
      <c r="R104" s="28">
        <f>IF(F104&lt;=-'Dashboard'!$E$6,"Review Material Wash",IF(N104&gt;='Dashboard'!$E$5,"High Occupancy",IF(N104&lt;'Dashboard'!$E$4,"Below Watch Threshold","Monitor")))</f>
        <v/>
      </c>
    </row>
    <row r="105">
      <c r="A105" s="59">
        <f>IFERROR(A104+1,"")</f>
        <v/>
      </c>
      <c r="B105" s="28">
        <f>IFERROR(IF(A105="","",INDEX('Instructions'!$H$2:$H$8,MOD(A105-1,7)+1)),"")</f>
        <v/>
      </c>
      <c r="C105" s="28">
        <f>'Dashboard'!$E$3</f>
        <v/>
      </c>
      <c r="D105" s="28">
        <f>IFERROR(IF($B$3="All Properties",SUMIFS('Pickup Data'!$K$4:$K$253,'Pickup Data'!$E$4:$E$253,A105,'Pickup Data'!$C$4:$C$253,$E$3),SUMIFS('Pickup Data'!$K$4:$K$253,'Pickup Data'!$B$4:$B$253,$B$3,'Pickup Data'!$E$4:$E$253,A105,'Pickup Data'!$C$4:$C$253,$E$3)),0)</f>
        <v/>
      </c>
      <c r="E105" s="28">
        <f>IFERROR(IF($B$3="All Properties",SUMIFS('Pickup Data'!$L$4:$L$253,'Pickup Data'!$E$4:$E$253,A105,'Pickup Data'!$C$4:$C$253,$E$3),SUMIFS('Pickup Data'!$L$4:$L$253,'Pickup Data'!$B$4:$B$253,$B$3,'Pickup Data'!$E$4:$E$253,A105,'Pickup Data'!$C$4:$C$253,$E$3)),0)</f>
        <v/>
      </c>
      <c r="F105" s="28">
        <f>E105-D105</f>
        <v/>
      </c>
      <c r="G105" s="56">
        <f>IFERROR(IF($B$3="All Properties",SUMIFS('Pickup Data'!$N$4:$N$253,'Pickup Data'!$E$4:$E$253,A105,'Pickup Data'!$C$4:$C$253,$E$3),SUMIFS('Pickup Data'!$N$4:$N$253,'Pickup Data'!$B$4:$B$253,$B$3,'Pickup Data'!$E$4:$E$253,A105,'Pickup Data'!$C$4:$C$253,$E$3)),0)</f>
        <v/>
      </c>
      <c r="H105" s="56">
        <f>IFERROR(IF($B$3="All Properties",SUMIFS('Pickup Data'!$O$4:$O$253,'Pickup Data'!$E$4:$E$253,A105,'Pickup Data'!$C$4:$C$253,$E$3),SUMIFS('Pickup Data'!$O$4:$O$253,'Pickup Data'!$B$4:$B$253,$B$3,'Pickup Data'!$E$4:$E$253,A105,'Pickup Data'!$C$4:$C$253,$E$3)),0)</f>
        <v/>
      </c>
      <c r="I105" s="56">
        <f>H105-G105</f>
        <v/>
      </c>
      <c r="J105" s="56">
        <f>IFERROR(G105/D105,0)</f>
        <v/>
      </c>
      <c r="K105" s="56">
        <f>IFERROR(H105/E105,0)</f>
        <v/>
      </c>
      <c r="L105" s="56">
        <f>IFERROR(I105/F105,0)</f>
        <v/>
      </c>
      <c r="M105" s="57">
        <f>IFERROR(D105/C105,0)</f>
        <v/>
      </c>
      <c r="N105" s="57">
        <f>IFERROR(E105/C105,0)</f>
        <v/>
      </c>
      <c r="O105" s="28">
        <f>C105-E105</f>
        <v/>
      </c>
      <c r="P105" s="28">
        <f>A105-$E$3</f>
        <v/>
      </c>
      <c r="Q105" s="28">
        <f>IF(F105&lt;0,"Wash",IF(F105&gt;0,"Positive Pickup","No Change"))</f>
        <v/>
      </c>
      <c r="R105" s="28">
        <f>IF(F105&lt;=-'Dashboard'!$E$6,"Review Material Wash",IF(N105&gt;='Dashboard'!$E$5,"High Occupancy",IF(N105&lt;'Dashboard'!$E$4,"Below Watch Threshold","Monitor")))</f>
        <v/>
      </c>
    </row>
    <row r="106">
      <c r="A106" s="59">
        <f>IFERROR(A105+1,"")</f>
        <v/>
      </c>
      <c r="B106" s="28">
        <f>IFERROR(IF(A106="","",INDEX('Instructions'!$H$2:$H$8,MOD(A106-1,7)+1)),"")</f>
        <v/>
      </c>
      <c r="C106" s="28">
        <f>'Dashboard'!$E$3</f>
        <v/>
      </c>
      <c r="D106" s="28">
        <f>IFERROR(IF($B$3="All Properties",SUMIFS('Pickup Data'!$K$4:$K$253,'Pickup Data'!$E$4:$E$253,A106,'Pickup Data'!$C$4:$C$253,$E$3),SUMIFS('Pickup Data'!$K$4:$K$253,'Pickup Data'!$B$4:$B$253,$B$3,'Pickup Data'!$E$4:$E$253,A106,'Pickup Data'!$C$4:$C$253,$E$3)),0)</f>
        <v/>
      </c>
      <c r="E106" s="28">
        <f>IFERROR(IF($B$3="All Properties",SUMIFS('Pickup Data'!$L$4:$L$253,'Pickup Data'!$E$4:$E$253,A106,'Pickup Data'!$C$4:$C$253,$E$3),SUMIFS('Pickup Data'!$L$4:$L$253,'Pickup Data'!$B$4:$B$253,$B$3,'Pickup Data'!$E$4:$E$253,A106,'Pickup Data'!$C$4:$C$253,$E$3)),0)</f>
        <v/>
      </c>
      <c r="F106" s="28">
        <f>E106-D106</f>
        <v/>
      </c>
      <c r="G106" s="56">
        <f>IFERROR(IF($B$3="All Properties",SUMIFS('Pickup Data'!$N$4:$N$253,'Pickup Data'!$E$4:$E$253,A106,'Pickup Data'!$C$4:$C$253,$E$3),SUMIFS('Pickup Data'!$N$4:$N$253,'Pickup Data'!$B$4:$B$253,$B$3,'Pickup Data'!$E$4:$E$253,A106,'Pickup Data'!$C$4:$C$253,$E$3)),0)</f>
        <v/>
      </c>
      <c r="H106" s="56">
        <f>IFERROR(IF($B$3="All Properties",SUMIFS('Pickup Data'!$O$4:$O$253,'Pickup Data'!$E$4:$E$253,A106,'Pickup Data'!$C$4:$C$253,$E$3),SUMIFS('Pickup Data'!$O$4:$O$253,'Pickup Data'!$B$4:$B$253,$B$3,'Pickup Data'!$E$4:$E$253,A106,'Pickup Data'!$C$4:$C$253,$E$3)),0)</f>
        <v/>
      </c>
      <c r="I106" s="56">
        <f>H106-G106</f>
        <v/>
      </c>
      <c r="J106" s="56">
        <f>IFERROR(G106/D106,0)</f>
        <v/>
      </c>
      <c r="K106" s="56">
        <f>IFERROR(H106/E106,0)</f>
        <v/>
      </c>
      <c r="L106" s="56">
        <f>IFERROR(I106/F106,0)</f>
        <v/>
      </c>
      <c r="M106" s="57">
        <f>IFERROR(D106/C106,0)</f>
        <v/>
      </c>
      <c r="N106" s="57">
        <f>IFERROR(E106/C106,0)</f>
        <v/>
      </c>
      <c r="O106" s="28">
        <f>C106-E106</f>
        <v/>
      </c>
      <c r="P106" s="28">
        <f>A106-$E$3</f>
        <v/>
      </c>
      <c r="Q106" s="28">
        <f>IF(F106&lt;0,"Wash",IF(F106&gt;0,"Positive Pickup","No Change"))</f>
        <v/>
      </c>
      <c r="R106" s="28">
        <f>IF(F106&lt;=-'Dashboard'!$E$6,"Review Material Wash",IF(N106&gt;='Dashboard'!$E$5,"High Occupancy",IF(N106&lt;'Dashboard'!$E$4,"Below Watch Threshold","Monitor")))</f>
        <v/>
      </c>
    </row>
    <row r="107">
      <c r="A107" s="59">
        <f>IFERROR(A106+1,"")</f>
        <v/>
      </c>
      <c r="B107" s="28">
        <f>IFERROR(IF(A107="","",INDEX('Instructions'!$H$2:$H$8,MOD(A107-1,7)+1)),"")</f>
        <v/>
      </c>
      <c r="C107" s="28">
        <f>'Dashboard'!$E$3</f>
        <v/>
      </c>
      <c r="D107" s="28">
        <f>IFERROR(IF($B$3="All Properties",SUMIFS('Pickup Data'!$K$4:$K$253,'Pickup Data'!$E$4:$E$253,A107,'Pickup Data'!$C$4:$C$253,$E$3),SUMIFS('Pickup Data'!$K$4:$K$253,'Pickup Data'!$B$4:$B$253,$B$3,'Pickup Data'!$E$4:$E$253,A107,'Pickup Data'!$C$4:$C$253,$E$3)),0)</f>
        <v/>
      </c>
      <c r="E107" s="28">
        <f>IFERROR(IF($B$3="All Properties",SUMIFS('Pickup Data'!$L$4:$L$253,'Pickup Data'!$E$4:$E$253,A107,'Pickup Data'!$C$4:$C$253,$E$3),SUMIFS('Pickup Data'!$L$4:$L$253,'Pickup Data'!$B$4:$B$253,$B$3,'Pickup Data'!$E$4:$E$253,A107,'Pickup Data'!$C$4:$C$253,$E$3)),0)</f>
        <v/>
      </c>
      <c r="F107" s="28">
        <f>E107-D107</f>
        <v/>
      </c>
      <c r="G107" s="56">
        <f>IFERROR(IF($B$3="All Properties",SUMIFS('Pickup Data'!$N$4:$N$253,'Pickup Data'!$E$4:$E$253,A107,'Pickup Data'!$C$4:$C$253,$E$3),SUMIFS('Pickup Data'!$N$4:$N$253,'Pickup Data'!$B$4:$B$253,$B$3,'Pickup Data'!$E$4:$E$253,A107,'Pickup Data'!$C$4:$C$253,$E$3)),0)</f>
        <v/>
      </c>
      <c r="H107" s="56">
        <f>IFERROR(IF($B$3="All Properties",SUMIFS('Pickup Data'!$O$4:$O$253,'Pickup Data'!$E$4:$E$253,A107,'Pickup Data'!$C$4:$C$253,$E$3),SUMIFS('Pickup Data'!$O$4:$O$253,'Pickup Data'!$B$4:$B$253,$B$3,'Pickup Data'!$E$4:$E$253,A107,'Pickup Data'!$C$4:$C$253,$E$3)),0)</f>
        <v/>
      </c>
      <c r="I107" s="56">
        <f>H107-G107</f>
        <v/>
      </c>
      <c r="J107" s="56">
        <f>IFERROR(G107/D107,0)</f>
        <v/>
      </c>
      <c r="K107" s="56">
        <f>IFERROR(H107/E107,0)</f>
        <v/>
      </c>
      <c r="L107" s="56">
        <f>IFERROR(I107/F107,0)</f>
        <v/>
      </c>
      <c r="M107" s="57">
        <f>IFERROR(D107/C107,0)</f>
        <v/>
      </c>
      <c r="N107" s="57">
        <f>IFERROR(E107/C107,0)</f>
        <v/>
      </c>
      <c r="O107" s="28">
        <f>C107-E107</f>
        <v/>
      </c>
      <c r="P107" s="28">
        <f>A107-$E$3</f>
        <v/>
      </c>
      <c r="Q107" s="28">
        <f>IF(F107&lt;0,"Wash",IF(F107&gt;0,"Positive Pickup","No Change"))</f>
        <v/>
      </c>
      <c r="R107" s="28">
        <f>IF(F107&lt;=-'Dashboard'!$E$6,"Review Material Wash",IF(N107&gt;='Dashboard'!$E$5,"High Occupancy",IF(N107&lt;'Dashboard'!$E$4,"Below Watch Threshold","Monitor")))</f>
        <v/>
      </c>
    </row>
    <row r="108">
      <c r="A108" s="59">
        <f>IFERROR(A107+1,"")</f>
        <v/>
      </c>
      <c r="B108" s="28">
        <f>IFERROR(IF(A108="","",INDEX('Instructions'!$H$2:$H$8,MOD(A108-1,7)+1)),"")</f>
        <v/>
      </c>
      <c r="C108" s="28">
        <f>'Dashboard'!$E$3</f>
        <v/>
      </c>
      <c r="D108" s="28">
        <f>IFERROR(IF($B$3="All Properties",SUMIFS('Pickup Data'!$K$4:$K$253,'Pickup Data'!$E$4:$E$253,A108,'Pickup Data'!$C$4:$C$253,$E$3),SUMIFS('Pickup Data'!$K$4:$K$253,'Pickup Data'!$B$4:$B$253,$B$3,'Pickup Data'!$E$4:$E$253,A108,'Pickup Data'!$C$4:$C$253,$E$3)),0)</f>
        <v/>
      </c>
      <c r="E108" s="28">
        <f>IFERROR(IF($B$3="All Properties",SUMIFS('Pickup Data'!$L$4:$L$253,'Pickup Data'!$E$4:$E$253,A108,'Pickup Data'!$C$4:$C$253,$E$3),SUMIFS('Pickup Data'!$L$4:$L$253,'Pickup Data'!$B$4:$B$253,$B$3,'Pickup Data'!$E$4:$E$253,A108,'Pickup Data'!$C$4:$C$253,$E$3)),0)</f>
        <v/>
      </c>
      <c r="F108" s="28">
        <f>E108-D108</f>
        <v/>
      </c>
      <c r="G108" s="56">
        <f>IFERROR(IF($B$3="All Properties",SUMIFS('Pickup Data'!$N$4:$N$253,'Pickup Data'!$E$4:$E$253,A108,'Pickup Data'!$C$4:$C$253,$E$3),SUMIFS('Pickup Data'!$N$4:$N$253,'Pickup Data'!$B$4:$B$253,$B$3,'Pickup Data'!$E$4:$E$253,A108,'Pickup Data'!$C$4:$C$253,$E$3)),0)</f>
        <v/>
      </c>
      <c r="H108" s="56">
        <f>IFERROR(IF($B$3="All Properties",SUMIFS('Pickup Data'!$O$4:$O$253,'Pickup Data'!$E$4:$E$253,A108,'Pickup Data'!$C$4:$C$253,$E$3),SUMIFS('Pickup Data'!$O$4:$O$253,'Pickup Data'!$B$4:$B$253,$B$3,'Pickup Data'!$E$4:$E$253,A108,'Pickup Data'!$C$4:$C$253,$E$3)),0)</f>
        <v/>
      </c>
      <c r="I108" s="56">
        <f>H108-G108</f>
        <v/>
      </c>
      <c r="J108" s="56">
        <f>IFERROR(G108/D108,0)</f>
        <v/>
      </c>
      <c r="K108" s="56">
        <f>IFERROR(H108/E108,0)</f>
        <v/>
      </c>
      <c r="L108" s="56">
        <f>IFERROR(I108/F108,0)</f>
        <v/>
      </c>
      <c r="M108" s="57">
        <f>IFERROR(D108/C108,0)</f>
        <v/>
      </c>
      <c r="N108" s="57">
        <f>IFERROR(E108/C108,0)</f>
        <v/>
      </c>
      <c r="O108" s="28">
        <f>C108-E108</f>
        <v/>
      </c>
      <c r="P108" s="28">
        <f>A108-$E$3</f>
        <v/>
      </c>
      <c r="Q108" s="28">
        <f>IF(F108&lt;0,"Wash",IF(F108&gt;0,"Positive Pickup","No Change"))</f>
        <v/>
      </c>
      <c r="R108" s="28">
        <f>IF(F108&lt;=-'Dashboard'!$E$6,"Review Material Wash",IF(N108&gt;='Dashboard'!$E$5,"High Occupancy",IF(N108&lt;'Dashboard'!$E$4,"Below Watch Threshold","Monitor")))</f>
        <v/>
      </c>
    </row>
    <row r="109">
      <c r="A109" s="59">
        <f>IFERROR(A108+1,"")</f>
        <v/>
      </c>
      <c r="B109" s="28">
        <f>IFERROR(IF(A109="","",INDEX('Instructions'!$H$2:$H$8,MOD(A109-1,7)+1)),"")</f>
        <v/>
      </c>
      <c r="C109" s="28">
        <f>'Dashboard'!$E$3</f>
        <v/>
      </c>
      <c r="D109" s="28">
        <f>IFERROR(IF($B$3="All Properties",SUMIFS('Pickup Data'!$K$4:$K$253,'Pickup Data'!$E$4:$E$253,A109,'Pickup Data'!$C$4:$C$253,$E$3),SUMIFS('Pickup Data'!$K$4:$K$253,'Pickup Data'!$B$4:$B$253,$B$3,'Pickup Data'!$E$4:$E$253,A109,'Pickup Data'!$C$4:$C$253,$E$3)),0)</f>
        <v/>
      </c>
      <c r="E109" s="28">
        <f>IFERROR(IF($B$3="All Properties",SUMIFS('Pickup Data'!$L$4:$L$253,'Pickup Data'!$E$4:$E$253,A109,'Pickup Data'!$C$4:$C$253,$E$3),SUMIFS('Pickup Data'!$L$4:$L$253,'Pickup Data'!$B$4:$B$253,$B$3,'Pickup Data'!$E$4:$E$253,A109,'Pickup Data'!$C$4:$C$253,$E$3)),0)</f>
        <v/>
      </c>
      <c r="F109" s="28">
        <f>E109-D109</f>
        <v/>
      </c>
      <c r="G109" s="56">
        <f>IFERROR(IF($B$3="All Properties",SUMIFS('Pickup Data'!$N$4:$N$253,'Pickup Data'!$E$4:$E$253,A109,'Pickup Data'!$C$4:$C$253,$E$3),SUMIFS('Pickup Data'!$N$4:$N$253,'Pickup Data'!$B$4:$B$253,$B$3,'Pickup Data'!$E$4:$E$253,A109,'Pickup Data'!$C$4:$C$253,$E$3)),0)</f>
        <v/>
      </c>
      <c r="H109" s="56">
        <f>IFERROR(IF($B$3="All Properties",SUMIFS('Pickup Data'!$O$4:$O$253,'Pickup Data'!$E$4:$E$253,A109,'Pickup Data'!$C$4:$C$253,$E$3),SUMIFS('Pickup Data'!$O$4:$O$253,'Pickup Data'!$B$4:$B$253,$B$3,'Pickup Data'!$E$4:$E$253,A109,'Pickup Data'!$C$4:$C$253,$E$3)),0)</f>
        <v/>
      </c>
      <c r="I109" s="56">
        <f>H109-G109</f>
        <v/>
      </c>
      <c r="J109" s="56">
        <f>IFERROR(G109/D109,0)</f>
        <v/>
      </c>
      <c r="K109" s="56">
        <f>IFERROR(H109/E109,0)</f>
        <v/>
      </c>
      <c r="L109" s="56">
        <f>IFERROR(I109/F109,0)</f>
        <v/>
      </c>
      <c r="M109" s="57">
        <f>IFERROR(D109/C109,0)</f>
        <v/>
      </c>
      <c r="N109" s="57">
        <f>IFERROR(E109/C109,0)</f>
        <v/>
      </c>
      <c r="O109" s="28">
        <f>C109-E109</f>
        <v/>
      </c>
      <c r="P109" s="28">
        <f>A109-$E$3</f>
        <v/>
      </c>
      <c r="Q109" s="28">
        <f>IF(F109&lt;0,"Wash",IF(F109&gt;0,"Positive Pickup","No Change"))</f>
        <v/>
      </c>
      <c r="R109" s="28">
        <f>IF(F109&lt;=-'Dashboard'!$E$6,"Review Material Wash",IF(N109&gt;='Dashboard'!$E$5,"High Occupancy",IF(N109&lt;'Dashboard'!$E$4,"Below Watch Threshold","Monitor")))</f>
        <v/>
      </c>
    </row>
    <row r="110">
      <c r="A110" s="59">
        <f>IFERROR(A109+1,"")</f>
        <v/>
      </c>
      <c r="B110" s="28">
        <f>IFERROR(IF(A110="","",INDEX('Instructions'!$H$2:$H$8,MOD(A110-1,7)+1)),"")</f>
        <v/>
      </c>
      <c r="C110" s="28">
        <f>'Dashboard'!$E$3</f>
        <v/>
      </c>
      <c r="D110" s="28">
        <f>IFERROR(IF($B$3="All Properties",SUMIFS('Pickup Data'!$K$4:$K$253,'Pickup Data'!$E$4:$E$253,A110,'Pickup Data'!$C$4:$C$253,$E$3),SUMIFS('Pickup Data'!$K$4:$K$253,'Pickup Data'!$B$4:$B$253,$B$3,'Pickup Data'!$E$4:$E$253,A110,'Pickup Data'!$C$4:$C$253,$E$3)),0)</f>
        <v/>
      </c>
      <c r="E110" s="28">
        <f>IFERROR(IF($B$3="All Properties",SUMIFS('Pickup Data'!$L$4:$L$253,'Pickup Data'!$E$4:$E$253,A110,'Pickup Data'!$C$4:$C$253,$E$3),SUMIFS('Pickup Data'!$L$4:$L$253,'Pickup Data'!$B$4:$B$253,$B$3,'Pickup Data'!$E$4:$E$253,A110,'Pickup Data'!$C$4:$C$253,$E$3)),0)</f>
        <v/>
      </c>
      <c r="F110" s="28">
        <f>E110-D110</f>
        <v/>
      </c>
      <c r="G110" s="56">
        <f>IFERROR(IF($B$3="All Properties",SUMIFS('Pickup Data'!$N$4:$N$253,'Pickup Data'!$E$4:$E$253,A110,'Pickup Data'!$C$4:$C$253,$E$3),SUMIFS('Pickup Data'!$N$4:$N$253,'Pickup Data'!$B$4:$B$253,$B$3,'Pickup Data'!$E$4:$E$253,A110,'Pickup Data'!$C$4:$C$253,$E$3)),0)</f>
        <v/>
      </c>
      <c r="H110" s="56">
        <f>IFERROR(IF($B$3="All Properties",SUMIFS('Pickup Data'!$O$4:$O$253,'Pickup Data'!$E$4:$E$253,A110,'Pickup Data'!$C$4:$C$253,$E$3),SUMIFS('Pickup Data'!$O$4:$O$253,'Pickup Data'!$B$4:$B$253,$B$3,'Pickup Data'!$E$4:$E$253,A110,'Pickup Data'!$C$4:$C$253,$E$3)),0)</f>
        <v/>
      </c>
      <c r="I110" s="56">
        <f>H110-G110</f>
        <v/>
      </c>
      <c r="J110" s="56">
        <f>IFERROR(G110/D110,0)</f>
        <v/>
      </c>
      <c r="K110" s="56">
        <f>IFERROR(H110/E110,0)</f>
        <v/>
      </c>
      <c r="L110" s="56">
        <f>IFERROR(I110/F110,0)</f>
        <v/>
      </c>
      <c r="M110" s="57">
        <f>IFERROR(D110/C110,0)</f>
        <v/>
      </c>
      <c r="N110" s="57">
        <f>IFERROR(E110/C110,0)</f>
        <v/>
      </c>
      <c r="O110" s="28">
        <f>C110-E110</f>
        <v/>
      </c>
      <c r="P110" s="28">
        <f>A110-$E$3</f>
        <v/>
      </c>
      <c r="Q110" s="28">
        <f>IF(F110&lt;0,"Wash",IF(F110&gt;0,"Positive Pickup","No Change"))</f>
        <v/>
      </c>
      <c r="R110" s="28">
        <f>IF(F110&lt;=-'Dashboard'!$E$6,"Review Material Wash",IF(N110&gt;='Dashboard'!$E$5,"High Occupancy",IF(N110&lt;'Dashboard'!$E$4,"Below Watch Threshold","Monitor")))</f>
        <v/>
      </c>
    </row>
    <row r="111">
      <c r="A111" s="59">
        <f>IFERROR(A110+1,"")</f>
        <v/>
      </c>
      <c r="B111" s="28">
        <f>IFERROR(IF(A111="","",INDEX('Instructions'!$H$2:$H$8,MOD(A111-1,7)+1)),"")</f>
        <v/>
      </c>
      <c r="C111" s="28">
        <f>'Dashboard'!$E$3</f>
        <v/>
      </c>
      <c r="D111" s="28">
        <f>IFERROR(IF($B$3="All Properties",SUMIFS('Pickup Data'!$K$4:$K$253,'Pickup Data'!$E$4:$E$253,A111,'Pickup Data'!$C$4:$C$253,$E$3),SUMIFS('Pickup Data'!$K$4:$K$253,'Pickup Data'!$B$4:$B$253,$B$3,'Pickup Data'!$E$4:$E$253,A111,'Pickup Data'!$C$4:$C$253,$E$3)),0)</f>
        <v/>
      </c>
      <c r="E111" s="28">
        <f>IFERROR(IF($B$3="All Properties",SUMIFS('Pickup Data'!$L$4:$L$253,'Pickup Data'!$E$4:$E$253,A111,'Pickup Data'!$C$4:$C$253,$E$3),SUMIFS('Pickup Data'!$L$4:$L$253,'Pickup Data'!$B$4:$B$253,$B$3,'Pickup Data'!$E$4:$E$253,A111,'Pickup Data'!$C$4:$C$253,$E$3)),0)</f>
        <v/>
      </c>
      <c r="F111" s="28">
        <f>E111-D111</f>
        <v/>
      </c>
      <c r="G111" s="56">
        <f>IFERROR(IF($B$3="All Properties",SUMIFS('Pickup Data'!$N$4:$N$253,'Pickup Data'!$E$4:$E$253,A111,'Pickup Data'!$C$4:$C$253,$E$3),SUMIFS('Pickup Data'!$N$4:$N$253,'Pickup Data'!$B$4:$B$253,$B$3,'Pickup Data'!$E$4:$E$253,A111,'Pickup Data'!$C$4:$C$253,$E$3)),0)</f>
        <v/>
      </c>
      <c r="H111" s="56">
        <f>IFERROR(IF($B$3="All Properties",SUMIFS('Pickup Data'!$O$4:$O$253,'Pickup Data'!$E$4:$E$253,A111,'Pickup Data'!$C$4:$C$253,$E$3),SUMIFS('Pickup Data'!$O$4:$O$253,'Pickup Data'!$B$4:$B$253,$B$3,'Pickup Data'!$E$4:$E$253,A111,'Pickup Data'!$C$4:$C$253,$E$3)),0)</f>
        <v/>
      </c>
      <c r="I111" s="56">
        <f>H111-G111</f>
        <v/>
      </c>
      <c r="J111" s="56">
        <f>IFERROR(G111/D111,0)</f>
        <v/>
      </c>
      <c r="K111" s="56">
        <f>IFERROR(H111/E111,0)</f>
        <v/>
      </c>
      <c r="L111" s="56">
        <f>IFERROR(I111/F111,0)</f>
        <v/>
      </c>
      <c r="M111" s="57">
        <f>IFERROR(D111/C111,0)</f>
        <v/>
      </c>
      <c r="N111" s="57">
        <f>IFERROR(E111/C111,0)</f>
        <v/>
      </c>
      <c r="O111" s="28">
        <f>C111-E111</f>
        <v/>
      </c>
      <c r="P111" s="28">
        <f>A111-$E$3</f>
        <v/>
      </c>
      <c r="Q111" s="28">
        <f>IF(F111&lt;0,"Wash",IF(F111&gt;0,"Positive Pickup","No Change"))</f>
        <v/>
      </c>
      <c r="R111" s="28">
        <f>IF(F111&lt;=-'Dashboard'!$E$6,"Review Material Wash",IF(N111&gt;='Dashboard'!$E$5,"High Occupancy",IF(N111&lt;'Dashboard'!$E$4,"Below Watch Threshold","Monitor")))</f>
        <v/>
      </c>
    </row>
    <row r="112">
      <c r="A112" s="59">
        <f>IFERROR(A111+1,"")</f>
        <v/>
      </c>
      <c r="B112" s="28">
        <f>IFERROR(IF(A112="","",INDEX('Instructions'!$H$2:$H$8,MOD(A112-1,7)+1)),"")</f>
        <v/>
      </c>
      <c r="C112" s="28">
        <f>'Dashboard'!$E$3</f>
        <v/>
      </c>
      <c r="D112" s="28">
        <f>IFERROR(IF($B$3="All Properties",SUMIFS('Pickup Data'!$K$4:$K$253,'Pickup Data'!$E$4:$E$253,A112,'Pickup Data'!$C$4:$C$253,$E$3),SUMIFS('Pickup Data'!$K$4:$K$253,'Pickup Data'!$B$4:$B$253,$B$3,'Pickup Data'!$E$4:$E$253,A112,'Pickup Data'!$C$4:$C$253,$E$3)),0)</f>
        <v/>
      </c>
      <c r="E112" s="28">
        <f>IFERROR(IF($B$3="All Properties",SUMIFS('Pickup Data'!$L$4:$L$253,'Pickup Data'!$E$4:$E$253,A112,'Pickup Data'!$C$4:$C$253,$E$3),SUMIFS('Pickup Data'!$L$4:$L$253,'Pickup Data'!$B$4:$B$253,$B$3,'Pickup Data'!$E$4:$E$253,A112,'Pickup Data'!$C$4:$C$253,$E$3)),0)</f>
        <v/>
      </c>
      <c r="F112" s="28">
        <f>E112-D112</f>
        <v/>
      </c>
      <c r="G112" s="56">
        <f>IFERROR(IF($B$3="All Properties",SUMIFS('Pickup Data'!$N$4:$N$253,'Pickup Data'!$E$4:$E$253,A112,'Pickup Data'!$C$4:$C$253,$E$3),SUMIFS('Pickup Data'!$N$4:$N$253,'Pickup Data'!$B$4:$B$253,$B$3,'Pickup Data'!$E$4:$E$253,A112,'Pickup Data'!$C$4:$C$253,$E$3)),0)</f>
        <v/>
      </c>
      <c r="H112" s="56">
        <f>IFERROR(IF($B$3="All Properties",SUMIFS('Pickup Data'!$O$4:$O$253,'Pickup Data'!$E$4:$E$253,A112,'Pickup Data'!$C$4:$C$253,$E$3),SUMIFS('Pickup Data'!$O$4:$O$253,'Pickup Data'!$B$4:$B$253,$B$3,'Pickup Data'!$E$4:$E$253,A112,'Pickup Data'!$C$4:$C$253,$E$3)),0)</f>
        <v/>
      </c>
      <c r="I112" s="56">
        <f>H112-G112</f>
        <v/>
      </c>
      <c r="J112" s="56">
        <f>IFERROR(G112/D112,0)</f>
        <v/>
      </c>
      <c r="K112" s="56">
        <f>IFERROR(H112/E112,0)</f>
        <v/>
      </c>
      <c r="L112" s="56">
        <f>IFERROR(I112/F112,0)</f>
        <v/>
      </c>
      <c r="M112" s="57">
        <f>IFERROR(D112/C112,0)</f>
        <v/>
      </c>
      <c r="N112" s="57">
        <f>IFERROR(E112/C112,0)</f>
        <v/>
      </c>
      <c r="O112" s="28">
        <f>C112-E112</f>
        <v/>
      </c>
      <c r="P112" s="28">
        <f>A112-$E$3</f>
        <v/>
      </c>
      <c r="Q112" s="28">
        <f>IF(F112&lt;0,"Wash",IF(F112&gt;0,"Positive Pickup","No Change"))</f>
        <v/>
      </c>
      <c r="R112" s="28">
        <f>IF(F112&lt;=-'Dashboard'!$E$6,"Review Material Wash",IF(N112&gt;='Dashboard'!$E$5,"High Occupancy",IF(N112&lt;'Dashboard'!$E$4,"Below Watch Threshold","Monitor")))</f>
        <v/>
      </c>
    </row>
    <row r="113">
      <c r="A113" s="59">
        <f>IFERROR(A112+1,"")</f>
        <v/>
      </c>
      <c r="B113" s="28">
        <f>IFERROR(IF(A113="","",INDEX('Instructions'!$H$2:$H$8,MOD(A113-1,7)+1)),"")</f>
        <v/>
      </c>
      <c r="C113" s="28">
        <f>'Dashboard'!$E$3</f>
        <v/>
      </c>
      <c r="D113" s="28">
        <f>IFERROR(IF($B$3="All Properties",SUMIFS('Pickup Data'!$K$4:$K$253,'Pickup Data'!$E$4:$E$253,A113,'Pickup Data'!$C$4:$C$253,$E$3),SUMIFS('Pickup Data'!$K$4:$K$253,'Pickup Data'!$B$4:$B$253,$B$3,'Pickup Data'!$E$4:$E$253,A113,'Pickup Data'!$C$4:$C$253,$E$3)),0)</f>
        <v/>
      </c>
      <c r="E113" s="28">
        <f>IFERROR(IF($B$3="All Properties",SUMIFS('Pickup Data'!$L$4:$L$253,'Pickup Data'!$E$4:$E$253,A113,'Pickup Data'!$C$4:$C$253,$E$3),SUMIFS('Pickup Data'!$L$4:$L$253,'Pickup Data'!$B$4:$B$253,$B$3,'Pickup Data'!$E$4:$E$253,A113,'Pickup Data'!$C$4:$C$253,$E$3)),0)</f>
        <v/>
      </c>
      <c r="F113" s="28">
        <f>E113-D113</f>
        <v/>
      </c>
      <c r="G113" s="56">
        <f>IFERROR(IF($B$3="All Properties",SUMIFS('Pickup Data'!$N$4:$N$253,'Pickup Data'!$E$4:$E$253,A113,'Pickup Data'!$C$4:$C$253,$E$3),SUMIFS('Pickup Data'!$N$4:$N$253,'Pickup Data'!$B$4:$B$253,$B$3,'Pickup Data'!$E$4:$E$253,A113,'Pickup Data'!$C$4:$C$253,$E$3)),0)</f>
        <v/>
      </c>
      <c r="H113" s="56">
        <f>IFERROR(IF($B$3="All Properties",SUMIFS('Pickup Data'!$O$4:$O$253,'Pickup Data'!$E$4:$E$253,A113,'Pickup Data'!$C$4:$C$253,$E$3),SUMIFS('Pickup Data'!$O$4:$O$253,'Pickup Data'!$B$4:$B$253,$B$3,'Pickup Data'!$E$4:$E$253,A113,'Pickup Data'!$C$4:$C$253,$E$3)),0)</f>
        <v/>
      </c>
      <c r="I113" s="56">
        <f>H113-G113</f>
        <v/>
      </c>
      <c r="J113" s="56">
        <f>IFERROR(G113/D113,0)</f>
        <v/>
      </c>
      <c r="K113" s="56">
        <f>IFERROR(H113/E113,0)</f>
        <v/>
      </c>
      <c r="L113" s="56">
        <f>IFERROR(I113/F113,0)</f>
        <v/>
      </c>
      <c r="M113" s="57">
        <f>IFERROR(D113/C113,0)</f>
        <v/>
      </c>
      <c r="N113" s="57">
        <f>IFERROR(E113/C113,0)</f>
        <v/>
      </c>
      <c r="O113" s="28">
        <f>C113-E113</f>
        <v/>
      </c>
      <c r="P113" s="28">
        <f>A113-$E$3</f>
        <v/>
      </c>
      <c r="Q113" s="28">
        <f>IF(F113&lt;0,"Wash",IF(F113&gt;0,"Positive Pickup","No Change"))</f>
        <v/>
      </c>
      <c r="R113" s="28">
        <f>IF(F113&lt;=-'Dashboard'!$E$6,"Review Material Wash",IF(N113&gt;='Dashboard'!$E$5,"High Occupancy",IF(N113&lt;'Dashboard'!$E$4,"Below Watch Threshold","Monitor")))</f>
        <v/>
      </c>
    </row>
    <row r="114">
      <c r="A114" s="59">
        <f>IFERROR(A113+1,"")</f>
        <v/>
      </c>
      <c r="B114" s="28">
        <f>IFERROR(IF(A114="","",INDEX('Instructions'!$H$2:$H$8,MOD(A114-1,7)+1)),"")</f>
        <v/>
      </c>
      <c r="C114" s="28">
        <f>'Dashboard'!$E$3</f>
        <v/>
      </c>
      <c r="D114" s="28">
        <f>IFERROR(IF($B$3="All Properties",SUMIFS('Pickup Data'!$K$4:$K$253,'Pickup Data'!$E$4:$E$253,A114,'Pickup Data'!$C$4:$C$253,$E$3),SUMIFS('Pickup Data'!$K$4:$K$253,'Pickup Data'!$B$4:$B$253,$B$3,'Pickup Data'!$E$4:$E$253,A114,'Pickup Data'!$C$4:$C$253,$E$3)),0)</f>
        <v/>
      </c>
      <c r="E114" s="28">
        <f>IFERROR(IF($B$3="All Properties",SUMIFS('Pickup Data'!$L$4:$L$253,'Pickup Data'!$E$4:$E$253,A114,'Pickup Data'!$C$4:$C$253,$E$3),SUMIFS('Pickup Data'!$L$4:$L$253,'Pickup Data'!$B$4:$B$253,$B$3,'Pickup Data'!$E$4:$E$253,A114,'Pickup Data'!$C$4:$C$253,$E$3)),0)</f>
        <v/>
      </c>
      <c r="F114" s="28">
        <f>E114-D114</f>
        <v/>
      </c>
      <c r="G114" s="56">
        <f>IFERROR(IF($B$3="All Properties",SUMIFS('Pickup Data'!$N$4:$N$253,'Pickup Data'!$E$4:$E$253,A114,'Pickup Data'!$C$4:$C$253,$E$3),SUMIFS('Pickup Data'!$N$4:$N$253,'Pickup Data'!$B$4:$B$253,$B$3,'Pickup Data'!$E$4:$E$253,A114,'Pickup Data'!$C$4:$C$253,$E$3)),0)</f>
        <v/>
      </c>
      <c r="H114" s="56">
        <f>IFERROR(IF($B$3="All Properties",SUMIFS('Pickup Data'!$O$4:$O$253,'Pickup Data'!$E$4:$E$253,A114,'Pickup Data'!$C$4:$C$253,$E$3),SUMIFS('Pickup Data'!$O$4:$O$253,'Pickup Data'!$B$4:$B$253,$B$3,'Pickup Data'!$E$4:$E$253,A114,'Pickup Data'!$C$4:$C$253,$E$3)),0)</f>
        <v/>
      </c>
      <c r="I114" s="56">
        <f>H114-G114</f>
        <v/>
      </c>
      <c r="J114" s="56">
        <f>IFERROR(G114/D114,0)</f>
        <v/>
      </c>
      <c r="K114" s="56">
        <f>IFERROR(H114/E114,0)</f>
        <v/>
      </c>
      <c r="L114" s="56">
        <f>IFERROR(I114/F114,0)</f>
        <v/>
      </c>
      <c r="M114" s="57">
        <f>IFERROR(D114/C114,0)</f>
        <v/>
      </c>
      <c r="N114" s="57">
        <f>IFERROR(E114/C114,0)</f>
        <v/>
      </c>
      <c r="O114" s="28">
        <f>C114-E114</f>
        <v/>
      </c>
      <c r="P114" s="28">
        <f>A114-$E$3</f>
        <v/>
      </c>
      <c r="Q114" s="28">
        <f>IF(F114&lt;0,"Wash",IF(F114&gt;0,"Positive Pickup","No Change"))</f>
        <v/>
      </c>
      <c r="R114" s="28">
        <f>IF(F114&lt;=-'Dashboard'!$E$6,"Review Material Wash",IF(N114&gt;='Dashboard'!$E$5,"High Occupancy",IF(N114&lt;'Dashboard'!$E$4,"Below Watch Threshold","Monitor")))</f>
        <v/>
      </c>
    </row>
    <row r="115">
      <c r="A115" s="59">
        <f>IFERROR(A114+1,"")</f>
        <v/>
      </c>
      <c r="B115" s="28">
        <f>IFERROR(IF(A115="","",INDEX('Instructions'!$H$2:$H$8,MOD(A115-1,7)+1)),"")</f>
        <v/>
      </c>
      <c r="C115" s="28">
        <f>'Dashboard'!$E$3</f>
        <v/>
      </c>
      <c r="D115" s="28">
        <f>IFERROR(IF($B$3="All Properties",SUMIFS('Pickup Data'!$K$4:$K$253,'Pickup Data'!$E$4:$E$253,A115,'Pickup Data'!$C$4:$C$253,$E$3),SUMIFS('Pickup Data'!$K$4:$K$253,'Pickup Data'!$B$4:$B$253,$B$3,'Pickup Data'!$E$4:$E$253,A115,'Pickup Data'!$C$4:$C$253,$E$3)),0)</f>
        <v/>
      </c>
      <c r="E115" s="28">
        <f>IFERROR(IF($B$3="All Properties",SUMIFS('Pickup Data'!$L$4:$L$253,'Pickup Data'!$E$4:$E$253,A115,'Pickup Data'!$C$4:$C$253,$E$3),SUMIFS('Pickup Data'!$L$4:$L$253,'Pickup Data'!$B$4:$B$253,$B$3,'Pickup Data'!$E$4:$E$253,A115,'Pickup Data'!$C$4:$C$253,$E$3)),0)</f>
        <v/>
      </c>
      <c r="F115" s="28">
        <f>E115-D115</f>
        <v/>
      </c>
      <c r="G115" s="56">
        <f>IFERROR(IF($B$3="All Properties",SUMIFS('Pickup Data'!$N$4:$N$253,'Pickup Data'!$E$4:$E$253,A115,'Pickup Data'!$C$4:$C$253,$E$3),SUMIFS('Pickup Data'!$N$4:$N$253,'Pickup Data'!$B$4:$B$253,$B$3,'Pickup Data'!$E$4:$E$253,A115,'Pickup Data'!$C$4:$C$253,$E$3)),0)</f>
        <v/>
      </c>
      <c r="H115" s="56">
        <f>IFERROR(IF($B$3="All Properties",SUMIFS('Pickup Data'!$O$4:$O$253,'Pickup Data'!$E$4:$E$253,A115,'Pickup Data'!$C$4:$C$253,$E$3),SUMIFS('Pickup Data'!$O$4:$O$253,'Pickup Data'!$B$4:$B$253,$B$3,'Pickup Data'!$E$4:$E$253,A115,'Pickup Data'!$C$4:$C$253,$E$3)),0)</f>
        <v/>
      </c>
      <c r="I115" s="56">
        <f>H115-G115</f>
        <v/>
      </c>
      <c r="J115" s="56">
        <f>IFERROR(G115/D115,0)</f>
        <v/>
      </c>
      <c r="K115" s="56">
        <f>IFERROR(H115/E115,0)</f>
        <v/>
      </c>
      <c r="L115" s="56">
        <f>IFERROR(I115/F115,0)</f>
        <v/>
      </c>
      <c r="M115" s="57">
        <f>IFERROR(D115/C115,0)</f>
        <v/>
      </c>
      <c r="N115" s="57">
        <f>IFERROR(E115/C115,0)</f>
        <v/>
      </c>
      <c r="O115" s="28">
        <f>C115-E115</f>
        <v/>
      </c>
      <c r="P115" s="28">
        <f>A115-$E$3</f>
        <v/>
      </c>
      <c r="Q115" s="28">
        <f>IF(F115&lt;0,"Wash",IF(F115&gt;0,"Positive Pickup","No Change"))</f>
        <v/>
      </c>
      <c r="R115" s="28">
        <f>IF(F115&lt;=-'Dashboard'!$E$6,"Review Material Wash",IF(N115&gt;='Dashboard'!$E$5,"High Occupancy",IF(N115&lt;'Dashboard'!$E$4,"Below Watch Threshold","Monitor")))</f>
        <v/>
      </c>
    </row>
    <row r="116">
      <c r="A116" s="59">
        <f>IFERROR(A115+1,"")</f>
        <v/>
      </c>
      <c r="B116" s="28">
        <f>IFERROR(IF(A116="","",INDEX('Instructions'!$H$2:$H$8,MOD(A116-1,7)+1)),"")</f>
        <v/>
      </c>
      <c r="C116" s="28">
        <f>'Dashboard'!$E$3</f>
        <v/>
      </c>
      <c r="D116" s="28">
        <f>IFERROR(IF($B$3="All Properties",SUMIFS('Pickup Data'!$K$4:$K$253,'Pickup Data'!$E$4:$E$253,A116,'Pickup Data'!$C$4:$C$253,$E$3),SUMIFS('Pickup Data'!$K$4:$K$253,'Pickup Data'!$B$4:$B$253,$B$3,'Pickup Data'!$E$4:$E$253,A116,'Pickup Data'!$C$4:$C$253,$E$3)),0)</f>
        <v/>
      </c>
      <c r="E116" s="28">
        <f>IFERROR(IF($B$3="All Properties",SUMIFS('Pickup Data'!$L$4:$L$253,'Pickup Data'!$E$4:$E$253,A116,'Pickup Data'!$C$4:$C$253,$E$3),SUMIFS('Pickup Data'!$L$4:$L$253,'Pickup Data'!$B$4:$B$253,$B$3,'Pickup Data'!$E$4:$E$253,A116,'Pickup Data'!$C$4:$C$253,$E$3)),0)</f>
        <v/>
      </c>
      <c r="F116" s="28">
        <f>E116-D116</f>
        <v/>
      </c>
      <c r="G116" s="56">
        <f>IFERROR(IF($B$3="All Properties",SUMIFS('Pickup Data'!$N$4:$N$253,'Pickup Data'!$E$4:$E$253,A116,'Pickup Data'!$C$4:$C$253,$E$3),SUMIFS('Pickup Data'!$N$4:$N$253,'Pickup Data'!$B$4:$B$253,$B$3,'Pickup Data'!$E$4:$E$253,A116,'Pickup Data'!$C$4:$C$253,$E$3)),0)</f>
        <v/>
      </c>
      <c r="H116" s="56">
        <f>IFERROR(IF($B$3="All Properties",SUMIFS('Pickup Data'!$O$4:$O$253,'Pickup Data'!$E$4:$E$253,A116,'Pickup Data'!$C$4:$C$253,$E$3),SUMIFS('Pickup Data'!$O$4:$O$253,'Pickup Data'!$B$4:$B$253,$B$3,'Pickup Data'!$E$4:$E$253,A116,'Pickup Data'!$C$4:$C$253,$E$3)),0)</f>
        <v/>
      </c>
      <c r="I116" s="56">
        <f>H116-G116</f>
        <v/>
      </c>
      <c r="J116" s="56">
        <f>IFERROR(G116/D116,0)</f>
        <v/>
      </c>
      <c r="K116" s="56">
        <f>IFERROR(H116/E116,0)</f>
        <v/>
      </c>
      <c r="L116" s="56">
        <f>IFERROR(I116/F116,0)</f>
        <v/>
      </c>
      <c r="M116" s="57">
        <f>IFERROR(D116/C116,0)</f>
        <v/>
      </c>
      <c r="N116" s="57">
        <f>IFERROR(E116/C116,0)</f>
        <v/>
      </c>
      <c r="O116" s="28">
        <f>C116-E116</f>
        <v/>
      </c>
      <c r="P116" s="28">
        <f>A116-$E$3</f>
        <v/>
      </c>
      <c r="Q116" s="28">
        <f>IF(F116&lt;0,"Wash",IF(F116&gt;0,"Positive Pickup","No Change"))</f>
        <v/>
      </c>
      <c r="R116" s="28">
        <f>IF(F116&lt;=-'Dashboard'!$E$6,"Review Material Wash",IF(N116&gt;='Dashboard'!$E$5,"High Occupancy",IF(N116&lt;'Dashboard'!$E$4,"Below Watch Threshold","Monitor")))</f>
        <v/>
      </c>
    </row>
    <row r="117">
      <c r="A117" s="59">
        <f>IFERROR(A116+1,"")</f>
        <v/>
      </c>
      <c r="B117" s="28">
        <f>IFERROR(IF(A117="","",INDEX('Instructions'!$H$2:$H$8,MOD(A117-1,7)+1)),"")</f>
        <v/>
      </c>
      <c r="C117" s="28">
        <f>'Dashboard'!$E$3</f>
        <v/>
      </c>
      <c r="D117" s="28">
        <f>IFERROR(IF($B$3="All Properties",SUMIFS('Pickup Data'!$K$4:$K$253,'Pickup Data'!$E$4:$E$253,A117,'Pickup Data'!$C$4:$C$253,$E$3),SUMIFS('Pickup Data'!$K$4:$K$253,'Pickup Data'!$B$4:$B$253,$B$3,'Pickup Data'!$E$4:$E$253,A117,'Pickup Data'!$C$4:$C$253,$E$3)),0)</f>
        <v/>
      </c>
      <c r="E117" s="28">
        <f>IFERROR(IF($B$3="All Properties",SUMIFS('Pickup Data'!$L$4:$L$253,'Pickup Data'!$E$4:$E$253,A117,'Pickup Data'!$C$4:$C$253,$E$3),SUMIFS('Pickup Data'!$L$4:$L$253,'Pickup Data'!$B$4:$B$253,$B$3,'Pickup Data'!$E$4:$E$253,A117,'Pickup Data'!$C$4:$C$253,$E$3)),0)</f>
        <v/>
      </c>
      <c r="F117" s="28">
        <f>E117-D117</f>
        <v/>
      </c>
      <c r="G117" s="56">
        <f>IFERROR(IF($B$3="All Properties",SUMIFS('Pickup Data'!$N$4:$N$253,'Pickup Data'!$E$4:$E$253,A117,'Pickup Data'!$C$4:$C$253,$E$3),SUMIFS('Pickup Data'!$N$4:$N$253,'Pickup Data'!$B$4:$B$253,$B$3,'Pickup Data'!$E$4:$E$253,A117,'Pickup Data'!$C$4:$C$253,$E$3)),0)</f>
        <v/>
      </c>
      <c r="H117" s="56">
        <f>IFERROR(IF($B$3="All Properties",SUMIFS('Pickup Data'!$O$4:$O$253,'Pickup Data'!$E$4:$E$253,A117,'Pickup Data'!$C$4:$C$253,$E$3),SUMIFS('Pickup Data'!$O$4:$O$253,'Pickup Data'!$B$4:$B$253,$B$3,'Pickup Data'!$E$4:$E$253,A117,'Pickup Data'!$C$4:$C$253,$E$3)),0)</f>
        <v/>
      </c>
      <c r="I117" s="56">
        <f>H117-G117</f>
        <v/>
      </c>
      <c r="J117" s="56">
        <f>IFERROR(G117/D117,0)</f>
        <v/>
      </c>
      <c r="K117" s="56">
        <f>IFERROR(H117/E117,0)</f>
        <v/>
      </c>
      <c r="L117" s="56">
        <f>IFERROR(I117/F117,0)</f>
        <v/>
      </c>
      <c r="M117" s="57">
        <f>IFERROR(D117/C117,0)</f>
        <v/>
      </c>
      <c r="N117" s="57">
        <f>IFERROR(E117/C117,0)</f>
        <v/>
      </c>
      <c r="O117" s="28">
        <f>C117-E117</f>
        <v/>
      </c>
      <c r="P117" s="28">
        <f>A117-$E$3</f>
        <v/>
      </c>
      <c r="Q117" s="28">
        <f>IF(F117&lt;0,"Wash",IF(F117&gt;0,"Positive Pickup","No Change"))</f>
        <v/>
      </c>
      <c r="R117" s="28">
        <f>IF(F117&lt;=-'Dashboard'!$E$6,"Review Material Wash",IF(N117&gt;='Dashboard'!$E$5,"High Occupancy",IF(N117&lt;'Dashboard'!$E$4,"Below Watch Threshold","Monitor")))</f>
        <v/>
      </c>
    </row>
    <row r="118">
      <c r="A118" s="59">
        <f>IFERROR(A117+1,"")</f>
        <v/>
      </c>
      <c r="B118" s="28">
        <f>IFERROR(IF(A118="","",INDEX('Instructions'!$H$2:$H$8,MOD(A118-1,7)+1)),"")</f>
        <v/>
      </c>
      <c r="C118" s="28">
        <f>'Dashboard'!$E$3</f>
        <v/>
      </c>
      <c r="D118" s="28">
        <f>IFERROR(IF($B$3="All Properties",SUMIFS('Pickup Data'!$K$4:$K$253,'Pickup Data'!$E$4:$E$253,A118,'Pickup Data'!$C$4:$C$253,$E$3),SUMIFS('Pickup Data'!$K$4:$K$253,'Pickup Data'!$B$4:$B$253,$B$3,'Pickup Data'!$E$4:$E$253,A118,'Pickup Data'!$C$4:$C$253,$E$3)),0)</f>
        <v/>
      </c>
      <c r="E118" s="28">
        <f>IFERROR(IF($B$3="All Properties",SUMIFS('Pickup Data'!$L$4:$L$253,'Pickup Data'!$E$4:$E$253,A118,'Pickup Data'!$C$4:$C$253,$E$3),SUMIFS('Pickup Data'!$L$4:$L$253,'Pickup Data'!$B$4:$B$253,$B$3,'Pickup Data'!$E$4:$E$253,A118,'Pickup Data'!$C$4:$C$253,$E$3)),0)</f>
        <v/>
      </c>
      <c r="F118" s="28">
        <f>E118-D118</f>
        <v/>
      </c>
      <c r="G118" s="56">
        <f>IFERROR(IF($B$3="All Properties",SUMIFS('Pickup Data'!$N$4:$N$253,'Pickup Data'!$E$4:$E$253,A118,'Pickup Data'!$C$4:$C$253,$E$3),SUMIFS('Pickup Data'!$N$4:$N$253,'Pickup Data'!$B$4:$B$253,$B$3,'Pickup Data'!$E$4:$E$253,A118,'Pickup Data'!$C$4:$C$253,$E$3)),0)</f>
        <v/>
      </c>
      <c r="H118" s="56">
        <f>IFERROR(IF($B$3="All Properties",SUMIFS('Pickup Data'!$O$4:$O$253,'Pickup Data'!$E$4:$E$253,A118,'Pickup Data'!$C$4:$C$253,$E$3),SUMIFS('Pickup Data'!$O$4:$O$253,'Pickup Data'!$B$4:$B$253,$B$3,'Pickup Data'!$E$4:$E$253,A118,'Pickup Data'!$C$4:$C$253,$E$3)),0)</f>
        <v/>
      </c>
      <c r="I118" s="56">
        <f>H118-G118</f>
        <v/>
      </c>
      <c r="J118" s="56">
        <f>IFERROR(G118/D118,0)</f>
        <v/>
      </c>
      <c r="K118" s="56">
        <f>IFERROR(H118/E118,0)</f>
        <v/>
      </c>
      <c r="L118" s="56">
        <f>IFERROR(I118/F118,0)</f>
        <v/>
      </c>
      <c r="M118" s="57">
        <f>IFERROR(D118/C118,0)</f>
        <v/>
      </c>
      <c r="N118" s="57">
        <f>IFERROR(E118/C118,0)</f>
        <v/>
      </c>
      <c r="O118" s="28">
        <f>C118-E118</f>
        <v/>
      </c>
      <c r="P118" s="28">
        <f>A118-$E$3</f>
        <v/>
      </c>
      <c r="Q118" s="28">
        <f>IF(F118&lt;0,"Wash",IF(F118&gt;0,"Positive Pickup","No Change"))</f>
        <v/>
      </c>
      <c r="R118" s="28">
        <f>IF(F118&lt;=-'Dashboard'!$E$6,"Review Material Wash",IF(N118&gt;='Dashboard'!$E$5,"High Occupancy",IF(N118&lt;'Dashboard'!$E$4,"Below Watch Threshold","Monitor")))</f>
        <v/>
      </c>
    </row>
    <row r="119">
      <c r="A119" s="59">
        <f>IFERROR(A118+1,"")</f>
        <v/>
      </c>
      <c r="B119" s="28">
        <f>IFERROR(IF(A119="","",INDEX('Instructions'!$H$2:$H$8,MOD(A119-1,7)+1)),"")</f>
        <v/>
      </c>
      <c r="C119" s="28">
        <f>'Dashboard'!$E$3</f>
        <v/>
      </c>
      <c r="D119" s="28">
        <f>IFERROR(IF($B$3="All Properties",SUMIFS('Pickup Data'!$K$4:$K$253,'Pickup Data'!$E$4:$E$253,A119,'Pickup Data'!$C$4:$C$253,$E$3),SUMIFS('Pickup Data'!$K$4:$K$253,'Pickup Data'!$B$4:$B$253,$B$3,'Pickup Data'!$E$4:$E$253,A119,'Pickup Data'!$C$4:$C$253,$E$3)),0)</f>
        <v/>
      </c>
      <c r="E119" s="28">
        <f>IFERROR(IF($B$3="All Properties",SUMIFS('Pickup Data'!$L$4:$L$253,'Pickup Data'!$E$4:$E$253,A119,'Pickup Data'!$C$4:$C$253,$E$3),SUMIFS('Pickup Data'!$L$4:$L$253,'Pickup Data'!$B$4:$B$253,$B$3,'Pickup Data'!$E$4:$E$253,A119,'Pickup Data'!$C$4:$C$253,$E$3)),0)</f>
        <v/>
      </c>
      <c r="F119" s="28">
        <f>E119-D119</f>
        <v/>
      </c>
      <c r="G119" s="56">
        <f>IFERROR(IF($B$3="All Properties",SUMIFS('Pickup Data'!$N$4:$N$253,'Pickup Data'!$E$4:$E$253,A119,'Pickup Data'!$C$4:$C$253,$E$3),SUMIFS('Pickup Data'!$N$4:$N$253,'Pickup Data'!$B$4:$B$253,$B$3,'Pickup Data'!$E$4:$E$253,A119,'Pickup Data'!$C$4:$C$253,$E$3)),0)</f>
        <v/>
      </c>
      <c r="H119" s="56">
        <f>IFERROR(IF($B$3="All Properties",SUMIFS('Pickup Data'!$O$4:$O$253,'Pickup Data'!$E$4:$E$253,A119,'Pickup Data'!$C$4:$C$253,$E$3),SUMIFS('Pickup Data'!$O$4:$O$253,'Pickup Data'!$B$4:$B$253,$B$3,'Pickup Data'!$E$4:$E$253,A119,'Pickup Data'!$C$4:$C$253,$E$3)),0)</f>
        <v/>
      </c>
      <c r="I119" s="56">
        <f>H119-G119</f>
        <v/>
      </c>
      <c r="J119" s="56">
        <f>IFERROR(G119/D119,0)</f>
        <v/>
      </c>
      <c r="K119" s="56">
        <f>IFERROR(H119/E119,0)</f>
        <v/>
      </c>
      <c r="L119" s="56">
        <f>IFERROR(I119/F119,0)</f>
        <v/>
      </c>
      <c r="M119" s="57">
        <f>IFERROR(D119/C119,0)</f>
        <v/>
      </c>
      <c r="N119" s="57">
        <f>IFERROR(E119/C119,0)</f>
        <v/>
      </c>
      <c r="O119" s="28">
        <f>C119-E119</f>
        <v/>
      </c>
      <c r="P119" s="28">
        <f>A119-$E$3</f>
        <v/>
      </c>
      <c r="Q119" s="28">
        <f>IF(F119&lt;0,"Wash",IF(F119&gt;0,"Positive Pickup","No Change"))</f>
        <v/>
      </c>
      <c r="R119" s="28">
        <f>IF(F119&lt;=-'Dashboard'!$E$6,"Review Material Wash",IF(N119&gt;='Dashboard'!$E$5,"High Occupancy",IF(N119&lt;'Dashboard'!$E$4,"Below Watch Threshold","Monitor")))</f>
        <v/>
      </c>
    </row>
    <row r="120">
      <c r="A120" s="59">
        <f>IFERROR(A119+1,"")</f>
        <v/>
      </c>
      <c r="B120" s="28">
        <f>IFERROR(IF(A120="","",INDEX('Instructions'!$H$2:$H$8,MOD(A120-1,7)+1)),"")</f>
        <v/>
      </c>
      <c r="C120" s="28">
        <f>'Dashboard'!$E$3</f>
        <v/>
      </c>
      <c r="D120" s="28">
        <f>IFERROR(IF($B$3="All Properties",SUMIFS('Pickup Data'!$K$4:$K$253,'Pickup Data'!$E$4:$E$253,A120,'Pickup Data'!$C$4:$C$253,$E$3),SUMIFS('Pickup Data'!$K$4:$K$253,'Pickup Data'!$B$4:$B$253,$B$3,'Pickup Data'!$E$4:$E$253,A120,'Pickup Data'!$C$4:$C$253,$E$3)),0)</f>
        <v/>
      </c>
      <c r="E120" s="28">
        <f>IFERROR(IF($B$3="All Properties",SUMIFS('Pickup Data'!$L$4:$L$253,'Pickup Data'!$E$4:$E$253,A120,'Pickup Data'!$C$4:$C$253,$E$3),SUMIFS('Pickup Data'!$L$4:$L$253,'Pickup Data'!$B$4:$B$253,$B$3,'Pickup Data'!$E$4:$E$253,A120,'Pickup Data'!$C$4:$C$253,$E$3)),0)</f>
        <v/>
      </c>
      <c r="F120" s="28">
        <f>E120-D120</f>
        <v/>
      </c>
      <c r="G120" s="56">
        <f>IFERROR(IF($B$3="All Properties",SUMIFS('Pickup Data'!$N$4:$N$253,'Pickup Data'!$E$4:$E$253,A120,'Pickup Data'!$C$4:$C$253,$E$3),SUMIFS('Pickup Data'!$N$4:$N$253,'Pickup Data'!$B$4:$B$253,$B$3,'Pickup Data'!$E$4:$E$253,A120,'Pickup Data'!$C$4:$C$253,$E$3)),0)</f>
        <v/>
      </c>
      <c r="H120" s="56">
        <f>IFERROR(IF($B$3="All Properties",SUMIFS('Pickup Data'!$O$4:$O$253,'Pickup Data'!$E$4:$E$253,A120,'Pickup Data'!$C$4:$C$253,$E$3),SUMIFS('Pickup Data'!$O$4:$O$253,'Pickup Data'!$B$4:$B$253,$B$3,'Pickup Data'!$E$4:$E$253,A120,'Pickup Data'!$C$4:$C$253,$E$3)),0)</f>
        <v/>
      </c>
      <c r="I120" s="56">
        <f>H120-G120</f>
        <v/>
      </c>
      <c r="J120" s="56">
        <f>IFERROR(G120/D120,0)</f>
        <v/>
      </c>
      <c r="K120" s="56">
        <f>IFERROR(H120/E120,0)</f>
        <v/>
      </c>
      <c r="L120" s="56">
        <f>IFERROR(I120/F120,0)</f>
        <v/>
      </c>
      <c r="M120" s="57">
        <f>IFERROR(D120/C120,0)</f>
        <v/>
      </c>
      <c r="N120" s="57">
        <f>IFERROR(E120/C120,0)</f>
        <v/>
      </c>
      <c r="O120" s="28">
        <f>C120-E120</f>
        <v/>
      </c>
      <c r="P120" s="28">
        <f>A120-$E$3</f>
        <v/>
      </c>
      <c r="Q120" s="28">
        <f>IF(F120&lt;0,"Wash",IF(F120&gt;0,"Positive Pickup","No Change"))</f>
        <v/>
      </c>
      <c r="R120" s="28">
        <f>IF(F120&lt;=-'Dashboard'!$E$6,"Review Material Wash",IF(N120&gt;='Dashboard'!$E$5,"High Occupancy",IF(N120&lt;'Dashboard'!$E$4,"Below Watch Threshold","Monitor")))</f>
        <v/>
      </c>
    </row>
    <row r="121">
      <c r="A121" s="59">
        <f>IFERROR(A120+1,"")</f>
        <v/>
      </c>
      <c r="B121" s="28">
        <f>IFERROR(IF(A121="","",INDEX('Instructions'!$H$2:$H$8,MOD(A121-1,7)+1)),"")</f>
        <v/>
      </c>
      <c r="C121" s="28">
        <f>'Dashboard'!$E$3</f>
        <v/>
      </c>
      <c r="D121" s="28">
        <f>IFERROR(IF($B$3="All Properties",SUMIFS('Pickup Data'!$K$4:$K$253,'Pickup Data'!$E$4:$E$253,A121,'Pickup Data'!$C$4:$C$253,$E$3),SUMIFS('Pickup Data'!$K$4:$K$253,'Pickup Data'!$B$4:$B$253,$B$3,'Pickup Data'!$E$4:$E$253,A121,'Pickup Data'!$C$4:$C$253,$E$3)),0)</f>
        <v/>
      </c>
      <c r="E121" s="28">
        <f>IFERROR(IF($B$3="All Properties",SUMIFS('Pickup Data'!$L$4:$L$253,'Pickup Data'!$E$4:$E$253,A121,'Pickup Data'!$C$4:$C$253,$E$3),SUMIFS('Pickup Data'!$L$4:$L$253,'Pickup Data'!$B$4:$B$253,$B$3,'Pickup Data'!$E$4:$E$253,A121,'Pickup Data'!$C$4:$C$253,$E$3)),0)</f>
        <v/>
      </c>
      <c r="F121" s="28">
        <f>E121-D121</f>
        <v/>
      </c>
      <c r="G121" s="56">
        <f>IFERROR(IF($B$3="All Properties",SUMIFS('Pickup Data'!$N$4:$N$253,'Pickup Data'!$E$4:$E$253,A121,'Pickup Data'!$C$4:$C$253,$E$3),SUMIFS('Pickup Data'!$N$4:$N$253,'Pickup Data'!$B$4:$B$253,$B$3,'Pickup Data'!$E$4:$E$253,A121,'Pickup Data'!$C$4:$C$253,$E$3)),0)</f>
        <v/>
      </c>
      <c r="H121" s="56">
        <f>IFERROR(IF($B$3="All Properties",SUMIFS('Pickup Data'!$O$4:$O$253,'Pickup Data'!$E$4:$E$253,A121,'Pickup Data'!$C$4:$C$253,$E$3),SUMIFS('Pickup Data'!$O$4:$O$253,'Pickup Data'!$B$4:$B$253,$B$3,'Pickup Data'!$E$4:$E$253,A121,'Pickup Data'!$C$4:$C$253,$E$3)),0)</f>
        <v/>
      </c>
      <c r="I121" s="56">
        <f>H121-G121</f>
        <v/>
      </c>
      <c r="J121" s="56">
        <f>IFERROR(G121/D121,0)</f>
        <v/>
      </c>
      <c r="K121" s="56">
        <f>IFERROR(H121/E121,0)</f>
        <v/>
      </c>
      <c r="L121" s="56">
        <f>IFERROR(I121/F121,0)</f>
        <v/>
      </c>
      <c r="M121" s="57">
        <f>IFERROR(D121/C121,0)</f>
        <v/>
      </c>
      <c r="N121" s="57">
        <f>IFERROR(E121/C121,0)</f>
        <v/>
      </c>
      <c r="O121" s="28">
        <f>C121-E121</f>
        <v/>
      </c>
      <c r="P121" s="28">
        <f>A121-$E$3</f>
        <v/>
      </c>
      <c r="Q121" s="28">
        <f>IF(F121&lt;0,"Wash",IF(F121&gt;0,"Positive Pickup","No Change"))</f>
        <v/>
      </c>
      <c r="R121" s="28">
        <f>IF(F121&lt;=-'Dashboard'!$E$6,"Review Material Wash",IF(N121&gt;='Dashboard'!$E$5,"High Occupancy",IF(N121&lt;'Dashboard'!$E$4,"Below Watch Threshold","Monitor")))</f>
        <v/>
      </c>
    </row>
    <row r="122">
      <c r="A122" s="59">
        <f>IFERROR(A121+1,"")</f>
        <v/>
      </c>
      <c r="B122" s="28">
        <f>IFERROR(IF(A122="","",INDEX('Instructions'!$H$2:$H$8,MOD(A122-1,7)+1)),"")</f>
        <v/>
      </c>
      <c r="C122" s="28">
        <f>'Dashboard'!$E$3</f>
        <v/>
      </c>
      <c r="D122" s="28">
        <f>IFERROR(IF($B$3="All Properties",SUMIFS('Pickup Data'!$K$4:$K$253,'Pickup Data'!$E$4:$E$253,A122,'Pickup Data'!$C$4:$C$253,$E$3),SUMIFS('Pickup Data'!$K$4:$K$253,'Pickup Data'!$B$4:$B$253,$B$3,'Pickup Data'!$E$4:$E$253,A122,'Pickup Data'!$C$4:$C$253,$E$3)),0)</f>
        <v/>
      </c>
      <c r="E122" s="28">
        <f>IFERROR(IF($B$3="All Properties",SUMIFS('Pickup Data'!$L$4:$L$253,'Pickup Data'!$E$4:$E$253,A122,'Pickup Data'!$C$4:$C$253,$E$3),SUMIFS('Pickup Data'!$L$4:$L$253,'Pickup Data'!$B$4:$B$253,$B$3,'Pickup Data'!$E$4:$E$253,A122,'Pickup Data'!$C$4:$C$253,$E$3)),0)</f>
        <v/>
      </c>
      <c r="F122" s="28">
        <f>E122-D122</f>
        <v/>
      </c>
      <c r="G122" s="56">
        <f>IFERROR(IF($B$3="All Properties",SUMIFS('Pickup Data'!$N$4:$N$253,'Pickup Data'!$E$4:$E$253,A122,'Pickup Data'!$C$4:$C$253,$E$3),SUMIFS('Pickup Data'!$N$4:$N$253,'Pickup Data'!$B$4:$B$253,$B$3,'Pickup Data'!$E$4:$E$253,A122,'Pickup Data'!$C$4:$C$253,$E$3)),0)</f>
        <v/>
      </c>
      <c r="H122" s="56">
        <f>IFERROR(IF($B$3="All Properties",SUMIFS('Pickup Data'!$O$4:$O$253,'Pickup Data'!$E$4:$E$253,A122,'Pickup Data'!$C$4:$C$253,$E$3),SUMIFS('Pickup Data'!$O$4:$O$253,'Pickup Data'!$B$4:$B$253,$B$3,'Pickup Data'!$E$4:$E$253,A122,'Pickup Data'!$C$4:$C$253,$E$3)),0)</f>
        <v/>
      </c>
      <c r="I122" s="56">
        <f>H122-G122</f>
        <v/>
      </c>
      <c r="J122" s="56">
        <f>IFERROR(G122/D122,0)</f>
        <v/>
      </c>
      <c r="K122" s="56">
        <f>IFERROR(H122/E122,0)</f>
        <v/>
      </c>
      <c r="L122" s="56">
        <f>IFERROR(I122/F122,0)</f>
        <v/>
      </c>
      <c r="M122" s="57">
        <f>IFERROR(D122/C122,0)</f>
        <v/>
      </c>
      <c r="N122" s="57">
        <f>IFERROR(E122/C122,0)</f>
        <v/>
      </c>
      <c r="O122" s="28">
        <f>C122-E122</f>
        <v/>
      </c>
      <c r="P122" s="28">
        <f>A122-$E$3</f>
        <v/>
      </c>
      <c r="Q122" s="28">
        <f>IF(F122&lt;0,"Wash",IF(F122&gt;0,"Positive Pickup","No Change"))</f>
        <v/>
      </c>
      <c r="R122" s="28">
        <f>IF(F122&lt;=-'Dashboard'!$E$6,"Review Material Wash",IF(N122&gt;='Dashboard'!$E$5,"High Occupancy",IF(N122&lt;'Dashboard'!$E$4,"Below Watch Threshold","Monitor")))</f>
        <v/>
      </c>
    </row>
    <row r="123">
      <c r="A123" s="59">
        <f>IFERROR(A122+1,"")</f>
        <v/>
      </c>
      <c r="B123" s="28">
        <f>IFERROR(IF(A123="","",INDEX('Instructions'!$H$2:$H$8,MOD(A123-1,7)+1)),"")</f>
        <v/>
      </c>
      <c r="C123" s="28">
        <f>'Dashboard'!$E$3</f>
        <v/>
      </c>
      <c r="D123" s="28">
        <f>IFERROR(IF($B$3="All Properties",SUMIFS('Pickup Data'!$K$4:$K$253,'Pickup Data'!$E$4:$E$253,A123,'Pickup Data'!$C$4:$C$253,$E$3),SUMIFS('Pickup Data'!$K$4:$K$253,'Pickup Data'!$B$4:$B$253,$B$3,'Pickup Data'!$E$4:$E$253,A123,'Pickup Data'!$C$4:$C$253,$E$3)),0)</f>
        <v/>
      </c>
      <c r="E123" s="28">
        <f>IFERROR(IF($B$3="All Properties",SUMIFS('Pickup Data'!$L$4:$L$253,'Pickup Data'!$E$4:$E$253,A123,'Pickup Data'!$C$4:$C$253,$E$3),SUMIFS('Pickup Data'!$L$4:$L$253,'Pickup Data'!$B$4:$B$253,$B$3,'Pickup Data'!$E$4:$E$253,A123,'Pickup Data'!$C$4:$C$253,$E$3)),0)</f>
        <v/>
      </c>
      <c r="F123" s="28">
        <f>E123-D123</f>
        <v/>
      </c>
      <c r="G123" s="56">
        <f>IFERROR(IF($B$3="All Properties",SUMIFS('Pickup Data'!$N$4:$N$253,'Pickup Data'!$E$4:$E$253,A123,'Pickup Data'!$C$4:$C$253,$E$3),SUMIFS('Pickup Data'!$N$4:$N$253,'Pickup Data'!$B$4:$B$253,$B$3,'Pickup Data'!$E$4:$E$253,A123,'Pickup Data'!$C$4:$C$253,$E$3)),0)</f>
        <v/>
      </c>
      <c r="H123" s="56">
        <f>IFERROR(IF($B$3="All Properties",SUMIFS('Pickup Data'!$O$4:$O$253,'Pickup Data'!$E$4:$E$253,A123,'Pickup Data'!$C$4:$C$253,$E$3),SUMIFS('Pickup Data'!$O$4:$O$253,'Pickup Data'!$B$4:$B$253,$B$3,'Pickup Data'!$E$4:$E$253,A123,'Pickup Data'!$C$4:$C$253,$E$3)),0)</f>
        <v/>
      </c>
      <c r="I123" s="56">
        <f>H123-G123</f>
        <v/>
      </c>
      <c r="J123" s="56">
        <f>IFERROR(G123/D123,0)</f>
        <v/>
      </c>
      <c r="K123" s="56">
        <f>IFERROR(H123/E123,0)</f>
        <v/>
      </c>
      <c r="L123" s="56">
        <f>IFERROR(I123/F123,0)</f>
        <v/>
      </c>
      <c r="M123" s="57">
        <f>IFERROR(D123/C123,0)</f>
        <v/>
      </c>
      <c r="N123" s="57">
        <f>IFERROR(E123/C123,0)</f>
        <v/>
      </c>
      <c r="O123" s="28">
        <f>C123-E123</f>
        <v/>
      </c>
      <c r="P123" s="28">
        <f>A123-$E$3</f>
        <v/>
      </c>
      <c r="Q123" s="28">
        <f>IF(F123&lt;0,"Wash",IF(F123&gt;0,"Positive Pickup","No Change"))</f>
        <v/>
      </c>
      <c r="R123" s="28">
        <f>IF(F123&lt;=-'Dashboard'!$E$6,"Review Material Wash",IF(N123&gt;='Dashboard'!$E$5,"High Occupancy",IF(N123&lt;'Dashboard'!$E$4,"Below Watch Threshold","Monitor")))</f>
        <v/>
      </c>
    </row>
    <row r="124">
      <c r="A124" s="59">
        <f>IFERROR(A123+1,"")</f>
        <v/>
      </c>
      <c r="B124" s="28">
        <f>IFERROR(IF(A124="","",INDEX('Instructions'!$H$2:$H$8,MOD(A124-1,7)+1)),"")</f>
        <v/>
      </c>
      <c r="C124" s="28">
        <f>'Dashboard'!$E$3</f>
        <v/>
      </c>
      <c r="D124" s="28">
        <f>IFERROR(IF($B$3="All Properties",SUMIFS('Pickup Data'!$K$4:$K$253,'Pickup Data'!$E$4:$E$253,A124,'Pickup Data'!$C$4:$C$253,$E$3),SUMIFS('Pickup Data'!$K$4:$K$253,'Pickup Data'!$B$4:$B$253,$B$3,'Pickup Data'!$E$4:$E$253,A124,'Pickup Data'!$C$4:$C$253,$E$3)),0)</f>
        <v/>
      </c>
      <c r="E124" s="28">
        <f>IFERROR(IF($B$3="All Properties",SUMIFS('Pickup Data'!$L$4:$L$253,'Pickup Data'!$E$4:$E$253,A124,'Pickup Data'!$C$4:$C$253,$E$3),SUMIFS('Pickup Data'!$L$4:$L$253,'Pickup Data'!$B$4:$B$253,$B$3,'Pickup Data'!$E$4:$E$253,A124,'Pickup Data'!$C$4:$C$253,$E$3)),0)</f>
        <v/>
      </c>
      <c r="F124" s="28">
        <f>E124-D124</f>
        <v/>
      </c>
      <c r="G124" s="56">
        <f>IFERROR(IF($B$3="All Properties",SUMIFS('Pickup Data'!$N$4:$N$253,'Pickup Data'!$E$4:$E$253,A124,'Pickup Data'!$C$4:$C$253,$E$3),SUMIFS('Pickup Data'!$N$4:$N$253,'Pickup Data'!$B$4:$B$253,$B$3,'Pickup Data'!$E$4:$E$253,A124,'Pickup Data'!$C$4:$C$253,$E$3)),0)</f>
        <v/>
      </c>
      <c r="H124" s="56">
        <f>IFERROR(IF($B$3="All Properties",SUMIFS('Pickup Data'!$O$4:$O$253,'Pickup Data'!$E$4:$E$253,A124,'Pickup Data'!$C$4:$C$253,$E$3),SUMIFS('Pickup Data'!$O$4:$O$253,'Pickup Data'!$B$4:$B$253,$B$3,'Pickup Data'!$E$4:$E$253,A124,'Pickup Data'!$C$4:$C$253,$E$3)),0)</f>
        <v/>
      </c>
      <c r="I124" s="56">
        <f>H124-G124</f>
        <v/>
      </c>
      <c r="J124" s="56">
        <f>IFERROR(G124/D124,0)</f>
        <v/>
      </c>
      <c r="K124" s="56">
        <f>IFERROR(H124/E124,0)</f>
        <v/>
      </c>
      <c r="L124" s="56">
        <f>IFERROR(I124/F124,0)</f>
        <v/>
      </c>
      <c r="M124" s="57">
        <f>IFERROR(D124/C124,0)</f>
        <v/>
      </c>
      <c r="N124" s="57">
        <f>IFERROR(E124/C124,0)</f>
        <v/>
      </c>
      <c r="O124" s="28">
        <f>C124-E124</f>
        <v/>
      </c>
      <c r="P124" s="28">
        <f>A124-$E$3</f>
        <v/>
      </c>
      <c r="Q124" s="28">
        <f>IF(F124&lt;0,"Wash",IF(F124&gt;0,"Positive Pickup","No Change"))</f>
        <v/>
      </c>
      <c r="R124" s="28">
        <f>IF(F124&lt;=-'Dashboard'!$E$6,"Review Material Wash",IF(N124&gt;='Dashboard'!$E$5,"High Occupancy",IF(N124&lt;'Dashboard'!$E$4,"Below Watch Threshold","Monitor")))</f>
        <v/>
      </c>
    </row>
    <row r="125">
      <c r="A125" s="59">
        <f>IFERROR(A124+1,"")</f>
        <v/>
      </c>
      <c r="B125" s="28">
        <f>IFERROR(IF(A125="","",INDEX('Instructions'!$H$2:$H$8,MOD(A125-1,7)+1)),"")</f>
        <v/>
      </c>
      <c r="C125" s="28">
        <f>'Dashboard'!$E$3</f>
        <v/>
      </c>
      <c r="D125" s="28">
        <f>IFERROR(IF($B$3="All Properties",SUMIFS('Pickup Data'!$K$4:$K$253,'Pickup Data'!$E$4:$E$253,A125,'Pickup Data'!$C$4:$C$253,$E$3),SUMIFS('Pickup Data'!$K$4:$K$253,'Pickup Data'!$B$4:$B$253,$B$3,'Pickup Data'!$E$4:$E$253,A125,'Pickup Data'!$C$4:$C$253,$E$3)),0)</f>
        <v/>
      </c>
      <c r="E125" s="28">
        <f>IFERROR(IF($B$3="All Properties",SUMIFS('Pickup Data'!$L$4:$L$253,'Pickup Data'!$E$4:$E$253,A125,'Pickup Data'!$C$4:$C$253,$E$3),SUMIFS('Pickup Data'!$L$4:$L$253,'Pickup Data'!$B$4:$B$253,$B$3,'Pickup Data'!$E$4:$E$253,A125,'Pickup Data'!$C$4:$C$253,$E$3)),0)</f>
        <v/>
      </c>
      <c r="F125" s="28">
        <f>E125-D125</f>
        <v/>
      </c>
      <c r="G125" s="56">
        <f>IFERROR(IF($B$3="All Properties",SUMIFS('Pickup Data'!$N$4:$N$253,'Pickup Data'!$E$4:$E$253,A125,'Pickup Data'!$C$4:$C$253,$E$3),SUMIFS('Pickup Data'!$N$4:$N$253,'Pickup Data'!$B$4:$B$253,$B$3,'Pickup Data'!$E$4:$E$253,A125,'Pickup Data'!$C$4:$C$253,$E$3)),0)</f>
        <v/>
      </c>
      <c r="H125" s="56">
        <f>IFERROR(IF($B$3="All Properties",SUMIFS('Pickup Data'!$O$4:$O$253,'Pickup Data'!$E$4:$E$253,A125,'Pickup Data'!$C$4:$C$253,$E$3),SUMIFS('Pickup Data'!$O$4:$O$253,'Pickup Data'!$B$4:$B$253,$B$3,'Pickup Data'!$E$4:$E$253,A125,'Pickup Data'!$C$4:$C$253,$E$3)),0)</f>
        <v/>
      </c>
      <c r="I125" s="56">
        <f>H125-G125</f>
        <v/>
      </c>
      <c r="J125" s="56">
        <f>IFERROR(G125/D125,0)</f>
        <v/>
      </c>
      <c r="K125" s="56">
        <f>IFERROR(H125/E125,0)</f>
        <v/>
      </c>
      <c r="L125" s="56">
        <f>IFERROR(I125/F125,0)</f>
        <v/>
      </c>
      <c r="M125" s="57">
        <f>IFERROR(D125/C125,0)</f>
        <v/>
      </c>
      <c r="N125" s="57">
        <f>IFERROR(E125/C125,0)</f>
        <v/>
      </c>
      <c r="O125" s="28">
        <f>C125-E125</f>
        <v/>
      </c>
      <c r="P125" s="28">
        <f>A125-$E$3</f>
        <v/>
      </c>
      <c r="Q125" s="28">
        <f>IF(F125&lt;0,"Wash",IF(F125&gt;0,"Positive Pickup","No Change"))</f>
        <v/>
      </c>
      <c r="R125" s="28">
        <f>IF(F125&lt;=-'Dashboard'!$E$6,"Review Material Wash",IF(N125&gt;='Dashboard'!$E$5,"High Occupancy",IF(N125&lt;'Dashboard'!$E$4,"Below Watch Threshold","Monitor")))</f>
        <v/>
      </c>
    </row>
  </sheetData>
  <autoFilter ref="A5:R125"/>
  <mergeCells count="1">
    <mergeCell ref="A1:R1"/>
  </mergeCells>
  <pageMargins left="0.75" right="0.75" top="1" bottom="1" header="0.5" footer="0.5"/>
  <pageSetup orientation="landscape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showGridLines="0" zoomScale="70" zoomScaleNormal="7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0" customWidth="1" min="1" max="1"/>
    <col width="70" customWidth="1" min="2" max="2"/>
    <col hidden="1" width="13" customWidth="1" min="8" max="8"/>
  </cols>
  <sheetData>
    <row r="1">
      <c r="A1" s="24" t="inlineStr">
        <is>
          <t>Hotel Pickup Report Instructions</t>
        </is>
      </c>
    </row>
    <row r="2">
      <c r="H2" t="inlineStr">
        <is>
          <t>Monday</t>
        </is>
      </c>
    </row>
    <row r="3">
      <c r="A3" s="37" t="inlineStr">
        <is>
          <t>Workbook Purpose</t>
        </is>
      </c>
      <c r="H3" t="inlineStr">
        <is>
          <t>Tuesday</t>
        </is>
      </c>
    </row>
    <row r="4">
      <c r="A4" s="38" t="inlineStr">
        <is>
          <t>This workbook compares current and prior rooms-on-books snapshots to show net booking movement by stay date and business segment.</t>
        </is>
      </c>
      <c r="H4" t="inlineStr">
        <is>
          <t>Wednesday</t>
        </is>
      </c>
    </row>
    <row r="5">
      <c r="H5" t="inlineStr">
        <is>
          <t>Thursday</t>
        </is>
      </c>
    </row>
    <row r="6">
      <c r="A6" s="37" t="inlineStr">
        <is>
          <t>Recommended Workflow</t>
        </is>
      </c>
      <c r="H6" t="inlineStr">
        <is>
          <t>Friday</t>
        </is>
      </c>
    </row>
    <row r="7">
      <c r="A7" s="38" t="inlineStr">
        <is>
          <t>1. Enter pickup data.
2. Review the Data Check column.
3. Select the reporting period on the Dashboard.
4. Review wash, occupancy, and pickup ADR.
5. Coordinate follow-up with the appropriate hotel team.</t>
        </is>
      </c>
      <c r="H7" t="inlineStr">
        <is>
          <t>Saturday</t>
        </is>
      </c>
    </row>
    <row r="8">
      <c r="H8" t="inlineStr">
        <is>
          <t>Sunday</t>
        </is>
      </c>
    </row>
    <row r="10">
      <c r="A10" s="37" t="inlineStr">
        <is>
          <t>Field Definitions</t>
        </is>
      </c>
    </row>
    <row r="11">
      <c r="A11" s="38" t="inlineStr">
        <is>
          <t>Room Pickup: Current rooms on books minus prior rooms on books.
Wash: Negative pickup caused by cancellations, block reductions, or corrections.
ADR: Room revenue divided by rooms on books.
Occupancy: Rooms on books divided by available rooms.</t>
        </is>
      </c>
    </row>
    <row r="14">
      <c r="A14" s="37" t="inlineStr">
        <is>
          <t>Important Use Notes</t>
        </is>
      </c>
    </row>
    <row r="15">
      <c r="A15" s="38" t="inlineStr">
        <is>
          <t>Use consistent revenue definitions in both snapshots. Investigate negative pickup. Pickup ADR can be misleading when pickup is zero or negative.</t>
        </is>
      </c>
    </row>
    <row r="18">
      <c r="A18" s="37" t="inlineStr">
        <is>
          <t>Color Key</t>
        </is>
      </c>
    </row>
    <row r="19">
      <c r="A19" s="39" t="inlineStr">
        <is>
          <t>Light gold</t>
        </is>
      </c>
      <c r="B19" s="39" t="inlineStr">
        <is>
          <t>Editable input</t>
        </is>
      </c>
    </row>
    <row r="20">
      <c r="A20" s="14" t="inlineStr">
        <is>
          <t>Light gray</t>
        </is>
      </c>
      <c r="B20" s="14" t="inlineStr">
        <is>
          <t>Calculated field</t>
        </is>
      </c>
    </row>
    <row r="21">
      <c r="A21" s="40" t="inlineStr">
        <is>
          <t>Green</t>
        </is>
      </c>
      <c r="B21" s="40" t="inlineStr">
        <is>
          <t>Favorable or positive</t>
        </is>
      </c>
    </row>
    <row r="22">
      <c r="A22" s="41" t="inlineStr">
        <is>
          <t>Amber</t>
        </is>
      </c>
      <c r="B22" s="41" t="inlineStr">
        <is>
          <t>Review or monitor</t>
        </is>
      </c>
    </row>
    <row r="23">
      <c r="A23" s="42" t="inlineStr">
        <is>
          <t>Red</t>
        </is>
      </c>
      <c r="B23" s="42" t="inlineStr">
        <is>
          <t>Exception, wash, or data problem</t>
        </is>
      </c>
    </row>
  </sheetData>
  <mergeCells count="1">
    <mergeCell ref="A1:F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Hotel Revenue Management Team</dc:creator>
  <dc:title xmlns:dc="http://purl.org/dc/elements/1.1/">Hotel Pickup Report</dc:title>
  <dc:description xmlns:dc="http://purl.org/dc/elements/1.1/">Manual hotel pickup report comparing current and prior rooms-on-books snapshots.</dc:description>
  <dc:subject xmlns:dc="http://purl.org/dc/elements/1.1/">Hotel rooms-on-books pickup and occupancy analysis</dc:subject>
  <dcterms:created xmlns:dcterms="http://purl.org/dc/terms/" xmlns:xsi="http://www.w3.org/2001/XMLSchema-instance" xsi:type="dcterms:W3CDTF">2026-09-06T14:10:54Z</dcterms:created>
  <dcterms:modified xmlns:dcterms="http://purl.org/dc/terms/" xmlns:xsi="http://www.w3.org/2001/XMLSchema-instance" xsi:type="dcterms:W3CDTF">2026-09-06T14:10:56+00:00Z</dcterms:modified>
</cp:coreProperties>
</file>