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voice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'Invoice Tracker'!$A$4:$AF$154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color rgb="00526673"/>
      <sz val="9"/>
    </font>
    <font>
      <name val="Calibri"/>
      <i val="1"/>
      <color rgb="00DDEBF7"/>
      <sz val="11"/>
    </font>
    <font>
      <name val="Calibri"/>
      <b val="1"/>
      <color rgb="0017324D"/>
      <sz val="17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FFFFFF"/>
      </patternFill>
    </fill>
    <fill>
      <patternFill patternType="solid">
        <fgColor rgb="00FFF1CE"/>
      </patternFill>
    </fill>
    <fill>
      <patternFill patternType="solid">
        <fgColor rgb="00E7ECEF"/>
      </patternFill>
    </fill>
  </fills>
  <borders count="10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3" borderId="0" pivotButton="0" quotePrefix="0" xfId="0"/>
    <xf numFmtId="0" fontId="5" fillId="4" borderId="0" pivotButton="0" quotePrefix="0" xfId="0"/>
    <xf numFmtId="164" fontId="0" fillId="0" borderId="0" pivotButton="0" quotePrefix="0" xfId="0"/>
    <xf numFmtId="0" fontId="2" fillId="3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" fontId="7" fillId="0" borderId="0" applyAlignment="1" pivotButton="0" quotePrefix="0" xfId="0">
      <alignment horizontal="center" vertical="center"/>
    </xf>
    <xf numFmtId="0" fontId="2" fillId="2" borderId="0" pivotButton="0" quotePrefix="0" xfId="0"/>
    <xf numFmtId="165" fontId="0" fillId="0" borderId="0" pivotButton="0" quotePrefix="0" xfId="0"/>
    <xf numFmtId="0" fontId="5" fillId="4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6" borderId="1" pivotButton="0" quotePrefix="0" xfId="0"/>
    <xf numFmtId="0" fontId="3" fillId="5" borderId="1" pivotButton="0" quotePrefix="0" xfId="0"/>
    <xf numFmtId="165" fontId="4" fillId="6" borderId="1" pivotButton="0" quotePrefix="0" xfId="0"/>
    <xf numFmtId="0" fontId="5" fillId="4" borderId="1" applyAlignment="1" pivotButton="0" quotePrefix="0" xfId="0">
      <alignment horizontal="left" vertical="top" wrapText="1"/>
    </xf>
    <xf numFmtId="0" fontId="1" fillId="2" borderId="0" pivotButton="0" quotePrefix="0" xfId="0"/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0" fillId="0" borderId="0" pivotButton="0" quotePrefix="0" xfId="0"/>
    <xf numFmtId="165" fontId="7" fillId="0" borderId="0" applyAlignment="1" pivotButton="0" quotePrefix="0" xfId="0">
      <alignment horizontal="center" vertical="center"/>
    </xf>
    <xf numFmtId="165" fontId="0" fillId="0" borderId="0" pivotButton="0" quotePrefix="0" xfId="0"/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165" fontId="4" fillId="6" borderId="1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dxfs count="4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243746"/>
        <sz val="10"/>
      </font>
      <fill>
        <patternFill patternType="solid">
          <fgColor rgb="00FCE4B2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24374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Balance by Aging Bucket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5A84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86B4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94C4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83232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F1D1D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'Dashboard'!$A$15:$A$19</f>
            </numRef>
          </cat>
          <val>
            <numRef>
              <f>'Dashboard'!$B$15:$B$19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voices" displayName="tblInvoices" ref="A4:AF154" headerRowCount="1">
  <autoFilter ref="A4:AF154"/>
  <tableColumns count="32">
    <tableColumn id="1" name="Invoice ID"/>
    <tableColumn id="2" name="Property"/>
    <tableColumn id="3" name="Vendor Name"/>
    <tableColumn id="4" name="Vendor Account Number"/>
    <tableColumn id="5" name="Invoice Number"/>
    <tableColumn id="6" name="Invoice Date"/>
    <tableColumn id="7" name="Date Received"/>
    <tableColumn id="8" name="Due Date"/>
    <tableColumn id="9" name="Department"/>
    <tableColumn id="10" name="Expense Category"/>
    <tableColumn id="11" name="Description"/>
    <tableColumn id="12" name="Purchase Order Number"/>
    <tableColumn id="13" name="Invoice Subtotal"/>
    <tableColumn id="14" name="Sales Tax"/>
    <tableColumn id="15" name="Service, Freight, or Other Charge"/>
    <tableColumn id="16" name="Credit or Adjustment"/>
    <tableColumn id="17" name="Vendor Invoice Total"/>
    <tableColumn id="18" name="Calculated Total"/>
    <tableColumn id="19" name="Total Variance"/>
    <tableColumn id="20" name="Approval Status"/>
    <tableColumn id="21" name="Approver"/>
    <tableColumn id="22" name="Approval Date"/>
    <tableColumn id="23" name="Payment Method"/>
    <tableColumn id="24" name="Payment Reference"/>
    <tableColumn id="25" name="Payment Date"/>
    <tableColumn id="26" name="Amount Paid"/>
    <tableColumn id="27" name="Balance Due"/>
    <tableColumn id="28" name="Payment Status"/>
    <tableColumn id="29" name="Days Past Due"/>
    <tableColumn id="30" name="Aging Bucket"/>
    <tableColumn id="31" name="Review Flag"/>
    <tableColumn id="32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Hotel Invoice Tracker</t>
        </is>
      </c>
    </row>
    <row r="2"/>
    <row r="3">
      <c r="A3" s="2" t="inlineStr">
        <is>
          <t>Vendor invoice, approval, and payment overview</t>
        </is>
      </c>
    </row>
    <row r="4">
      <c r="A4" s="3" t="inlineStr">
        <is>
          <t>Dashboard results update from the Invoice Tracker worksheet.</t>
        </is>
      </c>
    </row>
    <row r="5">
      <c r="A5" t="inlineStr">
        <is>
          <t>Report Date</t>
        </is>
      </c>
      <c r="B5" s="26">
        <f>TODAY()</f>
        <v/>
      </c>
    </row>
    <row r="6"/>
    <row r="7">
      <c r="A7" s="5" t="inlineStr">
        <is>
          <t>Open Invoice Balance</t>
        </is>
      </c>
      <c r="D7" s="5" t="inlineStr">
        <is>
          <t>Overdue Balance</t>
        </is>
      </c>
      <c r="G7" s="5" t="inlineStr">
        <is>
          <t>Awaiting Approval</t>
        </is>
      </c>
    </row>
    <row r="8">
      <c r="A8" s="27">
        <f>SUM('Invoice Tracker'!AA5:AA154)</f>
        <v/>
      </c>
      <c r="D8" s="27">
        <f>SUMIFS('Invoice Tracker'!AA5:AA154,'Invoice Tracker'!AB5:AB154,"Overdue")</f>
        <v/>
      </c>
      <c r="G8" s="7">
        <f>COUNTIF('Invoice Tracker'!T5:T154,"Submitted")</f>
        <v/>
      </c>
    </row>
    <row r="9"/>
    <row r="10">
      <c r="A10" s="5" t="inlineStr">
        <is>
          <t>Due in Next 7 Days</t>
        </is>
      </c>
      <c r="D10" s="5" t="inlineStr">
        <is>
          <t>Paid This Month</t>
        </is>
      </c>
      <c r="G10" s="5" t="inlineStr">
        <is>
          <t>Invoices Needing Review</t>
        </is>
      </c>
    </row>
    <row r="11">
      <c r="A11" s="27">
        <f>SUMIFS('Invoice Tracker'!AA5:AA154,'Invoice Tracker'!AB5:AB154,"Due Soon")</f>
        <v/>
      </c>
      <c r="D11" s="27">
        <f>SUMIFS('Invoice Tracker'!Z5:Z154,'Invoice Tracker'!Y5:Y154,"&gt;="&amp;EOMONTH(TODAY(),-1)+1)</f>
        <v/>
      </c>
      <c r="G11" s="7">
        <f>COUNTIF('Invoice Tracker'!AE5:AE154,"?*")</f>
        <v/>
      </c>
    </row>
    <row r="12"/>
    <row r="13"/>
    <row r="14">
      <c r="A14" s="8" t="inlineStr">
        <is>
          <t>Open Balance by Aging Bucket</t>
        </is>
      </c>
      <c r="B14" s="8" t="inlineStr">
        <is>
          <t>Balance</t>
        </is>
      </c>
    </row>
    <row r="15">
      <c r="A15" t="inlineStr">
        <is>
          <t>Not Yet Due</t>
        </is>
      </c>
      <c r="B15" s="28">
        <f>SUMIFS('Invoice Tracker'!AA5:AA154,'Invoice Tracker'!AD5:AD154,A15)</f>
        <v/>
      </c>
    </row>
    <row r="16">
      <c r="A16" t="inlineStr">
        <is>
          <t>1-30 Days Overdue</t>
        </is>
      </c>
      <c r="B16" s="28">
        <f>SUMIFS('Invoice Tracker'!AA5:AA154,'Invoice Tracker'!AD5:AD154,A16)</f>
        <v/>
      </c>
    </row>
    <row r="17">
      <c r="A17" t="inlineStr">
        <is>
          <t>31-60 Days Overdue</t>
        </is>
      </c>
      <c r="B17" s="28">
        <f>SUMIFS('Invoice Tracker'!AA5:AA154,'Invoice Tracker'!AD5:AD154,A17)</f>
        <v/>
      </c>
    </row>
    <row r="18">
      <c r="A18" t="inlineStr">
        <is>
          <t>61-90 Days Overdue</t>
        </is>
      </c>
      <c r="B18" s="28">
        <f>SUMIFS('Invoice Tracker'!AA5:AA154,'Invoice Tracker'!AD5:AD154,A18)</f>
        <v/>
      </c>
    </row>
    <row r="19">
      <c r="A19" t="inlineStr">
        <is>
          <t>More Than 90 Days Overdue</t>
        </is>
      </c>
      <c r="B19" s="28">
        <f>SUMIFS('Invoice Tracker'!AA5:AA154,'Invoice Tracker'!AD5:AD154,A19)</f>
        <v/>
      </c>
    </row>
    <row r="20">
      <c r="B20">
        <f>""</f>
        <v/>
      </c>
    </row>
    <row r="21">
      <c r="B21">
        <f>""</f>
        <v/>
      </c>
    </row>
    <row r="22">
      <c r="B22">
        <f>""</f>
        <v/>
      </c>
    </row>
    <row r="23">
      <c r="B23">
        <f>""</f>
        <v/>
      </c>
    </row>
    <row r="24">
      <c r="B24">
        <f>""</f>
        <v/>
      </c>
    </row>
    <row r="25">
      <c r="B25">
        <f>""</f>
        <v/>
      </c>
    </row>
    <row r="26">
      <c r="B26">
        <f>""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5">
    <mergeCell ref="D8:E8"/>
    <mergeCell ref="A3:R3"/>
    <mergeCell ref="D7:E7"/>
    <mergeCell ref="A7:B7"/>
    <mergeCell ref="G7:H7"/>
    <mergeCell ref="D10:E10"/>
    <mergeCell ref="D11:E11"/>
    <mergeCell ref="A11:B11"/>
    <mergeCell ref="G10:H10"/>
    <mergeCell ref="A10:B10"/>
    <mergeCell ref="G11:H11"/>
    <mergeCell ref="A1:R2"/>
    <mergeCell ref="G8:H8"/>
    <mergeCell ref="A8:B8"/>
    <mergeCell ref="A4:R4"/>
  </mergeCells>
  <pageMargins left="0.75" right="0.75" top="1" bottom="1" header="0.5" footer="0.5"/>
  <pageSetup orientation="landscape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154"/>
  <sheetViews>
    <sheetView showGridLines="0" zoomScale="70" zoomScaleNormal="7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25" customWidth="1" min="2" max="2"/>
    <col width="29" customWidth="1" min="3" max="3"/>
    <col width="20" customWidth="1" min="4" max="4"/>
    <col width="18" customWidth="1" min="5" max="5"/>
    <col width="13" customWidth="1" min="6" max="6"/>
    <col width="13" customWidth="1" min="7" max="7"/>
    <col width="13" customWidth="1" min="8" max="8"/>
    <col width="20" customWidth="1" min="9" max="9"/>
    <col width="24" customWidth="1" min="10" max="10"/>
    <col width="38" customWidth="1" min="11" max="11"/>
    <col width="18" customWidth="1" min="12" max="12"/>
    <col width="16" customWidth="1" min="13" max="13"/>
    <col width="13" customWidth="1" min="14" max="14"/>
    <col width="24" customWidth="1" min="15" max="15"/>
    <col width="18" customWidth="1" min="16" max="16"/>
    <col width="18" customWidth="1" min="17" max="17"/>
    <col width="17" customWidth="1" min="18" max="18"/>
    <col width="15" customWidth="1" min="19" max="19"/>
    <col width="17" customWidth="1" min="20" max="20"/>
    <col width="20" customWidth="1" min="21" max="21"/>
    <col width="13" customWidth="1" min="22" max="22"/>
    <col width="18" customWidth="1" min="23" max="23"/>
    <col width="20" customWidth="1" min="24" max="24"/>
    <col width="13" customWidth="1" min="25" max="25"/>
    <col width="15" customWidth="1" min="26" max="26"/>
    <col width="15" customWidth="1" min="27" max="27"/>
    <col width="16" customWidth="1" min="28" max="28"/>
    <col width="14" customWidth="1" min="29" max="29"/>
    <col width="27" customWidth="1" min="30" max="30"/>
    <col width="34" customWidth="1" min="31" max="31"/>
    <col width="38" customWidth="1" min="32" max="32"/>
  </cols>
  <sheetData>
    <row r="1">
      <c r="A1" s="1" t="inlineStr">
        <is>
          <t>Hotel Vendor Invoice Tracker</t>
        </is>
      </c>
    </row>
    <row r="2">
      <c r="A2" s="10" t="inlineStr">
        <is>
          <t>Enter one row per vendor invoice. Gold cells are intended for user input; gray cells contain formulas.</t>
        </is>
      </c>
    </row>
    <row r="4">
      <c r="A4" s="11" t="inlineStr">
        <is>
          <t>Invoice ID</t>
        </is>
      </c>
      <c r="B4" s="11" t="inlineStr">
        <is>
          <t>Property</t>
        </is>
      </c>
      <c r="C4" s="11" t="inlineStr">
        <is>
          <t>Vendor Name</t>
        </is>
      </c>
      <c r="D4" s="11" t="inlineStr">
        <is>
          <t>Vendor Account Number</t>
        </is>
      </c>
      <c r="E4" s="11" t="inlineStr">
        <is>
          <t>Invoice Number</t>
        </is>
      </c>
      <c r="F4" s="11" t="inlineStr">
        <is>
          <t>Invoice Date</t>
        </is>
      </c>
      <c r="G4" s="11" t="inlineStr">
        <is>
          <t>Date Received</t>
        </is>
      </c>
      <c r="H4" s="11" t="inlineStr">
        <is>
          <t>Due Date</t>
        </is>
      </c>
      <c r="I4" s="11" t="inlineStr">
        <is>
          <t>Department</t>
        </is>
      </c>
      <c r="J4" s="11" t="inlineStr">
        <is>
          <t>Expense Category</t>
        </is>
      </c>
      <c r="K4" s="11" t="inlineStr">
        <is>
          <t>Description</t>
        </is>
      </c>
      <c r="L4" s="11" t="inlineStr">
        <is>
          <t>Purchase Order Number</t>
        </is>
      </c>
      <c r="M4" s="11" t="inlineStr">
        <is>
          <t>Invoice Subtotal</t>
        </is>
      </c>
      <c r="N4" s="11" t="inlineStr">
        <is>
          <t>Sales Tax</t>
        </is>
      </c>
      <c r="O4" s="11" t="inlineStr">
        <is>
          <t>Service, Freight, or Other Charge</t>
        </is>
      </c>
      <c r="P4" s="11" t="inlineStr">
        <is>
          <t>Credit or Adjustment</t>
        </is>
      </c>
      <c r="Q4" s="11" t="inlineStr">
        <is>
          <t>Vendor Invoice Total</t>
        </is>
      </c>
      <c r="R4" s="11" t="inlineStr">
        <is>
          <t>Calculated Total</t>
        </is>
      </c>
      <c r="S4" s="11" t="inlineStr">
        <is>
          <t>Total Variance</t>
        </is>
      </c>
      <c r="T4" s="11" t="inlineStr">
        <is>
          <t>Approval Status</t>
        </is>
      </c>
      <c r="U4" s="11" t="inlineStr">
        <is>
          <t>Approver</t>
        </is>
      </c>
      <c r="V4" s="11" t="inlineStr">
        <is>
          <t>Approval Date</t>
        </is>
      </c>
      <c r="W4" s="11" t="inlineStr">
        <is>
          <t>Payment Method</t>
        </is>
      </c>
      <c r="X4" s="11" t="inlineStr">
        <is>
          <t>Payment Reference</t>
        </is>
      </c>
      <c r="Y4" s="11" t="inlineStr">
        <is>
          <t>Payment Date</t>
        </is>
      </c>
      <c r="Z4" s="11" t="inlineStr">
        <is>
          <t>Amount Paid</t>
        </is>
      </c>
      <c r="AA4" s="11" t="inlineStr">
        <is>
          <t>Balance Due</t>
        </is>
      </c>
      <c r="AB4" s="11" t="inlineStr">
        <is>
          <t>Payment Status</t>
        </is>
      </c>
      <c r="AC4" s="11" t="inlineStr">
        <is>
          <t>Days Past Due</t>
        </is>
      </c>
      <c r="AD4" s="11" t="inlineStr">
        <is>
          <t>Aging Bucket</t>
        </is>
      </c>
      <c r="AE4" s="11" t="inlineStr">
        <is>
          <t>Review Flag</t>
        </is>
      </c>
      <c r="AF4" s="11" t="inlineStr">
        <is>
          <t>Notes</t>
        </is>
      </c>
    </row>
    <row r="5">
      <c r="A5" s="12" t="inlineStr">
        <is>
          <t>INV-2026-001</t>
        </is>
      </c>
      <c r="B5" s="12" t="inlineStr">
        <is>
          <t>Harbor View Hotel</t>
        </is>
      </c>
      <c r="C5" s="12" t="inlineStr">
        <is>
          <t>Coastal Linen Services</t>
        </is>
      </c>
      <c r="D5" s="12" t="inlineStr">
        <is>
          <t>CLS-8821</t>
        </is>
      </c>
      <c r="E5" s="12" t="inlineStr">
        <is>
          <t>CLS-61084</t>
        </is>
      </c>
      <c r="F5" s="29" t="n">
        <v>46036</v>
      </c>
      <c r="G5" s="29" t="n">
        <v>46038</v>
      </c>
      <c r="H5" s="29" t="n">
        <v>46066</v>
      </c>
      <c r="I5" s="12" t="inlineStr">
        <is>
          <t>Housekeeping</t>
        </is>
      </c>
      <c r="J5" s="12" t="inlineStr">
        <is>
          <t>Linen Service</t>
        </is>
      </c>
      <c r="K5" s="12" t="inlineStr">
        <is>
          <t>Weekly guest room linen service</t>
        </is>
      </c>
      <c r="L5" s="12" t="inlineStr">
        <is>
          <t>PO-26001</t>
        </is>
      </c>
      <c r="M5" s="30" t="n">
        <v>2840</v>
      </c>
      <c r="N5" s="30" t="n">
        <v>0</v>
      </c>
      <c r="O5" s="30" t="n">
        <v>125</v>
      </c>
      <c r="P5" s="30" t="n">
        <v>0</v>
      </c>
      <c r="Q5" s="30" t="n">
        <v>2965</v>
      </c>
      <c r="R5" s="31">
        <f>IFERROR(IF(E5="","",M5+N5+O5+P5),"")</f>
        <v/>
      </c>
      <c r="S5" s="31">
        <f>IFERROR(IF(E5="","",Q5-R5),"")</f>
        <v/>
      </c>
      <c r="T5" s="12" t="inlineStr">
        <is>
          <t>Approved</t>
        </is>
      </c>
      <c r="U5" s="12" t="inlineStr">
        <is>
          <t>Maria Lopez</t>
        </is>
      </c>
      <c r="V5" s="29" t="n">
        <v>46040</v>
      </c>
      <c r="W5" s="12" t="inlineStr">
        <is>
          <t>ACH</t>
        </is>
      </c>
      <c r="X5" s="12" t="inlineStr">
        <is>
          <t>ACH-260118</t>
        </is>
      </c>
      <c r="Y5" s="29" t="n">
        <v>46051</v>
      </c>
      <c r="Z5" s="30" t="n">
        <v>2965</v>
      </c>
      <c r="AA5" s="31">
        <f>IFERROR(IF(E5="","",MAX(0,Q5-Z5)),"")</f>
        <v/>
      </c>
      <c r="AB5" s="16">
        <f>IFERROR(IF(E5="","",IF(T5="Void","Void",IF(AA5=0,"Paid",IF(H5="","Open",IF(H5&lt;TODAY(),"Overdue",IF(H5&lt;=TODAY()+'Lists &amp; Settings'!$B$4,"Due Soon","Open")))))),"")</f>
        <v/>
      </c>
      <c r="AC5" s="16">
        <f>IFERROR(IF(E5="","",IF(OR(AA5=0,H5=""),0,MAX(0,TODAY()-H5))),"")</f>
        <v/>
      </c>
      <c r="AD5" s="16">
        <f>IFERROR(IF(E5="","",IF(AA5=0,"Paid",IF(H5="","No Due Date",IF(H5&gt;=TODAY(),"Not Yet Due",IF(AC5&lt;=30,"1-30 Days Overdue",IF(AC5&lt;=60,"31-60 Days Overdue",IF(AC5&lt;=90,"61-90 Days Overdue","More Than 90 Days Overdue"))))))),"")</f>
        <v/>
      </c>
      <c r="AE5" s="16">
        <f>IFERROR(IF(E5="","",TEXTJOIN(", ",TRUE,IF(ABS(S5)&gt;'Lists &amp; Settings'!$B$5,"Total mismatch",""),IF(COUNTIFS($C$5:$C$154,C5,$E$5:$E$154,E5)&gt;1,"Possible duplicate",""),IF(AND(Q5&gt;='Lists &amp; Settings'!$B$6,T5&lt;&gt;"Approved",T5&lt;&gt;"Void"),"Approval required",""),IF(AND(Z5&gt;0,OR(Y5="",X5="")),"Complete payment details",""))),"")</f>
        <v/>
      </c>
      <c r="AF5" s="12" t="inlineStr">
        <is>
          <t>Completed linen service cycle</t>
        </is>
      </c>
    </row>
    <row r="6">
      <c r="A6" s="12" t="inlineStr">
        <is>
          <t>INV-2026-002</t>
        </is>
      </c>
      <c r="B6" s="12" t="inlineStr">
        <is>
          <t>Harbor View Hotel</t>
        </is>
      </c>
      <c r="C6" s="12" t="inlineStr">
        <is>
          <t>Summit Mechanical Services</t>
        </is>
      </c>
      <c r="D6" s="12" t="inlineStr">
        <is>
          <t>SMS-2045</t>
        </is>
      </c>
      <c r="E6" s="12" t="inlineStr">
        <is>
          <t>SMS-260147</t>
        </is>
      </c>
      <c r="F6" s="29" t="n">
        <v>46199</v>
      </c>
      <c r="G6" s="29" t="n">
        <v>46200</v>
      </c>
      <c r="H6" s="29" t="n">
        <v>46229</v>
      </c>
      <c r="I6" s="12" t="inlineStr">
        <is>
          <t>Engineering</t>
        </is>
      </c>
      <c r="J6" s="12" t="inlineStr">
        <is>
          <t>Repairs &amp; Maintenance</t>
        </is>
      </c>
      <c r="K6" s="12" t="inlineStr">
        <is>
          <t>Guest tower HVAC preventive maintenance</t>
        </is>
      </c>
      <c r="L6" s="12" t="inlineStr">
        <is>
          <t>PO-26012</t>
        </is>
      </c>
      <c r="M6" s="30" t="n">
        <v>4850</v>
      </c>
      <c r="N6" s="30" t="n">
        <v>0</v>
      </c>
      <c r="O6" s="30" t="n">
        <v>0</v>
      </c>
      <c r="P6" s="30" t="n">
        <v>0</v>
      </c>
      <c r="Q6" s="30" t="n">
        <v>4850</v>
      </c>
      <c r="R6" s="31">
        <f>IFERROR(IF(E6="","",M6+N6+O6+P6),"")</f>
        <v/>
      </c>
      <c r="S6" s="31">
        <f>IFERROR(IF(E6="","",Q6-R6),"")</f>
        <v/>
      </c>
      <c r="T6" s="12" t="inlineStr">
        <is>
          <t>Submitted</t>
        </is>
      </c>
      <c r="U6" s="12" t="inlineStr"/>
      <c r="V6" s="29" t="inlineStr"/>
      <c r="W6" s="12" t="inlineStr">
        <is>
          <t>Not Scheduled</t>
        </is>
      </c>
      <c r="X6" s="12" t="inlineStr"/>
      <c r="Y6" s="29" t="inlineStr"/>
      <c r="Z6" s="30" t="n">
        <v>0</v>
      </c>
      <c r="AA6" s="31">
        <f>IFERROR(IF(E6="","",MAX(0,Q6-Z6)),"")</f>
        <v/>
      </c>
      <c r="AB6" s="16">
        <f>IFERROR(IF(E6="","",IF(T6="Void","Void",IF(AA6=0,"Paid",IF(H6="","Open",IF(H6&lt;TODAY(),"Overdue",IF(H6&lt;=TODAY()+'Lists &amp; Settings'!$B$4,"Due Soon","Open")))))),"")</f>
        <v/>
      </c>
      <c r="AC6" s="16">
        <f>IFERROR(IF(E6="","",IF(OR(AA6=0,H6=""),0,MAX(0,TODAY()-H6))),"")</f>
        <v/>
      </c>
      <c r="AD6" s="16">
        <f>IFERROR(IF(E6="","",IF(AA6=0,"Paid",IF(H6="","No Due Date",IF(H6&gt;=TODAY(),"Not Yet Due",IF(AC6&lt;=30,"1-30 Days Overdue",IF(AC6&lt;=60,"31-60 Days Overdue",IF(AC6&lt;=90,"61-90 Days Overdue","More Than 90 Days Overdue"))))))),"")</f>
        <v/>
      </c>
      <c r="AE6" s="16">
        <f>IFERROR(IF(E6="","",TEXTJOIN(", ",TRUE,IF(ABS(S6)&gt;'Lists &amp; Settings'!$B$5,"Total mismatch",""),IF(COUNTIFS($C$5:$C$154,C6,$E$5:$E$154,E6)&gt;1,"Possible duplicate",""),IF(AND(Q6&gt;='Lists &amp; Settings'!$B$6,T6&lt;&gt;"Approved",T6&lt;&gt;"Void"),"Approval required",""),IF(AND(Z6&gt;0,OR(Y6="",X6="")),"Complete payment details",""))),"")</f>
        <v/>
      </c>
      <c r="AF6" s="12" t="inlineStr">
        <is>
          <t>Engineering manager review pending</t>
        </is>
      </c>
    </row>
    <row r="7">
      <c r="A7" s="12" t="inlineStr">
        <is>
          <t>INV-2026-003</t>
        </is>
      </c>
      <c r="B7" s="12" t="inlineStr">
        <is>
          <t>Harbor View Hotel</t>
        </is>
      </c>
      <c r="C7" s="12" t="inlineStr">
        <is>
          <t>BrightLine Energy</t>
        </is>
      </c>
      <c r="D7" s="12" t="inlineStr">
        <is>
          <t>BLE-1198</t>
        </is>
      </c>
      <c r="E7" s="12" t="inlineStr">
        <is>
          <t>BLE-082026</t>
        </is>
      </c>
      <c r="F7" s="29" t="n">
        <v>46252</v>
      </c>
      <c r="G7" s="29" t="n">
        <v>46254</v>
      </c>
      <c r="H7" s="29" t="n">
        <v>46275</v>
      </c>
      <c r="I7" s="12" t="inlineStr">
        <is>
          <t>Engineering</t>
        </is>
      </c>
      <c r="J7" s="12" t="inlineStr">
        <is>
          <t>Utilities</t>
        </is>
      </c>
      <c r="K7" s="12" t="inlineStr">
        <is>
          <t>Electricity service for current billing cycle</t>
        </is>
      </c>
      <c r="L7" s="12" t="inlineStr"/>
      <c r="M7" s="30" t="n">
        <v>16780.42</v>
      </c>
      <c r="N7" s="30" t="n">
        <v>0</v>
      </c>
      <c r="O7" s="30" t="n">
        <v>0</v>
      </c>
      <c r="P7" s="30" t="n">
        <v>0</v>
      </c>
      <c r="Q7" s="30" t="n">
        <v>16780.42</v>
      </c>
      <c r="R7" s="31">
        <f>IFERROR(IF(E7="","",M7+N7+O7+P7),"")</f>
        <v/>
      </c>
      <c r="S7" s="31">
        <f>IFERROR(IF(E7="","",Q7-R7),"")</f>
        <v/>
      </c>
      <c r="T7" s="12" t="inlineStr">
        <is>
          <t>Approved</t>
        </is>
      </c>
      <c r="U7" s="12" t="inlineStr">
        <is>
          <t>David Kim</t>
        </is>
      </c>
      <c r="V7" s="29" t="n">
        <v>46255</v>
      </c>
      <c r="W7" s="12" t="inlineStr">
        <is>
          <t>ACH</t>
        </is>
      </c>
      <c r="X7" s="12" t="inlineStr"/>
      <c r="Y7" s="29" t="inlineStr"/>
      <c r="Z7" s="30" t="n">
        <v>0</v>
      </c>
      <c r="AA7" s="31">
        <f>IFERROR(IF(E7="","",MAX(0,Q7-Z7)),"")</f>
        <v/>
      </c>
      <c r="AB7" s="16">
        <f>IFERROR(IF(E7="","",IF(T7="Void","Void",IF(AA7=0,"Paid",IF(H7="","Open",IF(H7&lt;TODAY(),"Overdue",IF(H7&lt;=TODAY()+'Lists &amp; Settings'!$B$4,"Due Soon","Open")))))),"")</f>
        <v/>
      </c>
      <c r="AC7" s="16">
        <f>IFERROR(IF(E7="","",IF(OR(AA7=0,H7=""),0,MAX(0,TODAY()-H7))),"")</f>
        <v/>
      </c>
      <c r="AD7" s="16">
        <f>IFERROR(IF(E7="","",IF(AA7=0,"Paid",IF(H7="","No Due Date",IF(H7&gt;=TODAY(),"Not Yet Due",IF(AC7&lt;=30,"1-30 Days Overdue",IF(AC7&lt;=60,"31-60 Days Overdue",IF(AC7&lt;=90,"61-90 Days Overdue","More Than 90 Days Overdue"))))))),"")</f>
        <v/>
      </c>
      <c r="AE7" s="16">
        <f>IFERROR(IF(E7="","",TEXTJOIN(", ",TRUE,IF(ABS(S7)&gt;'Lists &amp; Settings'!$B$5,"Total mismatch",""),IF(COUNTIFS($C$5:$C$154,C7,$E$5:$E$154,E7)&gt;1,"Possible duplicate",""),IF(AND(Q7&gt;='Lists &amp; Settings'!$B$6,T7&lt;&gt;"Approved",T7&lt;&gt;"Void"),"Approval required",""),IF(AND(Z7&gt;0,OR(Y7="",X7="")),"Complete payment details",""))),"")</f>
        <v/>
      </c>
      <c r="AF7" s="12" t="inlineStr">
        <is>
          <t>Payment scheduled after cash review</t>
        </is>
      </c>
    </row>
    <row r="8">
      <c r="A8" s="12" t="n"/>
      <c r="B8" s="12" t="n"/>
      <c r="C8" s="12" t="n"/>
      <c r="D8" s="12" t="n"/>
      <c r="E8" s="12" t="n"/>
      <c r="F8" s="29" t="n"/>
      <c r="G8" s="29" t="n"/>
      <c r="H8" s="29" t="n"/>
      <c r="I8" s="12" t="n"/>
      <c r="J8" s="12" t="n"/>
      <c r="K8" s="12" t="n"/>
      <c r="L8" s="12" t="n"/>
      <c r="M8" s="30" t="n"/>
      <c r="N8" s="30" t="n"/>
      <c r="O8" s="30" t="n"/>
      <c r="P8" s="30" t="n"/>
      <c r="Q8" s="30" t="n"/>
      <c r="R8" s="31">
        <f>IFERROR(IF(E8="","",M8+N8+O8+P8),"")</f>
        <v/>
      </c>
      <c r="S8" s="31">
        <f>IFERROR(IF(E8="","",Q8-R8),"")</f>
        <v/>
      </c>
      <c r="T8" s="12" t="n"/>
      <c r="U8" s="12" t="n"/>
      <c r="V8" s="29" t="n"/>
      <c r="W8" s="12" t="n"/>
      <c r="X8" s="12" t="n"/>
      <c r="Y8" s="29" t="n"/>
      <c r="Z8" s="30" t="n"/>
      <c r="AA8" s="31">
        <f>IFERROR(IF(E8="","",MAX(0,Q8-Z8)),"")</f>
        <v/>
      </c>
      <c r="AB8" s="16">
        <f>IFERROR(IF(E8="","",IF(T8="Void","Void",IF(AA8=0,"Paid",IF(H8="","Open",IF(H8&lt;TODAY(),"Overdue",IF(H8&lt;=TODAY()+'Lists &amp; Settings'!$B$4,"Due Soon","Open")))))),"")</f>
        <v/>
      </c>
      <c r="AC8" s="16">
        <f>IFERROR(IF(E8="","",IF(OR(AA8=0,H8=""),0,MAX(0,TODAY()-H8))),"")</f>
        <v/>
      </c>
      <c r="AD8" s="16">
        <f>IFERROR(IF(E8="","",IF(AA8=0,"Paid",IF(H8="","No Due Date",IF(H8&gt;=TODAY(),"Not Yet Due",IF(AC8&lt;=30,"1-30 Days Overdue",IF(AC8&lt;=60,"31-60 Days Overdue",IF(AC8&lt;=90,"61-90 Days Overdue","More Than 90 Days Overdue"))))))),"")</f>
        <v/>
      </c>
      <c r="AE8" s="16">
        <f>IFERROR(IF(E8="","",TEXTJOIN(", ",TRUE,IF(ABS(S8)&gt;'Lists &amp; Settings'!$B$5,"Total mismatch",""),IF(COUNTIFS($C$5:$C$154,C8,$E$5:$E$154,E8)&gt;1,"Possible duplicate",""),IF(AND(Q8&gt;='Lists &amp; Settings'!$B$6,T8&lt;&gt;"Approved",T8&lt;&gt;"Void"),"Approval required",""),IF(AND(Z8&gt;0,OR(Y8="",X8="")),"Complete payment details",""))),"")</f>
        <v/>
      </c>
      <c r="AF8" s="12" t="n"/>
    </row>
    <row r="9">
      <c r="A9" s="12" t="n"/>
      <c r="B9" s="12" t="n"/>
      <c r="C9" s="12" t="n"/>
      <c r="D9" s="12" t="n"/>
      <c r="E9" s="12" t="n"/>
      <c r="F9" s="29" t="n"/>
      <c r="G9" s="29" t="n"/>
      <c r="H9" s="29" t="n"/>
      <c r="I9" s="12" t="n"/>
      <c r="J9" s="12" t="n"/>
      <c r="K9" s="12" t="n"/>
      <c r="L9" s="12" t="n"/>
      <c r="M9" s="30" t="n"/>
      <c r="N9" s="30" t="n"/>
      <c r="O9" s="30" t="n"/>
      <c r="P9" s="30" t="n"/>
      <c r="Q9" s="30" t="n"/>
      <c r="R9" s="31">
        <f>IFERROR(IF(E9="","",M9+N9+O9+P9),"")</f>
        <v/>
      </c>
      <c r="S9" s="31">
        <f>IFERROR(IF(E9="","",Q9-R9),"")</f>
        <v/>
      </c>
      <c r="T9" s="12" t="n"/>
      <c r="U9" s="12" t="n"/>
      <c r="V9" s="29" t="n"/>
      <c r="W9" s="12" t="n"/>
      <c r="X9" s="12" t="n"/>
      <c r="Y9" s="29" t="n"/>
      <c r="Z9" s="30" t="n"/>
      <c r="AA9" s="31">
        <f>IFERROR(IF(E9="","",MAX(0,Q9-Z9)),"")</f>
        <v/>
      </c>
      <c r="AB9" s="16">
        <f>IFERROR(IF(E9="","",IF(T9="Void","Void",IF(AA9=0,"Paid",IF(H9="","Open",IF(H9&lt;TODAY(),"Overdue",IF(H9&lt;=TODAY()+'Lists &amp; Settings'!$B$4,"Due Soon","Open")))))),"")</f>
        <v/>
      </c>
      <c r="AC9" s="16">
        <f>IFERROR(IF(E9="","",IF(OR(AA9=0,H9=""),0,MAX(0,TODAY()-H9))),"")</f>
        <v/>
      </c>
      <c r="AD9" s="16">
        <f>IFERROR(IF(E9="","",IF(AA9=0,"Paid",IF(H9="","No Due Date",IF(H9&gt;=TODAY(),"Not Yet Due",IF(AC9&lt;=30,"1-30 Days Overdue",IF(AC9&lt;=60,"31-60 Days Overdue",IF(AC9&lt;=90,"61-90 Days Overdue","More Than 90 Days Overdue"))))))),"")</f>
        <v/>
      </c>
      <c r="AE9" s="16">
        <f>IFERROR(IF(E9="","",TEXTJOIN(", ",TRUE,IF(ABS(S9)&gt;'Lists &amp; Settings'!$B$5,"Total mismatch",""),IF(COUNTIFS($C$5:$C$154,C9,$E$5:$E$154,E9)&gt;1,"Possible duplicate",""),IF(AND(Q9&gt;='Lists &amp; Settings'!$B$6,T9&lt;&gt;"Approved",T9&lt;&gt;"Void"),"Approval required",""),IF(AND(Z9&gt;0,OR(Y9="",X9="")),"Complete payment details",""))),"")</f>
        <v/>
      </c>
      <c r="AF9" s="12" t="n"/>
    </row>
    <row r="10">
      <c r="A10" s="12" t="n"/>
      <c r="B10" s="12" t="n"/>
      <c r="C10" s="12" t="n"/>
      <c r="D10" s="12" t="n"/>
      <c r="E10" s="12" t="n"/>
      <c r="F10" s="29" t="n"/>
      <c r="G10" s="29" t="n"/>
      <c r="H10" s="29" t="n"/>
      <c r="I10" s="12" t="n"/>
      <c r="J10" s="12" t="n"/>
      <c r="K10" s="12" t="n"/>
      <c r="L10" s="12" t="n"/>
      <c r="M10" s="30" t="n"/>
      <c r="N10" s="30" t="n"/>
      <c r="O10" s="30" t="n"/>
      <c r="P10" s="30" t="n"/>
      <c r="Q10" s="30" t="n"/>
      <c r="R10" s="31">
        <f>IFERROR(IF(E10="","",M10+N10+O10+P10),"")</f>
        <v/>
      </c>
      <c r="S10" s="31">
        <f>IFERROR(IF(E10="","",Q10-R10),"")</f>
        <v/>
      </c>
      <c r="T10" s="12" t="n"/>
      <c r="U10" s="12" t="n"/>
      <c r="V10" s="29" t="n"/>
      <c r="W10" s="12" t="n"/>
      <c r="X10" s="12" t="n"/>
      <c r="Y10" s="29" t="n"/>
      <c r="Z10" s="30" t="n"/>
      <c r="AA10" s="31">
        <f>IFERROR(IF(E10="","",MAX(0,Q10-Z10)),"")</f>
        <v/>
      </c>
      <c r="AB10" s="16">
        <f>IFERROR(IF(E10="","",IF(T10="Void","Void",IF(AA10=0,"Paid",IF(H10="","Open",IF(H10&lt;TODAY(),"Overdue",IF(H10&lt;=TODAY()+'Lists &amp; Settings'!$B$4,"Due Soon","Open")))))),"")</f>
        <v/>
      </c>
      <c r="AC10" s="16">
        <f>IFERROR(IF(E10="","",IF(OR(AA10=0,H10=""),0,MAX(0,TODAY()-H10))),"")</f>
        <v/>
      </c>
      <c r="AD10" s="16">
        <f>IFERROR(IF(E10="","",IF(AA10=0,"Paid",IF(H10="","No Due Date",IF(H10&gt;=TODAY(),"Not Yet Due",IF(AC10&lt;=30,"1-30 Days Overdue",IF(AC10&lt;=60,"31-60 Days Overdue",IF(AC10&lt;=90,"61-90 Days Overdue","More Than 90 Days Overdue"))))))),"")</f>
        <v/>
      </c>
      <c r="AE10" s="16">
        <f>IFERROR(IF(E10="","",TEXTJOIN(", ",TRUE,IF(ABS(S10)&gt;'Lists &amp; Settings'!$B$5,"Total mismatch",""),IF(COUNTIFS($C$5:$C$154,C10,$E$5:$E$154,E10)&gt;1,"Possible duplicate",""),IF(AND(Q10&gt;='Lists &amp; Settings'!$B$6,T10&lt;&gt;"Approved",T10&lt;&gt;"Void"),"Approval required",""),IF(AND(Z10&gt;0,OR(Y10="",X10="")),"Complete payment details",""))),"")</f>
        <v/>
      </c>
      <c r="AF10" s="12" t="n"/>
    </row>
    <row r="11">
      <c r="A11" s="12" t="n"/>
      <c r="B11" s="12" t="n"/>
      <c r="C11" s="12" t="n"/>
      <c r="D11" s="12" t="n"/>
      <c r="E11" s="12" t="n"/>
      <c r="F11" s="29" t="n"/>
      <c r="G11" s="29" t="n"/>
      <c r="H11" s="29" t="n"/>
      <c r="I11" s="12" t="n"/>
      <c r="J11" s="12" t="n"/>
      <c r="K11" s="12" t="n"/>
      <c r="L11" s="12" t="n"/>
      <c r="M11" s="30" t="n"/>
      <c r="N11" s="30" t="n"/>
      <c r="O11" s="30" t="n"/>
      <c r="P11" s="30" t="n"/>
      <c r="Q11" s="30" t="n"/>
      <c r="R11" s="31">
        <f>IFERROR(IF(E11="","",M11+N11+O11+P11),"")</f>
        <v/>
      </c>
      <c r="S11" s="31">
        <f>IFERROR(IF(E11="","",Q11-R11),"")</f>
        <v/>
      </c>
      <c r="T11" s="12" t="n"/>
      <c r="U11" s="12" t="n"/>
      <c r="V11" s="29" t="n"/>
      <c r="W11" s="12" t="n"/>
      <c r="X11" s="12" t="n"/>
      <c r="Y11" s="29" t="n"/>
      <c r="Z11" s="30" t="n"/>
      <c r="AA11" s="31">
        <f>IFERROR(IF(E11="","",MAX(0,Q11-Z11)),"")</f>
        <v/>
      </c>
      <c r="AB11" s="16">
        <f>IFERROR(IF(E11="","",IF(T11="Void","Void",IF(AA11=0,"Paid",IF(H11="","Open",IF(H11&lt;TODAY(),"Overdue",IF(H11&lt;=TODAY()+'Lists &amp; Settings'!$B$4,"Due Soon","Open")))))),"")</f>
        <v/>
      </c>
      <c r="AC11" s="16">
        <f>IFERROR(IF(E11="","",IF(OR(AA11=0,H11=""),0,MAX(0,TODAY()-H11))),"")</f>
        <v/>
      </c>
      <c r="AD11" s="16">
        <f>IFERROR(IF(E11="","",IF(AA11=0,"Paid",IF(H11="","No Due Date",IF(H11&gt;=TODAY(),"Not Yet Due",IF(AC11&lt;=30,"1-30 Days Overdue",IF(AC11&lt;=60,"31-60 Days Overdue",IF(AC11&lt;=90,"61-90 Days Overdue","More Than 90 Days Overdue"))))))),"")</f>
        <v/>
      </c>
      <c r="AE11" s="16">
        <f>IFERROR(IF(E11="","",TEXTJOIN(", ",TRUE,IF(ABS(S11)&gt;'Lists &amp; Settings'!$B$5,"Total mismatch",""),IF(COUNTIFS($C$5:$C$154,C11,$E$5:$E$154,E11)&gt;1,"Possible duplicate",""),IF(AND(Q11&gt;='Lists &amp; Settings'!$B$6,T11&lt;&gt;"Approved",T11&lt;&gt;"Void"),"Approval required",""),IF(AND(Z11&gt;0,OR(Y11="",X11="")),"Complete payment details",""))),"")</f>
        <v/>
      </c>
      <c r="AF11" s="12" t="n"/>
    </row>
    <row r="12">
      <c r="A12" s="12" t="n"/>
      <c r="B12" s="12" t="n"/>
      <c r="C12" s="12" t="n"/>
      <c r="D12" s="12" t="n"/>
      <c r="E12" s="12" t="n"/>
      <c r="F12" s="29" t="n"/>
      <c r="G12" s="29" t="n"/>
      <c r="H12" s="29" t="n"/>
      <c r="I12" s="12" t="n"/>
      <c r="J12" s="12" t="n"/>
      <c r="K12" s="12" t="n"/>
      <c r="L12" s="12" t="n"/>
      <c r="M12" s="30" t="n"/>
      <c r="N12" s="30" t="n"/>
      <c r="O12" s="30" t="n"/>
      <c r="P12" s="30" t="n"/>
      <c r="Q12" s="30" t="n"/>
      <c r="R12" s="31">
        <f>IFERROR(IF(E12="","",M12+N12+O12+P12),"")</f>
        <v/>
      </c>
      <c r="S12" s="31">
        <f>IFERROR(IF(E12="","",Q12-R12),"")</f>
        <v/>
      </c>
      <c r="T12" s="12" t="n"/>
      <c r="U12" s="12" t="n"/>
      <c r="V12" s="29" t="n"/>
      <c r="W12" s="12" t="n"/>
      <c r="X12" s="12" t="n"/>
      <c r="Y12" s="29" t="n"/>
      <c r="Z12" s="30" t="n"/>
      <c r="AA12" s="31">
        <f>IFERROR(IF(E12="","",MAX(0,Q12-Z12)),"")</f>
        <v/>
      </c>
      <c r="AB12" s="16">
        <f>IFERROR(IF(E12="","",IF(T12="Void","Void",IF(AA12=0,"Paid",IF(H12="","Open",IF(H12&lt;TODAY(),"Overdue",IF(H12&lt;=TODAY()+'Lists &amp; Settings'!$B$4,"Due Soon","Open")))))),"")</f>
        <v/>
      </c>
      <c r="AC12" s="16">
        <f>IFERROR(IF(E12="","",IF(OR(AA12=0,H12=""),0,MAX(0,TODAY()-H12))),"")</f>
        <v/>
      </c>
      <c r="AD12" s="16">
        <f>IFERROR(IF(E12="","",IF(AA12=0,"Paid",IF(H12="","No Due Date",IF(H12&gt;=TODAY(),"Not Yet Due",IF(AC12&lt;=30,"1-30 Days Overdue",IF(AC12&lt;=60,"31-60 Days Overdue",IF(AC12&lt;=90,"61-90 Days Overdue","More Than 90 Days Overdue"))))))),"")</f>
        <v/>
      </c>
      <c r="AE12" s="16">
        <f>IFERROR(IF(E12="","",TEXTJOIN(", ",TRUE,IF(ABS(S12)&gt;'Lists &amp; Settings'!$B$5,"Total mismatch",""),IF(COUNTIFS($C$5:$C$154,C12,$E$5:$E$154,E12)&gt;1,"Possible duplicate",""),IF(AND(Q12&gt;='Lists &amp; Settings'!$B$6,T12&lt;&gt;"Approved",T12&lt;&gt;"Void"),"Approval required",""),IF(AND(Z12&gt;0,OR(Y12="",X12="")),"Complete payment details",""))),"")</f>
        <v/>
      </c>
      <c r="AF12" s="12" t="n"/>
    </row>
    <row r="13">
      <c r="A13" s="12" t="n"/>
      <c r="B13" s="12" t="n"/>
      <c r="C13" s="12" t="n"/>
      <c r="D13" s="12" t="n"/>
      <c r="E13" s="12" t="n"/>
      <c r="F13" s="29" t="n"/>
      <c r="G13" s="29" t="n"/>
      <c r="H13" s="29" t="n"/>
      <c r="I13" s="12" t="n"/>
      <c r="J13" s="12" t="n"/>
      <c r="K13" s="12" t="n"/>
      <c r="L13" s="12" t="n"/>
      <c r="M13" s="30" t="n"/>
      <c r="N13" s="30" t="n"/>
      <c r="O13" s="30" t="n"/>
      <c r="P13" s="30" t="n"/>
      <c r="Q13" s="30" t="n"/>
      <c r="R13" s="31">
        <f>IFERROR(IF(E13="","",M13+N13+O13+P13),"")</f>
        <v/>
      </c>
      <c r="S13" s="31">
        <f>IFERROR(IF(E13="","",Q13-R13),"")</f>
        <v/>
      </c>
      <c r="T13" s="12" t="n"/>
      <c r="U13" s="12" t="n"/>
      <c r="V13" s="29" t="n"/>
      <c r="W13" s="12" t="n"/>
      <c r="X13" s="12" t="n"/>
      <c r="Y13" s="29" t="n"/>
      <c r="Z13" s="30" t="n"/>
      <c r="AA13" s="31">
        <f>IFERROR(IF(E13="","",MAX(0,Q13-Z13)),"")</f>
        <v/>
      </c>
      <c r="AB13" s="16">
        <f>IFERROR(IF(E13="","",IF(T13="Void","Void",IF(AA13=0,"Paid",IF(H13="","Open",IF(H13&lt;TODAY(),"Overdue",IF(H13&lt;=TODAY()+'Lists &amp; Settings'!$B$4,"Due Soon","Open")))))),"")</f>
        <v/>
      </c>
      <c r="AC13" s="16">
        <f>IFERROR(IF(E13="","",IF(OR(AA13=0,H13=""),0,MAX(0,TODAY()-H13))),"")</f>
        <v/>
      </c>
      <c r="AD13" s="16">
        <f>IFERROR(IF(E13="","",IF(AA13=0,"Paid",IF(H13="","No Due Date",IF(H13&gt;=TODAY(),"Not Yet Due",IF(AC13&lt;=30,"1-30 Days Overdue",IF(AC13&lt;=60,"31-60 Days Overdue",IF(AC13&lt;=90,"61-90 Days Overdue","More Than 90 Days Overdue"))))))),"")</f>
        <v/>
      </c>
      <c r="AE13" s="16">
        <f>IFERROR(IF(E13="","",TEXTJOIN(", ",TRUE,IF(ABS(S13)&gt;'Lists &amp; Settings'!$B$5,"Total mismatch",""),IF(COUNTIFS($C$5:$C$154,C13,$E$5:$E$154,E13)&gt;1,"Possible duplicate",""),IF(AND(Q13&gt;='Lists &amp; Settings'!$B$6,T13&lt;&gt;"Approved",T13&lt;&gt;"Void"),"Approval required",""),IF(AND(Z13&gt;0,OR(Y13="",X13="")),"Complete payment details",""))),"")</f>
        <v/>
      </c>
      <c r="AF13" s="12" t="n"/>
    </row>
    <row r="14">
      <c r="A14" s="12" t="n"/>
      <c r="B14" s="12" t="n"/>
      <c r="C14" s="12" t="n"/>
      <c r="D14" s="12" t="n"/>
      <c r="E14" s="12" t="n"/>
      <c r="F14" s="29" t="n"/>
      <c r="G14" s="29" t="n"/>
      <c r="H14" s="29" t="n"/>
      <c r="I14" s="12" t="n"/>
      <c r="J14" s="12" t="n"/>
      <c r="K14" s="12" t="n"/>
      <c r="L14" s="12" t="n"/>
      <c r="M14" s="30" t="n"/>
      <c r="N14" s="30" t="n"/>
      <c r="O14" s="30" t="n"/>
      <c r="P14" s="30" t="n"/>
      <c r="Q14" s="30" t="n"/>
      <c r="R14" s="31">
        <f>IFERROR(IF(E14="","",M14+N14+O14+P14),"")</f>
        <v/>
      </c>
      <c r="S14" s="31">
        <f>IFERROR(IF(E14="","",Q14-R14),"")</f>
        <v/>
      </c>
      <c r="T14" s="12" t="n"/>
      <c r="U14" s="12" t="n"/>
      <c r="V14" s="29" t="n"/>
      <c r="W14" s="12" t="n"/>
      <c r="X14" s="12" t="n"/>
      <c r="Y14" s="29" t="n"/>
      <c r="Z14" s="30" t="n"/>
      <c r="AA14" s="31">
        <f>IFERROR(IF(E14="","",MAX(0,Q14-Z14)),"")</f>
        <v/>
      </c>
      <c r="AB14" s="16">
        <f>IFERROR(IF(E14="","",IF(T14="Void","Void",IF(AA14=0,"Paid",IF(H14="","Open",IF(H14&lt;TODAY(),"Overdue",IF(H14&lt;=TODAY()+'Lists &amp; Settings'!$B$4,"Due Soon","Open")))))),"")</f>
        <v/>
      </c>
      <c r="AC14" s="16">
        <f>IFERROR(IF(E14="","",IF(OR(AA14=0,H14=""),0,MAX(0,TODAY()-H14))),"")</f>
        <v/>
      </c>
      <c r="AD14" s="16">
        <f>IFERROR(IF(E14="","",IF(AA14=0,"Paid",IF(H14="","No Due Date",IF(H14&gt;=TODAY(),"Not Yet Due",IF(AC14&lt;=30,"1-30 Days Overdue",IF(AC14&lt;=60,"31-60 Days Overdue",IF(AC14&lt;=90,"61-90 Days Overdue","More Than 90 Days Overdue"))))))),"")</f>
        <v/>
      </c>
      <c r="AE14" s="16">
        <f>IFERROR(IF(E14="","",TEXTJOIN(", ",TRUE,IF(ABS(S14)&gt;'Lists &amp; Settings'!$B$5,"Total mismatch",""),IF(COUNTIFS($C$5:$C$154,C14,$E$5:$E$154,E14)&gt;1,"Possible duplicate",""),IF(AND(Q14&gt;='Lists &amp; Settings'!$B$6,T14&lt;&gt;"Approved",T14&lt;&gt;"Void"),"Approval required",""),IF(AND(Z14&gt;0,OR(Y14="",X14="")),"Complete payment details",""))),"")</f>
        <v/>
      </c>
      <c r="AF14" s="12" t="n"/>
    </row>
    <row r="15">
      <c r="A15" s="12" t="n"/>
      <c r="B15" s="12" t="n"/>
      <c r="C15" s="12" t="n"/>
      <c r="D15" s="12" t="n"/>
      <c r="E15" s="12" t="n"/>
      <c r="F15" s="29" t="n"/>
      <c r="G15" s="29" t="n"/>
      <c r="H15" s="29" t="n"/>
      <c r="I15" s="12" t="n"/>
      <c r="J15" s="12" t="n"/>
      <c r="K15" s="12" t="n"/>
      <c r="L15" s="12" t="n"/>
      <c r="M15" s="30" t="n"/>
      <c r="N15" s="30" t="n"/>
      <c r="O15" s="30" t="n"/>
      <c r="P15" s="30" t="n"/>
      <c r="Q15" s="30" t="n"/>
      <c r="R15" s="31">
        <f>IFERROR(IF(E15="","",M15+N15+O15+P15),"")</f>
        <v/>
      </c>
      <c r="S15" s="31">
        <f>IFERROR(IF(E15="","",Q15-R15),"")</f>
        <v/>
      </c>
      <c r="T15" s="12" t="n"/>
      <c r="U15" s="12" t="n"/>
      <c r="V15" s="29" t="n"/>
      <c r="W15" s="12" t="n"/>
      <c r="X15" s="12" t="n"/>
      <c r="Y15" s="29" t="n"/>
      <c r="Z15" s="30" t="n"/>
      <c r="AA15" s="31">
        <f>IFERROR(IF(E15="","",MAX(0,Q15-Z15)),"")</f>
        <v/>
      </c>
      <c r="AB15" s="16">
        <f>IFERROR(IF(E15="","",IF(T15="Void","Void",IF(AA15=0,"Paid",IF(H15="","Open",IF(H15&lt;TODAY(),"Overdue",IF(H15&lt;=TODAY()+'Lists &amp; Settings'!$B$4,"Due Soon","Open")))))),"")</f>
        <v/>
      </c>
      <c r="AC15" s="16">
        <f>IFERROR(IF(E15="","",IF(OR(AA15=0,H15=""),0,MAX(0,TODAY()-H15))),"")</f>
        <v/>
      </c>
      <c r="AD15" s="16">
        <f>IFERROR(IF(E15="","",IF(AA15=0,"Paid",IF(H15="","No Due Date",IF(H15&gt;=TODAY(),"Not Yet Due",IF(AC15&lt;=30,"1-30 Days Overdue",IF(AC15&lt;=60,"31-60 Days Overdue",IF(AC15&lt;=90,"61-90 Days Overdue","More Than 90 Days Overdue"))))))),"")</f>
        <v/>
      </c>
      <c r="AE15" s="16">
        <f>IFERROR(IF(E15="","",TEXTJOIN(", ",TRUE,IF(ABS(S15)&gt;'Lists &amp; Settings'!$B$5,"Total mismatch",""),IF(COUNTIFS($C$5:$C$154,C15,$E$5:$E$154,E15)&gt;1,"Possible duplicate",""),IF(AND(Q15&gt;='Lists &amp; Settings'!$B$6,T15&lt;&gt;"Approved",T15&lt;&gt;"Void"),"Approval required",""),IF(AND(Z15&gt;0,OR(Y15="",X15="")),"Complete payment details",""))),"")</f>
        <v/>
      </c>
      <c r="AF15" s="12" t="n"/>
    </row>
    <row r="16">
      <c r="A16" s="12" t="n"/>
      <c r="B16" s="12" t="n"/>
      <c r="C16" s="12" t="n"/>
      <c r="D16" s="12" t="n"/>
      <c r="E16" s="12" t="n"/>
      <c r="F16" s="29" t="n"/>
      <c r="G16" s="29" t="n"/>
      <c r="H16" s="29" t="n"/>
      <c r="I16" s="12" t="n"/>
      <c r="J16" s="12" t="n"/>
      <c r="K16" s="12" t="n"/>
      <c r="L16" s="12" t="n"/>
      <c r="M16" s="30" t="n"/>
      <c r="N16" s="30" t="n"/>
      <c r="O16" s="30" t="n"/>
      <c r="P16" s="30" t="n"/>
      <c r="Q16" s="30" t="n"/>
      <c r="R16" s="31">
        <f>IFERROR(IF(E16="","",M16+N16+O16+P16),"")</f>
        <v/>
      </c>
      <c r="S16" s="31">
        <f>IFERROR(IF(E16="","",Q16-R16),"")</f>
        <v/>
      </c>
      <c r="T16" s="12" t="n"/>
      <c r="U16" s="12" t="n"/>
      <c r="V16" s="29" t="n"/>
      <c r="W16" s="12" t="n"/>
      <c r="X16" s="12" t="n"/>
      <c r="Y16" s="29" t="n"/>
      <c r="Z16" s="30" t="n"/>
      <c r="AA16" s="31">
        <f>IFERROR(IF(E16="","",MAX(0,Q16-Z16)),"")</f>
        <v/>
      </c>
      <c r="AB16" s="16">
        <f>IFERROR(IF(E16="","",IF(T16="Void","Void",IF(AA16=0,"Paid",IF(H16="","Open",IF(H16&lt;TODAY(),"Overdue",IF(H16&lt;=TODAY()+'Lists &amp; Settings'!$B$4,"Due Soon","Open")))))),"")</f>
        <v/>
      </c>
      <c r="AC16" s="16">
        <f>IFERROR(IF(E16="","",IF(OR(AA16=0,H16=""),0,MAX(0,TODAY()-H16))),"")</f>
        <v/>
      </c>
      <c r="AD16" s="16">
        <f>IFERROR(IF(E16="","",IF(AA16=0,"Paid",IF(H16="","No Due Date",IF(H16&gt;=TODAY(),"Not Yet Due",IF(AC16&lt;=30,"1-30 Days Overdue",IF(AC16&lt;=60,"31-60 Days Overdue",IF(AC16&lt;=90,"61-90 Days Overdue","More Than 90 Days Overdue"))))))),"")</f>
        <v/>
      </c>
      <c r="AE16" s="16">
        <f>IFERROR(IF(E16="","",TEXTJOIN(", ",TRUE,IF(ABS(S16)&gt;'Lists &amp; Settings'!$B$5,"Total mismatch",""),IF(COUNTIFS($C$5:$C$154,C16,$E$5:$E$154,E16)&gt;1,"Possible duplicate",""),IF(AND(Q16&gt;='Lists &amp; Settings'!$B$6,T16&lt;&gt;"Approved",T16&lt;&gt;"Void"),"Approval required",""),IF(AND(Z16&gt;0,OR(Y16="",X16="")),"Complete payment details",""))),"")</f>
        <v/>
      </c>
      <c r="AF16" s="12" t="n"/>
    </row>
    <row r="17">
      <c r="A17" s="12" t="n"/>
      <c r="B17" s="12" t="n"/>
      <c r="C17" s="12" t="n"/>
      <c r="D17" s="12" t="n"/>
      <c r="E17" s="12" t="n"/>
      <c r="F17" s="29" t="n"/>
      <c r="G17" s="29" t="n"/>
      <c r="H17" s="29" t="n"/>
      <c r="I17" s="12" t="n"/>
      <c r="J17" s="12" t="n"/>
      <c r="K17" s="12" t="n"/>
      <c r="L17" s="12" t="n"/>
      <c r="M17" s="30" t="n"/>
      <c r="N17" s="30" t="n"/>
      <c r="O17" s="30" t="n"/>
      <c r="P17" s="30" t="n"/>
      <c r="Q17" s="30" t="n"/>
      <c r="R17" s="31">
        <f>IFERROR(IF(E17="","",M17+N17+O17+P17),"")</f>
        <v/>
      </c>
      <c r="S17" s="31">
        <f>IFERROR(IF(E17="","",Q17-R17),"")</f>
        <v/>
      </c>
      <c r="T17" s="12" t="n"/>
      <c r="U17" s="12" t="n"/>
      <c r="V17" s="29" t="n"/>
      <c r="W17" s="12" t="n"/>
      <c r="X17" s="12" t="n"/>
      <c r="Y17" s="29" t="n"/>
      <c r="Z17" s="30" t="n"/>
      <c r="AA17" s="31">
        <f>IFERROR(IF(E17="","",MAX(0,Q17-Z17)),"")</f>
        <v/>
      </c>
      <c r="AB17" s="16">
        <f>IFERROR(IF(E17="","",IF(T17="Void","Void",IF(AA17=0,"Paid",IF(H17="","Open",IF(H17&lt;TODAY(),"Overdue",IF(H17&lt;=TODAY()+'Lists &amp; Settings'!$B$4,"Due Soon","Open")))))),"")</f>
        <v/>
      </c>
      <c r="AC17" s="16">
        <f>IFERROR(IF(E17="","",IF(OR(AA17=0,H17=""),0,MAX(0,TODAY()-H17))),"")</f>
        <v/>
      </c>
      <c r="AD17" s="16">
        <f>IFERROR(IF(E17="","",IF(AA17=0,"Paid",IF(H17="","No Due Date",IF(H17&gt;=TODAY(),"Not Yet Due",IF(AC17&lt;=30,"1-30 Days Overdue",IF(AC17&lt;=60,"31-60 Days Overdue",IF(AC17&lt;=90,"61-90 Days Overdue","More Than 90 Days Overdue"))))))),"")</f>
        <v/>
      </c>
      <c r="AE17" s="16">
        <f>IFERROR(IF(E17="","",TEXTJOIN(", ",TRUE,IF(ABS(S17)&gt;'Lists &amp; Settings'!$B$5,"Total mismatch",""),IF(COUNTIFS($C$5:$C$154,C17,$E$5:$E$154,E17)&gt;1,"Possible duplicate",""),IF(AND(Q17&gt;='Lists &amp; Settings'!$B$6,T17&lt;&gt;"Approved",T17&lt;&gt;"Void"),"Approval required",""),IF(AND(Z17&gt;0,OR(Y17="",X17="")),"Complete payment details",""))),"")</f>
        <v/>
      </c>
      <c r="AF17" s="12" t="n"/>
    </row>
    <row r="18">
      <c r="A18" s="12" t="n"/>
      <c r="B18" s="12" t="n"/>
      <c r="C18" s="12" t="n"/>
      <c r="D18" s="12" t="n"/>
      <c r="E18" s="12" t="n"/>
      <c r="F18" s="29" t="n"/>
      <c r="G18" s="29" t="n"/>
      <c r="H18" s="29" t="n"/>
      <c r="I18" s="12" t="n"/>
      <c r="J18" s="12" t="n"/>
      <c r="K18" s="12" t="n"/>
      <c r="L18" s="12" t="n"/>
      <c r="M18" s="30" t="n"/>
      <c r="N18" s="30" t="n"/>
      <c r="O18" s="30" t="n"/>
      <c r="P18" s="30" t="n"/>
      <c r="Q18" s="30" t="n"/>
      <c r="R18" s="31">
        <f>IFERROR(IF(E18="","",M18+N18+O18+P18),"")</f>
        <v/>
      </c>
      <c r="S18" s="31">
        <f>IFERROR(IF(E18="","",Q18-R18),"")</f>
        <v/>
      </c>
      <c r="T18" s="12" t="n"/>
      <c r="U18" s="12" t="n"/>
      <c r="V18" s="29" t="n"/>
      <c r="W18" s="12" t="n"/>
      <c r="X18" s="12" t="n"/>
      <c r="Y18" s="29" t="n"/>
      <c r="Z18" s="30" t="n"/>
      <c r="AA18" s="31">
        <f>IFERROR(IF(E18="","",MAX(0,Q18-Z18)),"")</f>
        <v/>
      </c>
      <c r="AB18" s="16">
        <f>IFERROR(IF(E18="","",IF(T18="Void","Void",IF(AA18=0,"Paid",IF(H18="","Open",IF(H18&lt;TODAY(),"Overdue",IF(H18&lt;=TODAY()+'Lists &amp; Settings'!$B$4,"Due Soon","Open")))))),"")</f>
        <v/>
      </c>
      <c r="AC18" s="16">
        <f>IFERROR(IF(E18="","",IF(OR(AA18=0,H18=""),0,MAX(0,TODAY()-H18))),"")</f>
        <v/>
      </c>
      <c r="AD18" s="16">
        <f>IFERROR(IF(E18="","",IF(AA18=0,"Paid",IF(H18="","No Due Date",IF(H18&gt;=TODAY(),"Not Yet Due",IF(AC18&lt;=30,"1-30 Days Overdue",IF(AC18&lt;=60,"31-60 Days Overdue",IF(AC18&lt;=90,"61-90 Days Overdue","More Than 90 Days Overdue"))))))),"")</f>
        <v/>
      </c>
      <c r="AE18" s="16">
        <f>IFERROR(IF(E18="","",TEXTJOIN(", ",TRUE,IF(ABS(S18)&gt;'Lists &amp; Settings'!$B$5,"Total mismatch",""),IF(COUNTIFS($C$5:$C$154,C18,$E$5:$E$154,E18)&gt;1,"Possible duplicate",""),IF(AND(Q18&gt;='Lists &amp; Settings'!$B$6,T18&lt;&gt;"Approved",T18&lt;&gt;"Void"),"Approval required",""),IF(AND(Z18&gt;0,OR(Y18="",X18="")),"Complete payment details",""))),"")</f>
        <v/>
      </c>
      <c r="AF18" s="12" t="n"/>
    </row>
    <row r="19">
      <c r="A19" s="12" t="n"/>
      <c r="B19" s="12" t="n"/>
      <c r="C19" s="12" t="n"/>
      <c r="D19" s="12" t="n"/>
      <c r="E19" s="12" t="n"/>
      <c r="F19" s="29" t="n"/>
      <c r="G19" s="29" t="n"/>
      <c r="H19" s="29" t="n"/>
      <c r="I19" s="12" t="n"/>
      <c r="J19" s="12" t="n"/>
      <c r="K19" s="12" t="n"/>
      <c r="L19" s="12" t="n"/>
      <c r="M19" s="30" t="n"/>
      <c r="N19" s="30" t="n"/>
      <c r="O19" s="30" t="n"/>
      <c r="P19" s="30" t="n"/>
      <c r="Q19" s="30" t="n"/>
      <c r="R19" s="31">
        <f>IFERROR(IF(E19="","",M19+N19+O19+P19),"")</f>
        <v/>
      </c>
      <c r="S19" s="31">
        <f>IFERROR(IF(E19="","",Q19-R19),"")</f>
        <v/>
      </c>
      <c r="T19" s="12" t="n"/>
      <c r="U19" s="12" t="n"/>
      <c r="V19" s="29" t="n"/>
      <c r="W19" s="12" t="n"/>
      <c r="X19" s="12" t="n"/>
      <c r="Y19" s="29" t="n"/>
      <c r="Z19" s="30" t="n"/>
      <c r="AA19" s="31">
        <f>IFERROR(IF(E19="","",MAX(0,Q19-Z19)),"")</f>
        <v/>
      </c>
      <c r="AB19" s="16">
        <f>IFERROR(IF(E19="","",IF(T19="Void","Void",IF(AA19=0,"Paid",IF(H19="","Open",IF(H19&lt;TODAY(),"Overdue",IF(H19&lt;=TODAY()+'Lists &amp; Settings'!$B$4,"Due Soon","Open")))))),"")</f>
        <v/>
      </c>
      <c r="AC19" s="16">
        <f>IFERROR(IF(E19="","",IF(OR(AA19=0,H19=""),0,MAX(0,TODAY()-H19))),"")</f>
        <v/>
      </c>
      <c r="AD19" s="16">
        <f>IFERROR(IF(E19="","",IF(AA19=0,"Paid",IF(H19="","No Due Date",IF(H19&gt;=TODAY(),"Not Yet Due",IF(AC19&lt;=30,"1-30 Days Overdue",IF(AC19&lt;=60,"31-60 Days Overdue",IF(AC19&lt;=90,"61-90 Days Overdue","More Than 90 Days Overdue"))))))),"")</f>
        <v/>
      </c>
      <c r="AE19" s="16">
        <f>IFERROR(IF(E19="","",TEXTJOIN(", ",TRUE,IF(ABS(S19)&gt;'Lists &amp; Settings'!$B$5,"Total mismatch",""),IF(COUNTIFS($C$5:$C$154,C19,$E$5:$E$154,E19)&gt;1,"Possible duplicate",""),IF(AND(Q19&gt;='Lists &amp; Settings'!$B$6,T19&lt;&gt;"Approved",T19&lt;&gt;"Void"),"Approval required",""),IF(AND(Z19&gt;0,OR(Y19="",X19="")),"Complete payment details",""))),"")</f>
        <v/>
      </c>
      <c r="AF19" s="12" t="n"/>
    </row>
    <row r="20">
      <c r="A20" s="12" t="n"/>
      <c r="B20" s="12" t="n"/>
      <c r="C20" s="12" t="n"/>
      <c r="D20" s="12" t="n"/>
      <c r="E20" s="12" t="n"/>
      <c r="F20" s="29" t="n"/>
      <c r="G20" s="29" t="n"/>
      <c r="H20" s="29" t="n"/>
      <c r="I20" s="12" t="n"/>
      <c r="J20" s="12" t="n"/>
      <c r="K20" s="12" t="n"/>
      <c r="L20" s="12" t="n"/>
      <c r="M20" s="30" t="n"/>
      <c r="N20" s="30" t="n"/>
      <c r="O20" s="30" t="n"/>
      <c r="P20" s="30" t="n"/>
      <c r="Q20" s="30" t="n"/>
      <c r="R20" s="31">
        <f>IFERROR(IF(E20="","",M20+N20+O20+P20),"")</f>
        <v/>
      </c>
      <c r="S20" s="31">
        <f>IFERROR(IF(E20="","",Q20-R20),"")</f>
        <v/>
      </c>
      <c r="T20" s="12" t="n"/>
      <c r="U20" s="12" t="n"/>
      <c r="V20" s="29" t="n"/>
      <c r="W20" s="12" t="n"/>
      <c r="X20" s="12" t="n"/>
      <c r="Y20" s="29" t="n"/>
      <c r="Z20" s="30" t="n"/>
      <c r="AA20" s="31">
        <f>IFERROR(IF(E20="","",MAX(0,Q20-Z20)),"")</f>
        <v/>
      </c>
      <c r="AB20" s="16">
        <f>IFERROR(IF(E20="","",IF(T20="Void","Void",IF(AA20=0,"Paid",IF(H20="","Open",IF(H20&lt;TODAY(),"Overdue",IF(H20&lt;=TODAY()+'Lists &amp; Settings'!$B$4,"Due Soon","Open")))))),"")</f>
        <v/>
      </c>
      <c r="AC20" s="16">
        <f>IFERROR(IF(E20="","",IF(OR(AA20=0,H20=""),0,MAX(0,TODAY()-H20))),"")</f>
        <v/>
      </c>
      <c r="AD20" s="16">
        <f>IFERROR(IF(E20="","",IF(AA20=0,"Paid",IF(H20="","No Due Date",IF(H20&gt;=TODAY(),"Not Yet Due",IF(AC20&lt;=30,"1-30 Days Overdue",IF(AC20&lt;=60,"31-60 Days Overdue",IF(AC20&lt;=90,"61-90 Days Overdue","More Than 90 Days Overdue"))))))),"")</f>
        <v/>
      </c>
      <c r="AE20" s="16">
        <f>IFERROR(IF(E20="","",TEXTJOIN(", ",TRUE,IF(ABS(S20)&gt;'Lists &amp; Settings'!$B$5,"Total mismatch",""),IF(COUNTIFS($C$5:$C$154,C20,$E$5:$E$154,E20)&gt;1,"Possible duplicate",""),IF(AND(Q20&gt;='Lists &amp; Settings'!$B$6,T20&lt;&gt;"Approved",T20&lt;&gt;"Void"),"Approval required",""),IF(AND(Z20&gt;0,OR(Y20="",X20="")),"Complete payment details",""))),"")</f>
        <v/>
      </c>
      <c r="AF20" s="12" t="n"/>
    </row>
    <row r="21">
      <c r="A21" s="12" t="n"/>
      <c r="B21" s="12" t="n"/>
      <c r="C21" s="12" t="n"/>
      <c r="D21" s="12" t="n"/>
      <c r="E21" s="12" t="n"/>
      <c r="F21" s="29" t="n"/>
      <c r="G21" s="29" t="n"/>
      <c r="H21" s="29" t="n"/>
      <c r="I21" s="12" t="n"/>
      <c r="J21" s="12" t="n"/>
      <c r="K21" s="12" t="n"/>
      <c r="L21" s="12" t="n"/>
      <c r="M21" s="30" t="n"/>
      <c r="N21" s="30" t="n"/>
      <c r="O21" s="30" t="n"/>
      <c r="P21" s="30" t="n"/>
      <c r="Q21" s="30" t="n"/>
      <c r="R21" s="31">
        <f>IFERROR(IF(E21="","",M21+N21+O21+P21),"")</f>
        <v/>
      </c>
      <c r="S21" s="31">
        <f>IFERROR(IF(E21="","",Q21-R21),"")</f>
        <v/>
      </c>
      <c r="T21" s="12" t="n"/>
      <c r="U21" s="12" t="n"/>
      <c r="V21" s="29" t="n"/>
      <c r="W21" s="12" t="n"/>
      <c r="X21" s="12" t="n"/>
      <c r="Y21" s="29" t="n"/>
      <c r="Z21" s="30" t="n"/>
      <c r="AA21" s="31">
        <f>IFERROR(IF(E21="","",MAX(0,Q21-Z21)),"")</f>
        <v/>
      </c>
      <c r="AB21" s="16">
        <f>IFERROR(IF(E21="","",IF(T21="Void","Void",IF(AA21=0,"Paid",IF(H21="","Open",IF(H21&lt;TODAY(),"Overdue",IF(H21&lt;=TODAY()+'Lists &amp; Settings'!$B$4,"Due Soon","Open")))))),"")</f>
        <v/>
      </c>
      <c r="AC21" s="16">
        <f>IFERROR(IF(E21="","",IF(OR(AA21=0,H21=""),0,MAX(0,TODAY()-H21))),"")</f>
        <v/>
      </c>
      <c r="AD21" s="16">
        <f>IFERROR(IF(E21="","",IF(AA21=0,"Paid",IF(H21="","No Due Date",IF(H21&gt;=TODAY(),"Not Yet Due",IF(AC21&lt;=30,"1-30 Days Overdue",IF(AC21&lt;=60,"31-60 Days Overdue",IF(AC21&lt;=90,"61-90 Days Overdue","More Than 90 Days Overdue"))))))),"")</f>
        <v/>
      </c>
      <c r="AE21" s="16">
        <f>IFERROR(IF(E21="","",TEXTJOIN(", ",TRUE,IF(ABS(S21)&gt;'Lists &amp; Settings'!$B$5,"Total mismatch",""),IF(COUNTIFS($C$5:$C$154,C21,$E$5:$E$154,E21)&gt;1,"Possible duplicate",""),IF(AND(Q21&gt;='Lists &amp; Settings'!$B$6,T21&lt;&gt;"Approved",T21&lt;&gt;"Void"),"Approval required",""),IF(AND(Z21&gt;0,OR(Y21="",X21="")),"Complete payment details",""))),"")</f>
        <v/>
      </c>
      <c r="AF21" s="12" t="n"/>
    </row>
    <row r="22">
      <c r="A22" s="12" t="n"/>
      <c r="B22" s="12" t="n"/>
      <c r="C22" s="12" t="n"/>
      <c r="D22" s="12" t="n"/>
      <c r="E22" s="12" t="n"/>
      <c r="F22" s="29" t="n"/>
      <c r="G22" s="29" t="n"/>
      <c r="H22" s="29" t="n"/>
      <c r="I22" s="12" t="n"/>
      <c r="J22" s="12" t="n"/>
      <c r="K22" s="12" t="n"/>
      <c r="L22" s="12" t="n"/>
      <c r="M22" s="30" t="n"/>
      <c r="N22" s="30" t="n"/>
      <c r="O22" s="30" t="n"/>
      <c r="P22" s="30" t="n"/>
      <c r="Q22" s="30" t="n"/>
      <c r="R22" s="31">
        <f>IFERROR(IF(E22="","",M22+N22+O22+P22),"")</f>
        <v/>
      </c>
      <c r="S22" s="31">
        <f>IFERROR(IF(E22="","",Q22-R22),"")</f>
        <v/>
      </c>
      <c r="T22" s="12" t="n"/>
      <c r="U22" s="12" t="n"/>
      <c r="V22" s="29" t="n"/>
      <c r="W22" s="12" t="n"/>
      <c r="X22" s="12" t="n"/>
      <c r="Y22" s="29" t="n"/>
      <c r="Z22" s="30" t="n"/>
      <c r="AA22" s="31">
        <f>IFERROR(IF(E22="","",MAX(0,Q22-Z22)),"")</f>
        <v/>
      </c>
      <c r="AB22" s="16">
        <f>IFERROR(IF(E22="","",IF(T22="Void","Void",IF(AA22=0,"Paid",IF(H22="","Open",IF(H22&lt;TODAY(),"Overdue",IF(H22&lt;=TODAY()+'Lists &amp; Settings'!$B$4,"Due Soon","Open")))))),"")</f>
        <v/>
      </c>
      <c r="AC22" s="16">
        <f>IFERROR(IF(E22="","",IF(OR(AA22=0,H22=""),0,MAX(0,TODAY()-H22))),"")</f>
        <v/>
      </c>
      <c r="AD22" s="16">
        <f>IFERROR(IF(E22="","",IF(AA22=0,"Paid",IF(H22="","No Due Date",IF(H22&gt;=TODAY(),"Not Yet Due",IF(AC22&lt;=30,"1-30 Days Overdue",IF(AC22&lt;=60,"31-60 Days Overdue",IF(AC22&lt;=90,"61-90 Days Overdue","More Than 90 Days Overdue"))))))),"")</f>
        <v/>
      </c>
      <c r="AE22" s="16">
        <f>IFERROR(IF(E22="","",TEXTJOIN(", ",TRUE,IF(ABS(S22)&gt;'Lists &amp; Settings'!$B$5,"Total mismatch",""),IF(COUNTIFS($C$5:$C$154,C22,$E$5:$E$154,E22)&gt;1,"Possible duplicate",""),IF(AND(Q22&gt;='Lists &amp; Settings'!$B$6,T22&lt;&gt;"Approved",T22&lt;&gt;"Void"),"Approval required",""),IF(AND(Z22&gt;0,OR(Y22="",X22="")),"Complete payment details",""))),"")</f>
        <v/>
      </c>
      <c r="AF22" s="12" t="n"/>
    </row>
    <row r="23">
      <c r="A23" s="12" t="n"/>
      <c r="B23" s="12" t="n"/>
      <c r="C23" s="12" t="n"/>
      <c r="D23" s="12" t="n"/>
      <c r="E23" s="12" t="n"/>
      <c r="F23" s="29" t="n"/>
      <c r="G23" s="29" t="n"/>
      <c r="H23" s="29" t="n"/>
      <c r="I23" s="12" t="n"/>
      <c r="J23" s="12" t="n"/>
      <c r="K23" s="12" t="n"/>
      <c r="L23" s="12" t="n"/>
      <c r="M23" s="30" t="n"/>
      <c r="N23" s="30" t="n"/>
      <c r="O23" s="30" t="n"/>
      <c r="P23" s="30" t="n"/>
      <c r="Q23" s="30" t="n"/>
      <c r="R23" s="31">
        <f>IFERROR(IF(E23="","",M23+N23+O23+P23),"")</f>
        <v/>
      </c>
      <c r="S23" s="31">
        <f>IFERROR(IF(E23="","",Q23-R23),"")</f>
        <v/>
      </c>
      <c r="T23" s="12" t="n"/>
      <c r="U23" s="12" t="n"/>
      <c r="V23" s="29" t="n"/>
      <c r="W23" s="12" t="n"/>
      <c r="X23" s="12" t="n"/>
      <c r="Y23" s="29" t="n"/>
      <c r="Z23" s="30" t="n"/>
      <c r="AA23" s="31">
        <f>IFERROR(IF(E23="","",MAX(0,Q23-Z23)),"")</f>
        <v/>
      </c>
      <c r="AB23" s="16">
        <f>IFERROR(IF(E23="","",IF(T23="Void","Void",IF(AA23=0,"Paid",IF(H23="","Open",IF(H23&lt;TODAY(),"Overdue",IF(H23&lt;=TODAY()+'Lists &amp; Settings'!$B$4,"Due Soon","Open")))))),"")</f>
        <v/>
      </c>
      <c r="AC23" s="16">
        <f>IFERROR(IF(E23="","",IF(OR(AA23=0,H23=""),0,MAX(0,TODAY()-H23))),"")</f>
        <v/>
      </c>
      <c r="AD23" s="16">
        <f>IFERROR(IF(E23="","",IF(AA23=0,"Paid",IF(H23="","No Due Date",IF(H23&gt;=TODAY(),"Not Yet Due",IF(AC23&lt;=30,"1-30 Days Overdue",IF(AC23&lt;=60,"31-60 Days Overdue",IF(AC23&lt;=90,"61-90 Days Overdue","More Than 90 Days Overdue"))))))),"")</f>
        <v/>
      </c>
      <c r="AE23" s="16">
        <f>IFERROR(IF(E23="","",TEXTJOIN(", ",TRUE,IF(ABS(S23)&gt;'Lists &amp; Settings'!$B$5,"Total mismatch",""),IF(COUNTIFS($C$5:$C$154,C23,$E$5:$E$154,E23)&gt;1,"Possible duplicate",""),IF(AND(Q23&gt;='Lists &amp; Settings'!$B$6,T23&lt;&gt;"Approved",T23&lt;&gt;"Void"),"Approval required",""),IF(AND(Z23&gt;0,OR(Y23="",X23="")),"Complete payment details",""))),"")</f>
        <v/>
      </c>
      <c r="AF23" s="12" t="n"/>
    </row>
    <row r="24">
      <c r="A24" s="12" t="n"/>
      <c r="B24" s="12" t="n"/>
      <c r="C24" s="12" t="n"/>
      <c r="D24" s="12" t="n"/>
      <c r="E24" s="12" t="n"/>
      <c r="F24" s="29" t="n"/>
      <c r="G24" s="29" t="n"/>
      <c r="H24" s="29" t="n"/>
      <c r="I24" s="12" t="n"/>
      <c r="J24" s="12" t="n"/>
      <c r="K24" s="12" t="n"/>
      <c r="L24" s="12" t="n"/>
      <c r="M24" s="30" t="n"/>
      <c r="N24" s="30" t="n"/>
      <c r="O24" s="30" t="n"/>
      <c r="P24" s="30" t="n"/>
      <c r="Q24" s="30" t="n"/>
      <c r="R24" s="31">
        <f>IFERROR(IF(E24="","",M24+N24+O24+P24),"")</f>
        <v/>
      </c>
      <c r="S24" s="31">
        <f>IFERROR(IF(E24="","",Q24-R24),"")</f>
        <v/>
      </c>
      <c r="T24" s="12" t="n"/>
      <c r="U24" s="12" t="n"/>
      <c r="V24" s="29" t="n"/>
      <c r="W24" s="12" t="n"/>
      <c r="X24" s="12" t="n"/>
      <c r="Y24" s="29" t="n"/>
      <c r="Z24" s="30" t="n"/>
      <c r="AA24" s="31">
        <f>IFERROR(IF(E24="","",MAX(0,Q24-Z24)),"")</f>
        <v/>
      </c>
      <c r="AB24" s="16">
        <f>IFERROR(IF(E24="","",IF(T24="Void","Void",IF(AA24=0,"Paid",IF(H24="","Open",IF(H24&lt;TODAY(),"Overdue",IF(H24&lt;=TODAY()+'Lists &amp; Settings'!$B$4,"Due Soon","Open")))))),"")</f>
        <v/>
      </c>
      <c r="AC24" s="16">
        <f>IFERROR(IF(E24="","",IF(OR(AA24=0,H24=""),0,MAX(0,TODAY()-H24))),"")</f>
        <v/>
      </c>
      <c r="AD24" s="16">
        <f>IFERROR(IF(E24="","",IF(AA24=0,"Paid",IF(H24="","No Due Date",IF(H24&gt;=TODAY(),"Not Yet Due",IF(AC24&lt;=30,"1-30 Days Overdue",IF(AC24&lt;=60,"31-60 Days Overdue",IF(AC24&lt;=90,"61-90 Days Overdue","More Than 90 Days Overdue"))))))),"")</f>
        <v/>
      </c>
      <c r="AE24" s="16">
        <f>IFERROR(IF(E24="","",TEXTJOIN(", ",TRUE,IF(ABS(S24)&gt;'Lists &amp; Settings'!$B$5,"Total mismatch",""),IF(COUNTIFS($C$5:$C$154,C24,$E$5:$E$154,E24)&gt;1,"Possible duplicate",""),IF(AND(Q24&gt;='Lists &amp; Settings'!$B$6,T24&lt;&gt;"Approved",T24&lt;&gt;"Void"),"Approval required",""),IF(AND(Z24&gt;0,OR(Y24="",X24="")),"Complete payment details",""))),"")</f>
        <v/>
      </c>
      <c r="AF24" s="12" t="n"/>
    </row>
    <row r="25">
      <c r="A25" s="12" t="n"/>
      <c r="B25" s="12" t="n"/>
      <c r="C25" s="12" t="n"/>
      <c r="D25" s="12" t="n"/>
      <c r="E25" s="12" t="n"/>
      <c r="F25" s="29" t="n"/>
      <c r="G25" s="29" t="n"/>
      <c r="H25" s="29" t="n"/>
      <c r="I25" s="12" t="n"/>
      <c r="J25" s="12" t="n"/>
      <c r="K25" s="12" t="n"/>
      <c r="L25" s="12" t="n"/>
      <c r="M25" s="30" t="n"/>
      <c r="N25" s="30" t="n"/>
      <c r="O25" s="30" t="n"/>
      <c r="P25" s="30" t="n"/>
      <c r="Q25" s="30" t="n"/>
      <c r="R25" s="31">
        <f>IFERROR(IF(E25="","",M25+N25+O25+P25),"")</f>
        <v/>
      </c>
      <c r="S25" s="31">
        <f>IFERROR(IF(E25="","",Q25-R25),"")</f>
        <v/>
      </c>
      <c r="T25" s="12" t="n"/>
      <c r="U25" s="12" t="n"/>
      <c r="V25" s="29" t="n"/>
      <c r="W25" s="12" t="n"/>
      <c r="X25" s="12" t="n"/>
      <c r="Y25" s="29" t="n"/>
      <c r="Z25" s="30" t="n"/>
      <c r="AA25" s="31">
        <f>IFERROR(IF(E25="","",MAX(0,Q25-Z25)),"")</f>
        <v/>
      </c>
      <c r="AB25" s="16">
        <f>IFERROR(IF(E25="","",IF(T25="Void","Void",IF(AA25=0,"Paid",IF(H25="","Open",IF(H25&lt;TODAY(),"Overdue",IF(H25&lt;=TODAY()+'Lists &amp; Settings'!$B$4,"Due Soon","Open")))))),"")</f>
        <v/>
      </c>
      <c r="AC25" s="16">
        <f>IFERROR(IF(E25="","",IF(OR(AA25=0,H25=""),0,MAX(0,TODAY()-H25))),"")</f>
        <v/>
      </c>
      <c r="AD25" s="16">
        <f>IFERROR(IF(E25="","",IF(AA25=0,"Paid",IF(H25="","No Due Date",IF(H25&gt;=TODAY(),"Not Yet Due",IF(AC25&lt;=30,"1-30 Days Overdue",IF(AC25&lt;=60,"31-60 Days Overdue",IF(AC25&lt;=90,"61-90 Days Overdue","More Than 90 Days Overdue"))))))),"")</f>
        <v/>
      </c>
      <c r="AE25" s="16">
        <f>IFERROR(IF(E25="","",TEXTJOIN(", ",TRUE,IF(ABS(S25)&gt;'Lists &amp; Settings'!$B$5,"Total mismatch",""),IF(COUNTIFS($C$5:$C$154,C25,$E$5:$E$154,E25)&gt;1,"Possible duplicate",""),IF(AND(Q25&gt;='Lists &amp; Settings'!$B$6,T25&lt;&gt;"Approved",T25&lt;&gt;"Void"),"Approval required",""),IF(AND(Z25&gt;0,OR(Y25="",X25="")),"Complete payment details",""))),"")</f>
        <v/>
      </c>
      <c r="AF25" s="12" t="n"/>
    </row>
    <row r="26">
      <c r="A26" s="12" t="n"/>
      <c r="B26" s="12" t="n"/>
      <c r="C26" s="12" t="n"/>
      <c r="D26" s="12" t="n"/>
      <c r="E26" s="12" t="n"/>
      <c r="F26" s="29" t="n"/>
      <c r="G26" s="29" t="n"/>
      <c r="H26" s="29" t="n"/>
      <c r="I26" s="12" t="n"/>
      <c r="J26" s="12" t="n"/>
      <c r="K26" s="12" t="n"/>
      <c r="L26" s="12" t="n"/>
      <c r="M26" s="30" t="n"/>
      <c r="N26" s="30" t="n"/>
      <c r="O26" s="30" t="n"/>
      <c r="P26" s="30" t="n"/>
      <c r="Q26" s="30" t="n"/>
      <c r="R26" s="31">
        <f>IFERROR(IF(E26="","",M26+N26+O26+P26),"")</f>
        <v/>
      </c>
      <c r="S26" s="31">
        <f>IFERROR(IF(E26="","",Q26-R26),"")</f>
        <v/>
      </c>
      <c r="T26" s="12" t="n"/>
      <c r="U26" s="12" t="n"/>
      <c r="V26" s="29" t="n"/>
      <c r="W26" s="12" t="n"/>
      <c r="X26" s="12" t="n"/>
      <c r="Y26" s="29" t="n"/>
      <c r="Z26" s="30" t="n"/>
      <c r="AA26" s="31">
        <f>IFERROR(IF(E26="","",MAX(0,Q26-Z26)),"")</f>
        <v/>
      </c>
      <c r="AB26" s="16">
        <f>IFERROR(IF(E26="","",IF(T26="Void","Void",IF(AA26=0,"Paid",IF(H26="","Open",IF(H26&lt;TODAY(),"Overdue",IF(H26&lt;=TODAY()+'Lists &amp; Settings'!$B$4,"Due Soon","Open")))))),"")</f>
        <v/>
      </c>
      <c r="AC26" s="16">
        <f>IFERROR(IF(E26="","",IF(OR(AA26=0,H26=""),0,MAX(0,TODAY()-H26))),"")</f>
        <v/>
      </c>
      <c r="AD26" s="16">
        <f>IFERROR(IF(E26="","",IF(AA26=0,"Paid",IF(H26="","No Due Date",IF(H26&gt;=TODAY(),"Not Yet Due",IF(AC26&lt;=30,"1-30 Days Overdue",IF(AC26&lt;=60,"31-60 Days Overdue",IF(AC26&lt;=90,"61-90 Days Overdue","More Than 90 Days Overdue"))))))),"")</f>
        <v/>
      </c>
      <c r="AE26" s="16">
        <f>IFERROR(IF(E26="","",TEXTJOIN(", ",TRUE,IF(ABS(S26)&gt;'Lists &amp; Settings'!$B$5,"Total mismatch",""),IF(COUNTIFS($C$5:$C$154,C26,$E$5:$E$154,E26)&gt;1,"Possible duplicate",""),IF(AND(Q26&gt;='Lists &amp; Settings'!$B$6,T26&lt;&gt;"Approved",T26&lt;&gt;"Void"),"Approval required",""),IF(AND(Z26&gt;0,OR(Y26="",X26="")),"Complete payment details",""))),"")</f>
        <v/>
      </c>
      <c r="AF26" s="12" t="n"/>
    </row>
    <row r="27">
      <c r="A27" s="12" t="n"/>
      <c r="B27" s="12" t="n"/>
      <c r="C27" s="12" t="n"/>
      <c r="D27" s="12" t="n"/>
      <c r="E27" s="12" t="n"/>
      <c r="F27" s="29" t="n"/>
      <c r="G27" s="29" t="n"/>
      <c r="H27" s="29" t="n"/>
      <c r="I27" s="12" t="n"/>
      <c r="J27" s="12" t="n"/>
      <c r="K27" s="12" t="n"/>
      <c r="L27" s="12" t="n"/>
      <c r="M27" s="30" t="n"/>
      <c r="N27" s="30" t="n"/>
      <c r="O27" s="30" t="n"/>
      <c r="P27" s="30" t="n"/>
      <c r="Q27" s="30" t="n"/>
      <c r="R27" s="31">
        <f>IFERROR(IF(E27="","",M27+N27+O27+P27),"")</f>
        <v/>
      </c>
      <c r="S27" s="31">
        <f>IFERROR(IF(E27="","",Q27-R27),"")</f>
        <v/>
      </c>
      <c r="T27" s="12" t="n"/>
      <c r="U27" s="12" t="n"/>
      <c r="V27" s="29" t="n"/>
      <c r="W27" s="12" t="n"/>
      <c r="X27" s="12" t="n"/>
      <c r="Y27" s="29" t="n"/>
      <c r="Z27" s="30" t="n"/>
      <c r="AA27" s="31">
        <f>IFERROR(IF(E27="","",MAX(0,Q27-Z27)),"")</f>
        <v/>
      </c>
      <c r="AB27" s="16">
        <f>IFERROR(IF(E27="","",IF(T27="Void","Void",IF(AA27=0,"Paid",IF(H27="","Open",IF(H27&lt;TODAY(),"Overdue",IF(H27&lt;=TODAY()+'Lists &amp; Settings'!$B$4,"Due Soon","Open")))))),"")</f>
        <v/>
      </c>
      <c r="AC27" s="16">
        <f>IFERROR(IF(E27="","",IF(OR(AA27=0,H27=""),0,MAX(0,TODAY()-H27))),"")</f>
        <v/>
      </c>
      <c r="AD27" s="16">
        <f>IFERROR(IF(E27="","",IF(AA27=0,"Paid",IF(H27="","No Due Date",IF(H27&gt;=TODAY(),"Not Yet Due",IF(AC27&lt;=30,"1-30 Days Overdue",IF(AC27&lt;=60,"31-60 Days Overdue",IF(AC27&lt;=90,"61-90 Days Overdue","More Than 90 Days Overdue"))))))),"")</f>
        <v/>
      </c>
      <c r="AE27" s="16">
        <f>IFERROR(IF(E27="","",TEXTJOIN(", ",TRUE,IF(ABS(S27)&gt;'Lists &amp; Settings'!$B$5,"Total mismatch",""),IF(COUNTIFS($C$5:$C$154,C27,$E$5:$E$154,E27)&gt;1,"Possible duplicate",""),IF(AND(Q27&gt;='Lists &amp; Settings'!$B$6,T27&lt;&gt;"Approved",T27&lt;&gt;"Void"),"Approval required",""),IF(AND(Z27&gt;0,OR(Y27="",X27="")),"Complete payment details",""))),"")</f>
        <v/>
      </c>
      <c r="AF27" s="12" t="n"/>
    </row>
    <row r="28">
      <c r="A28" s="12" t="n"/>
      <c r="B28" s="12" t="n"/>
      <c r="C28" s="12" t="n"/>
      <c r="D28" s="12" t="n"/>
      <c r="E28" s="12" t="n"/>
      <c r="F28" s="29" t="n"/>
      <c r="G28" s="29" t="n"/>
      <c r="H28" s="29" t="n"/>
      <c r="I28" s="12" t="n"/>
      <c r="J28" s="12" t="n"/>
      <c r="K28" s="12" t="n"/>
      <c r="L28" s="12" t="n"/>
      <c r="M28" s="30" t="n"/>
      <c r="N28" s="30" t="n"/>
      <c r="O28" s="30" t="n"/>
      <c r="P28" s="30" t="n"/>
      <c r="Q28" s="30" t="n"/>
      <c r="R28" s="31">
        <f>IFERROR(IF(E28="","",M28+N28+O28+P28),"")</f>
        <v/>
      </c>
      <c r="S28" s="31">
        <f>IFERROR(IF(E28="","",Q28-R28),"")</f>
        <v/>
      </c>
      <c r="T28" s="12" t="n"/>
      <c r="U28" s="12" t="n"/>
      <c r="V28" s="29" t="n"/>
      <c r="W28" s="12" t="n"/>
      <c r="X28" s="12" t="n"/>
      <c r="Y28" s="29" t="n"/>
      <c r="Z28" s="30" t="n"/>
      <c r="AA28" s="31">
        <f>IFERROR(IF(E28="","",MAX(0,Q28-Z28)),"")</f>
        <v/>
      </c>
      <c r="AB28" s="16">
        <f>IFERROR(IF(E28="","",IF(T28="Void","Void",IF(AA28=0,"Paid",IF(H28="","Open",IF(H28&lt;TODAY(),"Overdue",IF(H28&lt;=TODAY()+'Lists &amp; Settings'!$B$4,"Due Soon","Open")))))),"")</f>
        <v/>
      </c>
      <c r="AC28" s="16">
        <f>IFERROR(IF(E28="","",IF(OR(AA28=0,H28=""),0,MAX(0,TODAY()-H28))),"")</f>
        <v/>
      </c>
      <c r="AD28" s="16">
        <f>IFERROR(IF(E28="","",IF(AA28=0,"Paid",IF(H28="","No Due Date",IF(H28&gt;=TODAY(),"Not Yet Due",IF(AC28&lt;=30,"1-30 Days Overdue",IF(AC28&lt;=60,"31-60 Days Overdue",IF(AC28&lt;=90,"61-90 Days Overdue","More Than 90 Days Overdue"))))))),"")</f>
        <v/>
      </c>
      <c r="AE28" s="16">
        <f>IFERROR(IF(E28="","",TEXTJOIN(", ",TRUE,IF(ABS(S28)&gt;'Lists &amp; Settings'!$B$5,"Total mismatch",""),IF(COUNTIFS($C$5:$C$154,C28,$E$5:$E$154,E28)&gt;1,"Possible duplicate",""),IF(AND(Q28&gt;='Lists &amp; Settings'!$B$6,T28&lt;&gt;"Approved",T28&lt;&gt;"Void"),"Approval required",""),IF(AND(Z28&gt;0,OR(Y28="",X28="")),"Complete payment details",""))),"")</f>
        <v/>
      </c>
      <c r="AF28" s="12" t="n"/>
    </row>
    <row r="29">
      <c r="A29" s="12" t="n"/>
      <c r="B29" s="12" t="n"/>
      <c r="C29" s="12" t="n"/>
      <c r="D29" s="12" t="n"/>
      <c r="E29" s="12" t="n"/>
      <c r="F29" s="29" t="n"/>
      <c r="G29" s="29" t="n"/>
      <c r="H29" s="29" t="n"/>
      <c r="I29" s="12" t="n"/>
      <c r="J29" s="12" t="n"/>
      <c r="K29" s="12" t="n"/>
      <c r="L29" s="12" t="n"/>
      <c r="M29" s="30" t="n"/>
      <c r="N29" s="30" t="n"/>
      <c r="O29" s="30" t="n"/>
      <c r="P29" s="30" t="n"/>
      <c r="Q29" s="30" t="n"/>
      <c r="R29" s="31">
        <f>IFERROR(IF(E29="","",M29+N29+O29+P29),"")</f>
        <v/>
      </c>
      <c r="S29" s="31">
        <f>IFERROR(IF(E29="","",Q29-R29),"")</f>
        <v/>
      </c>
      <c r="T29" s="12" t="n"/>
      <c r="U29" s="12" t="n"/>
      <c r="V29" s="29" t="n"/>
      <c r="W29" s="12" t="n"/>
      <c r="X29" s="12" t="n"/>
      <c r="Y29" s="29" t="n"/>
      <c r="Z29" s="30" t="n"/>
      <c r="AA29" s="31">
        <f>IFERROR(IF(E29="","",MAX(0,Q29-Z29)),"")</f>
        <v/>
      </c>
      <c r="AB29" s="16">
        <f>IFERROR(IF(E29="","",IF(T29="Void","Void",IF(AA29=0,"Paid",IF(H29="","Open",IF(H29&lt;TODAY(),"Overdue",IF(H29&lt;=TODAY()+'Lists &amp; Settings'!$B$4,"Due Soon","Open")))))),"")</f>
        <v/>
      </c>
      <c r="AC29" s="16">
        <f>IFERROR(IF(E29="","",IF(OR(AA29=0,H29=""),0,MAX(0,TODAY()-H29))),"")</f>
        <v/>
      </c>
      <c r="AD29" s="16">
        <f>IFERROR(IF(E29="","",IF(AA29=0,"Paid",IF(H29="","No Due Date",IF(H29&gt;=TODAY(),"Not Yet Due",IF(AC29&lt;=30,"1-30 Days Overdue",IF(AC29&lt;=60,"31-60 Days Overdue",IF(AC29&lt;=90,"61-90 Days Overdue","More Than 90 Days Overdue"))))))),"")</f>
        <v/>
      </c>
      <c r="AE29" s="16">
        <f>IFERROR(IF(E29="","",TEXTJOIN(", ",TRUE,IF(ABS(S29)&gt;'Lists &amp; Settings'!$B$5,"Total mismatch",""),IF(COUNTIFS($C$5:$C$154,C29,$E$5:$E$154,E29)&gt;1,"Possible duplicate",""),IF(AND(Q29&gt;='Lists &amp; Settings'!$B$6,T29&lt;&gt;"Approved",T29&lt;&gt;"Void"),"Approval required",""),IF(AND(Z29&gt;0,OR(Y29="",X29="")),"Complete payment details",""))),"")</f>
        <v/>
      </c>
      <c r="AF29" s="12" t="n"/>
    </row>
    <row r="30">
      <c r="A30" s="12" t="n"/>
      <c r="B30" s="12" t="n"/>
      <c r="C30" s="12" t="n"/>
      <c r="D30" s="12" t="n"/>
      <c r="E30" s="12" t="n"/>
      <c r="F30" s="29" t="n"/>
      <c r="G30" s="29" t="n"/>
      <c r="H30" s="29" t="n"/>
      <c r="I30" s="12" t="n"/>
      <c r="J30" s="12" t="n"/>
      <c r="K30" s="12" t="n"/>
      <c r="L30" s="12" t="n"/>
      <c r="M30" s="30" t="n"/>
      <c r="N30" s="30" t="n"/>
      <c r="O30" s="30" t="n"/>
      <c r="P30" s="30" t="n"/>
      <c r="Q30" s="30" t="n"/>
      <c r="R30" s="31">
        <f>IFERROR(IF(E30="","",M30+N30+O30+P30),"")</f>
        <v/>
      </c>
      <c r="S30" s="31">
        <f>IFERROR(IF(E30="","",Q30-R30),"")</f>
        <v/>
      </c>
      <c r="T30" s="12" t="n"/>
      <c r="U30" s="12" t="n"/>
      <c r="V30" s="29" t="n"/>
      <c r="W30" s="12" t="n"/>
      <c r="X30" s="12" t="n"/>
      <c r="Y30" s="29" t="n"/>
      <c r="Z30" s="30" t="n"/>
      <c r="AA30" s="31">
        <f>IFERROR(IF(E30="","",MAX(0,Q30-Z30)),"")</f>
        <v/>
      </c>
      <c r="AB30" s="16">
        <f>IFERROR(IF(E30="","",IF(T30="Void","Void",IF(AA30=0,"Paid",IF(H30="","Open",IF(H30&lt;TODAY(),"Overdue",IF(H30&lt;=TODAY()+'Lists &amp; Settings'!$B$4,"Due Soon","Open")))))),"")</f>
        <v/>
      </c>
      <c r="AC30" s="16">
        <f>IFERROR(IF(E30="","",IF(OR(AA30=0,H30=""),0,MAX(0,TODAY()-H30))),"")</f>
        <v/>
      </c>
      <c r="AD30" s="16">
        <f>IFERROR(IF(E30="","",IF(AA30=0,"Paid",IF(H30="","No Due Date",IF(H30&gt;=TODAY(),"Not Yet Due",IF(AC30&lt;=30,"1-30 Days Overdue",IF(AC30&lt;=60,"31-60 Days Overdue",IF(AC30&lt;=90,"61-90 Days Overdue","More Than 90 Days Overdue"))))))),"")</f>
        <v/>
      </c>
      <c r="AE30" s="16">
        <f>IFERROR(IF(E30="","",TEXTJOIN(", ",TRUE,IF(ABS(S30)&gt;'Lists &amp; Settings'!$B$5,"Total mismatch",""),IF(COUNTIFS($C$5:$C$154,C30,$E$5:$E$154,E30)&gt;1,"Possible duplicate",""),IF(AND(Q30&gt;='Lists &amp; Settings'!$B$6,T30&lt;&gt;"Approved",T30&lt;&gt;"Void"),"Approval required",""),IF(AND(Z30&gt;0,OR(Y30="",X30="")),"Complete payment details",""))),"")</f>
        <v/>
      </c>
      <c r="AF30" s="12" t="n"/>
    </row>
    <row r="31">
      <c r="A31" s="12" t="n"/>
      <c r="B31" s="12" t="n"/>
      <c r="C31" s="12" t="n"/>
      <c r="D31" s="12" t="n"/>
      <c r="E31" s="12" t="n"/>
      <c r="F31" s="29" t="n"/>
      <c r="G31" s="29" t="n"/>
      <c r="H31" s="29" t="n"/>
      <c r="I31" s="12" t="n"/>
      <c r="J31" s="12" t="n"/>
      <c r="K31" s="12" t="n"/>
      <c r="L31" s="12" t="n"/>
      <c r="M31" s="30" t="n"/>
      <c r="N31" s="30" t="n"/>
      <c r="O31" s="30" t="n"/>
      <c r="P31" s="30" t="n"/>
      <c r="Q31" s="30" t="n"/>
      <c r="R31" s="31">
        <f>IFERROR(IF(E31="","",M31+N31+O31+P31),"")</f>
        <v/>
      </c>
      <c r="S31" s="31">
        <f>IFERROR(IF(E31="","",Q31-R31),"")</f>
        <v/>
      </c>
      <c r="T31" s="12" t="n"/>
      <c r="U31" s="12" t="n"/>
      <c r="V31" s="29" t="n"/>
      <c r="W31" s="12" t="n"/>
      <c r="X31" s="12" t="n"/>
      <c r="Y31" s="29" t="n"/>
      <c r="Z31" s="30" t="n"/>
      <c r="AA31" s="31">
        <f>IFERROR(IF(E31="","",MAX(0,Q31-Z31)),"")</f>
        <v/>
      </c>
      <c r="AB31" s="16">
        <f>IFERROR(IF(E31="","",IF(T31="Void","Void",IF(AA31=0,"Paid",IF(H31="","Open",IF(H31&lt;TODAY(),"Overdue",IF(H31&lt;=TODAY()+'Lists &amp; Settings'!$B$4,"Due Soon","Open")))))),"")</f>
        <v/>
      </c>
      <c r="AC31" s="16">
        <f>IFERROR(IF(E31="","",IF(OR(AA31=0,H31=""),0,MAX(0,TODAY()-H31))),"")</f>
        <v/>
      </c>
      <c r="AD31" s="16">
        <f>IFERROR(IF(E31="","",IF(AA31=0,"Paid",IF(H31="","No Due Date",IF(H31&gt;=TODAY(),"Not Yet Due",IF(AC31&lt;=30,"1-30 Days Overdue",IF(AC31&lt;=60,"31-60 Days Overdue",IF(AC31&lt;=90,"61-90 Days Overdue","More Than 90 Days Overdue"))))))),"")</f>
        <v/>
      </c>
      <c r="AE31" s="16">
        <f>IFERROR(IF(E31="","",TEXTJOIN(", ",TRUE,IF(ABS(S31)&gt;'Lists &amp; Settings'!$B$5,"Total mismatch",""),IF(COUNTIFS($C$5:$C$154,C31,$E$5:$E$154,E31)&gt;1,"Possible duplicate",""),IF(AND(Q31&gt;='Lists &amp; Settings'!$B$6,T31&lt;&gt;"Approved",T31&lt;&gt;"Void"),"Approval required",""),IF(AND(Z31&gt;0,OR(Y31="",X31="")),"Complete payment details",""))),"")</f>
        <v/>
      </c>
      <c r="AF31" s="12" t="n"/>
    </row>
    <row r="32">
      <c r="A32" s="12" t="n"/>
      <c r="B32" s="12" t="n"/>
      <c r="C32" s="12" t="n"/>
      <c r="D32" s="12" t="n"/>
      <c r="E32" s="12" t="n"/>
      <c r="F32" s="29" t="n"/>
      <c r="G32" s="29" t="n"/>
      <c r="H32" s="29" t="n"/>
      <c r="I32" s="12" t="n"/>
      <c r="J32" s="12" t="n"/>
      <c r="K32" s="12" t="n"/>
      <c r="L32" s="12" t="n"/>
      <c r="M32" s="30" t="n"/>
      <c r="N32" s="30" t="n"/>
      <c r="O32" s="30" t="n"/>
      <c r="P32" s="30" t="n"/>
      <c r="Q32" s="30" t="n"/>
      <c r="R32" s="31">
        <f>IFERROR(IF(E32="","",M32+N32+O32+P32),"")</f>
        <v/>
      </c>
      <c r="S32" s="31">
        <f>IFERROR(IF(E32="","",Q32-R32),"")</f>
        <v/>
      </c>
      <c r="T32" s="12" t="n"/>
      <c r="U32" s="12" t="n"/>
      <c r="V32" s="29" t="n"/>
      <c r="W32" s="12" t="n"/>
      <c r="X32" s="12" t="n"/>
      <c r="Y32" s="29" t="n"/>
      <c r="Z32" s="30" t="n"/>
      <c r="AA32" s="31">
        <f>IFERROR(IF(E32="","",MAX(0,Q32-Z32)),"")</f>
        <v/>
      </c>
      <c r="AB32" s="16">
        <f>IFERROR(IF(E32="","",IF(T32="Void","Void",IF(AA32=0,"Paid",IF(H32="","Open",IF(H32&lt;TODAY(),"Overdue",IF(H32&lt;=TODAY()+'Lists &amp; Settings'!$B$4,"Due Soon","Open")))))),"")</f>
        <v/>
      </c>
      <c r="AC32" s="16">
        <f>IFERROR(IF(E32="","",IF(OR(AA32=0,H32=""),0,MAX(0,TODAY()-H32))),"")</f>
        <v/>
      </c>
      <c r="AD32" s="16">
        <f>IFERROR(IF(E32="","",IF(AA32=0,"Paid",IF(H32="","No Due Date",IF(H32&gt;=TODAY(),"Not Yet Due",IF(AC32&lt;=30,"1-30 Days Overdue",IF(AC32&lt;=60,"31-60 Days Overdue",IF(AC32&lt;=90,"61-90 Days Overdue","More Than 90 Days Overdue"))))))),"")</f>
        <v/>
      </c>
      <c r="AE32" s="16">
        <f>IFERROR(IF(E32="","",TEXTJOIN(", ",TRUE,IF(ABS(S32)&gt;'Lists &amp; Settings'!$B$5,"Total mismatch",""),IF(COUNTIFS($C$5:$C$154,C32,$E$5:$E$154,E32)&gt;1,"Possible duplicate",""),IF(AND(Q32&gt;='Lists &amp; Settings'!$B$6,T32&lt;&gt;"Approved",T32&lt;&gt;"Void"),"Approval required",""),IF(AND(Z32&gt;0,OR(Y32="",X32="")),"Complete payment details",""))),"")</f>
        <v/>
      </c>
      <c r="AF32" s="12" t="n"/>
    </row>
    <row r="33">
      <c r="A33" s="12" t="n"/>
      <c r="B33" s="12" t="n"/>
      <c r="C33" s="12" t="n"/>
      <c r="D33" s="12" t="n"/>
      <c r="E33" s="12" t="n"/>
      <c r="F33" s="29" t="n"/>
      <c r="G33" s="29" t="n"/>
      <c r="H33" s="29" t="n"/>
      <c r="I33" s="12" t="n"/>
      <c r="J33" s="12" t="n"/>
      <c r="K33" s="12" t="n"/>
      <c r="L33" s="12" t="n"/>
      <c r="M33" s="30" t="n"/>
      <c r="N33" s="30" t="n"/>
      <c r="O33" s="30" t="n"/>
      <c r="P33" s="30" t="n"/>
      <c r="Q33" s="30" t="n"/>
      <c r="R33" s="31">
        <f>IFERROR(IF(E33="","",M33+N33+O33+P33),"")</f>
        <v/>
      </c>
      <c r="S33" s="31">
        <f>IFERROR(IF(E33="","",Q33-R33),"")</f>
        <v/>
      </c>
      <c r="T33" s="12" t="n"/>
      <c r="U33" s="12" t="n"/>
      <c r="V33" s="29" t="n"/>
      <c r="W33" s="12" t="n"/>
      <c r="X33" s="12" t="n"/>
      <c r="Y33" s="29" t="n"/>
      <c r="Z33" s="30" t="n"/>
      <c r="AA33" s="31">
        <f>IFERROR(IF(E33="","",MAX(0,Q33-Z33)),"")</f>
        <v/>
      </c>
      <c r="AB33" s="16">
        <f>IFERROR(IF(E33="","",IF(T33="Void","Void",IF(AA33=0,"Paid",IF(H33="","Open",IF(H33&lt;TODAY(),"Overdue",IF(H33&lt;=TODAY()+'Lists &amp; Settings'!$B$4,"Due Soon","Open")))))),"")</f>
        <v/>
      </c>
      <c r="AC33" s="16">
        <f>IFERROR(IF(E33="","",IF(OR(AA33=0,H33=""),0,MAX(0,TODAY()-H33))),"")</f>
        <v/>
      </c>
      <c r="AD33" s="16">
        <f>IFERROR(IF(E33="","",IF(AA33=0,"Paid",IF(H33="","No Due Date",IF(H33&gt;=TODAY(),"Not Yet Due",IF(AC33&lt;=30,"1-30 Days Overdue",IF(AC33&lt;=60,"31-60 Days Overdue",IF(AC33&lt;=90,"61-90 Days Overdue","More Than 90 Days Overdue"))))))),"")</f>
        <v/>
      </c>
      <c r="AE33" s="16">
        <f>IFERROR(IF(E33="","",TEXTJOIN(", ",TRUE,IF(ABS(S33)&gt;'Lists &amp; Settings'!$B$5,"Total mismatch",""),IF(COUNTIFS($C$5:$C$154,C33,$E$5:$E$154,E33)&gt;1,"Possible duplicate",""),IF(AND(Q33&gt;='Lists &amp; Settings'!$B$6,T33&lt;&gt;"Approved",T33&lt;&gt;"Void"),"Approval required",""),IF(AND(Z33&gt;0,OR(Y33="",X33="")),"Complete payment details",""))),"")</f>
        <v/>
      </c>
      <c r="AF33" s="12" t="n"/>
    </row>
    <row r="34">
      <c r="A34" s="12" t="n"/>
      <c r="B34" s="12" t="n"/>
      <c r="C34" s="12" t="n"/>
      <c r="D34" s="12" t="n"/>
      <c r="E34" s="12" t="n"/>
      <c r="F34" s="29" t="n"/>
      <c r="G34" s="29" t="n"/>
      <c r="H34" s="29" t="n"/>
      <c r="I34" s="12" t="n"/>
      <c r="J34" s="12" t="n"/>
      <c r="K34" s="12" t="n"/>
      <c r="L34" s="12" t="n"/>
      <c r="M34" s="30" t="n"/>
      <c r="N34" s="30" t="n"/>
      <c r="O34" s="30" t="n"/>
      <c r="P34" s="30" t="n"/>
      <c r="Q34" s="30" t="n"/>
      <c r="R34" s="31">
        <f>IFERROR(IF(E34="","",M34+N34+O34+P34),"")</f>
        <v/>
      </c>
      <c r="S34" s="31">
        <f>IFERROR(IF(E34="","",Q34-R34),"")</f>
        <v/>
      </c>
      <c r="T34" s="12" t="n"/>
      <c r="U34" s="12" t="n"/>
      <c r="V34" s="29" t="n"/>
      <c r="W34" s="12" t="n"/>
      <c r="X34" s="12" t="n"/>
      <c r="Y34" s="29" t="n"/>
      <c r="Z34" s="30" t="n"/>
      <c r="AA34" s="31">
        <f>IFERROR(IF(E34="","",MAX(0,Q34-Z34)),"")</f>
        <v/>
      </c>
      <c r="AB34" s="16">
        <f>IFERROR(IF(E34="","",IF(T34="Void","Void",IF(AA34=0,"Paid",IF(H34="","Open",IF(H34&lt;TODAY(),"Overdue",IF(H34&lt;=TODAY()+'Lists &amp; Settings'!$B$4,"Due Soon","Open")))))),"")</f>
        <v/>
      </c>
      <c r="AC34" s="16">
        <f>IFERROR(IF(E34="","",IF(OR(AA34=0,H34=""),0,MAX(0,TODAY()-H34))),"")</f>
        <v/>
      </c>
      <c r="AD34" s="16">
        <f>IFERROR(IF(E34="","",IF(AA34=0,"Paid",IF(H34="","No Due Date",IF(H34&gt;=TODAY(),"Not Yet Due",IF(AC34&lt;=30,"1-30 Days Overdue",IF(AC34&lt;=60,"31-60 Days Overdue",IF(AC34&lt;=90,"61-90 Days Overdue","More Than 90 Days Overdue"))))))),"")</f>
        <v/>
      </c>
      <c r="AE34" s="16">
        <f>IFERROR(IF(E34="","",TEXTJOIN(", ",TRUE,IF(ABS(S34)&gt;'Lists &amp; Settings'!$B$5,"Total mismatch",""),IF(COUNTIFS($C$5:$C$154,C34,$E$5:$E$154,E34)&gt;1,"Possible duplicate",""),IF(AND(Q34&gt;='Lists &amp; Settings'!$B$6,T34&lt;&gt;"Approved",T34&lt;&gt;"Void"),"Approval required",""),IF(AND(Z34&gt;0,OR(Y34="",X34="")),"Complete payment details",""))),"")</f>
        <v/>
      </c>
      <c r="AF34" s="12" t="n"/>
    </row>
    <row r="35">
      <c r="A35" s="12" t="n"/>
      <c r="B35" s="12" t="n"/>
      <c r="C35" s="12" t="n"/>
      <c r="D35" s="12" t="n"/>
      <c r="E35" s="12" t="n"/>
      <c r="F35" s="29" t="n"/>
      <c r="G35" s="29" t="n"/>
      <c r="H35" s="29" t="n"/>
      <c r="I35" s="12" t="n"/>
      <c r="J35" s="12" t="n"/>
      <c r="K35" s="12" t="n"/>
      <c r="L35" s="12" t="n"/>
      <c r="M35" s="30" t="n"/>
      <c r="N35" s="30" t="n"/>
      <c r="O35" s="30" t="n"/>
      <c r="P35" s="30" t="n"/>
      <c r="Q35" s="30" t="n"/>
      <c r="R35" s="31">
        <f>IFERROR(IF(E35="","",M35+N35+O35+P35),"")</f>
        <v/>
      </c>
      <c r="S35" s="31">
        <f>IFERROR(IF(E35="","",Q35-R35),"")</f>
        <v/>
      </c>
      <c r="T35" s="12" t="n"/>
      <c r="U35" s="12" t="n"/>
      <c r="V35" s="29" t="n"/>
      <c r="W35" s="12" t="n"/>
      <c r="X35" s="12" t="n"/>
      <c r="Y35" s="29" t="n"/>
      <c r="Z35" s="30" t="n"/>
      <c r="AA35" s="31">
        <f>IFERROR(IF(E35="","",MAX(0,Q35-Z35)),"")</f>
        <v/>
      </c>
      <c r="AB35" s="16">
        <f>IFERROR(IF(E35="","",IF(T35="Void","Void",IF(AA35=0,"Paid",IF(H35="","Open",IF(H35&lt;TODAY(),"Overdue",IF(H35&lt;=TODAY()+'Lists &amp; Settings'!$B$4,"Due Soon","Open")))))),"")</f>
        <v/>
      </c>
      <c r="AC35" s="16">
        <f>IFERROR(IF(E35="","",IF(OR(AA35=0,H35=""),0,MAX(0,TODAY()-H35))),"")</f>
        <v/>
      </c>
      <c r="AD35" s="16">
        <f>IFERROR(IF(E35="","",IF(AA35=0,"Paid",IF(H35="","No Due Date",IF(H35&gt;=TODAY(),"Not Yet Due",IF(AC35&lt;=30,"1-30 Days Overdue",IF(AC35&lt;=60,"31-60 Days Overdue",IF(AC35&lt;=90,"61-90 Days Overdue","More Than 90 Days Overdue"))))))),"")</f>
        <v/>
      </c>
      <c r="AE35" s="16">
        <f>IFERROR(IF(E35="","",TEXTJOIN(", ",TRUE,IF(ABS(S35)&gt;'Lists &amp; Settings'!$B$5,"Total mismatch",""),IF(COUNTIFS($C$5:$C$154,C35,$E$5:$E$154,E35)&gt;1,"Possible duplicate",""),IF(AND(Q35&gt;='Lists &amp; Settings'!$B$6,T35&lt;&gt;"Approved",T35&lt;&gt;"Void"),"Approval required",""),IF(AND(Z35&gt;0,OR(Y35="",X35="")),"Complete payment details",""))),"")</f>
        <v/>
      </c>
      <c r="AF35" s="12" t="n"/>
    </row>
    <row r="36">
      <c r="A36" s="12" t="n"/>
      <c r="B36" s="12" t="n"/>
      <c r="C36" s="12" t="n"/>
      <c r="D36" s="12" t="n"/>
      <c r="E36" s="12" t="n"/>
      <c r="F36" s="29" t="n"/>
      <c r="G36" s="29" t="n"/>
      <c r="H36" s="29" t="n"/>
      <c r="I36" s="12" t="n"/>
      <c r="J36" s="12" t="n"/>
      <c r="K36" s="12" t="n"/>
      <c r="L36" s="12" t="n"/>
      <c r="M36" s="30" t="n"/>
      <c r="N36" s="30" t="n"/>
      <c r="O36" s="30" t="n"/>
      <c r="P36" s="30" t="n"/>
      <c r="Q36" s="30" t="n"/>
      <c r="R36" s="31">
        <f>IFERROR(IF(E36="","",M36+N36+O36+P36),"")</f>
        <v/>
      </c>
      <c r="S36" s="31">
        <f>IFERROR(IF(E36="","",Q36-R36),"")</f>
        <v/>
      </c>
      <c r="T36" s="12" t="n"/>
      <c r="U36" s="12" t="n"/>
      <c r="V36" s="29" t="n"/>
      <c r="W36" s="12" t="n"/>
      <c r="X36" s="12" t="n"/>
      <c r="Y36" s="29" t="n"/>
      <c r="Z36" s="30" t="n"/>
      <c r="AA36" s="31">
        <f>IFERROR(IF(E36="","",MAX(0,Q36-Z36)),"")</f>
        <v/>
      </c>
      <c r="AB36" s="16">
        <f>IFERROR(IF(E36="","",IF(T36="Void","Void",IF(AA36=0,"Paid",IF(H36="","Open",IF(H36&lt;TODAY(),"Overdue",IF(H36&lt;=TODAY()+'Lists &amp; Settings'!$B$4,"Due Soon","Open")))))),"")</f>
        <v/>
      </c>
      <c r="AC36" s="16">
        <f>IFERROR(IF(E36="","",IF(OR(AA36=0,H36=""),0,MAX(0,TODAY()-H36))),"")</f>
        <v/>
      </c>
      <c r="AD36" s="16">
        <f>IFERROR(IF(E36="","",IF(AA36=0,"Paid",IF(H36="","No Due Date",IF(H36&gt;=TODAY(),"Not Yet Due",IF(AC36&lt;=30,"1-30 Days Overdue",IF(AC36&lt;=60,"31-60 Days Overdue",IF(AC36&lt;=90,"61-90 Days Overdue","More Than 90 Days Overdue"))))))),"")</f>
        <v/>
      </c>
      <c r="AE36" s="16">
        <f>IFERROR(IF(E36="","",TEXTJOIN(", ",TRUE,IF(ABS(S36)&gt;'Lists &amp; Settings'!$B$5,"Total mismatch",""),IF(COUNTIFS($C$5:$C$154,C36,$E$5:$E$154,E36)&gt;1,"Possible duplicate",""),IF(AND(Q36&gt;='Lists &amp; Settings'!$B$6,T36&lt;&gt;"Approved",T36&lt;&gt;"Void"),"Approval required",""),IF(AND(Z36&gt;0,OR(Y36="",X36="")),"Complete payment details",""))),"")</f>
        <v/>
      </c>
      <c r="AF36" s="12" t="n"/>
    </row>
    <row r="37">
      <c r="A37" s="12" t="n"/>
      <c r="B37" s="12" t="n"/>
      <c r="C37" s="12" t="n"/>
      <c r="D37" s="12" t="n"/>
      <c r="E37" s="12" t="n"/>
      <c r="F37" s="29" t="n"/>
      <c r="G37" s="29" t="n"/>
      <c r="H37" s="29" t="n"/>
      <c r="I37" s="12" t="n"/>
      <c r="J37" s="12" t="n"/>
      <c r="K37" s="12" t="n"/>
      <c r="L37" s="12" t="n"/>
      <c r="M37" s="30" t="n"/>
      <c r="N37" s="30" t="n"/>
      <c r="O37" s="30" t="n"/>
      <c r="P37" s="30" t="n"/>
      <c r="Q37" s="30" t="n"/>
      <c r="R37" s="31">
        <f>IFERROR(IF(E37="","",M37+N37+O37+P37),"")</f>
        <v/>
      </c>
      <c r="S37" s="31">
        <f>IFERROR(IF(E37="","",Q37-R37),"")</f>
        <v/>
      </c>
      <c r="T37" s="12" t="n"/>
      <c r="U37" s="12" t="n"/>
      <c r="V37" s="29" t="n"/>
      <c r="W37" s="12" t="n"/>
      <c r="X37" s="12" t="n"/>
      <c r="Y37" s="29" t="n"/>
      <c r="Z37" s="30" t="n"/>
      <c r="AA37" s="31">
        <f>IFERROR(IF(E37="","",MAX(0,Q37-Z37)),"")</f>
        <v/>
      </c>
      <c r="AB37" s="16">
        <f>IFERROR(IF(E37="","",IF(T37="Void","Void",IF(AA37=0,"Paid",IF(H37="","Open",IF(H37&lt;TODAY(),"Overdue",IF(H37&lt;=TODAY()+'Lists &amp; Settings'!$B$4,"Due Soon","Open")))))),"")</f>
        <v/>
      </c>
      <c r="AC37" s="16">
        <f>IFERROR(IF(E37="","",IF(OR(AA37=0,H37=""),0,MAX(0,TODAY()-H37))),"")</f>
        <v/>
      </c>
      <c r="AD37" s="16">
        <f>IFERROR(IF(E37="","",IF(AA37=0,"Paid",IF(H37="","No Due Date",IF(H37&gt;=TODAY(),"Not Yet Due",IF(AC37&lt;=30,"1-30 Days Overdue",IF(AC37&lt;=60,"31-60 Days Overdue",IF(AC37&lt;=90,"61-90 Days Overdue","More Than 90 Days Overdue"))))))),"")</f>
        <v/>
      </c>
      <c r="AE37" s="16">
        <f>IFERROR(IF(E37="","",TEXTJOIN(", ",TRUE,IF(ABS(S37)&gt;'Lists &amp; Settings'!$B$5,"Total mismatch",""),IF(COUNTIFS($C$5:$C$154,C37,$E$5:$E$154,E37)&gt;1,"Possible duplicate",""),IF(AND(Q37&gt;='Lists &amp; Settings'!$B$6,T37&lt;&gt;"Approved",T37&lt;&gt;"Void"),"Approval required",""),IF(AND(Z37&gt;0,OR(Y37="",X37="")),"Complete payment details",""))),"")</f>
        <v/>
      </c>
      <c r="AF37" s="12" t="n"/>
    </row>
    <row r="38">
      <c r="A38" s="12" t="n"/>
      <c r="B38" s="12" t="n"/>
      <c r="C38" s="12" t="n"/>
      <c r="D38" s="12" t="n"/>
      <c r="E38" s="12" t="n"/>
      <c r="F38" s="29" t="n"/>
      <c r="G38" s="29" t="n"/>
      <c r="H38" s="29" t="n"/>
      <c r="I38" s="12" t="n"/>
      <c r="J38" s="12" t="n"/>
      <c r="K38" s="12" t="n"/>
      <c r="L38" s="12" t="n"/>
      <c r="M38" s="30" t="n"/>
      <c r="N38" s="30" t="n"/>
      <c r="O38" s="30" t="n"/>
      <c r="P38" s="30" t="n"/>
      <c r="Q38" s="30" t="n"/>
      <c r="R38" s="31">
        <f>IFERROR(IF(E38="","",M38+N38+O38+P38),"")</f>
        <v/>
      </c>
      <c r="S38" s="31">
        <f>IFERROR(IF(E38="","",Q38-R38),"")</f>
        <v/>
      </c>
      <c r="T38" s="12" t="n"/>
      <c r="U38" s="12" t="n"/>
      <c r="V38" s="29" t="n"/>
      <c r="W38" s="12" t="n"/>
      <c r="X38" s="12" t="n"/>
      <c r="Y38" s="29" t="n"/>
      <c r="Z38" s="30" t="n"/>
      <c r="AA38" s="31">
        <f>IFERROR(IF(E38="","",MAX(0,Q38-Z38)),"")</f>
        <v/>
      </c>
      <c r="AB38" s="16">
        <f>IFERROR(IF(E38="","",IF(T38="Void","Void",IF(AA38=0,"Paid",IF(H38="","Open",IF(H38&lt;TODAY(),"Overdue",IF(H38&lt;=TODAY()+'Lists &amp; Settings'!$B$4,"Due Soon","Open")))))),"")</f>
        <v/>
      </c>
      <c r="AC38" s="16">
        <f>IFERROR(IF(E38="","",IF(OR(AA38=0,H38=""),0,MAX(0,TODAY()-H38))),"")</f>
        <v/>
      </c>
      <c r="AD38" s="16">
        <f>IFERROR(IF(E38="","",IF(AA38=0,"Paid",IF(H38="","No Due Date",IF(H38&gt;=TODAY(),"Not Yet Due",IF(AC38&lt;=30,"1-30 Days Overdue",IF(AC38&lt;=60,"31-60 Days Overdue",IF(AC38&lt;=90,"61-90 Days Overdue","More Than 90 Days Overdue"))))))),"")</f>
        <v/>
      </c>
      <c r="AE38" s="16">
        <f>IFERROR(IF(E38="","",TEXTJOIN(", ",TRUE,IF(ABS(S38)&gt;'Lists &amp; Settings'!$B$5,"Total mismatch",""),IF(COUNTIFS($C$5:$C$154,C38,$E$5:$E$154,E38)&gt;1,"Possible duplicate",""),IF(AND(Q38&gt;='Lists &amp; Settings'!$B$6,T38&lt;&gt;"Approved",T38&lt;&gt;"Void"),"Approval required",""),IF(AND(Z38&gt;0,OR(Y38="",X38="")),"Complete payment details",""))),"")</f>
        <v/>
      </c>
      <c r="AF38" s="12" t="n"/>
    </row>
    <row r="39">
      <c r="A39" s="12" t="n"/>
      <c r="B39" s="12" t="n"/>
      <c r="C39" s="12" t="n"/>
      <c r="D39" s="12" t="n"/>
      <c r="E39" s="12" t="n"/>
      <c r="F39" s="29" t="n"/>
      <c r="G39" s="29" t="n"/>
      <c r="H39" s="29" t="n"/>
      <c r="I39" s="12" t="n"/>
      <c r="J39" s="12" t="n"/>
      <c r="K39" s="12" t="n"/>
      <c r="L39" s="12" t="n"/>
      <c r="M39" s="30" t="n"/>
      <c r="N39" s="30" t="n"/>
      <c r="O39" s="30" t="n"/>
      <c r="P39" s="30" t="n"/>
      <c r="Q39" s="30" t="n"/>
      <c r="R39" s="31">
        <f>IFERROR(IF(E39="","",M39+N39+O39+P39),"")</f>
        <v/>
      </c>
      <c r="S39" s="31">
        <f>IFERROR(IF(E39="","",Q39-R39),"")</f>
        <v/>
      </c>
      <c r="T39" s="12" t="n"/>
      <c r="U39" s="12" t="n"/>
      <c r="V39" s="29" t="n"/>
      <c r="W39" s="12" t="n"/>
      <c r="X39" s="12" t="n"/>
      <c r="Y39" s="29" t="n"/>
      <c r="Z39" s="30" t="n"/>
      <c r="AA39" s="31">
        <f>IFERROR(IF(E39="","",MAX(0,Q39-Z39)),"")</f>
        <v/>
      </c>
      <c r="AB39" s="16">
        <f>IFERROR(IF(E39="","",IF(T39="Void","Void",IF(AA39=0,"Paid",IF(H39="","Open",IF(H39&lt;TODAY(),"Overdue",IF(H39&lt;=TODAY()+'Lists &amp; Settings'!$B$4,"Due Soon","Open")))))),"")</f>
        <v/>
      </c>
      <c r="AC39" s="16">
        <f>IFERROR(IF(E39="","",IF(OR(AA39=0,H39=""),0,MAX(0,TODAY()-H39))),"")</f>
        <v/>
      </c>
      <c r="AD39" s="16">
        <f>IFERROR(IF(E39="","",IF(AA39=0,"Paid",IF(H39="","No Due Date",IF(H39&gt;=TODAY(),"Not Yet Due",IF(AC39&lt;=30,"1-30 Days Overdue",IF(AC39&lt;=60,"31-60 Days Overdue",IF(AC39&lt;=90,"61-90 Days Overdue","More Than 90 Days Overdue"))))))),"")</f>
        <v/>
      </c>
      <c r="AE39" s="16">
        <f>IFERROR(IF(E39="","",TEXTJOIN(", ",TRUE,IF(ABS(S39)&gt;'Lists &amp; Settings'!$B$5,"Total mismatch",""),IF(COUNTIFS($C$5:$C$154,C39,$E$5:$E$154,E39)&gt;1,"Possible duplicate",""),IF(AND(Q39&gt;='Lists &amp; Settings'!$B$6,T39&lt;&gt;"Approved",T39&lt;&gt;"Void"),"Approval required",""),IF(AND(Z39&gt;0,OR(Y39="",X39="")),"Complete payment details",""))),"")</f>
        <v/>
      </c>
      <c r="AF39" s="12" t="n"/>
    </row>
    <row r="40">
      <c r="A40" s="12" t="n"/>
      <c r="B40" s="12" t="n"/>
      <c r="C40" s="12" t="n"/>
      <c r="D40" s="12" t="n"/>
      <c r="E40" s="12" t="n"/>
      <c r="F40" s="29" t="n"/>
      <c r="G40" s="29" t="n"/>
      <c r="H40" s="29" t="n"/>
      <c r="I40" s="12" t="n"/>
      <c r="J40" s="12" t="n"/>
      <c r="K40" s="12" t="n"/>
      <c r="L40" s="12" t="n"/>
      <c r="M40" s="30" t="n"/>
      <c r="N40" s="30" t="n"/>
      <c r="O40" s="30" t="n"/>
      <c r="P40" s="30" t="n"/>
      <c r="Q40" s="30" t="n"/>
      <c r="R40" s="31">
        <f>IFERROR(IF(E40="","",M40+N40+O40+P40),"")</f>
        <v/>
      </c>
      <c r="S40" s="31">
        <f>IFERROR(IF(E40="","",Q40-R40),"")</f>
        <v/>
      </c>
      <c r="T40" s="12" t="n"/>
      <c r="U40" s="12" t="n"/>
      <c r="V40" s="29" t="n"/>
      <c r="W40" s="12" t="n"/>
      <c r="X40" s="12" t="n"/>
      <c r="Y40" s="29" t="n"/>
      <c r="Z40" s="30" t="n"/>
      <c r="AA40" s="31">
        <f>IFERROR(IF(E40="","",MAX(0,Q40-Z40)),"")</f>
        <v/>
      </c>
      <c r="AB40" s="16">
        <f>IFERROR(IF(E40="","",IF(T40="Void","Void",IF(AA40=0,"Paid",IF(H40="","Open",IF(H40&lt;TODAY(),"Overdue",IF(H40&lt;=TODAY()+'Lists &amp; Settings'!$B$4,"Due Soon","Open")))))),"")</f>
        <v/>
      </c>
      <c r="AC40" s="16">
        <f>IFERROR(IF(E40="","",IF(OR(AA40=0,H40=""),0,MAX(0,TODAY()-H40))),"")</f>
        <v/>
      </c>
      <c r="AD40" s="16">
        <f>IFERROR(IF(E40="","",IF(AA40=0,"Paid",IF(H40="","No Due Date",IF(H40&gt;=TODAY(),"Not Yet Due",IF(AC40&lt;=30,"1-30 Days Overdue",IF(AC40&lt;=60,"31-60 Days Overdue",IF(AC40&lt;=90,"61-90 Days Overdue","More Than 90 Days Overdue"))))))),"")</f>
        <v/>
      </c>
      <c r="AE40" s="16">
        <f>IFERROR(IF(E40="","",TEXTJOIN(", ",TRUE,IF(ABS(S40)&gt;'Lists &amp; Settings'!$B$5,"Total mismatch",""),IF(COUNTIFS($C$5:$C$154,C40,$E$5:$E$154,E40)&gt;1,"Possible duplicate",""),IF(AND(Q40&gt;='Lists &amp; Settings'!$B$6,T40&lt;&gt;"Approved",T40&lt;&gt;"Void"),"Approval required",""),IF(AND(Z40&gt;0,OR(Y40="",X40="")),"Complete payment details",""))),"")</f>
        <v/>
      </c>
      <c r="AF40" s="12" t="n"/>
    </row>
    <row r="41">
      <c r="A41" s="12" t="n"/>
      <c r="B41" s="12" t="n"/>
      <c r="C41" s="12" t="n"/>
      <c r="D41" s="12" t="n"/>
      <c r="E41" s="12" t="n"/>
      <c r="F41" s="29" t="n"/>
      <c r="G41" s="29" t="n"/>
      <c r="H41" s="29" t="n"/>
      <c r="I41" s="12" t="n"/>
      <c r="J41" s="12" t="n"/>
      <c r="K41" s="12" t="n"/>
      <c r="L41" s="12" t="n"/>
      <c r="M41" s="30" t="n"/>
      <c r="N41" s="30" t="n"/>
      <c r="O41" s="30" t="n"/>
      <c r="P41" s="30" t="n"/>
      <c r="Q41" s="30" t="n"/>
      <c r="R41" s="31">
        <f>IFERROR(IF(E41="","",M41+N41+O41+P41),"")</f>
        <v/>
      </c>
      <c r="S41" s="31">
        <f>IFERROR(IF(E41="","",Q41-R41),"")</f>
        <v/>
      </c>
      <c r="T41" s="12" t="n"/>
      <c r="U41" s="12" t="n"/>
      <c r="V41" s="29" t="n"/>
      <c r="W41" s="12" t="n"/>
      <c r="X41" s="12" t="n"/>
      <c r="Y41" s="29" t="n"/>
      <c r="Z41" s="30" t="n"/>
      <c r="AA41" s="31">
        <f>IFERROR(IF(E41="","",MAX(0,Q41-Z41)),"")</f>
        <v/>
      </c>
      <c r="AB41" s="16">
        <f>IFERROR(IF(E41="","",IF(T41="Void","Void",IF(AA41=0,"Paid",IF(H41="","Open",IF(H41&lt;TODAY(),"Overdue",IF(H41&lt;=TODAY()+'Lists &amp; Settings'!$B$4,"Due Soon","Open")))))),"")</f>
        <v/>
      </c>
      <c r="AC41" s="16">
        <f>IFERROR(IF(E41="","",IF(OR(AA41=0,H41=""),0,MAX(0,TODAY()-H41))),"")</f>
        <v/>
      </c>
      <c r="AD41" s="16">
        <f>IFERROR(IF(E41="","",IF(AA41=0,"Paid",IF(H41="","No Due Date",IF(H41&gt;=TODAY(),"Not Yet Due",IF(AC41&lt;=30,"1-30 Days Overdue",IF(AC41&lt;=60,"31-60 Days Overdue",IF(AC41&lt;=90,"61-90 Days Overdue","More Than 90 Days Overdue"))))))),"")</f>
        <v/>
      </c>
      <c r="AE41" s="16">
        <f>IFERROR(IF(E41="","",TEXTJOIN(", ",TRUE,IF(ABS(S41)&gt;'Lists &amp; Settings'!$B$5,"Total mismatch",""),IF(COUNTIFS($C$5:$C$154,C41,$E$5:$E$154,E41)&gt;1,"Possible duplicate",""),IF(AND(Q41&gt;='Lists &amp; Settings'!$B$6,T41&lt;&gt;"Approved",T41&lt;&gt;"Void"),"Approval required",""),IF(AND(Z41&gt;0,OR(Y41="",X41="")),"Complete payment details",""))),"")</f>
        <v/>
      </c>
      <c r="AF41" s="12" t="n"/>
    </row>
    <row r="42">
      <c r="A42" s="12" t="n"/>
      <c r="B42" s="12" t="n"/>
      <c r="C42" s="12" t="n"/>
      <c r="D42" s="12" t="n"/>
      <c r="E42" s="12" t="n"/>
      <c r="F42" s="29" t="n"/>
      <c r="G42" s="29" t="n"/>
      <c r="H42" s="29" t="n"/>
      <c r="I42" s="12" t="n"/>
      <c r="J42" s="12" t="n"/>
      <c r="K42" s="12" t="n"/>
      <c r="L42" s="12" t="n"/>
      <c r="M42" s="30" t="n"/>
      <c r="N42" s="30" t="n"/>
      <c r="O42" s="30" t="n"/>
      <c r="P42" s="30" t="n"/>
      <c r="Q42" s="30" t="n"/>
      <c r="R42" s="31">
        <f>IFERROR(IF(E42="","",M42+N42+O42+P42),"")</f>
        <v/>
      </c>
      <c r="S42" s="31">
        <f>IFERROR(IF(E42="","",Q42-R42),"")</f>
        <v/>
      </c>
      <c r="T42" s="12" t="n"/>
      <c r="U42" s="12" t="n"/>
      <c r="V42" s="29" t="n"/>
      <c r="W42" s="12" t="n"/>
      <c r="X42" s="12" t="n"/>
      <c r="Y42" s="29" t="n"/>
      <c r="Z42" s="30" t="n"/>
      <c r="AA42" s="31">
        <f>IFERROR(IF(E42="","",MAX(0,Q42-Z42)),"")</f>
        <v/>
      </c>
      <c r="AB42" s="16">
        <f>IFERROR(IF(E42="","",IF(T42="Void","Void",IF(AA42=0,"Paid",IF(H42="","Open",IF(H42&lt;TODAY(),"Overdue",IF(H42&lt;=TODAY()+'Lists &amp; Settings'!$B$4,"Due Soon","Open")))))),"")</f>
        <v/>
      </c>
      <c r="AC42" s="16">
        <f>IFERROR(IF(E42="","",IF(OR(AA42=0,H42=""),0,MAX(0,TODAY()-H42))),"")</f>
        <v/>
      </c>
      <c r="AD42" s="16">
        <f>IFERROR(IF(E42="","",IF(AA42=0,"Paid",IF(H42="","No Due Date",IF(H42&gt;=TODAY(),"Not Yet Due",IF(AC42&lt;=30,"1-30 Days Overdue",IF(AC42&lt;=60,"31-60 Days Overdue",IF(AC42&lt;=90,"61-90 Days Overdue","More Than 90 Days Overdue"))))))),"")</f>
        <v/>
      </c>
      <c r="AE42" s="16">
        <f>IFERROR(IF(E42="","",TEXTJOIN(", ",TRUE,IF(ABS(S42)&gt;'Lists &amp; Settings'!$B$5,"Total mismatch",""),IF(COUNTIFS($C$5:$C$154,C42,$E$5:$E$154,E42)&gt;1,"Possible duplicate",""),IF(AND(Q42&gt;='Lists &amp; Settings'!$B$6,T42&lt;&gt;"Approved",T42&lt;&gt;"Void"),"Approval required",""),IF(AND(Z42&gt;0,OR(Y42="",X42="")),"Complete payment details",""))),"")</f>
        <v/>
      </c>
      <c r="AF42" s="12" t="n"/>
    </row>
    <row r="43">
      <c r="A43" s="12" t="n"/>
      <c r="B43" s="12" t="n"/>
      <c r="C43" s="12" t="n"/>
      <c r="D43" s="12" t="n"/>
      <c r="E43" s="12" t="n"/>
      <c r="F43" s="29" t="n"/>
      <c r="G43" s="29" t="n"/>
      <c r="H43" s="29" t="n"/>
      <c r="I43" s="12" t="n"/>
      <c r="J43" s="12" t="n"/>
      <c r="K43" s="12" t="n"/>
      <c r="L43" s="12" t="n"/>
      <c r="M43" s="30" t="n"/>
      <c r="N43" s="30" t="n"/>
      <c r="O43" s="30" t="n"/>
      <c r="P43" s="30" t="n"/>
      <c r="Q43" s="30" t="n"/>
      <c r="R43" s="31">
        <f>IFERROR(IF(E43="","",M43+N43+O43+P43),"")</f>
        <v/>
      </c>
      <c r="S43" s="31">
        <f>IFERROR(IF(E43="","",Q43-R43),"")</f>
        <v/>
      </c>
      <c r="T43" s="12" t="n"/>
      <c r="U43" s="12" t="n"/>
      <c r="V43" s="29" t="n"/>
      <c r="W43" s="12" t="n"/>
      <c r="X43" s="12" t="n"/>
      <c r="Y43" s="29" t="n"/>
      <c r="Z43" s="30" t="n"/>
      <c r="AA43" s="31">
        <f>IFERROR(IF(E43="","",MAX(0,Q43-Z43)),"")</f>
        <v/>
      </c>
      <c r="AB43" s="16">
        <f>IFERROR(IF(E43="","",IF(T43="Void","Void",IF(AA43=0,"Paid",IF(H43="","Open",IF(H43&lt;TODAY(),"Overdue",IF(H43&lt;=TODAY()+'Lists &amp; Settings'!$B$4,"Due Soon","Open")))))),"")</f>
        <v/>
      </c>
      <c r="AC43" s="16">
        <f>IFERROR(IF(E43="","",IF(OR(AA43=0,H43=""),0,MAX(0,TODAY()-H43))),"")</f>
        <v/>
      </c>
      <c r="AD43" s="16">
        <f>IFERROR(IF(E43="","",IF(AA43=0,"Paid",IF(H43="","No Due Date",IF(H43&gt;=TODAY(),"Not Yet Due",IF(AC43&lt;=30,"1-30 Days Overdue",IF(AC43&lt;=60,"31-60 Days Overdue",IF(AC43&lt;=90,"61-90 Days Overdue","More Than 90 Days Overdue"))))))),"")</f>
        <v/>
      </c>
      <c r="AE43" s="16">
        <f>IFERROR(IF(E43="","",TEXTJOIN(", ",TRUE,IF(ABS(S43)&gt;'Lists &amp; Settings'!$B$5,"Total mismatch",""),IF(COUNTIFS($C$5:$C$154,C43,$E$5:$E$154,E43)&gt;1,"Possible duplicate",""),IF(AND(Q43&gt;='Lists &amp; Settings'!$B$6,T43&lt;&gt;"Approved",T43&lt;&gt;"Void"),"Approval required",""),IF(AND(Z43&gt;0,OR(Y43="",X43="")),"Complete payment details",""))),"")</f>
        <v/>
      </c>
      <c r="AF43" s="12" t="n"/>
    </row>
    <row r="44">
      <c r="A44" s="12" t="n"/>
      <c r="B44" s="12" t="n"/>
      <c r="C44" s="12" t="n"/>
      <c r="D44" s="12" t="n"/>
      <c r="E44" s="12" t="n"/>
      <c r="F44" s="29" t="n"/>
      <c r="G44" s="29" t="n"/>
      <c r="H44" s="29" t="n"/>
      <c r="I44" s="12" t="n"/>
      <c r="J44" s="12" t="n"/>
      <c r="K44" s="12" t="n"/>
      <c r="L44" s="12" t="n"/>
      <c r="M44" s="30" t="n"/>
      <c r="N44" s="30" t="n"/>
      <c r="O44" s="30" t="n"/>
      <c r="P44" s="30" t="n"/>
      <c r="Q44" s="30" t="n"/>
      <c r="R44" s="31">
        <f>IFERROR(IF(E44="","",M44+N44+O44+P44),"")</f>
        <v/>
      </c>
      <c r="S44" s="31">
        <f>IFERROR(IF(E44="","",Q44-R44),"")</f>
        <v/>
      </c>
      <c r="T44" s="12" t="n"/>
      <c r="U44" s="12" t="n"/>
      <c r="V44" s="29" t="n"/>
      <c r="W44" s="12" t="n"/>
      <c r="X44" s="12" t="n"/>
      <c r="Y44" s="29" t="n"/>
      <c r="Z44" s="30" t="n"/>
      <c r="AA44" s="31">
        <f>IFERROR(IF(E44="","",MAX(0,Q44-Z44)),"")</f>
        <v/>
      </c>
      <c r="AB44" s="16">
        <f>IFERROR(IF(E44="","",IF(T44="Void","Void",IF(AA44=0,"Paid",IF(H44="","Open",IF(H44&lt;TODAY(),"Overdue",IF(H44&lt;=TODAY()+'Lists &amp; Settings'!$B$4,"Due Soon","Open")))))),"")</f>
        <v/>
      </c>
      <c r="AC44" s="16">
        <f>IFERROR(IF(E44="","",IF(OR(AA44=0,H44=""),0,MAX(0,TODAY()-H44))),"")</f>
        <v/>
      </c>
      <c r="AD44" s="16">
        <f>IFERROR(IF(E44="","",IF(AA44=0,"Paid",IF(H44="","No Due Date",IF(H44&gt;=TODAY(),"Not Yet Due",IF(AC44&lt;=30,"1-30 Days Overdue",IF(AC44&lt;=60,"31-60 Days Overdue",IF(AC44&lt;=90,"61-90 Days Overdue","More Than 90 Days Overdue"))))))),"")</f>
        <v/>
      </c>
      <c r="AE44" s="16">
        <f>IFERROR(IF(E44="","",TEXTJOIN(", ",TRUE,IF(ABS(S44)&gt;'Lists &amp; Settings'!$B$5,"Total mismatch",""),IF(COUNTIFS($C$5:$C$154,C44,$E$5:$E$154,E44)&gt;1,"Possible duplicate",""),IF(AND(Q44&gt;='Lists &amp; Settings'!$B$6,T44&lt;&gt;"Approved",T44&lt;&gt;"Void"),"Approval required",""),IF(AND(Z44&gt;0,OR(Y44="",X44="")),"Complete payment details",""))),"")</f>
        <v/>
      </c>
      <c r="AF44" s="12" t="n"/>
    </row>
    <row r="45">
      <c r="A45" s="12" t="n"/>
      <c r="B45" s="12" t="n"/>
      <c r="C45" s="12" t="n"/>
      <c r="D45" s="12" t="n"/>
      <c r="E45" s="12" t="n"/>
      <c r="F45" s="29" t="n"/>
      <c r="G45" s="29" t="n"/>
      <c r="H45" s="29" t="n"/>
      <c r="I45" s="12" t="n"/>
      <c r="J45" s="12" t="n"/>
      <c r="K45" s="12" t="n"/>
      <c r="L45" s="12" t="n"/>
      <c r="M45" s="30" t="n"/>
      <c r="N45" s="30" t="n"/>
      <c r="O45" s="30" t="n"/>
      <c r="P45" s="30" t="n"/>
      <c r="Q45" s="30" t="n"/>
      <c r="R45" s="31">
        <f>IFERROR(IF(E45="","",M45+N45+O45+P45),"")</f>
        <v/>
      </c>
      <c r="S45" s="31">
        <f>IFERROR(IF(E45="","",Q45-R45),"")</f>
        <v/>
      </c>
      <c r="T45" s="12" t="n"/>
      <c r="U45" s="12" t="n"/>
      <c r="V45" s="29" t="n"/>
      <c r="W45" s="12" t="n"/>
      <c r="X45" s="12" t="n"/>
      <c r="Y45" s="29" t="n"/>
      <c r="Z45" s="30" t="n"/>
      <c r="AA45" s="31">
        <f>IFERROR(IF(E45="","",MAX(0,Q45-Z45)),"")</f>
        <v/>
      </c>
      <c r="AB45" s="16">
        <f>IFERROR(IF(E45="","",IF(T45="Void","Void",IF(AA45=0,"Paid",IF(H45="","Open",IF(H45&lt;TODAY(),"Overdue",IF(H45&lt;=TODAY()+'Lists &amp; Settings'!$B$4,"Due Soon","Open")))))),"")</f>
        <v/>
      </c>
      <c r="AC45" s="16">
        <f>IFERROR(IF(E45="","",IF(OR(AA45=0,H45=""),0,MAX(0,TODAY()-H45))),"")</f>
        <v/>
      </c>
      <c r="AD45" s="16">
        <f>IFERROR(IF(E45="","",IF(AA45=0,"Paid",IF(H45="","No Due Date",IF(H45&gt;=TODAY(),"Not Yet Due",IF(AC45&lt;=30,"1-30 Days Overdue",IF(AC45&lt;=60,"31-60 Days Overdue",IF(AC45&lt;=90,"61-90 Days Overdue","More Than 90 Days Overdue"))))))),"")</f>
        <v/>
      </c>
      <c r="AE45" s="16">
        <f>IFERROR(IF(E45="","",TEXTJOIN(", ",TRUE,IF(ABS(S45)&gt;'Lists &amp; Settings'!$B$5,"Total mismatch",""),IF(COUNTIFS($C$5:$C$154,C45,$E$5:$E$154,E45)&gt;1,"Possible duplicate",""),IF(AND(Q45&gt;='Lists &amp; Settings'!$B$6,T45&lt;&gt;"Approved",T45&lt;&gt;"Void"),"Approval required",""),IF(AND(Z45&gt;0,OR(Y45="",X45="")),"Complete payment details",""))),"")</f>
        <v/>
      </c>
      <c r="AF45" s="12" t="n"/>
    </row>
    <row r="46">
      <c r="A46" s="12" t="n"/>
      <c r="B46" s="12" t="n"/>
      <c r="C46" s="12" t="n"/>
      <c r="D46" s="12" t="n"/>
      <c r="E46" s="12" t="n"/>
      <c r="F46" s="29" t="n"/>
      <c r="G46" s="29" t="n"/>
      <c r="H46" s="29" t="n"/>
      <c r="I46" s="12" t="n"/>
      <c r="J46" s="12" t="n"/>
      <c r="K46" s="12" t="n"/>
      <c r="L46" s="12" t="n"/>
      <c r="M46" s="30" t="n"/>
      <c r="N46" s="30" t="n"/>
      <c r="O46" s="30" t="n"/>
      <c r="P46" s="30" t="n"/>
      <c r="Q46" s="30" t="n"/>
      <c r="R46" s="31">
        <f>IFERROR(IF(E46="","",M46+N46+O46+P46),"")</f>
        <v/>
      </c>
      <c r="S46" s="31">
        <f>IFERROR(IF(E46="","",Q46-R46),"")</f>
        <v/>
      </c>
      <c r="T46" s="12" t="n"/>
      <c r="U46" s="12" t="n"/>
      <c r="V46" s="29" t="n"/>
      <c r="W46" s="12" t="n"/>
      <c r="X46" s="12" t="n"/>
      <c r="Y46" s="29" t="n"/>
      <c r="Z46" s="30" t="n"/>
      <c r="AA46" s="31">
        <f>IFERROR(IF(E46="","",MAX(0,Q46-Z46)),"")</f>
        <v/>
      </c>
      <c r="AB46" s="16">
        <f>IFERROR(IF(E46="","",IF(T46="Void","Void",IF(AA46=0,"Paid",IF(H46="","Open",IF(H46&lt;TODAY(),"Overdue",IF(H46&lt;=TODAY()+'Lists &amp; Settings'!$B$4,"Due Soon","Open")))))),"")</f>
        <v/>
      </c>
      <c r="AC46" s="16">
        <f>IFERROR(IF(E46="","",IF(OR(AA46=0,H46=""),0,MAX(0,TODAY()-H46))),"")</f>
        <v/>
      </c>
      <c r="AD46" s="16">
        <f>IFERROR(IF(E46="","",IF(AA46=0,"Paid",IF(H46="","No Due Date",IF(H46&gt;=TODAY(),"Not Yet Due",IF(AC46&lt;=30,"1-30 Days Overdue",IF(AC46&lt;=60,"31-60 Days Overdue",IF(AC46&lt;=90,"61-90 Days Overdue","More Than 90 Days Overdue"))))))),"")</f>
        <v/>
      </c>
      <c r="AE46" s="16">
        <f>IFERROR(IF(E46="","",TEXTJOIN(", ",TRUE,IF(ABS(S46)&gt;'Lists &amp; Settings'!$B$5,"Total mismatch",""),IF(COUNTIFS($C$5:$C$154,C46,$E$5:$E$154,E46)&gt;1,"Possible duplicate",""),IF(AND(Q46&gt;='Lists &amp; Settings'!$B$6,T46&lt;&gt;"Approved",T46&lt;&gt;"Void"),"Approval required",""),IF(AND(Z46&gt;0,OR(Y46="",X46="")),"Complete payment details",""))),"")</f>
        <v/>
      </c>
      <c r="AF46" s="12" t="n"/>
    </row>
    <row r="47">
      <c r="A47" s="12" t="n"/>
      <c r="B47" s="12" t="n"/>
      <c r="C47" s="12" t="n"/>
      <c r="D47" s="12" t="n"/>
      <c r="E47" s="12" t="n"/>
      <c r="F47" s="29" t="n"/>
      <c r="G47" s="29" t="n"/>
      <c r="H47" s="29" t="n"/>
      <c r="I47" s="12" t="n"/>
      <c r="J47" s="12" t="n"/>
      <c r="K47" s="12" t="n"/>
      <c r="L47" s="12" t="n"/>
      <c r="M47" s="30" t="n"/>
      <c r="N47" s="30" t="n"/>
      <c r="O47" s="30" t="n"/>
      <c r="P47" s="30" t="n"/>
      <c r="Q47" s="30" t="n"/>
      <c r="R47" s="31">
        <f>IFERROR(IF(E47="","",M47+N47+O47+P47),"")</f>
        <v/>
      </c>
      <c r="S47" s="31">
        <f>IFERROR(IF(E47="","",Q47-R47),"")</f>
        <v/>
      </c>
      <c r="T47" s="12" t="n"/>
      <c r="U47" s="12" t="n"/>
      <c r="V47" s="29" t="n"/>
      <c r="W47" s="12" t="n"/>
      <c r="X47" s="12" t="n"/>
      <c r="Y47" s="29" t="n"/>
      <c r="Z47" s="30" t="n"/>
      <c r="AA47" s="31">
        <f>IFERROR(IF(E47="","",MAX(0,Q47-Z47)),"")</f>
        <v/>
      </c>
      <c r="AB47" s="16">
        <f>IFERROR(IF(E47="","",IF(T47="Void","Void",IF(AA47=0,"Paid",IF(H47="","Open",IF(H47&lt;TODAY(),"Overdue",IF(H47&lt;=TODAY()+'Lists &amp; Settings'!$B$4,"Due Soon","Open")))))),"")</f>
        <v/>
      </c>
      <c r="AC47" s="16">
        <f>IFERROR(IF(E47="","",IF(OR(AA47=0,H47=""),0,MAX(0,TODAY()-H47))),"")</f>
        <v/>
      </c>
      <c r="AD47" s="16">
        <f>IFERROR(IF(E47="","",IF(AA47=0,"Paid",IF(H47="","No Due Date",IF(H47&gt;=TODAY(),"Not Yet Due",IF(AC47&lt;=30,"1-30 Days Overdue",IF(AC47&lt;=60,"31-60 Days Overdue",IF(AC47&lt;=90,"61-90 Days Overdue","More Than 90 Days Overdue"))))))),"")</f>
        <v/>
      </c>
      <c r="AE47" s="16">
        <f>IFERROR(IF(E47="","",TEXTJOIN(", ",TRUE,IF(ABS(S47)&gt;'Lists &amp; Settings'!$B$5,"Total mismatch",""),IF(COUNTIFS($C$5:$C$154,C47,$E$5:$E$154,E47)&gt;1,"Possible duplicate",""),IF(AND(Q47&gt;='Lists &amp; Settings'!$B$6,T47&lt;&gt;"Approved",T47&lt;&gt;"Void"),"Approval required",""),IF(AND(Z47&gt;0,OR(Y47="",X47="")),"Complete payment details",""))),"")</f>
        <v/>
      </c>
      <c r="AF47" s="12" t="n"/>
    </row>
    <row r="48">
      <c r="A48" s="12" t="n"/>
      <c r="B48" s="12" t="n"/>
      <c r="C48" s="12" t="n"/>
      <c r="D48" s="12" t="n"/>
      <c r="E48" s="12" t="n"/>
      <c r="F48" s="29" t="n"/>
      <c r="G48" s="29" t="n"/>
      <c r="H48" s="29" t="n"/>
      <c r="I48" s="12" t="n"/>
      <c r="J48" s="12" t="n"/>
      <c r="K48" s="12" t="n"/>
      <c r="L48" s="12" t="n"/>
      <c r="M48" s="30" t="n"/>
      <c r="N48" s="30" t="n"/>
      <c r="O48" s="30" t="n"/>
      <c r="P48" s="30" t="n"/>
      <c r="Q48" s="30" t="n"/>
      <c r="R48" s="31">
        <f>IFERROR(IF(E48="","",M48+N48+O48+P48),"")</f>
        <v/>
      </c>
      <c r="S48" s="31">
        <f>IFERROR(IF(E48="","",Q48-R48),"")</f>
        <v/>
      </c>
      <c r="T48" s="12" t="n"/>
      <c r="U48" s="12" t="n"/>
      <c r="V48" s="29" t="n"/>
      <c r="W48" s="12" t="n"/>
      <c r="X48" s="12" t="n"/>
      <c r="Y48" s="29" t="n"/>
      <c r="Z48" s="30" t="n"/>
      <c r="AA48" s="31">
        <f>IFERROR(IF(E48="","",MAX(0,Q48-Z48)),"")</f>
        <v/>
      </c>
      <c r="AB48" s="16">
        <f>IFERROR(IF(E48="","",IF(T48="Void","Void",IF(AA48=0,"Paid",IF(H48="","Open",IF(H48&lt;TODAY(),"Overdue",IF(H48&lt;=TODAY()+'Lists &amp; Settings'!$B$4,"Due Soon","Open")))))),"")</f>
        <v/>
      </c>
      <c r="AC48" s="16">
        <f>IFERROR(IF(E48="","",IF(OR(AA48=0,H48=""),0,MAX(0,TODAY()-H48))),"")</f>
        <v/>
      </c>
      <c r="AD48" s="16">
        <f>IFERROR(IF(E48="","",IF(AA48=0,"Paid",IF(H48="","No Due Date",IF(H48&gt;=TODAY(),"Not Yet Due",IF(AC48&lt;=30,"1-30 Days Overdue",IF(AC48&lt;=60,"31-60 Days Overdue",IF(AC48&lt;=90,"61-90 Days Overdue","More Than 90 Days Overdue"))))))),"")</f>
        <v/>
      </c>
      <c r="AE48" s="16">
        <f>IFERROR(IF(E48="","",TEXTJOIN(", ",TRUE,IF(ABS(S48)&gt;'Lists &amp; Settings'!$B$5,"Total mismatch",""),IF(COUNTIFS($C$5:$C$154,C48,$E$5:$E$154,E48)&gt;1,"Possible duplicate",""),IF(AND(Q48&gt;='Lists &amp; Settings'!$B$6,T48&lt;&gt;"Approved",T48&lt;&gt;"Void"),"Approval required",""),IF(AND(Z48&gt;0,OR(Y48="",X48="")),"Complete payment details",""))),"")</f>
        <v/>
      </c>
      <c r="AF48" s="12" t="n"/>
    </row>
    <row r="49">
      <c r="A49" s="12" t="n"/>
      <c r="B49" s="12" t="n"/>
      <c r="C49" s="12" t="n"/>
      <c r="D49" s="12" t="n"/>
      <c r="E49" s="12" t="n"/>
      <c r="F49" s="29" t="n"/>
      <c r="G49" s="29" t="n"/>
      <c r="H49" s="29" t="n"/>
      <c r="I49" s="12" t="n"/>
      <c r="J49" s="12" t="n"/>
      <c r="K49" s="12" t="n"/>
      <c r="L49" s="12" t="n"/>
      <c r="M49" s="30" t="n"/>
      <c r="N49" s="30" t="n"/>
      <c r="O49" s="30" t="n"/>
      <c r="P49" s="30" t="n"/>
      <c r="Q49" s="30" t="n"/>
      <c r="R49" s="31">
        <f>IFERROR(IF(E49="","",M49+N49+O49+P49),"")</f>
        <v/>
      </c>
      <c r="S49" s="31">
        <f>IFERROR(IF(E49="","",Q49-R49),"")</f>
        <v/>
      </c>
      <c r="T49" s="12" t="n"/>
      <c r="U49" s="12" t="n"/>
      <c r="V49" s="29" t="n"/>
      <c r="W49" s="12" t="n"/>
      <c r="X49" s="12" t="n"/>
      <c r="Y49" s="29" t="n"/>
      <c r="Z49" s="30" t="n"/>
      <c r="AA49" s="31">
        <f>IFERROR(IF(E49="","",MAX(0,Q49-Z49)),"")</f>
        <v/>
      </c>
      <c r="AB49" s="16">
        <f>IFERROR(IF(E49="","",IF(T49="Void","Void",IF(AA49=0,"Paid",IF(H49="","Open",IF(H49&lt;TODAY(),"Overdue",IF(H49&lt;=TODAY()+'Lists &amp; Settings'!$B$4,"Due Soon","Open")))))),"")</f>
        <v/>
      </c>
      <c r="AC49" s="16">
        <f>IFERROR(IF(E49="","",IF(OR(AA49=0,H49=""),0,MAX(0,TODAY()-H49))),"")</f>
        <v/>
      </c>
      <c r="AD49" s="16">
        <f>IFERROR(IF(E49="","",IF(AA49=0,"Paid",IF(H49="","No Due Date",IF(H49&gt;=TODAY(),"Not Yet Due",IF(AC49&lt;=30,"1-30 Days Overdue",IF(AC49&lt;=60,"31-60 Days Overdue",IF(AC49&lt;=90,"61-90 Days Overdue","More Than 90 Days Overdue"))))))),"")</f>
        <v/>
      </c>
      <c r="AE49" s="16">
        <f>IFERROR(IF(E49="","",TEXTJOIN(", ",TRUE,IF(ABS(S49)&gt;'Lists &amp; Settings'!$B$5,"Total mismatch",""),IF(COUNTIFS($C$5:$C$154,C49,$E$5:$E$154,E49)&gt;1,"Possible duplicate",""),IF(AND(Q49&gt;='Lists &amp; Settings'!$B$6,T49&lt;&gt;"Approved",T49&lt;&gt;"Void"),"Approval required",""),IF(AND(Z49&gt;0,OR(Y49="",X49="")),"Complete payment details",""))),"")</f>
        <v/>
      </c>
      <c r="AF49" s="12" t="n"/>
    </row>
    <row r="50">
      <c r="A50" s="12" t="n"/>
      <c r="B50" s="12" t="n"/>
      <c r="C50" s="12" t="n"/>
      <c r="D50" s="12" t="n"/>
      <c r="E50" s="12" t="n"/>
      <c r="F50" s="29" t="n"/>
      <c r="G50" s="29" t="n"/>
      <c r="H50" s="29" t="n"/>
      <c r="I50" s="12" t="n"/>
      <c r="J50" s="12" t="n"/>
      <c r="K50" s="12" t="n"/>
      <c r="L50" s="12" t="n"/>
      <c r="M50" s="30" t="n"/>
      <c r="N50" s="30" t="n"/>
      <c r="O50" s="30" t="n"/>
      <c r="P50" s="30" t="n"/>
      <c r="Q50" s="30" t="n"/>
      <c r="R50" s="31">
        <f>IFERROR(IF(E50="","",M50+N50+O50+P50),"")</f>
        <v/>
      </c>
      <c r="S50" s="31">
        <f>IFERROR(IF(E50="","",Q50-R50),"")</f>
        <v/>
      </c>
      <c r="T50" s="12" t="n"/>
      <c r="U50" s="12" t="n"/>
      <c r="V50" s="29" t="n"/>
      <c r="W50" s="12" t="n"/>
      <c r="X50" s="12" t="n"/>
      <c r="Y50" s="29" t="n"/>
      <c r="Z50" s="30" t="n"/>
      <c r="AA50" s="31">
        <f>IFERROR(IF(E50="","",MAX(0,Q50-Z50)),"")</f>
        <v/>
      </c>
      <c r="AB50" s="16">
        <f>IFERROR(IF(E50="","",IF(T50="Void","Void",IF(AA50=0,"Paid",IF(H50="","Open",IF(H50&lt;TODAY(),"Overdue",IF(H50&lt;=TODAY()+'Lists &amp; Settings'!$B$4,"Due Soon","Open")))))),"")</f>
        <v/>
      </c>
      <c r="AC50" s="16">
        <f>IFERROR(IF(E50="","",IF(OR(AA50=0,H50=""),0,MAX(0,TODAY()-H50))),"")</f>
        <v/>
      </c>
      <c r="AD50" s="16">
        <f>IFERROR(IF(E50="","",IF(AA50=0,"Paid",IF(H50="","No Due Date",IF(H50&gt;=TODAY(),"Not Yet Due",IF(AC50&lt;=30,"1-30 Days Overdue",IF(AC50&lt;=60,"31-60 Days Overdue",IF(AC50&lt;=90,"61-90 Days Overdue","More Than 90 Days Overdue"))))))),"")</f>
        <v/>
      </c>
      <c r="AE50" s="16">
        <f>IFERROR(IF(E50="","",TEXTJOIN(", ",TRUE,IF(ABS(S50)&gt;'Lists &amp; Settings'!$B$5,"Total mismatch",""),IF(COUNTIFS($C$5:$C$154,C50,$E$5:$E$154,E50)&gt;1,"Possible duplicate",""),IF(AND(Q50&gt;='Lists &amp; Settings'!$B$6,T50&lt;&gt;"Approved",T50&lt;&gt;"Void"),"Approval required",""),IF(AND(Z50&gt;0,OR(Y50="",X50="")),"Complete payment details",""))),"")</f>
        <v/>
      </c>
      <c r="AF50" s="12" t="n"/>
    </row>
    <row r="51">
      <c r="A51" s="12" t="n"/>
      <c r="B51" s="12" t="n"/>
      <c r="C51" s="12" t="n"/>
      <c r="D51" s="12" t="n"/>
      <c r="E51" s="12" t="n"/>
      <c r="F51" s="29" t="n"/>
      <c r="G51" s="29" t="n"/>
      <c r="H51" s="29" t="n"/>
      <c r="I51" s="12" t="n"/>
      <c r="J51" s="12" t="n"/>
      <c r="K51" s="12" t="n"/>
      <c r="L51" s="12" t="n"/>
      <c r="M51" s="30" t="n"/>
      <c r="N51" s="30" t="n"/>
      <c r="O51" s="30" t="n"/>
      <c r="P51" s="30" t="n"/>
      <c r="Q51" s="30" t="n"/>
      <c r="R51" s="31">
        <f>IFERROR(IF(E51="","",M51+N51+O51+P51),"")</f>
        <v/>
      </c>
      <c r="S51" s="31">
        <f>IFERROR(IF(E51="","",Q51-R51),"")</f>
        <v/>
      </c>
      <c r="T51" s="12" t="n"/>
      <c r="U51" s="12" t="n"/>
      <c r="V51" s="29" t="n"/>
      <c r="W51" s="12" t="n"/>
      <c r="X51" s="12" t="n"/>
      <c r="Y51" s="29" t="n"/>
      <c r="Z51" s="30" t="n"/>
      <c r="AA51" s="31">
        <f>IFERROR(IF(E51="","",MAX(0,Q51-Z51)),"")</f>
        <v/>
      </c>
      <c r="AB51" s="16">
        <f>IFERROR(IF(E51="","",IF(T51="Void","Void",IF(AA51=0,"Paid",IF(H51="","Open",IF(H51&lt;TODAY(),"Overdue",IF(H51&lt;=TODAY()+'Lists &amp; Settings'!$B$4,"Due Soon","Open")))))),"")</f>
        <v/>
      </c>
      <c r="AC51" s="16">
        <f>IFERROR(IF(E51="","",IF(OR(AA51=0,H51=""),0,MAX(0,TODAY()-H51))),"")</f>
        <v/>
      </c>
      <c r="AD51" s="16">
        <f>IFERROR(IF(E51="","",IF(AA51=0,"Paid",IF(H51="","No Due Date",IF(H51&gt;=TODAY(),"Not Yet Due",IF(AC51&lt;=30,"1-30 Days Overdue",IF(AC51&lt;=60,"31-60 Days Overdue",IF(AC51&lt;=90,"61-90 Days Overdue","More Than 90 Days Overdue"))))))),"")</f>
        <v/>
      </c>
      <c r="AE51" s="16">
        <f>IFERROR(IF(E51="","",TEXTJOIN(", ",TRUE,IF(ABS(S51)&gt;'Lists &amp; Settings'!$B$5,"Total mismatch",""),IF(COUNTIFS($C$5:$C$154,C51,$E$5:$E$154,E51)&gt;1,"Possible duplicate",""),IF(AND(Q51&gt;='Lists &amp; Settings'!$B$6,T51&lt;&gt;"Approved",T51&lt;&gt;"Void"),"Approval required",""),IF(AND(Z51&gt;0,OR(Y51="",X51="")),"Complete payment details",""))),"")</f>
        <v/>
      </c>
      <c r="AF51" s="12" t="n"/>
    </row>
    <row r="52">
      <c r="A52" s="12" t="n"/>
      <c r="B52" s="12" t="n"/>
      <c r="C52" s="12" t="n"/>
      <c r="D52" s="12" t="n"/>
      <c r="E52" s="12" t="n"/>
      <c r="F52" s="29" t="n"/>
      <c r="G52" s="29" t="n"/>
      <c r="H52" s="29" t="n"/>
      <c r="I52" s="12" t="n"/>
      <c r="J52" s="12" t="n"/>
      <c r="K52" s="12" t="n"/>
      <c r="L52" s="12" t="n"/>
      <c r="M52" s="30" t="n"/>
      <c r="N52" s="30" t="n"/>
      <c r="O52" s="30" t="n"/>
      <c r="P52" s="30" t="n"/>
      <c r="Q52" s="30" t="n"/>
      <c r="R52" s="31">
        <f>IFERROR(IF(E52="","",M52+N52+O52+P52),"")</f>
        <v/>
      </c>
      <c r="S52" s="31">
        <f>IFERROR(IF(E52="","",Q52-R52),"")</f>
        <v/>
      </c>
      <c r="T52" s="12" t="n"/>
      <c r="U52" s="12" t="n"/>
      <c r="V52" s="29" t="n"/>
      <c r="W52" s="12" t="n"/>
      <c r="X52" s="12" t="n"/>
      <c r="Y52" s="29" t="n"/>
      <c r="Z52" s="30" t="n"/>
      <c r="AA52" s="31">
        <f>IFERROR(IF(E52="","",MAX(0,Q52-Z52)),"")</f>
        <v/>
      </c>
      <c r="AB52" s="16">
        <f>IFERROR(IF(E52="","",IF(T52="Void","Void",IF(AA52=0,"Paid",IF(H52="","Open",IF(H52&lt;TODAY(),"Overdue",IF(H52&lt;=TODAY()+'Lists &amp; Settings'!$B$4,"Due Soon","Open")))))),"")</f>
        <v/>
      </c>
      <c r="AC52" s="16">
        <f>IFERROR(IF(E52="","",IF(OR(AA52=0,H52=""),0,MAX(0,TODAY()-H52))),"")</f>
        <v/>
      </c>
      <c r="AD52" s="16">
        <f>IFERROR(IF(E52="","",IF(AA52=0,"Paid",IF(H52="","No Due Date",IF(H52&gt;=TODAY(),"Not Yet Due",IF(AC52&lt;=30,"1-30 Days Overdue",IF(AC52&lt;=60,"31-60 Days Overdue",IF(AC52&lt;=90,"61-90 Days Overdue","More Than 90 Days Overdue"))))))),"")</f>
        <v/>
      </c>
      <c r="AE52" s="16">
        <f>IFERROR(IF(E52="","",TEXTJOIN(", ",TRUE,IF(ABS(S52)&gt;'Lists &amp; Settings'!$B$5,"Total mismatch",""),IF(COUNTIFS($C$5:$C$154,C52,$E$5:$E$154,E52)&gt;1,"Possible duplicate",""),IF(AND(Q52&gt;='Lists &amp; Settings'!$B$6,T52&lt;&gt;"Approved",T52&lt;&gt;"Void"),"Approval required",""),IF(AND(Z52&gt;0,OR(Y52="",X52="")),"Complete payment details",""))),"")</f>
        <v/>
      </c>
      <c r="AF52" s="12" t="n"/>
    </row>
    <row r="53">
      <c r="A53" s="12" t="n"/>
      <c r="B53" s="12" t="n"/>
      <c r="C53" s="12" t="n"/>
      <c r="D53" s="12" t="n"/>
      <c r="E53" s="12" t="n"/>
      <c r="F53" s="29" t="n"/>
      <c r="G53" s="29" t="n"/>
      <c r="H53" s="29" t="n"/>
      <c r="I53" s="12" t="n"/>
      <c r="J53" s="12" t="n"/>
      <c r="K53" s="12" t="n"/>
      <c r="L53" s="12" t="n"/>
      <c r="M53" s="30" t="n"/>
      <c r="N53" s="30" t="n"/>
      <c r="O53" s="30" t="n"/>
      <c r="P53" s="30" t="n"/>
      <c r="Q53" s="30" t="n"/>
      <c r="R53" s="31">
        <f>IFERROR(IF(E53="","",M53+N53+O53+P53),"")</f>
        <v/>
      </c>
      <c r="S53" s="31">
        <f>IFERROR(IF(E53="","",Q53-R53),"")</f>
        <v/>
      </c>
      <c r="T53" s="12" t="n"/>
      <c r="U53" s="12" t="n"/>
      <c r="V53" s="29" t="n"/>
      <c r="W53" s="12" t="n"/>
      <c r="X53" s="12" t="n"/>
      <c r="Y53" s="29" t="n"/>
      <c r="Z53" s="30" t="n"/>
      <c r="AA53" s="31">
        <f>IFERROR(IF(E53="","",MAX(0,Q53-Z53)),"")</f>
        <v/>
      </c>
      <c r="AB53" s="16">
        <f>IFERROR(IF(E53="","",IF(T53="Void","Void",IF(AA53=0,"Paid",IF(H53="","Open",IF(H53&lt;TODAY(),"Overdue",IF(H53&lt;=TODAY()+'Lists &amp; Settings'!$B$4,"Due Soon","Open")))))),"")</f>
        <v/>
      </c>
      <c r="AC53" s="16">
        <f>IFERROR(IF(E53="","",IF(OR(AA53=0,H53=""),0,MAX(0,TODAY()-H53))),"")</f>
        <v/>
      </c>
      <c r="AD53" s="16">
        <f>IFERROR(IF(E53="","",IF(AA53=0,"Paid",IF(H53="","No Due Date",IF(H53&gt;=TODAY(),"Not Yet Due",IF(AC53&lt;=30,"1-30 Days Overdue",IF(AC53&lt;=60,"31-60 Days Overdue",IF(AC53&lt;=90,"61-90 Days Overdue","More Than 90 Days Overdue"))))))),"")</f>
        <v/>
      </c>
      <c r="AE53" s="16">
        <f>IFERROR(IF(E53="","",TEXTJOIN(", ",TRUE,IF(ABS(S53)&gt;'Lists &amp; Settings'!$B$5,"Total mismatch",""),IF(COUNTIFS($C$5:$C$154,C53,$E$5:$E$154,E53)&gt;1,"Possible duplicate",""),IF(AND(Q53&gt;='Lists &amp; Settings'!$B$6,T53&lt;&gt;"Approved",T53&lt;&gt;"Void"),"Approval required",""),IF(AND(Z53&gt;0,OR(Y53="",X53="")),"Complete payment details",""))),"")</f>
        <v/>
      </c>
      <c r="AF53" s="12" t="n"/>
    </row>
    <row r="54">
      <c r="A54" s="12" t="n"/>
      <c r="B54" s="12" t="n"/>
      <c r="C54" s="12" t="n"/>
      <c r="D54" s="12" t="n"/>
      <c r="E54" s="12" t="n"/>
      <c r="F54" s="29" t="n"/>
      <c r="G54" s="29" t="n"/>
      <c r="H54" s="29" t="n"/>
      <c r="I54" s="12" t="n"/>
      <c r="J54" s="12" t="n"/>
      <c r="K54" s="12" t="n"/>
      <c r="L54" s="12" t="n"/>
      <c r="M54" s="30" t="n"/>
      <c r="N54" s="30" t="n"/>
      <c r="O54" s="30" t="n"/>
      <c r="P54" s="30" t="n"/>
      <c r="Q54" s="30" t="n"/>
      <c r="R54" s="31">
        <f>IFERROR(IF(E54="","",M54+N54+O54+P54),"")</f>
        <v/>
      </c>
      <c r="S54" s="31">
        <f>IFERROR(IF(E54="","",Q54-R54),"")</f>
        <v/>
      </c>
      <c r="T54" s="12" t="n"/>
      <c r="U54" s="12" t="n"/>
      <c r="V54" s="29" t="n"/>
      <c r="W54" s="12" t="n"/>
      <c r="X54" s="12" t="n"/>
      <c r="Y54" s="29" t="n"/>
      <c r="Z54" s="30" t="n"/>
      <c r="AA54" s="31">
        <f>IFERROR(IF(E54="","",MAX(0,Q54-Z54)),"")</f>
        <v/>
      </c>
      <c r="AB54" s="16">
        <f>IFERROR(IF(E54="","",IF(T54="Void","Void",IF(AA54=0,"Paid",IF(H54="","Open",IF(H54&lt;TODAY(),"Overdue",IF(H54&lt;=TODAY()+'Lists &amp; Settings'!$B$4,"Due Soon","Open")))))),"")</f>
        <v/>
      </c>
      <c r="AC54" s="16">
        <f>IFERROR(IF(E54="","",IF(OR(AA54=0,H54=""),0,MAX(0,TODAY()-H54))),"")</f>
        <v/>
      </c>
      <c r="AD54" s="16">
        <f>IFERROR(IF(E54="","",IF(AA54=0,"Paid",IF(H54="","No Due Date",IF(H54&gt;=TODAY(),"Not Yet Due",IF(AC54&lt;=30,"1-30 Days Overdue",IF(AC54&lt;=60,"31-60 Days Overdue",IF(AC54&lt;=90,"61-90 Days Overdue","More Than 90 Days Overdue"))))))),"")</f>
        <v/>
      </c>
      <c r="AE54" s="16">
        <f>IFERROR(IF(E54="","",TEXTJOIN(", ",TRUE,IF(ABS(S54)&gt;'Lists &amp; Settings'!$B$5,"Total mismatch",""),IF(COUNTIFS($C$5:$C$154,C54,$E$5:$E$154,E54)&gt;1,"Possible duplicate",""),IF(AND(Q54&gt;='Lists &amp; Settings'!$B$6,T54&lt;&gt;"Approved",T54&lt;&gt;"Void"),"Approval required",""),IF(AND(Z54&gt;0,OR(Y54="",X54="")),"Complete payment details",""))),"")</f>
        <v/>
      </c>
      <c r="AF54" s="12" t="n"/>
    </row>
    <row r="55">
      <c r="A55" s="12" t="n"/>
      <c r="B55" s="12" t="n"/>
      <c r="C55" s="12" t="n"/>
      <c r="D55" s="12" t="n"/>
      <c r="E55" s="12" t="n"/>
      <c r="F55" s="29" t="n"/>
      <c r="G55" s="29" t="n"/>
      <c r="H55" s="29" t="n"/>
      <c r="I55" s="12" t="n"/>
      <c r="J55" s="12" t="n"/>
      <c r="K55" s="12" t="n"/>
      <c r="L55" s="12" t="n"/>
      <c r="M55" s="30" t="n"/>
      <c r="N55" s="30" t="n"/>
      <c r="O55" s="30" t="n"/>
      <c r="P55" s="30" t="n"/>
      <c r="Q55" s="30" t="n"/>
      <c r="R55" s="31">
        <f>IFERROR(IF(E55="","",M55+N55+O55+P55),"")</f>
        <v/>
      </c>
      <c r="S55" s="31">
        <f>IFERROR(IF(E55="","",Q55-R55),"")</f>
        <v/>
      </c>
      <c r="T55" s="12" t="n"/>
      <c r="U55" s="12" t="n"/>
      <c r="V55" s="29" t="n"/>
      <c r="W55" s="12" t="n"/>
      <c r="X55" s="12" t="n"/>
      <c r="Y55" s="29" t="n"/>
      <c r="Z55" s="30" t="n"/>
      <c r="AA55" s="31">
        <f>IFERROR(IF(E55="","",MAX(0,Q55-Z55)),"")</f>
        <v/>
      </c>
      <c r="AB55" s="16">
        <f>IFERROR(IF(E55="","",IF(T55="Void","Void",IF(AA55=0,"Paid",IF(H55="","Open",IF(H55&lt;TODAY(),"Overdue",IF(H55&lt;=TODAY()+'Lists &amp; Settings'!$B$4,"Due Soon","Open")))))),"")</f>
        <v/>
      </c>
      <c r="AC55" s="16">
        <f>IFERROR(IF(E55="","",IF(OR(AA55=0,H55=""),0,MAX(0,TODAY()-H55))),"")</f>
        <v/>
      </c>
      <c r="AD55" s="16">
        <f>IFERROR(IF(E55="","",IF(AA55=0,"Paid",IF(H55="","No Due Date",IF(H55&gt;=TODAY(),"Not Yet Due",IF(AC55&lt;=30,"1-30 Days Overdue",IF(AC55&lt;=60,"31-60 Days Overdue",IF(AC55&lt;=90,"61-90 Days Overdue","More Than 90 Days Overdue"))))))),"")</f>
        <v/>
      </c>
      <c r="AE55" s="16">
        <f>IFERROR(IF(E55="","",TEXTJOIN(", ",TRUE,IF(ABS(S55)&gt;'Lists &amp; Settings'!$B$5,"Total mismatch",""),IF(COUNTIFS($C$5:$C$154,C55,$E$5:$E$154,E55)&gt;1,"Possible duplicate",""),IF(AND(Q55&gt;='Lists &amp; Settings'!$B$6,T55&lt;&gt;"Approved",T55&lt;&gt;"Void"),"Approval required",""),IF(AND(Z55&gt;0,OR(Y55="",X55="")),"Complete payment details",""))),"")</f>
        <v/>
      </c>
      <c r="AF55" s="12" t="n"/>
    </row>
    <row r="56">
      <c r="A56" s="12" t="n"/>
      <c r="B56" s="12" t="n"/>
      <c r="C56" s="12" t="n"/>
      <c r="D56" s="12" t="n"/>
      <c r="E56" s="12" t="n"/>
      <c r="F56" s="29" t="n"/>
      <c r="G56" s="29" t="n"/>
      <c r="H56" s="29" t="n"/>
      <c r="I56" s="12" t="n"/>
      <c r="J56" s="12" t="n"/>
      <c r="K56" s="12" t="n"/>
      <c r="L56" s="12" t="n"/>
      <c r="M56" s="30" t="n"/>
      <c r="N56" s="30" t="n"/>
      <c r="O56" s="30" t="n"/>
      <c r="P56" s="30" t="n"/>
      <c r="Q56" s="30" t="n"/>
      <c r="R56" s="31">
        <f>IFERROR(IF(E56="","",M56+N56+O56+P56),"")</f>
        <v/>
      </c>
      <c r="S56" s="31">
        <f>IFERROR(IF(E56="","",Q56-R56),"")</f>
        <v/>
      </c>
      <c r="T56" s="12" t="n"/>
      <c r="U56" s="12" t="n"/>
      <c r="V56" s="29" t="n"/>
      <c r="W56" s="12" t="n"/>
      <c r="X56" s="12" t="n"/>
      <c r="Y56" s="29" t="n"/>
      <c r="Z56" s="30" t="n"/>
      <c r="AA56" s="31">
        <f>IFERROR(IF(E56="","",MAX(0,Q56-Z56)),"")</f>
        <v/>
      </c>
      <c r="AB56" s="16">
        <f>IFERROR(IF(E56="","",IF(T56="Void","Void",IF(AA56=0,"Paid",IF(H56="","Open",IF(H56&lt;TODAY(),"Overdue",IF(H56&lt;=TODAY()+'Lists &amp; Settings'!$B$4,"Due Soon","Open")))))),"")</f>
        <v/>
      </c>
      <c r="AC56" s="16">
        <f>IFERROR(IF(E56="","",IF(OR(AA56=0,H56=""),0,MAX(0,TODAY()-H56))),"")</f>
        <v/>
      </c>
      <c r="AD56" s="16">
        <f>IFERROR(IF(E56="","",IF(AA56=0,"Paid",IF(H56="","No Due Date",IF(H56&gt;=TODAY(),"Not Yet Due",IF(AC56&lt;=30,"1-30 Days Overdue",IF(AC56&lt;=60,"31-60 Days Overdue",IF(AC56&lt;=90,"61-90 Days Overdue","More Than 90 Days Overdue"))))))),"")</f>
        <v/>
      </c>
      <c r="AE56" s="16">
        <f>IFERROR(IF(E56="","",TEXTJOIN(", ",TRUE,IF(ABS(S56)&gt;'Lists &amp; Settings'!$B$5,"Total mismatch",""),IF(COUNTIFS($C$5:$C$154,C56,$E$5:$E$154,E56)&gt;1,"Possible duplicate",""),IF(AND(Q56&gt;='Lists &amp; Settings'!$B$6,T56&lt;&gt;"Approved",T56&lt;&gt;"Void"),"Approval required",""),IF(AND(Z56&gt;0,OR(Y56="",X56="")),"Complete payment details",""))),"")</f>
        <v/>
      </c>
      <c r="AF56" s="12" t="n"/>
    </row>
    <row r="57">
      <c r="A57" s="12" t="n"/>
      <c r="B57" s="12" t="n"/>
      <c r="C57" s="12" t="n"/>
      <c r="D57" s="12" t="n"/>
      <c r="E57" s="12" t="n"/>
      <c r="F57" s="29" t="n"/>
      <c r="G57" s="29" t="n"/>
      <c r="H57" s="29" t="n"/>
      <c r="I57" s="12" t="n"/>
      <c r="J57" s="12" t="n"/>
      <c r="K57" s="12" t="n"/>
      <c r="L57" s="12" t="n"/>
      <c r="M57" s="30" t="n"/>
      <c r="N57" s="30" t="n"/>
      <c r="O57" s="30" t="n"/>
      <c r="P57" s="30" t="n"/>
      <c r="Q57" s="30" t="n"/>
      <c r="R57" s="31">
        <f>IFERROR(IF(E57="","",M57+N57+O57+P57),"")</f>
        <v/>
      </c>
      <c r="S57" s="31">
        <f>IFERROR(IF(E57="","",Q57-R57),"")</f>
        <v/>
      </c>
      <c r="T57" s="12" t="n"/>
      <c r="U57" s="12" t="n"/>
      <c r="V57" s="29" t="n"/>
      <c r="W57" s="12" t="n"/>
      <c r="X57" s="12" t="n"/>
      <c r="Y57" s="29" t="n"/>
      <c r="Z57" s="30" t="n"/>
      <c r="AA57" s="31">
        <f>IFERROR(IF(E57="","",MAX(0,Q57-Z57)),"")</f>
        <v/>
      </c>
      <c r="AB57" s="16">
        <f>IFERROR(IF(E57="","",IF(T57="Void","Void",IF(AA57=0,"Paid",IF(H57="","Open",IF(H57&lt;TODAY(),"Overdue",IF(H57&lt;=TODAY()+'Lists &amp; Settings'!$B$4,"Due Soon","Open")))))),"")</f>
        <v/>
      </c>
      <c r="AC57" s="16">
        <f>IFERROR(IF(E57="","",IF(OR(AA57=0,H57=""),0,MAX(0,TODAY()-H57))),"")</f>
        <v/>
      </c>
      <c r="AD57" s="16">
        <f>IFERROR(IF(E57="","",IF(AA57=0,"Paid",IF(H57="","No Due Date",IF(H57&gt;=TODAY(),"Not Yet Due",IF(AC57&lt;=30,"1-30 Days Overdue",IF(AC57&lt;=60,"31-60 Days Overdue",IF(AC57&lt;=90,"61-90 Days Overdue","More Than 90 Days Overdue"))))))),"")</f>
        <v/>
      </c>
      <c r="AE57" s="16">
        <f>IFERROR(IF(E57="","",TEXTJOIN(", ",TRUE,IF(ABS(S57)&gt;'Lists &amp; Settings'!$B$5,"Total mismatch",""),IF(COUNTIFS($C$5:$C$154,C57,$E$5:$E$154,E57)&gt;1,"Possible duplicate",""),IF(AND(Q57&gt;='Lists &amp; Settings'!$B$6,T57&lt;&gt;"Approved",T57&lt;&gt;"Void"),"Approval required",""),IF(AND(Z57&gt;0,OR(Y57="",X57="")),"Complete payment details",""))),"")</f>
        <v/>
      </c>
      <c r="AF57" s="12" t="n"/>
    </row>
    <row r="58">
      <c r="A58" s="12" t="n"/>
      <c r="B58" s="12" t="n"/>
      <c r="C58" s="12" t="n"/>
      <c r="D58" s="12" t="n"/>
      <c r="E58" s="12" t="n"/>
      <c r="F58" s="29" t="n"/>
      <c r="G58" s="29" t="n"/>
      <c r="H58" s="29" t="n"/>
      <c r="I58" s="12" t="n"/>
      <c r="J58" s="12" t="n"/>
      <c r="K58" s="12" t="n"/>
      <c r="L58" s="12" t="n"/>
      <c r="M58" s="30" t="n"/>
      <c r="N58" s="30" t="n"/>
      <c r="O58" s="30" t="n"/>
      <c r="P58" s="30" t="n"/>
      <c r="Q58" s="30" t="n"/>
      <c r="R58" s="31">
        <f>IFERROR(IF(E58="","",M58+N58+O58+P58),"")</f>
        <v/>
      </c>
      <c r="S58" s="31">
        <f>IFERROR(IF(E58="","",Q58-R58),"")</f>
        <v/>
      </c>
      <c r="T58" s="12" t="n"/>
      <c r="U58" s="12" t="n"/>
      <c r="V58" s="29" t="n"/>
      <c r="W58" s="12" t="n"/>
      <c r="X58" s="12" t="n"/>
      <c r="Y58" s="29" t="n"/>
      <c r="Z58" s="30" t="n"/>
      <c r="AA58" s="31">
        <f>IFERROR(IF(E58="","",MAX(0,Q58-Z58)),"")</f>
        <v/>
      </c>
      <c r="AB58" s="16">
        <f>IFERROR(IF(E58="","",IF(T58="Void","Void",IF(AA58=0,"Paid",IF(H58="","Open",IF(H58&lt;TODAY(),"Overdue",IF(H58&lt;=TODAY()+'Lists &amp; Settings'!$B$4,"Due Soon","Open")))))),"")</f>
        <v/>
      </c>
      <c r="AC58" s="16">
        <f>IFERROR(IF(E58="","",IF(OR(AA58=0,H58=""),0,MAX(0,TODAY()-H58))),"")</f>
        <v/>
      </c>
      <c r="AD58" s="16">
        <f>IFERROR(IF(E58="","",IF(AA58=0,"Paid",IF(H58="","No Due Date",IF(H58&gt;=TODAY(),"Not Yet Due",IF(AC58&lt;=30,"1-30 Days Overdue",IF(AC58&lt;=60,"31-60 Days Overdue",IF(AC58&lt;=90,"61-90 Days Overdue","More Than 90 Days Overdue"))))))),"")</f>
        <v/>
      </c>
      <c r="AE58" s="16">
        <f>IFERROR(IF(E58="","",TEXTJOIN(", ",TRUE,IF(ABS(S58)&gt;'Lists &amp; Settings'!$B$5,"Total mismatch",""),IF(COUNTIFS($C$5:$C$154,C58,$E$5:$E$154,E58)&gt;1,"Possible duplicate",""),IF(AND(Q58&gt;='Lists &amp; Settings'!$B$6,T58&lt;&gt;"Approved",T58&lt;&gt;"Void"),"Approval required",""),IF(AND(Z58&gt;0,OR(Y58="",X58="")),"Complete payment details",""))),"")</f>
        <v/>
      </c>
      <c r="AF58" s="12" t="n"/>
    </row>
    <row r="59">
      <c r="A59" s="12" t="n"/>
      <c r="B59" s="12" t="n"/>
      <c r="C59" s="12" t="n"/>
      <c r="D59" s="12" t="n"/>
      <c r="E59" s="12" t="n"/>
      <c r="F59" s="29" t="n"/>
      <c r="G59" s="29" t="n"/>
      <c r="H59" s="29" t="n"/>
      <c r="I59" s="12" t="n"/>
      <c r="J59" s="12" t="n"/>
      <c r="K59" s="12" t="n"/>
      <c r="L59" s="12" t="n"/>
      <c r="M59" s="30" t="n"/>
      <c r="N59" s="30" t="n"/>
      <c r="O59" s="30" t="n"/>
      <c r="P59" s="30" t="n"/>
      <c r="Q59" s="30" t="n"/>
      <c r="R59" s="31">
        <f>IFERROR(IF(E59="","",M59+N59+O59+P59),"")</f>
        <v/>
      </c>
      <c r="S59" s="31">
        <f>IFERROR(IF(E59="","",Q59-R59),"")</f>
        <v/>
      </c>
      <c r="T59" s="12" t="n"/>
      <c r="U59" s="12" t="n"/>
      <c r="V59" s="29" t="n"/>
      <c r="W59" s="12" t="n"/>
      <c r="X59" s="12" t="n"/>
      <c r="Y59" s="29" t="n"/>
      <c r="Z59" s="30" t="n"/>
      <c r="AA59" s="31">
        <f>IFERROR(IF(E59="","",MAX(0,Q59-Z59)),"")</f>
        <v/>
      </c>
      <c r="AB59" s="16">
        <f>IFERROR(IF(E59="","",IF(T59="Void","Void",IF(AA59=0,"Paid",IF(H59="","Open",IF(H59&lt;TODAY(),"Overdue",IF(H59&lt;=TODAY()+'Lists &amp; Settings'!$B$4,"Due Soon","Open")))))),"")</f>
        <v/>
      </c>
      <c r="AC59" s="16">
        <f>IFERROR(IF(E59="","",IF(OR(AA59=0,H59=""),0,MAX(0,TODAY()-H59))),"")</f>
        <v/>
      </c>
      <c r="AD59" s="16">
        <f>IFERROR(IF(E59="","",IF(AA59=0,"Paid",IF(H59="","No Due Date",IF(H59&gt;=TODAY(),"Not Yet Due",IF(AC59&lt;=30,"1-30 Days Overdue",IF(AC59&lt;=60,"31-60 Days Overdue",IF(AC59&lt;=90,"61-90 Days Overdue","More Than 90 Days Overdue"))))))),"")</f>
        <v/>
      </c>
      <c r="AE59" s="16">
        <f>IFERROR(IF(E59="","",TEXTJOIN(", ",TRUE,IF(ABS(S59)&gt;'Lists &amp; Settings'!$B$5,"Total mismatch",""),IF(COUNTIFS($C$5:$C$154,C59,$E$5:$E$154,E59)&gt;1,"Possible duplicate",""),IF(AND(Q59&gt;='Lists &amp; Settings'!$B$6,T59&lt;&gt;"Approved",T59&lt;&gt;"Void"),"Approval required",""),IF(AND(Z59&gt;0,OR(Y59="",X59="")),"Complete payment details",""))),"")</f>
        <v/>
      </c>
      <c r="AF59" s="12" t="n"/>
    </row>
    <row r="60">
      <c r="A60" s="12" t="n"/>
      <c r="B60" s="12" t="n"/>
      <c r="C60" s="12" t="n"/>
      <c r="D60" s="12" t="n"/>
      <c r="E60" s="12" t="n"/>
      <c r="F60" s="29" t="n"/>
      <c r="G60" s="29" t="n"/>
      <c r="H60" s="29" t="n"/>
      <c r="I60" s="12" t="n"/>
      <c r="J60" s="12" t="n"/>
      <c r="K60" s="12" t="n"/>
      <c r="L60" s="12" t="n"/>
      <c r="M60" s="30" t="n"/>
      <c r="N60" s="30" t="n"/>
      <c r="O60" s="30" t="n"/>
      <c r="P60" s="30" t="n"/>
      <c r="Q60" s="30" t="n"/>
      <c r="R60" s="31">
        <f>IFERROR(IF(E60="","",M60+N60+O60+P60),"")</f>
        <v/>
      </c>
      <c r="S60" s="31">
        <f>IFERROR(IF(E60="","",Q60-R60),"")</f>
        <v/>
      </c>
      <c r="T60" s="12" t="n"/>
      <c r="U60" s="12" t="n"/>
      <c r="V60" s="29" t="n"/>
      <c r="W60" s="12" t="n"/>
      <c r="X60" s="12" t="n"/>
      <c r="Y60" s="29" t="n"/>
      <c r="Z60" s="30" t="n"/>
      <c r="AA60" s="31">
        <f>IFERROR(IF(E60="","",MAX(0,Q60-Z60)),"")</f>
        <v/>
      </c>
      <c r="AB60" s="16">
        <f>IFERROR(IF(E60="","",IF(T60="Void","Void",IF(AA60=0,"Paid",IF(H60="","Open",IF(H60&lt;TODAY(),"Overdue",IF(H60&lt;=TODAY()+'Lists &amp; Settings'!$B$4,"Due Soon","Open")))))),"")</f>
        <v/>
      </c>
      <c r="AC60" s="16">
        <f>IFERROR(IF(E60="","",IF(OR(AA60=0,H60=""),0,MAX(0,TODAY()-H60))),"")</f>
        <v/>
      </c>
      <c r="AD60" s="16">
        <f>IFERROR(IF(E60="","",IF(AA60=0,"Paid",IF(H60="","No Due Date",IF(H60&gt;=TODAY(),"Not Yet Due",IF(AC60&lt;=30,"1-30 Days Overdue",IF(AC60&lt;=60,"31-60 Days Overdue",IF(AC60&lt;=90,"61-90 Days Overdue","More Than 90 Days Overdue"))))))),"")</f>
        <v/>
      </c>
      <c r="AE60" s="16">
        <f>IFERROR(IF(E60="","",TEXTJOIN(", ",TRUE,IF(ABS(S60)&gt;'Lists &amp; Settings'!$B$5,"Total mismatch",""),IF(COUNTIFS($C$5:$C$154,C60,$E$5:$E$154,E60)&gt;1,"Possible duplicate",""),IF(AND(Q60&gt;='Lists &amp; Settings'!$B$6,T60&lt;&gt;"Approved",T60&lt;&gt;"Void"),"Approval required",""),IF(AND(Z60&gt;0,OR(Y60="",X60="")),"Complete payment details",""))),"")</f>
        <v/>
      </c>
      <c r="AF60" s="12" t="n"/>
    </row>
    <row r="61">
      <c r="A61" s="12" t="n"/>
      <c r="B61" s="12" t="n"/>
      <c r="C61" s="12" t="n"/>
      <c r="D61" s="12" t="n"/>
      <c r="E61" s="12" t="n"/>
      <c r="F61" s="29" t="n"/>
      <c r="G61" s="29" t="n"/>
      <c r="H61" s="29" t="n"/>
      <c r="I61" s="12" t="n"/>
      <c r="J61" s="12" t="n"/>
      <c r="K61" s="12" t="n"/>
      <c r="L61" s="12" t="n"/>
      <c r="M61" s="30" t="n"/>
      <c r="N61" s="30" t="n"/>
      <c r="O61" s="30" t="n"/>
      <c r="P61" s="30" t="n"/>
      <c r="Q61" s="30" t="n"/>
      <c r="R61" s="31">
        <f>IFERROR(IF(E61="","",M61+N61+O61+P61),"")</f>
        <v/>
      </c>
      <c r="S61" s="31">
        <f>IFERROR(IF(E61="","",Q61-R61),"")</f>
        <v/>
      </c>
      <c r="T61" s="12" t="n"/>
      <c r="U61" s="12" t="n"/>
      <c r="V61" s="29" t="n"/>
      <c r="W61" s="12" t="n"/>
      <c r="X61" s="12" t="n"/>
      <c r="Y61" s="29" t="n"/>
      <c r="Z61" s="30" t="n"/>
      <c r="AA61" s="31">
        <f>IFERROR(IF(E61="","",MAX(0,Q61-Z61)),"")</f>
        <v/>
      </c>
      <c r="AB61" s="16">
        <f>IFERROR(IF(E61="","",IF(T61="Void","Void",IF(AA61=0,"Paid",IF(H61="","Open",IF(H61&lt;TODAY(),"Overdue",IF(H61&lt;=TODAY()+'Lists &amp; Settings'!$B$4,"Due Soon","Open")))))),"")</f>
        <v/>
      </c>
      <c r="AC61" s="16">
        <f>IFERROR(IF(E61="","",IF(OR(AA61=0,H61=""),0,MAX(0,TODAY()-H61))),"")</f>
        <v/>
      </c>
      <c r="AD61" s="16">
        <f>IFERROR(IF(E61="","",IF(AA61=0,"Paid",IF(H61="","No Due Date",IF(H61&gt;=TODAY(),"Not Yet Due",IF(AC61&lt;=30,"1-30 Days Overdue",IF(AC61&lt;=60,"31-60 Days Overdue",IF(AC61&lt;=90,"61-90 Days Overdue","More Than 90 Days Overdue"))))))),"")</f>
        <v/>
      </c>
      <c r="AE61" s="16">
        <f>IFERROR(IF(E61="","",TEXTJOIN(", ",TRUE,IF(ABS(S61)&gt;'Lists &amp; Settings'!$B$5,"Total mismatch",""),IF(COUNTIFS($C$5:$C$154,C61,$E$5:$E$154,E61)&gt;1,"Possible duplicate",""),IF(AND(Q61&gt;='Lists &amp; Settings'!$B$6,T61&lt;&gt;"Approved",T61&lt;&gt;"Void"),"Approval required",""),IF(AND(Z61&gt;0,OR(Y61="",X61="")),"Complete payment details",""))),"")</f>
        <v/>
      </c>
      <c r="AF61" s="12" t="n"/>
    </row>
    <row r="62">
      <c r="A62" s="12" t="n"/>
      <c r="B62" s="12" t="n"/>
      <c r="C62" s="12" t="n"/>
      <c r="D62" s="12" t="n"/>
      <c r="E62" s="12" t="n"/>
      <c r="F62" s="29" t="n"/>
      <c r="G62" s="29" t="n"/>
      <c r="H62" s="29" t="n"/>
      <c r="I62" s="12" t="n"/>
      <c r="J62" s="12" t="n"/>
      <c r="K62" s="12" t="n"/>
      <c r="L62" s="12" t="n"/>
      <c r="M62" s="30" t="n"/>
      <c r="N62" s="30" t="n"/>
      <c r="O62" s="30" t="n"/>
      <c r="P62" s="30" t="n"/>
      <c r="Q62" s="30" t="n"/>
      <c r="R62" s="31">
        <f>IFERROR(IF(E62="","",M62+N62+O62+P62),"")</f>
        <v/>
      </c>
      <c r="S62" s="31">
        <f>IFERROR(IF(E62="","",Q62-R62),"")</f>
        <v/>
      </c>
      <c r="T62" s="12" t="n"/>
      <c r="U62" s="12" t="n"/>
      <c r="V62" s="29" t="n"/>
      <c r="W62" s="12" t="n"/>
      <c r="X62" s="12" t="n"/>
      <c r="Y62" s="29" t="n"/>
      <c r="Z62" s="30" t="n"/>
      <c r="AA62" s="31">
        <f>IFERROR(IF(E62="","",MAX(0,Q62-Z62)),"")</f>
        <v/>
      </c>
      <c r="AB62" s="16">
        <f>IFERROR(IF(E62="","",IF(T62="Void","Void",IF(AA62=0,"Paid",IF(H62="","Open",IF(H62&lt;TODAY(),"Overdue",IF(H62&lt;=TODAY()+'Lists &amp; Settings'!$B$4,"Due Soon","Open")))))),"")</f>
        <v/>
      </c>
      <c r="AC62" s="16">
        <f>IFERROR(IF(E62="","",IF(OR(AA62=0,H62=""),0,MAX(0,TODAY()-H62))),"")</f>
        <v/>
      </c>
      <c r="AD62" s="16">
        <f>IFERROR(IF(E62="","",IF(AA62=0,"Paid",IF(H62="","No Due Date",IF(H62&gt;=TODAY(),"Not Yet Due",IF(AC62&lt;=30,"1-30 Days Overdue",IF(AC62&lt;=60,"31-60 Days Overdue",IF(AC62&lt;=90,"61-90 Days Overdue","More Than 90 Days Overdue"))))))),"")</f>
        <v/>
      </c>
      <c r="AE62" s="16">
        <f>IFERROR(IF(E62="","",TEXTJOIN(", ",TRUE,IF(ABS(S62)&gt;'Lists &amp; Settings'!$B$5,"Total mismatch",""),IF(COUNTIFS($C$5:$C$154,C62,$E$5:$E$154,E62)&gt;1,"Possible duplicate",""),IF(AND(Q62&gt;='Lists &amp; Settings'!$B$6,T62&lt;&gt;"Approved",T62&lt;&gt;"Void"),"Approval required",""),IF(AND(Z62&gt;0,OR(Y62="",X62="")),"Complete payment details",""))),"")</f>
        <v/>
      </c>
      <c r="AF62" s="12" t="n"/>
    </row>
    <row r="63">
      <c r="A63" s="12" t="n"/>
      <c r="B63" s="12" t="n"/>
      <c r="C63" s="12" t="n"/>
      <c r="D63" s="12" t="n"/>
      <c r="E63" s="12" t="n"/>
      <c r="F63" s="29" t="n"/>
      <c r="G63" s="29" t="n"/>
      <c r="H63" s="29" t="n"/>
      <c r="I63" s="12" t="n"/>
      <c r="J63" s="12" t="n"/>
      <c r="K63" s="12" t="n"/>
      <c r="L63" s="12" t="n"/>
      <c r="M63" s="30" t="n"/>
      <c r="N63" s="30" t="n"/>
      <c r="O63" s="30" t="n"/>
      <c r="P63" s="30" t="n"/>
      <c r="Q63" s="30" t="n"/>
      <c r="R63" s="31">
        <f>IFERROR(IF(E63="","",M63+N63+O63+P63),"")</f>
        <v/>
      </c>
      <c r="S63" s="31">
        <f>IFERROR(IF(E63="","",Q63-R63),"")</f>
        <v/>
      </c>
      <c r="T63" s="12" t="n"/>
      <c r="U63" s="12" t="n"/>
      <c r="V63" s="29" t="n"/>
      <c r="W63" s="12" t="n"/>
      <c r="X63" s="12" t="n"/>
      <c r="Y63" s="29" t="n"/>
      <c r="Z63" s="30" t="n"/>
      <c r="AA63" s="31">
        <f>IFERROR(IF(E63="","",MAX(0,Q63-Z63)),"")</f>
        <v/>
      </c>
      <c r="AB63" s="16">
        <f>IFERROR(IF(E63="","",IF(T63="Void","Void",IF(AA63=0,"Paid",IF(H63="","Open",IF(H63&lt;TODAY(),"Overdue",IF(H63&lt;=TODAY()+'Lists &amp; Settings'!$B$4,"Due Soon","Open")))))),"")</f>
        <v/>
      </c>
      <c r="AC63" s="16">
        <f>IFERROR(IF(E63="","",IF(OR(AA63=0,H63=""),0,MAX(0,TODAY()-H63))),"")</f>
        <v/>
      </c>
      <c r="AD63" s="16">
        <f>IFERROR(IF(E63="","",IF(AA63=0,"Paid",IF(H63="","No Due Date",IF(H63&gt;=TODAY(),"Not Yet Due",IF(AC63&lt;=30,"1-30 Days Overdue",IF(AC63&lt;=60,"31-60 Days Overdue",IF(AC63&lt;=90,"61-90 Days Overdue","More Than 90 Days Overdue"))))))),"")</f>
        <v/>
      </c>
      <c r="AE63" s="16">
        <f>IFERROR(IF(E63="","",TEXTJOIN(", ",TRUE,IF(ABS(S63)&gt;'Lists &amp; Settings'!$B$5,"Total mismatch",""),IF(COUNTIFS($C$5:$C$154,C63,$E$5:$E$154,E63)&gt;1,"Possible duplicate",""),IF(AND(Q63&gt;='Lists &amp; Settings'!$B$6,T63&lt;&gt;"Approved",T63&lt;&gt;"Void"),"Approval required",""),IF(AND(Z63&gt;0,OR(Y63="",X63="")),"Complete payment details",""))),"")</f>
        <v/>
      </c>
      <c r="AF63" s="12" t="n"/>
    </row>
    <row r="64">
      <c r="A64" s="12" t="n"/>
      <c r="B64" s="12" t="n"/>
      <c r="C64" s="12" t="n"/>
      <c r="D64" s="12" t="n"/>
      <c r="E64" s="12" t="n"/>
      <c r="F64" s="29" t="n"/>
      <c r="G64" s="29" t="n"/>
      <c r="H64" s="29" t="n"/>
      <c r="I64" s="12" t="n"/>
      <c r="J64" s="12" t="n"/>
      <c r="K64" s="12" t="n"/>
      <c r="L64" s="12" t="n"/>
      <c r="M64" s="30" t="n"/>
      <c r="N64" s="30" t="n"/>
      <c r="O64" s="30" t="n"/>
      <c r="P64" s="30" t="n"/>
      <c r="Q64" s="30" t="n"/>
      <c r="R64" s="31">
        <f>IFERROR(IF(E64="","",M64+N64+O64+P64),"")</f>
        <v/>
      </c>
      <c r="S64" s="31">
        <f>IFERROR(IF(E64="","",Q64-R64),"")</f>
        <v/>
      </c>
      <c r="T64" s="12" t="n"/>
      <c r="U64" s="12" t="n"/>
      <c r="V64" s="29" t="n"/>
      <c r="W64" s="12" t="n"/>
      <c r="X64" s="12" t="n"/>
      <c r="Y64" s="29" t="n"/>
      <c r="Z64" s="30" t="n"/>
      <c r="AA64" s="31">
        <f>IFERROR(IF(E64="","",MAX(0,Q64-Z64)),"")</f>
        <v/>
      </c>
      <c r="AB64" s="16">
        <f>IFERROR(IF(E64="","",IF(T64="Void","Void",IF(AA64=0,"Paid",IF(H64="","Open",IF(H64&lt;TODAY(),"Overdue",IF(H64&lt;=TODAY()+'Lists &amp; Settings'!$B$4,"Due Soon","Open")))))),"")</f>
        <v/>
      </c>
      <c r="AC64" s="16">
        <f>IFERROR(IF(E64="","",IF(OR(AA64=0,H64=""),0,MAX(0,TODAY()-H64))),"")</f>
        <v/>
      </c>
      <c r="AD64" s="16">
        <f>IFERROR(IF(E64="","",IF(AA64=0,"Paid",IF(H64="","No Due Date",IF(H64&gt;=TODAY(),"Not Yet Due",IF(AC64&lt;=30,"1-30 Days Overdue",IF(AC64&lt;=60,"31-60 Days Overdue",IF(AC64&lt;=90,"61-90 Days Overdue","More Than 90 Days Overdue"))))))),"")</f>
        <v/>
      </c>
      <c r="AE64" s="16">
        <f>IFERROR(IF(E64="","",TEXTJOIN(", ",TRUE,IF(ABS(S64)&gt;'Lists &amp; Settings'!$B$5,"Total mismatch",""),IF(COUNTIFS($C$5:$C$154,C64,$E$5:$E$154,E64)&gt;1,"Possible duplicate",""),IF(AND(Q64&gt;='Lists &amp; Settings'!$B$6,T64&lt;&gt;"Approved",T64&lt;&gt;"Void"),"Approval required",""),IF(AND(Z64&gt;0,OR(Y64="",X64="")),"Complete payment details",""))),"")</f>
        <v/>
      </c>
      <c r="AF64" s="12" t="n"/>
    </row>
    <row r="65">
      <c r="A65" s="12" t="n"/>
      <c r="B65" s="12" t="n"/>
      <c r="C65" s="12" t="n"/>
      <c r="D65" s="12" t="n"/>
      <c r="E65" s="12" t="n"/>
      <c r="F65" s="29" t="n"/>
      <c r="G65" s="29" t="n"/>
      <c r="H65" s="29" t="n"/>
      <c r="I65" s="12" t="n"/>
      <c r="J65" s="12" t="n"/>
      <c r="K65" s="12" t="n"/>
      <c r="L65" s="12" t="n"/>
      <c r="M65" s="30" t="n"/>
      <c r="N65" s="30" t="n"/>
      <c r="O65" s="30" t="n"/>
      <c r="P65" s="30" t="n"/>
      <c r="Q65" s="30" t="n"/>
      <c r="R65" s="31">
        <f>IFERROR(IF(E65="","",M65+N65+O65+P65),"")</f>
        <v/>
      </c>
      <c r="S65" s="31">
        <f>IFERROR(IF(E65="","",Q65-R65),"")</f>
        <v/>
      </c>
      <c r="T65" s="12" t="n"/>
      <c r="U65" s="12" t="n"/>
      <c r="V65" s="29" t="n"/>
      <c r="W65" s="12" t="n"/>
      <c r="X65" s="12" t="n"/>
      <c r="Y65" s="29" t="n"/>
      <c r="Z65" s="30" t="n"/>
      <c r="AA65" s="31">
        <f>IFERROR(IF(E65="","",MAX(0,Q65-Z65)),"")</f>
        <v/>
      </c>
      <c r="AB65" s="16">
        <f>IFERROR(IF(E65="","",IF(T65="Void","Void",IF(AA65=0,"Paid",IF(H65="","Open",IF(H65&lt;TODAY(),"Overdue",IF(H65&lt;=TODAY()+'Lists &amp; Settings'!$B$4,"Due Soon","Open")))))),"")</f>
        <v/>
      </c>
      <c r="AC65" s="16">
        <f>IFERROR(IF(E65="","",IF(OR(AA65=0,H65=""),0,MAX(0,TODAY()-H65))),"")</f>
        <v/>
      </c>
      <c r="AD65" s="16">
        <f>IFERROR(IF(E65="","",IF(AA65=0,"Paid",IF(H65="","No Due Date",IF(H65&gt;=TODAY(),"Not Yet Due",IF(AC65&lt;=30,"1-30 Days Overdue",IF(AC65&lt;=60,"31-60 Days Overdue",IF(AC65&lt;=90,"61-90 Days Overdue","More Than 90 Days Overdue"))))))),"")</f>
        <v/>
      </c>
      <c r="AE65" s="16">
        <f>IFERROR(IF(E65="","",TEXTJOIN(", ",TRUE,IF(ABS(S65)&gt;'Lists &amp; Settings'!$B$5,"Total mismatch",""),IF(COUNTIFS($C$5:$C$154,C65,$E$5:$E$154,E65)&gt;1,"Possible duplicate",""),IF(AND(Q65&gt;='Lists &amp; Settings'!$B$6,T65&lt;&gt;"Approved",T65&lt;&gt;"Void"),"Approval required",""),IF(AND(Z65&gt;0,OR(Y65="",X65="")),"Complete payment details",""))),"")</f>
        <v/>
      </c>
      <c r="AF65" s="12" t="n"/>
    </row>
    <row r="66">
      <c r="A66" s="12" t="n"/>
      <c r="B66" s="12" t="n"/>
      <c r="C66" s="12" t="n"/>
      <c r="D66" s="12" t="n"/>
      <c r="E66" s="12" t="n"/>
      <c r="F66" s="29" t="n"/>
      <c r="G66" s="29" t="n"/>
      <c r="H66" s="29" t="n"/>
      <c r="I66" s="12" t="n"/>
      <c r="J66" s="12" t="n"/>
      <c r="K66" s="12" t="n"/>
      <c r="L66" s="12" t="n"/>
      <c r="M66" s="30" t="n"/>
      <c r="N66" s="30" t="n"/>
      <c r="O66" s="30" t="n"/>
      <c r="P66" s="30" t="n"/>
      <c r="Q66" s="30" t="n"/>
      <c r="R66" s="31">
        <f>IFERROR(IF(E66="","",M66+N66+O66+P66),"")</f>
        <v/>
      </c>
      <c r="S66" s="31">
        <f>IFERROR(IF(E66="","",Q66-R66),"")</f>
        <v/>
      </c>
      <c r="T66" s="12" t="n"/>
      <c r="U66" s="12" t="n"/>
      <c r="V66" s="29" t="n"/>
      <c r="W66" s="12" t="n"/>
      <c r="X66" s="12" t="n"/>
      <c r="Y66" s="29" t="n"/>
      <c r="Z66" s="30" t="n"/>
      <c r="AA66" s="31">
        <f>IFERROR(IF(E66="","",MAX(0,Q66-Z66)),"")</f>
        <v/>
      </c>
      <c r="AB66" s="16">
        <f>IFERROR(IF(E66="","",IF(T66="Void","Void",IF(AA66=0,"Paid",IF(H66="","Open",IF(H66&lt;TODAY(),"Overdue",IF(H66&lt;=TODAY()+'Lists &amp; Settings'!$B$4,"Due Soon","Open")))))),"")</f>
        <v/>
      </c>
      <c r="AC66" s="16">
        <f>IFERROR(IF(E66="","",IF(OR(AA66=0,H66=""),0,MAX(0,TODAY()-H66))),"")</f>
        <v/>
      </c>
      <c r="AD66" s="16">
        <f>IFERROR(IF(E66="","",IF(AA66=0,"Paid",IF(H66="","No Due Date",IF(H66&gt;=TODAY(),"Not Yet Due",IF(AC66&lt;=30,"1-30 Days Overdue",IF(AC66&lt;=60,"31-60 Days Overdue",IF(AC66&lt;=90,"61-90 Days Overdue","More Than 90 Days Overdue"))))))),"")</f>
        <v/>
      </c>
      <c r="AE66" s="16">
        <f>IFERROR(IF(E66="","",TEXTJOIN(", ",TRUE,IF(ABS(S66)&gt;'Lists &amp; Settings'!$B$5,"Total mismatch",""),IF(COUNTIFS($C$5:$C$154,C66,$E$5:$E$154,E66)&gt;1,"Possible duplicate",""),IF(AND(Q66&gt;='Lists &amp; Settings'!$B$6,T66&lt;&gt;"Approved",T66&lt;&gt;"Void"),"Approval required",""),IF(AND(Z66&gt;0,OR(Y66="",X66="")),"Complete payment details",""))),"")</f>
        <v/>
      </c>
      <c r="AF66" s="12" t="n"/>
    </row>
    <row r="67">
      <c r="A67" s="12" t="n"/>
      <c r="B67" s="12" t="n"/>
      <c r="C67" s="12" t="n"/>
      <c r="D67" s="12" t="n"/>
      <c r="E67" s="12" t="n"/>
      <c r="F67" s="29" t="n"/>
      <c r="G67" s="29" t="n"/>
      <c r="H67" s="29" t="n"/>
      <c r="I67" s="12" t="n"/>
      <c r="J67" s="12" t="n"/>
      <c r="K67" s="12" t="n"/>
      <c r="L67" s="12" t="n"/>
      <c r="M67" s="30" t="n"/>
      <c r="N67" s="30" t="n"/>
      <c r="O67" s="30" t="n"/>
      <c r="P67" s="30" t="n"/>
      <c r="Q67" s="30" t="n"/>
      <c r="R67" s="31">
        <f>IFERROR(IF(E67="","",M67+N67+O67+P67),"")</f>
        <v/>
      </c>
      <c r="S67" s="31">
        <f>IFERROR(IF(E67="","",Q67-R67),"")</f>
        <v/>
      </c>
      <c r="T67" s="12" t="n"/>
      <c r="U67" s="12" t="n"/>
      <c r="V67" s="29" t="n"/>
      <c r="W67" s="12" t="n"/>
      <c r="X67" s="12" t="n"/>
      <c r="Y67" s="29" t="n"/>
      <c r="Z67" s="30" t="n"/>
      <c r="AA67" s="31">
        <f>IFERROR(IF(E67="","",MAX(0,Q67-Z67)),"")</f>
        <v/>
      </c>
      <c r="AB67" s="16">
        <f>IFERROR(IF(E67="","",IF(T67="Void","Void",IF(AA67=0,"Paid",IF(H67="","Open",IF(H67&lt;TODAY(),"Overdue",IF(H67&lt;=TODAY()+'Lists &amp; Settings'!$B$4,"Due Soon","Open")))))),"")</f>
        <v/>
      </c>
      <c r="AC67" s="16">
        <f>IFERROR(IF(E67="","",IF(OR(AA67=0,H67=""),0,MAX(0,TODAY()-H67))),"")</f>
        <v/>
      </c>
      <c r="AD67" s="16">
        <f>IFERROR(IF(E67="","",IF(AA67=0,"Paid",IF(H67="","No Due Date",IF(H67&gt;=TODAY(),"Not Yet Due",IF(AC67&lt;=30,"1-30 Days Overdue",IF(AC67&lt;=60,"31-60 Days Overdue",IF(AC67&lt;=90,"61-90 Days Overdue","More Than 90 Days Overdue"))))))),"")</f>
        <v/>
      </c>
      <c r="AE67" s="16">
        <f>IFERROR(IF(E67="","",TEXTJOIN(", ",TRUE,IF(ABS(S67)&gt;'Lists &amp; Settings'!$B$5,"Total mismatch",""),IF(COUNTIFS($C$5:$C$154,C67,$E$5:$E$154,E67)&gt;1,"Possible duplicate",""),IF(AND(Q67&gt;='Lists &amp; Settings'!$B$6,T67&lt;&gt;"Approved",T67&lt;&gt;"Void"),"Approval required",""),IF(AND(Z67&gt;0,OR(Y67="",X67="")),"Complete payment details",""))),"")</f>
        <v/>
      </c>
      <c r="AF67" s="12" t="n"/>
    </row>
    <row r="68">
      <c r="A68" s="12" t="n"/>
      <c r="B68" s="12" t="n"/>
      <c r="C68" s="12" t="n"/>
      <c r="D68" s="12" t="n"/>
      <c r="E68" s="12" t="n"/>
      <c r="F68" s="29" t="n"/>
      <c r="G68" s="29" t="n"/>
      <c r="H68" s="29" t="n"/>
      <c r="I68" s="12" t="n"/>
      <c r="J68" s="12" t="n"/>
      <c r="K68" s="12" t="n"/>
      <c r="L68" s="12" t="n"/>
      <c r="M68" s="30" t="n"/>
      <c r="N68" s="30" t="n"/>
      <c r="O68" s="30" t="n"/>
      <c r="P68" s="30" t="n"/>
      <c r="Q68" s="30" t="n"/>
      <c r="R68" s="31">
        <f>IFERROR(IF(E68="","",M68+N68+O68+P68),"")</f>
        <v/>
      </c>
      <c r="S68" s="31">
        <f>IFERROR(IF(E68="","",Q68-R68),"")</f>
        <v/>
      </c>
      <c r="T68" s="12" t="n"/>
      <c r="U68" s="12" t="n"/>
      <c r="V68" s="29" t="n"/>
      <c r="W68" s="12" t="n"/>
      <c r="X68" s="12" t="n"/>
      <c r="Y68" s="29" t="n"/>
      <c r="Z68" s="30" t="n"/>
      <c r="AA68" s="31">
        <f>IFERROR(IF(E68="","",MAX(0,Q68-Z68)),"")</f>
        <v/>
      </c>
      <c r="AB68" s="16">
        <f>IFERROR(IF(E68="","",IF(T68="Void","Void",IF(AA68=0,"Paid",IF(H68="","Open",IF(H68&lt;TODAY(),"Overdue",IF(H68&lt;=TODAY()+'Lists &amp; Settings'!$B$4,"Due Soon","Open")))))),"")</f>
        <v/>
      </c>
      <c r="AC68" s="16">
        <f>IFERROR(IF(E68="","",IF(OR(AA68=0,H68=""),0,MAX(0,TODAY()-H68))),"")</f>
        <v/>
      </c>
      <c r="AD68" s="16">
        <f>IFERROR(IF(E68="","",IF(AA68=0,"Paid",IF(H68="","No Due Date",IF(H68&gt;=TODAY(),"Not Yet Due",IF(AC68&lt;=30,"1-30 Days Overdue",IF(AC68&lt;=60,"31-60 Days Overdue",IF(AC68&lt;=90,"61-90 Days Overdue","More Than 90 Days Overdue"))))))),"")</f>
        <v/>
      </c>
      <c r="AE68" s="16">
        <f>IFERROR(IF(E68="","",TEXTJOIN(", ",TRUE,IF(ABS(S68)&gt;'Lists &amp; Settings'!$B$5,"Total mismatch",""),IF(COUNTIFS($C$5:$C$154,C68,$E$5:$E$154,E68)&gt;1,"Possible duplicate",""),IF(AND(Q68&gt;='Lists &amp; Settings'!$B$6,T68&lt;&gt;"Approved",T68&lt;&gt;"Void"),"Approval required",""),IF(AND(Z68&gt;0,OR(Y68="",X68="")),"Complete payment details",""))),"")</f>
        <v/>
      </c>
      <c r="AF68" s="12" t="n"/>
    </row>
    <row r="69">
      <c r="A69" s="12" t="n"/>
      <c r="B69" s="12" t="n"/>
      <c r="C69" s="12" t="n"/>
      <c r="D69" s="12" t="n"/>
      <c r="E69" s="12" t="n"/>
      <c r="F69" s="29" t="n"/>
      <c r="G69" s="29" t="n"/>
      <c r="H69" s="29" t="n"/>
      <c r="I69" s="12" t="n"/>
      <c r="J69" s="12" t="n"/>
      <c r="K69" s="12" t="n"/>
      <c r="L69" s="12" t="n"/>
      <c r="M69" s="30" t="n"/>
      <c r="N69" s="30" t="n"/>
      <c r="O69" s="30" t="n"/>
      <c r="P69" s="30" t="n"/>
      <c r="Q69" s="30" t="n"/>
      <c r="R69" s="31">
        <f>IFERROR(IF(E69="","",M69+N69+O69+P69),"")</f>
        <v/>
      </c>
      <c r="S69" s="31">
        <f>IFERROR(IF(E69="","",Q69-R69),"")</f>
        <v/>
      </c>
      <c r="T69" s="12" t="n"/>
      <c r="U69" s="12" t="n"/>
      <c r="V69" s="29" t="n"/>
      <c r="W69" s="12" t="n"/>
      <c r="X69" s="12" t="n"/>
      <c r="Y69" s="29" t="n"/>
      <c r="Z69" s="30" t="n"/>
      <c r="AA69" s="31">
        <f>IFERROR(IF(E69="","",MAX(0,Q69-Z69)),"")</f>
        <v/>
      </c>
      <c r="AB69" s="16">
        <f>IFERROR(IF(E69="","",IF(T69="Void","Void",IF(AA69=0,"Paid",IF(H69="","Open",IF(H69&lt;TODAY(),"Overdue",IF(H69&lt;=TODAY()+'Lists &amp; Settings'!$B$4,"Due Soon","Open")))))),"")</f>
        <v/>
      </c>
      <c r="AC69" s="16">
        <f>IFERROR(IF(E69="","",IF(OR(AA69=0,H69=""),0,MAX(0,TODAY()-H69))),"")</f>
        <v/>
      </c>
      <c r="AD69" s="16">
        <f>IFERROR(IF(E69="","",IF(AA69=0,"Paid",IF(H69="","No Due Date",IF(H69&gt;=TODAY(),"Not Yet Due",IF(AC69&lt;=30,"1-30 Days Overdue",IF(AC69&lt;=60,"31-60 Days Overdue",IF(AC69&lt;=90,"61-90 Days Overdue","More Than 90 Days Overdue"))))))),"")</f>
        <v/>
      </c>
      <c r="AE69" s="16">
        <f>IFERROR(IF(E69="","",TEXTJOIN(", ",TRUE,IF(ABS(S69)&gt;'Lists &amp; Settings'!$B$5,"Total mismatch",""),IF(COUNTIFS($C$5:$C$154,C69,$E$5:$E$154,E69)&gt;1,"Possible duplicate",""),IF(AND(Q69&gt;='Lists &amp; Settings'!$B$6,T69&lt;&gt;"Approved",T69&lt;&gt;"Void"),"Approval required",""),IF(AND(Z69&gt;0,OR(Y69="",X69="")),"Complete payment details",""))),"")</f>
        <v/>
      </c>
      <c r="AF69" s="12" t="n"/>
    </row>
    <row r="70">
      <c r="A70" s="12" t="n"/>
      <c r="B70" s="12" t="n"/>
      <c r="C70" s="12" t="n"/>
      <c r="D70" s="12" t="n"/>
      <c r="E70" s="12" t="n"/>
      <c r="F70" s="29" t="n"/>
      <c r="G70" s="29" t="n"/>
      <c r="H70" s="29" t="n"/>
      <c r="I70" s="12" t="n"/>
      <c r="J70" s="12" t="n"/>
      <c r="K70" s="12" t="n"/>
      <c r="L70" s="12" t="n"/>
      <c r="M70" s="30" t="n"/>
      <c r="N70" s="30" t="n"/>
      <c r="O70" s="30" t="n"/>
      <c r="P70" s="30" t="n"/>
      <c r="Q70" s="30" t="n"/>
      <c r="R70" s="31">
        <f>IFERROR(IF(E70="","",M70+N70+O70+P70),"")</f>
        <v/>
      </c>
      <c r="S70" s="31">
        <f>IFERROR(IF(E70="","",Q70-R70),"")</f>
        <v/>
      </c>
      <c r="T70" s="12" t="n"/>
      <c r="U70" s="12" t="n"/>
      <c r="V70" s="29" t="n"/>
      <c r="W70" s="12" t="n"/>
      <c r="X70" s="12" t="n"/>
      <c r="Y70" s="29" t="n"/>
      <c r="Z70" s="30" t="n"/>
      <c r="AA70" s="31">
        <f>IFERROR(IF(E70="","",MAX(0,Q70-Z70)),"")</f>
        <v/>
      </c>
      <c r="AB70" s="16">
        <f>IFERROR(IF(E70="","",IF(T70="Void","Void",IF(AA70=0,"Paid",IF(H70="","Open",IF(H70&lt;TODAY(),"Overdue",IF(H70&lt;=TODAY()+'Lists &amp; Settings'!$B$4,"Due Soon","Open")))))),"")</f>
        <v/>
      </c>
      <c r="AC70" s="16">
        <f>IFERROR(IF(E70="","",IF(OR(AA70=0,H70=""),0,MAX(0,TODAY()-H70))),"")</f>
        <v/>
      </c>
      <c r="AD70" s="16">
        <f>IFERROR(IF(E70="","",IF(AA70=0,"Paid",IF(H70="","No Due Date",IF(H70&gt;=TODAY(),"Not Yet Due",IF(AC70&lt;=30,"1-30 Days Overdue",IF(AC70&lt;=60,"31-60 Days Overdue",IF(AC70&lt;=90,"61-90 Days Overdue","More Than 90 Days Overdue"))))))),"")</f>
        <v/>
      </c>
      <c r="AE70" s="16">
        <f>IFERROR(IF(E70="","",TEXTJOIN(", ",TRUE,IF(ABS(S70)&gt;'Lists &amp; Settings'!$B$5,"Total mismatch",""),IF(COUNTIFS($C$5:$C$154,C70,$E$5:$E$154,E70)&gt;1,"Possible duplicate",""),IF(AND(Q70&gt;='Lists &amp; Settings'!$B$6,T70&lt;&gt;"Approved",T70&lt;&gt;"Void"),"Approval required",""),IF(AND(Z70&gt;0,OR(Y70="",X70="")),"Complete payment details",""))),"")</f>
        <v/>
      </c>
      <c r="AF70" s="12" t="n"/>
    </row>
    <row r="71">
      <c r="A71" s="12" t="n"/>
      <c r="B71" s="12" t="n"/>
      <c r="C71" s="12" t="n"/>
      <c r="D71" s="12" t="n"/>
      <c r="E71" s="12" t="n"/>
      <c r="F71" s="29" t="n"/>
      <c r="G71" s="29" t="n"/>
      <c r="H71" s="29" t="n"/>
      <c r="I71" s="12" t="n"/>
      <c r="J71" s="12" t="n"/>
      <c r="K71" s="12" t="n"/>
      <c r="L71" s="12" t="n"/>
      <c r="M71" s="30" t="n"/>
      <c r="N71" s="30" t="n"/>
      <c r="O71" s="30" t="n"/>
      <c r="P71" s="30" t="n"/>
      <c r="Q71" s="30" t="n"/>
      <c r="R71" s="31">
        <f>IFERROR(IF(E71="","",M71+N71+O71+P71),"")</f>
        <v/>
      </c>
      <c r="S71" s="31">
        <f>IFERROR(IF(E71="","",Q71-R71),"")</f>
        <v/>
      </c>
      <c r="T71" s="12" t="n"/>
      <c r="U71" s="12" t="n"/>
      <c r="V71" s="29" t="n"/>
      <c r="W71" s="12" t="n"/>
      <c r="X71" s="12" t="n"/>
      <c r="Y71" s="29" t="n"/>
      <c r="Z71" s="30" t="n"/>
      <c r="AA71" s="31">
        <f>IFERROR(IF(E71="","",MAX(0,Q71-Z71)),"")</f>
        <v/>
      </c>
      <c r="AB71" s="16">
        <f>IFERROR(IF(E71="","",IF(T71="Void","Void",IF(AA71=0,"Paid",IF(H71="","Open",IF(H71&lt;TODAY(),"Overdue",IF(H71&lt;=TODAY()+'Lists &amp; Settings'!$B$4,"Due Soon","Open")))))),"")</f>
        <v/>
      </c>
      <c r="AC71" s="16">
        <f>IFERROR(IF(E71="","",IF(OR(AA71=0,H71=""),0,MAX(0,TODAY()-H71))),"")</f>
        <v/>
      </c>
      <c r="AD71" s="16">
        <f>IFERROR(IF(E71="","",IF(AA71=0,"Paid",IF(H71="","No Due Date",IF(H71&gt;=TODAY(),"Not Yet Due",IF(AC71&lt;=30,"1-30 Days Overdue",IF(AC71&lt;=60,"31-60 Days Overdue",IF(AC71&lt;=90,"61-90 Days Overdue","More Than 90 Days Overdue"))))))),"")</f>
        <v/>
      </c>
      <c r="AE71" s="16">
        <f>IFERROR(IF(E71="","",TEXTJOIN(", ",TRUE,IF(ABS(S71)&gt;'Lists &amp; Settings'!$B$5,"Total mismatch",""),IF(COUNTIFS($C$5:$C$154,C71,$E$5:$E$154,E71)&gt;1,"Possible duplicate",""),IF(AND(Q71&gt;='Lists &amp; Settings'!$B$6,T71&lt;&gt;"Approved",T71&lt;&gt;"Void"),"Approval required",""),IF(AND(Z71&gt;0,OR(Y71="",X71="")),"Complete payment details",""))),"")</f>
        <v/>
      </c>
      <c r="AF71" s="12" t="n"/>
    </row>
    <row r="72">
      <c r="A72" s="12" t="n"/>
      <c r="B72" s="12" t="n"/>
      <c r="C72" s="12" t="n"/>
      <c r="D72" s="12" t="n"/>
      <c r="E72" s="12" t="n"/>
      <c r="F72" s="29" t="n"/>
      <c r="G72" s="29" t="n"/>
      <c r="H72" s="29" t="n"/>
      <c r="I72" s="12" t="n"/>
      <c r="J72" s="12" t="n"/>
      <c r="K72" s="12" t="n"/>
      <c r="L72" s="12" t="n"/>
      <c r="M72" s="30" t="n"/>
      <c r="N72" s="30" t="n"/>
      <c r="O72" s="30" t="n"/>
      <c r="P72" s="30" t="n"/>
      <c r="Q72" s="30" t="n"/>
      <c r="R72" s="31">
        <f>IFERROR(IF(E72="","",M72+N72+O72+P72),"")</f>
        <v/>
      </c>
      <c r="S72" s="31">
        <f>IFERROR(IF(E72="","",Q72-R72),"")</f>
        <v/>
      </c>
      <c r="T72" s="12" t="n"/>
      <c r="U72" s="12" t="n"/>
      <c r="V72" s="29" t="n"/>
      <c r="W72" s="12" t="n"/>
      <c r="X72" s="12" t="n"/>
      <c r="Y72" s="29" t="n"/>
      <c r="Z72" s="30" t="n"/>
      <c r="AA72" s="31">
        <f>IFERROR(IF(E72="","",MAX(0,Q72-Z72)),"")</f>
        <v/>
      </c>
      <c r="AB72" s="16">
        <f>IFERROR(IF(E72="","",IF(T72="Void","Void",IF(AA72=0,"Paid",IF(H72="","Open",IF(H72&lt;TODAY(),"Overdue",IF(H72&lt;=TODAY()+'Lists &amp; Settings'!$B$4,"Due Soon","Open")))))),"")</f>
        <v/>
      </c>
      <c r="AC72" s="16">
        <f>IFERROR(IF(E72="","",IF(OR(AA72=0,H72=""),0,MAX(0,TODAY()-H72))),"")</f>
        <v/>
      </c>
      <c r="AD72" s="16">
        <f>IFERROR(IF(E72="","",IF(AA72=0,"Paid",IF(H72="","No Due Date",IF(H72&gt;=TODAY(),"Not Yet Due",IF(AC72&lt;=30,"1-30 Days Overdue",IF(AC72&lt;=60,"31-60 Days Overdue",IF(AC72&lt;=90,"61-90 Days Overdue","More Than 90 Days Overdue"))))))),"")</f>
        <v/>
      </c>
      <c r="AE72" s="16">
        <f>IFERROR(IF(E72="","",TEXTJOIN(", ",TRUE,IF(ABS(S72)&gt;'Lists &amp; Settings'!$B$5,"Total mismatch",""),IF(COUNTIFS($C$5:$C$154,C72,$E$5:$E$154,E72)&gt;1,"Possible duplicate",""),IF(AND(Q72&gt;='Lists &amp; Settings'!$B$6,T72&lt;&gt;"Approved",T72&lt;&gt;"Void"),"Approval required",""),IF(AND(Z72&gt;0,OR(Y72="",X72="")),"Complete payment details",""))),"")</f>
        <v/>
      </c>
      <c r="AF72" s="12" t="n"/>
    </row>
    <row r="73">
      <c r="A73" s="12" t="n"/>
      <c r="B73" s="12" t="n"/>
      <c r="C73" s="12" t="n"/>
      <c r="D73" s="12" t="n"/>
      <c r="E73" s="12" t="n"/>
      <c r="F73" s="29" t="n"/>
      <c r="G73" s="29" t="n"/>
      <c r="H73" s="29" t="n"/>
      <c r="I73" s="12" t="n"/>
      <c r="J73" s="12" t="n"/>
      <c r="K73" s="12" t="n"/>
      <c r="L73" s="12" t="n"/>
      <c r="M73" s="30" t="n"/>
      <c r="N73" s="30" t="n"/>
      <c r="O73" s="30" t="n"/>
      <c r="P73" s="30" t="n"/>
      <c r="Q73" s="30" t="n"/>
      <c r="R73" s="31">
        <f>IFERROR(IF(E73="","",M73+N73+O73+P73),"")</f>
        <v/>
      </c>
      <c r="S73" s="31">
        <f>IFERROR(IF(E73="","",Q73-R73),"")</f>
        <v/>
      </c>
      <c r="T73" s="12" t="n"/>
      <c r="U73" s="12" t="n"/>
      <c r="V73" s="29" t="n"/>
      <c r="W73" s="12" t="n"/>
      <c r="X73" s="12" t="n"/>
      <c r="Y73" s="29" t="n"/>
      <c r="Z73" s="30" t="n"/>
      <c r="AA73" s="31">
        <f>IFERROR(IF(E73="","",MAX(0,Q73-Z73)),"")</f>
        <v/>
      </c>
      <c r="AB73" s="16">
        <f>IFERROR(IF(E73="","",IF(T73="Void","Void",IF(AA73=0,"Paid",IF(H73="","Open",IF(H73&lt;TODAY(),"Overdue",IF(H73&lt;=TODAY()+'Lists &amp; Settings'!$B$4,"Due Soon","Open")))))),"")</f>
        <v/>
      </c>
      <c r="AC73" s="16">
        <f>IFERROR(IF(E73="","",IF(OR(AA73=0,H73=""),0,MAX(0,TODAY()-H73))),"")</f>
        <v/>
      </c>
      <c r="AD73" s="16">
        <f>IFERROR(IF(E73="","",IF(AA73=0,"Paid",IF(H73="","No Due Date",IF(H73&gt;=TODAY(),"Not Yet Due",IF(AC73&lt;=30,"1-30 Days Overdue",IF(AC73&lt;=60,"31-60 Days Overdue",IF(AC73&lt;=90,"61-90 Days Overdue","More Than 90 Days Overdue"))))))),"")</f>
        <v/>
      </c>
      <c r="AE73" s="16">
        <f>IFERROR(IF(E73="","",TEXTJOIN(", ",TRUE,IF(ABS(S73)&gt;'Lists &amp; Settings'!$B$5,"Total mismatch",""),IF(COUNTIFS($C$5:$C$154,C73,$E$5:$E$154,E73)&gt;1,"Possible duplicate",""),IF(AND(Q73&gt;='Lists &amp; Settings'!$B$6,T73&lt;&gt;"Approved",T73&lt;&gt;"Void"),"Approval required",""),IF(AND(Z73&gt;0,OR(Y73="",X73="")),"Complete payment details",""))),"")</f>
        <v/>
      </c>
      <c r="AF73" s="12" t="n"/>
    </row>
    <row r="74">
      <c r="A74" s="12" t="n"/>
      <c r="B74" s="12" t="n"/>
      <c r="C74" s="12" t="n"/>
      <c r="D74" s="12" t="n"/>
      <c r="E74" s="12" t="n"/>
      <c r="F74" s="29" t="n"/>
      <c r="G74" s="29" t="n"/>
      <c r="H74" s="29" t="n"/>
      <c r="I74" s="12" t="n"/>
      <c r="J74" s="12" t="n"/>
      <c r="K74" s="12" t="n"/>
      <c r="L74" s="12" t="n"/>
      <c r="M74" s="30" t="n"/>
      <c r="N74" s="30" t="n"/>
      <c r="O74" s="30" t="n"/>
      <c r="P74" s="30" t="n"/>
      <c r="Q74" s="30" t="n"/>
      <c r="R74" s="31">
        <f>IFERROR(IF(E74="","",M74+N74+O74+P74),"")</f>
        <v/>
      </c>
      <c r="S74" s="31">
        <f>IFERROR(IF(E74="","",Q74-R74),"")</f>
        <v/>
      </c>
      <c r="T74" s="12" t="n"/>
      <c r="U74" s="12" t="n"/>
      <c r="V74" s="29" t="n"/>
      <c r="W74" s="12" t="n"/>
      <c r="X74" s="12" t="n"/>
      <c r="Y74" s="29" t="n"/>
      <c r="Z74" s="30" t="n"/>
      <c r="AA74" s="31">
        <f>IFERROR(IF(E74="","",MAX(0,Q74-Z74)),"")</f>
        <v/>
      </c>
      <c r="AB74" s="16">
        <f>IFERROR(IF(E74="","",IF(T74="Void","Void",IF(AA74=0,"Paid",IF(H74="","Open",IF(H74&lt;TODAY(),"Overdue",IF(H74&lt;=TODAY()+'Lists &amp; Settings'!$B$4,"Due Soon","Open")))))),"")</f>
        <v/>
      </c>
      <c r="AC74" s="16">
        <f>IFERROR(IF(E74="","",IF(OR(AA74=0,H74=""),0,MAX(0,TODAY()-H74))),"")</f>
        <v/>
      </c>
      <c r="AD74" s="16">
        <f>IFERROR(IF(E74="","",IF(AA74=0,"Paid",IF(H74="","No Due Date",IF(H74&gt;=TODAY(),"Not Yet Due",IF(AC74&lt;=30,"1-30 Days Overdue",IF(AC74&lt;=60,"31-60 Days Overdue",IF(AC74&lt;=90,"61-90 Days Overdue","More Than 90 Days Overdue"))))))),"")</f>
        <v/>
      </c>
      <c r="AE74" s="16">
        <f>IFERROR(IF(E74="","",TEXTJOIN(", ",TRUE,IF(ABS(S74)&gt;'Lists &amp; Settings'!$B$5,"Total mismatch",""),IF(COUNTIFS($C$5:$C$154,C74,$E$5:$E$154,E74)&gt;1,"Possible duplicate",""),IF(AND(Q74&gt;='Lists &amp; Settings'!$B$6,T74&lt;&gt;"Approved",T74&lt;&gt;"Void"),"Approval required",""),IF(AND(Z74&gt;0,OR(Y74="",X74="")),"Complete payment details",""))),"")</f>
        <v/>
      </c>
      <c r="AF74" s="12" t="n"/>
    </row>
    <row r="75">
      <c r="A75" s="12" t="n"/>
      <c r="B75" s="12" t="n"/>
      <c r="C75" s="12" t="n"/>
      <c r="D75" s="12" t="n"/>
      <c r="E75" s="12" t="n"/>
      <c r="F75" s="29" t="n"/>
      <c r="G75" s="29" t="n"/>
      <c r="H75" s="29" t="n"/>
      <c r="I75" s="12" t="n"/>
      <c r="J75" s="12" t="n"/>
      <c r="K75" s="12" t="n"/>
      <c r="L75" s="12" t="n"/>
      <c r="M75" s="30" t="n"/>
      <c r="N75" s="30" t="n"/>
      <c r="O75" s="30" t="n"/>
      <c r="P75" s="30" t="n"/>
      <c r="Q75" s="30" t="n"/>
      <c r="R75" s="31">
        <f>IFERROR(IF(E75="","",M75+N75+O75+P75),"")</f>
        <v/>
      </c>
      <c r="S75" s="31">
        <f>IFERROR(IF(E75="","",Q75-R75),"")</f>
        <v/>
      </c>
      <c r="T75" s="12" t="n"/>
      <c r="U75" s="12" t="n"/>
      <c r="V75" s="29" t="n"/>
      <c r="W75" s="12" t="n"/>
      <c r="X75" s="12" t="n"/>
      <c r="Y75" s="29" t="n"/>
      <c r="Z75" s="30" t="n"/>
      <c r="AA75" s="31">
        <f>IFERROR(IF(E75="","",MAX(0,Q75-Z75)),"")</f>
        <v/>
      </c>
      <c r="AB75" s="16">
        <f>IFERROR(IF(E75="","",IF(T75="Void","Void",IF(AA75=0,"Paid",IF(H75="","Open",IF(H75&lt;TODAY(),"Overdue",IF(H75&lt;=TODAY()+'Lists &amp; Settings'!$B$4,"Due Soon","Open")))))),"")</f>
        <v/>
      </c>
      <c r="AC75" s="16">
        <f>IFERROR(IF(E75="","",IF(OR(AA75=0,H75=""),0,MAX(0,TODAY()-H75))),"")</f>
        <v/>
      </c>
      <c r="AD75" s="16">
        <f>IFERROR(IF(E75="","",IF(AA75=0,"Paid",IF(H75="","No Due Date",IF(H75&gt;=TODAY(),"Not Yet Due",IF(AC75&lt;=30,"1-30 Days Overdue",IF(AC75&lt;=60,"31-60 Days Overdue",IF(AC75&lt;=90,"61-90 Days Overdue","More Than 90 Days Overdue"))))))),"")</f>
        <v/>
      </c>
      <c r="AE75" s="16">
        <f>IFERROR(IF(E75="","",TEXTJOIN(", ",TRUE,IF(ABS(S75)&gt;'Lists &amp; Settings'!$B$5,"Total mismatch",""),IF(COUNTIFS($C$5:$C$154,C75,$E$5:$E$154,E75)&gt;1,"Possible duplicate",""),IF(AND(Q75&gt;='Lists &amp; Settings'!$B$6,T75&lt;&gt;"Approved",T75&lt;&gt;"Void"),"Approval required",""),IF(AND(Z75&gt;0,OR(Y75="",X75="")),"Complete payment details",""))),"")</f>
        <v/>
      </c>
      <c r="AF75" s="12" t="n"/>
    </row>
    <row r="76">
      <c r="A76" s="12" t="n"/>
      <c r="B76" s="12" t="n"/>
      <c r="C76" s="12" t="n"/>
      <c r="D76" s="12" t="n"/>
      <c r="E76" s="12" t="n"/>
      <c r="F76" s="29" t="n"/>
      <c r="G76" s="29" t="n"/>
      <c r="H76" s="29" t="n"/>
      <c r="I76" s="12" t="n"/>
      <c r="J76" s="12" t="n"/>
      <c r="K76" s="12" t="n"/>
      <c r="L76" s="12" t="n"/>
      <c r="M76" s="30" t="n"/>
      <c r="N76" s="30" t="n"/>
      <c r="O76" s="30" t="n"/>
      <c r="P76" s="30" t="n"/>
      <c r="Q76" s="30" t="n"/>
      <c r="R76" s="31">
        <f>IFERROR(IF(E76="","",M76+N76+O76+P76),"")</f>
        <v/>
      </c>
      <c r="S76" s="31">
        <f>IFERROR(IF(E76="","",Q76-R76),"")</f>
        <v/>
      </c>
      <c r="T76" s="12" t="n"/>
      <c r="U76" s="12" t="n"/>
      <c r="V76" s="29" t="n"/>
      <c r="W76" s="12" t="n"/>
      <c r="X76" s="12" t="n"/>
      <c r="Y76" s="29" t="n"/>
      <c r="Z76" s="30" t="n"/>
      <c r="AA76" s="31">
        <f>IFERROR(IF(E76="","",MAX(0,Q76-Z76)),"")</f>
        <v/>
      </c>
      <c r="AB76" s="16">
        <f>IFERROR(IF(E76="","",IF(T76="Void","Void",IF(AA76=0,"Paid",IF(H76="","Open",IF(H76&lt;TODAY(),"Overdue",IF(H76&lt;=TODAY()+'Lists &amp; Settings'!$B$4,"Due Soon","Open")))))),"")</f>
        <v/>
      </c>
      <c r="AC76" s="16">
        <f>IFERROR(IF(E76="","",IF(OR(AA76=0,H76=""),0,MAX(0,TODAY()-H76))),"")</f>
        <v/>
      </c>
      <c r="AD76" s="16">
        <f>IFERROR(IF(E76="","",IF(AA76=0,"Paid",IF(H76="","No Due Date",IF(H76&gt;=TODAY(),"Not Yet Due",IF(AC76&lt;=30,"1-30 Days Overdue",IF(AC76&lt;=60,"31-60 Days Overdue",IF(AC76&lt;=90,"61-90 Days Overdue","More Than 90 Days Overdue"))))))),"")</f>
        <v/>
      </c>
      <c r="AE76" s="16">
        <f>IFERROR(IF(E76="","",TEXTJOIN(", ",TRUE,IF(ABS(S76)&gt;'Lists &amp; Settings'!$B$5,"Total mismatch",""),IF(COUNTIFS($C$5:$C$154,C76,$E$5:$E$154,E76)&gt;1,"Possible duplicate",""),IF(AND(Q76&gt;='Lists &amp; Settings'!$B$6,T76&lt;&gt;"Approved",T76&lt;&gt;"Void"),"Approval required",""),IF(AND(Z76&gt;0,OR(Y76="",X76="")),"Complete payment details",""))),"")</f>
        <v/>
      </c>
      <c r="AF76" s="12" t="n"/>
    </row>
    <row r="77">
      <c r="A77" s="12" t="n"/>
      <c r="B77" s="12" t="n"/>
      <c r="C77" s="12" t="n"/>
      <c r="D77" s="12" t="n"/>
      <c r="E77" s="12" t="n"/>
      <c r="F77" s="29" t="n"/>
      <c r="G77" s="29" t="n"/>
      <c r="H77" s="29" t="n"/>
      <c r="I77" s="12" t="n"/>
      <c r="J77" s="12" t="n"/>
      <c r="K77" s="12" t="n"/>
      <c r="L77" s="12" t="n"/>
      <c r="M77" s="30" t="n"/>
      <c r="N77" s="30" t="n"/>
      <c r="O77" s="30" t="n"/>
      <c r="P77" s="30" t="n"/>
      <c r="Q77" s="30" t="n"/>
      <c r="R77" s="31">
        <f>IFERROR(IF(E77="","",M77+N77+O77+P77),"")</f>
        <v/>
      </c>
      <c r="S77" s="31">
        <f>IFERROR(IF(E77="","",Q77-R77),"")</f>
        <v/>
      </c>
      <c r="T77" s="12" t="n"/>
      <c r="U77" s="12" t="n"/>
      <c r="V77" s="29" t="n"/>
      <c r="W77" s="12" t="n"/>
      <c r="X77" s="12" t="n"/>
      <c r="Y77" s="29" t="n"/>
      <c r="Z77" s="30" t="n"/>
      <c r="AA77" s="31">
        <f>IFERROR(IF(E77="","",MAX(0,Q77-Z77)),"")</f>
        <v/>
      </c>
      <c r="AB77" s="16">
        <f>IFERROR(IF(E77="","",IF(T77="Void","Void",IF(AA77=0,"Paid",IF(H77="","Open",IF(H77&lt;TODAY(),"Overdue",IF(H77&lt;=TODAY()+'Lists &amp; Settings'!$B$4,"Due Soon","Open")))))),"")</f>
        <v/>
      </c>
      <c r="AC77" s="16">
        <f>IFERROR(IF(E77="","",IF(OR(AA77=0,H77=""),0,MAX(0,TODAY()-H77))),"")</f>
        <v/>
      </c>
      <c r="AD77" s="16">
        <f>IFERROR(IF(E77="","",IF(AA77=0,"Paid",IF(H77="","No Due Date",IF(H77&gt;=TODAY(),"Not Yet Due",IF(AC77&lt;=30,"1-30 Days Overdue",IF(AC77&lt;=60,"31-60 Days Overdue",IF(AC77&lt;=90,"61-90 Days Overdue","More Than 90 Days Overdue"))))))),"")</f>
        <v/>
      </c>
      <c r="AE77" s="16">
        <f>IFERROR(IF(E77="","",TEXTJOIN(", ",TRUE,IF(ABS(S77)&gt;'Lists &amp; Settings'!$B$5,"Total mismatch",""),IF(COUNTIFS($C$5:$C$154,C77,$E$5:$E$154,E77)&gt;1,"Possible duplicate",""),IF(AND(Q77&gt;='Lists &amp; Settings'!$B$6,T77&lt;&gt;"Approved",T77&lt;&gt;"Void"),"Approval required",""),IF(AND(Z77&gt;0,OR(Y77="",X77="")),"Complete payment details",""))),"")</f>
        <v/>
      </c>
      <c r="AF77" s="12" t="n"/>
    </row>
    <row r="78">
      <c r="A78" s="12" t="n"/>
      <c r="B78" s="12" t="n"/>
      <c r="C78" s="12" t="n"/>
      <c r="D78" s="12" t="n"/>
      <c r="E78" s="12" t="n"/>
      <c r="F78" s="29" t="n"/>
      <c r="G78" s="29" t="n"/>
      <c r="H78" s="29" t="n"/>
      <c r="I78" s="12" t="n"/>
      <c r="J78" s="12" t="n"/>
      <c r="K78" s="12" t="n"/>
      <c r="L78" s="12" t="n"/>
      <c r="M78" s="30" t="n"/>
      <c r="N78" s="30" t="n"/>
      <c r="O78" s="30" t="n"/>
      <c r="P78" s="30" t="n"/>
      <c r="Q78" s="30" t="n"/>
      <c r="R78" s="31">
        <f>IFERROR(IF(E78="","",M78+N78+O78+P78),"")</f>
        <v/>
      </c>
      <c r="S78" s="31">
        <f>IFERROR(IF(E78="","",Q78-R78),"")</f>
        <v/>
      </c>
      <c r="T78" s="12" t="n"/>
      <c r="U78" s="12" t="n"/>
      <c r="V78" s="29" t="n"/>
      <c r="W78" s="12" t="n"/>
      <c r="X78" s="12" t="n"/>
      <c r="Y78" s="29" t="n"/>
      <c r="Z78" s="30" t="n"/>
      <c r="AA78" s="31">
        <f>IFERROR(IF(E78="","",MAX(0,Q78-Z78)),"")</f>
        <v/>
      </c>
      <c r="AB78" s="16">
        <f>IFERROR(IF(E78="","",IF(T78="Void","Void",IF(AA78=0,"Paid",IF(H78="","Open",IF(H78&lt;TODAY(),"Overdue",IF(H78&lt;=TODAY()+'Lists &amp; Settings'!$B$4,"Due Soon","Open")))))),"")</f>
        <v/>
      </c>
      <c r="AC78" s="16">
        <f>IFERROR(IF(E78="","",IF(OR(AA78=0,H78=""),0,MAX(0,TODAY()-H78))),"")</f>
        <v/>
      </c>
      <c r="AD78" s="16">
        <f>IFERROR(IF(E78="","",IF(AA78=0,"Paid",IF(H78="","No Due Date",IF(H78&gt;=TODAY(),"Not Yet Due",IF(AC78&lt;=30,"1-30 Days Overdue",IF(AC78&lt;=60,"31-60 Days Overdue",IF(AC78&lt;=90,"61-90 Days Overdue","More Than 90 Days Overdue"))))))),"")</f>
        <v/>
      </c>
      <c r="AE78" s="16">
        <f>IFERROR(IF(E78="","",TEXTJOIN(", ",TRUE,IF(ABS(S78)&gt;'Lists &amp; Settings'!$B$5,"Total mismatch",""),IF(COUNTIFS($C$5:$C$154,C78,$E$5:$E$154,E78)&gt;1,"Possible duplicate",""),IF(AND(Q78&gt;='Lists &amp; Settings'!$B$6,T78&lt;&gt;"Approved",T78&lt;&gt;"Void"),"Approval required",""),IF(AND(Z78&gt;0,OR(Y78="",X78="")),"Complete payment details",""))),"")</f>
        <v/>
      </c>
      <c r="AF78" s="12" t="n"/>
    </row>
    <row r="79">
      <c r="A79" s="12" t="n"/>
      <c r="B79" s="12" t="n"/>
      <c r="C79" s="12" t="n"/>
      <c r="D79" s="12" t="n"/>
      <c r="E79" s="12" t="n"/>
      <c r="F79" s="29" t="n"/>
      <c r="G79" s="29" t="n"/>
      <c r="H79" s="29" t="n"/>
      <c r="I79" s="12" t="n"/>
      <c r="J79" s="12" t="n"/>
      <c r="K79" s="12" t="n"/>
      <c r="L79" s="12" t="n"/>
      <c r="M79" s="30" t="n"/>
      <c r="N79" s="30" t="n"/>
      <c r="O79" s="30" t="n"/>
      <c r="P79" s="30" t="n"/>
      <c r="Q79" s="30" t="n"/>
      <c r="R79" s="31">
        <f>IFERROR(IF(E79="","",M79+N79+O79+P79),"")</f>
        <v/>
      </c>
      <c r="S79" s="31">
        <f>IFERROR(IF(E79="","",Q79-R79),"")</f>
        <v/>
      </c>
      <c r="T79" s="12" t="n"/>
      <c r="U79" s="12" t="n"/>
      <c r="V79" s="29" t="n"/>
      <c r="W79" s="12" t="n"/>
      <c r="X79" s="12" t="n"/>
      <c r="Y79" s="29" t="n"/>
      <c r="Z79" s="30" t="n"/>
      <c r="AA79" s="31">
        <f>IFERROR(IF(E79="","",MAX(0,Q79-Z79)),"")</f>
        <v/>
      </c>
      <c r="AB79" s="16">
        <f>IFERROR(IF(E79="","",IF(T79="Void","Void",IF(AA79=0,"Paid",IF(H79="","Open",IF(H79&lt;TODAY(),"Overdue",IF(H79&lt;=TODAY()+'Lists &amp; Settings'!$B$4,"Due Soon","Open")))))),"")</f>
        <v/>
      </c>
      <c r="AC79" s="16">
        <f>IFERROR(IF(E79="","",IF(OR(AA79=0,H79=""),0,MAX(0,TODAY()-H79))),"")</f>
        <v/>
      </c>
      <c r="AD79" s="16">
        <f>IFERROR(IF(E79="","",IF(AA79=0,"Paid",IF(H79="","No Due Date",IF(H79&gt;=TODAY(),"Not Yet Due",IF(AC79&lt;=30,"1-30 Days Overdue",IF(AC79&lt;=60,"31-60 Days Overdue",IF(AC79&lt;=90,"61-90 Days Overdue","More Than 90 Days Overdue"))))))),"")</f>
        <v/>
      </c>
      <c r="AE79" s="16">
        <f>IFERROR(IF(E79="","",TEXTJOIN(", ",TRUE,IF(ABS(S79)&gt;'Lists &amp; Settings'!$B$5,"Total mismatch",""),IF(COUNTIFS($C$5:$C$154,C79,$E$5:$E$154,E79)&gt;1,"Possible duplicate",""),IF(AND(Q79&gt;='Lists &amp; Settings'!$B$6,T79&lt;&gt;"Approved",T79&lt;&gt;"Void"),"Approval required",""),IF(AND(Z79&gt;0,OR(Y79="",X79="")),"Complete payment details",""))),"")</f>
        <v/>
      </c>
      <c r="AF79" s="12" t="n"/>
    </row>
    <row r="80">
      <c r="A80" s="12" t="n"/>
      <c r="B80" s="12" t="n"/>
      <c r="C80" s="12" t="n"/>
      <c r="D80" s="12" t="n"/>
      <c r="E80" s="12" t="n"/>
      <c r="F80" s="29" t="n"/>
      <c r="G80" s="29" t="n"/>
      <c r="H80" s="29" t="n"/>
      <c r="I80" s="12" t="n"/>
      <c r="J80" s="12" t="n"/>
      <c r="K80" s="12" t="n"/>
      <c r="L80" s="12" t="n"/>
      <c r="M80" s="30" t="n"/>
      <c r="N80" s="30" t="n"/>
      <c r="O80" s="30" t="n"/>
      <c r="P80" s="30" t="n"/>
      <c r="Q80" s="30" t="n"/>
      <c r="R80" s="31">
        <f>IFERROR(IF(E80="","",M80+N80+O80+P80),"")</f>
        <v/>
      </c>
      <c r="S80" s="31">
        <f>IFERROR(IF(E80="","",Q80-R80),"")</f>
        <v/>
      </c>
      <c r="T80" s="12" t="n"/>
      <c r="U80" s="12" t="n"/>
      <c r="V80" s="29" t="n"/>
      <c r="W80" s="12" t="n"/>
      <c r="X80" s="12" t="n"/>
      <c r="Y80" s="29" t="n"/>
      <c r="Z80" s="30" t="n"/>
      <c r="AA80" s="31">
        <f>IFERROR(IF(E80="","",MAX(0,Q80-Z80)),"")</f>
        <v/>
      </c>
      <c r="AB80" s="16">
        <f>IFERROR(IF(E80="","",IF(T80="Void","Void",IF(AA80=0,"Paid",IF(H80="","Open",IF(H80&lt;TODAY(),"Overdue",IF(H80&lt;=TODAY()+'Lists &amp; Settings'!$B$4,"Due Soon","Open")))))),"")</f>
        <v/>
      </c>
      <c r="AC80" s="16">
        <f>IFERROR(IF(E80="","",IF(OR(AA80=0,H80=""),0,MAX(0,TODAY()-H80))),"")</f>
        <v/>
      </c>
      <c r="AD80" s="16">
        <f>IFERROR(IF(E80="","",IF(AA80=0,"Paid",IF(H80="","No Due Date",IF(H80&gt;=TODAY(),"Not Yet Due",IF(AC80&lt;=30,"1-30 Days Overdue",IF(AC80&lt;=60,"31-60 Days Overdue",IF(AC80&lt;=90,"61-90 Days Overdue","More Than 90 Days Overdue"))))))),"")</f>
        <v/>
      </c>
      <c r="AE80" s="16">
        <f>IFERROR(IF(E80="","",TEXTJOIN(", ",TRUE,IF(ABS(S80)&gt;'Lists &amp; Settings'!$B$5,"Total mismatch",""),IF(COUNTIFS($C$5:$C$154,C80,$E$5:$E$154,E80)&gt;1,"Possible duplicate",""),IF(AND(Q80&gt;='Lists &amp; Settings'!$B$6,T80&lt;&gt;"Approved",T80&lt;&gt;"Void"),"Approval required",""),IF(AND(Z80&gt;0,OR(Y80="",X80="")),"Complete payment details",""))),"")</f>
        <v/>
      </c>
      <c r="AF80" s="12" t="n"/>
    </row>
    <row r="81">
      <c r="A81" s="12" t="n"/>
      <c r="B81" s="12" t="n"/>
      <c r="C81" s="12" t="n"/>
      <c r="D81" s="12" t="n"/>
      <c r="E81" s="12" t="n"/>
      <c r="F81" s="29" t="n"/>
      <c r="G81" s="29" t="n"/>
      <c r="H81" s="29" t="n"/>
      <c r="I81" s="12" t="n"/>
      <c r="J81" s="12" t="n"/>
      <c r="K81" s="12" t="n"/>
      <c r="L81" s="12" t="n"/>
      <c r="M81" s="30" t="n"/>
      <c r="N81" s="30" t="n"/>
      <c r="O81" s="30" t="n"/>
      <c r="P81" s="30" t="n"/>
      <c r="Q81" s="30" t="n"/>
      <c r="R81" s="31">
        <f>IFERROR(IF(E81="","",M81+N81+O81+P81),"")</f>
        <v/>
      </c>
      <c r="S81" s="31">
        <f>IFERROR(IF(E81="","",Q81-R81),"")</f>
        <v/>
      </c>
      <c r="T81" s="12" t="n"/>
      <c r="U81" s="12" t="n"/>
      <c r="V81" s="29" t="n"/>
      <c r="W81" s="12" t="n"/>
      <c r="X81" s="12" t="n"/>
      <c r="Y81" s="29" t="n"/>
      <c r="Z81" s="30" t="n"/>
      <c r="AA81" s="31">
        <f>IFERROR(IF(E81="","",MAX(0,Q81-Z81)),"")</f>
        <v/>
      </c>
      <c r="AB81" s="16">
        <f>IFERROR(IF(E81="","",IF(T81="Void","Void",IF(AA81=0,"Paid",IF(H81="","Open",IF(H81&lt;TODAY(),"Overdue",IF(H81&lt;=TODAY()+'Lists &amp; Settings'!$B$4,"Due Soon","Open")))))),"")</f>
        <v/>
      </c>
      <c r="AC81" s="16">
        <f>IFERROR(IF(E81="","",IF(OR(AA81=0,H81=""),0,MAX(0,TODAY()-H81))),"")</f>
        <v/>
      </c>
      <c r="AD81" s="16">
        <f>IFERROR(IF(E81="","",IF(AA81=0,"Paid",IF(H81="","No Due Date",IF(H81&gt;=TODAY(),"Not Yet Due",IF(AC81&lt;=30,"1-30 Days Overdue",IF(AC81&lt;=60,"31-60 Days Overdue",IF(AC81&lt;=90,"61-90 Days Overdue","More Than 90 Days Overdue"))))))),"")</f>
        <v/>
      </c>
      <c r="AE81" s="16">
        <f>IFERROR(IF(E81="","",TEXTJOIN(", ",TRUE,IF(ABS(S81)&gt;'Lists &amp; Settings'!$B$5,"Total mismatch",""),IF(COUNTIFS($C$5:$C$154,C81,$E$5:$E$154,E81)&gt;1,"Possible duplicate",""),IF(AND(Q81&gt;='Lists &amp; Settings'!$B$6,T81&lt;&gt;"Approved",T81&lt;&gt;"Void"),"Approval required",""),IF(AND(Z81&gt;0,OR(Y81="",X81="")),"Complete payment details",""))),"")</f>
        <v/>
      </c>
      <c r="AF81" s="12" t="n"/>
    </row>
    <row r="82">
      <c r="A82" s="12" t="n"/>
      <c r="B82" s="12" t="n"/>
      <c r="C82" s="12" t="n"/>
      <c r="D82" s="12" t="n"/>
      <c r="E82" s="12" t="n"/>
      <c r="F82" s="29" t="n"/>
      <c r="G82" s="29" t="n"/>
      <c r="H82" s="29" t="n"/>
      <c r="I82" s="12" t="n"/>
      <c r="J82" s="12" t="n"/>
      <c r="K82" s="12" t="n"/>
      <c r="L82" s="12" t="n"/>
      <c r="M82" s="30" t="n"/>
      <c r="N82" s="30" t="n"/>
      <c r="O82" s="30" t="n"/>
      <c r="P82" s="30" t="n"/>
      <c r="Q82" s="30" t="n"/>
      <c r="R82" s="31">
        <f>IFERROR(IF(E82="","",M82+N82+O82+P82),"")</f>
        <v/>
      </c>
      <c r="S82" s="31">
        <f>IFERROR(IF(E82="","",Q82-R82),"")</f>
        <v/>
      </c>
      <c r="T82" s="12" t="n"/>
      <c r="U82" s="12" t="n"/>
      <c r="V82" s="29" t="n"/>
      <c r="W82" s="12" t="n"/>
      <c r="X82" s="12" t="n"/>
      <c r="Y82" s="29" t="n"/>
      <c r="Z82" s="30" t="n"/>
      <c r="AA82" s="31">
        <f>IFERROR(IF(E82="","",MAX(0,Q82-Z82)),"")</f>
        <v/>
      </c>
      <c r="AB82" s="16">
        <f>IFERROR(IF(E82="","",IF(T82="Void","Void",IF(AA82=0,"Paid",IF(H82="","Open",IF(H82&lt;TODAY(),"Overdue",IF(H82&lt;=TODAY()+'Lists &amp; Settings'!$B$4,"Due Soon","Open")))))),"")</f>
        <v/>
      </c>
      <c r="AC82" s="16">
        <f>IFERROR(IF(E82="","",IF(OR(AA82=0,H82=""),0,MAX(0,TODAY()-H82))),"")</f>
        <v/>
      </c>
      <c r="AD82" s="16">
        <f>IFERROR(IF(E82="","",IF(AA82=0,"Paid",IF(H82="","No Due Date",IF(H82&gt;=TODAY(),"Not Yet Due",IF(AC82&lt;=30,"1-30 Days Overdue",IF(AC82&lt;=60,"31-60 Days Overdue",IF(AC82&lt;=90,"61-90 Days Overdue","More Than 90 Days Overdue"))))))),"")</f>
        <v/>
      </c>
      <c r="AE82" s="16">
        <f>IFERROR(IF(E82="","",TEXTJOIN(", ",TRUE,IF(ABS(S82)&gt;'Lists &amp; Settings'!$B$5,"Total mismatch",""),IF(COUNTIFS($C$5:$C$154,C82,$E$5:$E$154,E82)&gt;1,"Possible duplicate",""),IF(AND(Q82&gt;='Lists &amp; Settings'!$B$6,T82&lt;&gt;"Approved",T82&lt;&gt;"Void"),"Approval required",""),IF(AND(Z82&gt;0,OR(Y82="",X82="")),"Complete payment details",""))),"")</f>
        <v/>
      </c>
      <c r="AF82" s="12" t="n"/>
    </row>
    <row r="83">
      <c r="A83" s="12" t="n"/>
      <c r="B83" s="12" t="n"/>
      <c r="C83" s="12" t="n"/>
      <c r="D83" s="12" t="n"/>
      <c r="E83" s="12" t="n"/>
      <c r="F83" s="29" t="n"/>
      <c r="G83" s="29" t="n"/>
      <c r="H83" s="29" t="n"/>
      <c r="I83" s="12" t="n"/>
      <c r="J83" s="12" t="n"/>
      <c r="K83" s="12" t="n"/>
      <c r="L83" s="12" t="n"/>
      <c r="M83" s="30" t="n"/>
      <c r="N83" s="30" t="n"/>
      <c r="O83" s="30" t="n"/>
      <c r="P83" s="30" t="n"/>
      <c r="Q83" s="30" t="n"/>
      <c r="R83" s="31">
        <f>IFERROR(IF(E83="","",M83+N83+O83+P83),"")</f>
        <v/>
      </c>
      <c r="S83" s="31">
        <f>IFERROR(IF(E83="","",Q83-R83),"")</f>
        <v/>
      </c>
      <c r="T83" s="12" t="n"/>
      <c r="U83" s="12" t="n"/>
      <c r="V83" s="29" t="n"/>
      <c r="W83" s="12" t="n"/>
      <c r="X83" s="12" t="n"/>
      <c r="Y83" s="29" t="n"/>
      <c r="Z83" s="30" t="n"/>
      <c r="AA83" s="31">
        <f>IFERROR(IF(E83="","",MAX(0,Q83-Z83)),"")</f>
        <v/>
      </c>
      <c r="AB83" s="16">
        <f>IFERROR(IF(E83="","",IF(T83="Void","Void",IF(AA83=0,"Paid",IF(H83="","Open",IF(H83&lt;TODAY(),"Overdue",IF(H83&lt;=TODAY()+'Lists &amp; Settings'!$B$4,"Due Soon","Open")))))),"")</f>
        <v/>
      </c>
      <c r="AC83" s="16">
        <f>IFERROR(IF(E83="","",IF(OR(AA83=0,H83=""),0,MAX(0,TODAY()-H83))),"")</f>
        <v/>
      </c>
      <c r="AD83" s="16">
        <f>IFERROR(IF(E83="","",IF(AA83=0,"Paid",IF(H83="","No Due Date",IF(H83&gt;=TODAY(),"Not Yet Due",IF(AC83&lt;=30,"1-30 Days Overdue",IF(AC83&lt;=60,"31-60 Days Overdue",IF(AC83&lt;=90,"61-90 Days Overdue","More Than 90 Days Overdue"))))))),"")</f>
        <v/>
      </c>
      <c r="AE83" s="16">
        <f>IFERROR(IF(E83="","",TEXTJOIN(", ",TRUE,IF(ABS(S83)&gt;'Lists &amp; Settings'!$B$5,"Total mismatch",""),IF(COUNTIFS($C$5:$C$154,C83,$E$5:$E$154,E83)&gt;1,"Possible duplicate",""),IF(AND(Q83&gt;='Lists &amp; Settings'!$B$6,T83&lt;&gt;"Approved",T83&lt;&gt;"Void"),"Approval required",""),IF(AND(Z83&gt;0,OR(Y83="",X83="")),"Complete payment details",""))),"")</f>
        <v/>
      </c>
      <c r="AF83" s="12" t="n"/>
    </row>
    <row r="84">
      <c r="A84" s="12" t="n"/>
      <c r="B84" s="12" t="n"/>
      <c r="C84" s="12" t="n"/>
      <c r="D84" s="12" t="n"/>
      <c r="E84" s="12" t="n"/>
      <c r="F84" s="29" t="n"/>
      <c r="G84" s="29" t="n"/>
      <c r="H84" s="29" t="n"/>
      <c r="I84" s="12" t="n"/>
      <c r="J84" s="12" t="n"/>
      <c r="K84" s="12" t="n"/>
      <c r="L84" s="12" t="n"/>
      <c r="M84" s="30" t="n"/>
      <c r="N84" s="30" t="n"/>
      <c r="O84" s="30" t="n"/>
      <c r="P84" s="30" t="n"/>
      <c r="Q84" s="30" t="n"/>
      <c r="R84" s="31">
        <f>IFERROR(IF(E84="","",M84+N84+O84+P84),"")</f>
        <v/>
      </c>
      <c r="S84" s="31">
        <f>IFERROR(IF(E84="","",Q84-R84),"")</f>
        <v/>
      </c>
      <c r="T84" s="12" t="n"/>
      <c r="U84" s="12" t="n"/>
      <c r="V84" s="29" t="n"/>
      <c r="W84" s="12" t="n"/>
      <c r="X84" s="12" t="n"/>
      <c r="Y84" s="29" t="n"/>
      <c r="Z84" s="30" t="n"/>
      <c r="AA84" s="31">
        <f>IFERROR(IF(E84="","",MAX(0,Q84-Z84)),"")</f>
        <v/>
      </c>
      <c r="AB84" s="16">
        <f>IFERROR(IF(E84="","",IF(T84="Void","Void",IF(AA84=0,"Paid",IF(H84="","Open",IF(H84&lt;TODAY(),"Overdue",IF(H84&lt;=TODAY()+'Lists &amp; Settings'!$B$4,"Due Soon","Open")))))),"")</f>
        <v/>
      </c>
      <c r="AC84" s="16">
        <f>IFERROR(IF(E84="","",IF(OR(AA84=0,H84=""),0,MAX(0,TODAY()-H84))),"")</f>
        <v/>
      </c>
      <c r="AD84" s="16">
        <f>IFERROR(IF(E84="","",IF(AA84=0,"Paid",IF(H84="","No Due Date",IF(H84&gt;=TODAY(),"Not Yet Due",IF(AC84&lt;=30,"1-30 Days Overdue",IF(AC84&lt;=60,"31-60 Days Overdue",IF(AC84&lt;=90,"61-90 Days Overdue","More Than 90 Days Overdue"))))))),"")</f>
        <v/>
      </c>
      <c r="AE84" s="16">
        <f>IFERROR(IF(E84="","",TEXTJOIN(", ",TRUE,IF(ABS(S84)&gt;'Lists &amp; Settings'!$B$5,"Total mismatch",""),IF(COUNTIFS($C$5:$C$154,C84,$E$5:$E$154,E84)&gt;1,"Possible duplicate",""),IF(AND(Q84&gt;='Lists &amp; Settings'!$B$6,T84&lt;&gt;"Approved",T84&lt;&gt;"Void"),"Approval required",""),IF(AND(Z84&gt;0,OR(Y84="",X84="")),"Complete payment details",""))),"")</f>
        <v/>
      </c>
      <c r="AF84" s="12" t="n"/>
    </row>
    <row r="85">
      <c r="A85" s="12" t="n"/>
      <c r="B85" s="12" t="n"/>
      <c r="C85" s="12" t="n"/>
      <c r="D85" s="12" t="n"/>
      <c r="E85" s="12" t="n"/>
      <c r="F85" s="29" t="n"/>
      <c r="G85" s="29" t="n"/>
      <c r="H85" s="29" t="n"/>
      <c r="I85" s="12" t="n"/>
      <c r="J85" s="12" t="n"/>
      <c r="K85" s="12" t="n"/>
      <c r="L85" s="12" t="n"/>
      <c r="M85" s="30" t="n"/>
      <c r="N85" s="30" t="n"/>
      <c r="O85" s="30" t="n"/>
      <c r="P85" s="30" t="n"/>
      <c r="Q85" s="30" t="n"/>
      <c r="R85" s="31">
        <f>IFERROR(IF(E85="","",M85+N85+O85+P85),"")</f>
        <v/>
      </c>
      <c r="S85" s="31">
        <f>IFERROR(IF(E85="","",Q85-R85),"")</f>
        <v/>
      </c>
      <c r="T85" s="12" t="n"/>
      <c r="U85" s="12" t="n"/>
      <c r="V85" s="29" t="n"/>
      <c r="W85" s="12" t="n"/>
      <c r="X85" s="12" t="n"/>
      <c r="Y85" s="29" t="n"/>
      <c r="Z85" s="30" t="n"/>
      <c r="AA85" s="31">
        <f>IFERROR(IF(E85="","",MAX(0,Q85-Z85)),"")</f>
        <v/>
      </c>
      <c r="AB85" s="16">
        <f>IFERROR(IF(E85="","",IF(T85="Void","Void",IF(AA85=0,"Paid",IF(H85="","Open",IF(H85&lt;TODAY(),"Overdue",IF(H85&lt;=TODAY()+'Lists &amp; Settings'!$B$4,"Due Soon","Open")))))),"")</f>
        <v/>
      </c>
      <c r="AC85" s="16">
        <f>IFERROR(IF(E85="","",IF(OR(AA85=0,H85=""),0,MAX(0,TODAY()-H85))),"")</f>
        <v/>
      </c>
      <c r="AD85" s="16">
        <f>IFERROR(IF(E85="","",IF(AA85=0,"Paid",IF(H85="","No Due Date",IF(H85&gt;=TODAY(),"Not Yet Due",IF(AC85&lt;=30,"1-30 Days Overdue",IF(AC85&lt;=60,"31-60 Days Overdue",IF(AC85&lt;=90,"61-90 Days Overdue","More Than 90 Days Overdue"))))))),"")</f>
        <v/>
      </c>
      <c r="AE85" s="16">
        <f>IFERROR(IF(E85="","",TEXTJOIN(", ",TRUE,IF(ABS(S85)&gt;'Lists &amp; Settings'!$B$5,"Total mismatch",""),IF(COUNTIFS($C$5:$C$154,C85,$E$5:$E$154,E85)&gt;1,"Possible duplicate",""),IF(AND(Q85&gt;='Lists &amp; Settings'!$B$6,T85&lt;&gt;"Approved",T85&lt;&gt;"Void"),"Approval required",""),IF(AND(Z85&gt;0,OR(Y85="",X85="")),"Complete payment details",""))),"")</f>
        <v/>
      </c>
      <c r="AF85" s="12" t="n"/>
    </row>
    <row r="86">
      <c r="A86" s="12" t="n"/>
      <c r="B86" s="12" t="n"/>
      <c r="C86" s="12" t="n"/>
      <c r="D86" s="12" t="n"/>
      <c r="E86" s="12" t="n"/>
      <c r="F86" s="29" t="n"/>
      <c r="G86" s="29" t="n"/>
      <c r="H86" s="29" t="n"/>
      <c r="I86" s="12" t="n"/>
      <c r="J86" s="12" t="n"/>
      <c r="K86" s="12" t="n"/>
      <c r="L86" s="12" t="n"/>
      <c r="M86" s="30" t="n"/>
      <c r="N86" s="30" t="n"/>
      <c r="O86" s="30" t="n"/>
      <c r="P86" s="30" t="n"/>
      <c r="Q86" s="30" t="n"/>
      <c r="R86" s="31">
        <f>IFERROR(IF(E86="","",M86+N86+O86+P86),"")</f>
        <v/>
      </c>
      <c r="S86" s="31">
        <f>IFERROR(IF(E86="","",Q86-R86),"")</f>
        <v/>
      </c>
      <c r="T86" s="12" t="n"/>
      <c r="U86" s="12" t="n"/>
      <c r="V86" s="29" t="n"/>
      <c r="W86" s="12" t="n"/>
      <c r="X86" s="12" t="n"/>
      <c r="Y86" s="29" t="n"/>
      <c r="Z86" s="30" t="n"/>
      <c r="AA86" s="31">
        <f>IFERROR(IF(E86="","",MAX(0,Q86-Z86)),"")</f>
        <v/>
      </c>
      <c r="AB86" s="16">
        <f>IFERROR(IF(E86="","",IF(T86="Void","Void",IF(AA86=0,"Paid",IF(H86="","Open",IF(H86&lt;TODAY(),"Overdue",IF(H86&lt;=TODAY()+'Lists &amp; Settings'!$B$4,"Due Soon","Open")))))),"")</f>
        <v/>
      </c>
      <c r="AC86" s="16">
        <f>IFERROR(IF(E86="","",IF(OR(AA86=0,H86=""),0,MAX(0,TODAY()-H86))),"")</f>
        <v/>
      </c>
      <c r="AD86" s="16">
        <f>IFERROR(IF(E86="","",IF(AA86=0,"Paid",IF(H86="","No Due Date",IF(H86&gt;=TODAY(),"Not Yet Due",IF(AC86&lt;=30,"1-30 Days Overdue",IF(AC86&lt;=60,"31-60 Days Overdue",IF(AC86&lt;=90,"61-90 Days Overdue","More Than 90 Days Overdue"))))))),"")</f>
        <v/>
      </c>
      <c r="AE86" s="16">
        <f>IFERROR(IF(E86="","",TEXTJOIN(", ",TRUE,IF(ABS(S86)&gt;'Lists &amp; Settings'!$B$5,"Total mismatch",""),IF(COUNTIFS($C$5:$C$154,C86,$E$5:$E$154,E86)&gt;1,"Possible duplicate",""),IF(AND(Q86&gt;='Lists &amp; Settings'!$B$6,T86&lt;&gt;"Approved",T86&lt;&gt;"Void"),"Approval required",""),IF(AND(Z86&gt;0,OR(Y86="",X86="")),"Complete payment details",""))),"")</f>
        <v/>
      </c>
      <c r="AF86" s="12" t="n"/>
    </row>
    <row r="87">
      <c r="A87" s="12" t="n"/>
      <c r="B87" s="12" t="n"/>
      <c r="C87" s="12" t="n"/>
      <c r="D87" s="12" t="n"/>
      <c r="E87" s="12" t="n"/>
      <c r="F87" s="29" t="n"/>
      <c r="G87" s="29" t="n"/>
      <c r="H87" s="29" t="n"/>
      <c r="I87" s="12" t="n"/>
      <c r="J87" s="12" t="n"/>
      <c r="K87" s="12" t="n"/>
      <c r="L87" s="12" t="n"/>
      <c r="M87" s="30" t="n"/>
      <c r="N87" s="30" t="n"/>
      <c r="O87" s="30" t="n"/>
      <c r="P87" s="30" t="n"/>
      <c r="Q87" s="30" t="n"/>
      <c r="R87" s="31">
        <f>IFERROR(IF(E87="","",M87+N87+O87+P87),"")</f>
        <v/>
      </c>
      <c r="S87" s="31">
        <f>IFERROR(IF(E87="","",Q87-R87),"")</f>
        <v/>
      </c>
      <c r="T87" s="12" t="n"/>
      <c r="U87" s="12" t="n"/>
      <c r="V87" s="29" t="n"/>
      <c r="W87" s="12" t="n"/>
      <c r="X87" s="12" t="n"/>
      <c r="Y87" s="29" t="n"/>
      <c r="Z87" s="30" t="n"/>
      <c r="AA87" s="31">
        <f>IFERROR(IF(E87="","",MAX(0,Q87-Z87)),"")</f>
        <v/>
      </c>
      <c r="AB87" s="16">
        <f>IFERROR(IF(E87="","",IF(T87="Void","Void",IF(AA87=0,"Paid",IF(H87="","Open",IF(H87&lt;TODAY(),"Overdue",IF(H87&lt;=TODAY()+'Lists &amp; Settings'!$B$4,"Due Soon","Open")))))),"")</f>
        <v/>
      </c>
      <c r="AC87" s="16">
        <f>IFERROR(IF(E87="","",IF(OR(AA87=0,H87=""),0,MAX(0,TODAY()-H87))),"")</f>
        <v/>
      </c>
      <c r="AD87" s="16">
        <f>IFERROR(IF(E87="","",IF(AA87=0,"Paid",IF(H87="","No Due Date",IF(H87&gt;=TODAY(),"Not Yet Due",IF(AC87&lt;=30,"1-30 Days Overdue",IF(AC87&lt;=60,"31-60 Days Overdue",IF(AC87&lt;=90,"61-90 Days Overdue","More Than 90 Days Overdue"))))))),"")</f>
        <v/>
      </c>
      <c r="AE87" s="16">
        <f>IFERROR(IF(E87="","",TEXTJOIN(", ",TRUE,IF(ABS(S87)&gt;'Lists &amp; Settings'!$B$5,"Total mismatch",""),IF(COUNTIFS($C$5:$C$154,C87,$E$5:$E$154,E87)&gt;1,"Possible duplicate",""),IF(AND(Q87&gt;='Lists &amp; Settings'!$B$6,T87&lt;&gt;"Approved",T87&lt;&gt;"Void"),"Approval required",""),IF(AND(Z87&gt;0,OR(Y87="",X87="")),"Complete payment details",""))),"")</f>
        <v/>
      </c>
      <c r="AF87" s="12" t="n"/>
    </row>
    <row r="88">
      <c r="A88" s="12" t="n"/>
      <c r="B88" s="12" t="n"/>
      <c r="C88" s="12" t="n"/>
      <c r="D88" s="12" t="n"/>
      <c r="E88" s="12" t="n"/>
      <c r="F88" s="29" t="n"/>
      <c r="G88" s="29" t="n"/>
      <c r="H88" s="29" t="n"/>
      <c r="I88" s="12" t="n"/>
      <c r="J88" s="12" t="n"/>
      <c r="K88" s="12" t="n"/>
      <c r="L88" s="12" t="n"/>
      <c r="M88" s="30" t="n"/>
      <c r="N88" s="30" t="n"/>
      <c r="O88" s="30" t="n"/>
      <c r="P88" s="30" t="n"/>
      <c r="Q88" s="30" t="n"/>
      <c r="R88" s="31">
        <f>IFERROR(IF(E88="","",M88+N88+O88+P88),"")</f>
        <v/>
      </c>
      <c r="S88" s="31">
        <f>IFERROR(IF(E88="","",Q88-R88),"")</f>
        <v/>
      </c>
      <c r="T88" s="12" t="n"/>
      <c r="U88" s="12" t="n"/>
      <c r="V88" s="29" t="n"/>
      <c r="W88" s="12" t="n"/>
      <c r="X88" s="12" t="n"/>
      <c r="Y88" s="29" t="n"/>
      <c r="Z88" s="30" t="n"/>
      <c r="AA88" s="31">
        <f>IFERROR(IF(E88="","",MAX(0,Q88-Z88)),"")</f>
        <v/>
      </c>
      <c r="AB88" s="16">
        <f>IFERROR(IF(E88="","",IF(T88="Void","Void",IF(AA88=0,"Paid",IF(H88="","Open",IF(H88&lt;TODAY(),"Overdue",IF(H88&lt;=TODAY()+'Lists &amp; Settings'!$B$4,"Due Soon","Open")))))),"")</f>
        <v/>
      </c>
      <c r="AC88" s="16">
        <f>IFERROR(IF(E88="","",IF(OR(AA88=0,H88=""),0,MAX(0,TODAY()-H88))),"")</f>
        <v/>
      </c>
      <c r="AD88" s="16">
        <f>IFERROR(IF(E88="","",IF(AA88=0,"Paid",IF(H88="","No Due Date",IF(H88&gt;=TODAY(),"Not Yet Due",IF(AC88&lt;=30,"1-30 Days Overdue",IF(AC88&lt;=60,"31-60 Days Overdue",IF(AC88&lt;=90,"61-90 Days Overdue","More Than 90 Days Overdue"))))))),"")</f>
        <v/>
      </c>
      <c r="AE88" s="16">
        <f>IFERROR(IF(E88="","",TEXTJOIN(", ",TRUE,IF(ABS(S88)&gt;'Lists &amp; Settings'!$B$5,"Total mismatch",""),IF(COUNTIFS($C$5:$C$154,C88,$E$5:$E$154,E88)&gt;1,"Possible duplicate",""),IF(AND(Q88&gt;='Lists &amp; Settings'!$B$6,T88&lt;&gt;"Approved",T88&lt;&gt;"Void"),"Approval required",""),IF(AND(Z88&gt;0,OR(Y88="",X88="")),"Complete payment details",""))),"")</f>
        <v/>
      </c>
      <c r="AF88" s="12" t="n"/>
    </row>
    <row r="89">
      <c r="A89" s="12" t="n"/>
      <c r="B89" s="12" t="n"/>
      <c r="C89" s="12" t="n"/>
      <c r="D89" s="12" t="n"/>
      <c r="E89" s="12" t="n"/>
      <c r="F89" s="29" t="n"/>
      <c r="G89" s="29" t="n"/>
      <c r="H89" s="29" t="n"/>
      <c r="I89" s="12" t="n"/>
      <c r="J89" s="12" t="n"/>
      <c r="K89" s="12" t="n"/>
      <c r="L89" s="12" t="n"/>
      <c r="M89" s="30" t="n"/>
      <c r="N89" s="30" t="n"/>
      <c r="O89" s="30" t="n"/>
      <c r="P89" s="30" t="n"/>
      <c r="Q89" s="30" t="n"/>
      <c r="R89" s="31">
        <f>IFERROR(IF(E89="","",M89+N89+O89+P89),"")</f>
        <v/>
      </c>
      <c r="S89" s="31">
        <f>IFERROR(IF(E89="","",Q89-R89),"")</f>
        <v/>
      </c>
      <c r="T89" s="12" t="n"/>
      <c r="U89" s="12" t="n"/>
      <c r="V89" s="29" t="n"/>
      <c r="W89" s="12" t="n"/>
      <c r="X89" s="12" t="n"/>
      <c r="Y89" s="29" t="n"/>
      <c r="Z89" s="30" t="n"/>
      <c r="AA89" s="31">
        <f>IFERROR(IF(E89="","",MAX(0,Q89-Z89)),"")</f>
        <v/>
      </c>
      <c r="AB89" s="16">
        <f>IFERROR(IF(E89="","",IF(T89="Void","Void",IF(AA89=0,"Paid",IF(H89="","Open",IF(H89&lt;TODAY(),"Overdue",IF(H89&lt;=TODAY()+'Lists &amp; Settings'!$B$4,"Due Soon","Open")))))),"")</f>
        <v/>
      </c>
      <c r="AC89" s="16">
        <f>IFERROR(IF(E89="","",IF(OR(AA89=0,H89=""),0,MAX(0,TODAY()-H89))),"")</f>
        <v/>
      </c>
      <c r="AD89" s="16">
        <f>IFERROR(IF(E89="","",IF(AA89=0,"Paid",IF(H89="","No Due Date",IF(H89&gt;=TODAY(),"Not Yet Due",IF(AC89&lt;=30,"1-30 Days Overdue",IF(AC89&lt;=60,"31-60 Days Overdue",IF(AC89&lt;=90,"61-90 Days Overdue","More Than 90 Days Overdue"))))))),"")</f>
        <v/>
      </c>
      <c r="AE89" s="16">
        <f>IFERROR(IF(E89="","",TEXTJOIN(", ",TRUE,IF(ABS(S89)&gt;'Lists &amp; Settings'!$B$5,"Total mismatch",""),IF(COUNTIFS($C$5:$C$154,C89,$E$5:$E$154,E89)&gt;1,"Possible duplicate",""),IF(AND(Q89&gt;='Lists &amp; Settings'!$B$6,T89&lt;&gt;"Approved",T89&lt;&gt;"Void"),"Approval required",""),IF(AND(Z89&gt;0,OR(Y89="",X89="")),"Complete payment details",""))),"")</f>
        <v/>
      </c>
      <c r="AF89" s="12" t="n"/>
    </row>
    <row r="90">
      <c r="A90" s="12" t="n"/>
      <c r="B90" s="12" t="n"/>
      <c r="C90" s="12" t="n"/>
      <c r="D90" s="12" t="n"/>
      <c r="E90" s="12" t="n"/>
      <c r="F90" s="29" t="n"/>
      <c r="G90" s="29" t="n"/>
      <c r="H90" s="29" t="n"/>
      <c r="I90" s="12" t="n"/>
      <c r="J90" s="12" t="n"/>
      <c r="K90" s="12" t="n"/>
      <c r="L90" s="12" t="n"/>
      <c r="M90" s="30" t="n"/>
      <c r="N90" s="30" t="n"/>
      <c r="O90" s="30" t="n"/>
      <c r="P90" s="30" t="n"/>
      <c r="Q90" s="30" t="n"/>
      <c r="R90" s="31">
        <f>IFERROR(IF(E90="","",M90+N90+O90+P90),"")</f>
        <v/>
      </c>
      <c r="S90" s="31">
        <f>IFERROR(IF(E90="","",Q90-R90),"")</f>
        <v/>
      </c>
      <c r="T90" s="12" t="n"/>
      <c r="U90" s="12" t="n"/>
      <c r="V90" s="29" t="n"/>
      <c r="W90" s="12" t="n"/>
      <c r="X90" s="12" t="n"/>
      <c r="Y90" s="29" t="n"/>
      <c r="Z90" s="30" t="n"/>
      <c r="AA90" s="31">
        <f>IFERROR(IF(E90="","",MAX(0,Q90-Z90)),"")</f>
        <v/>
      </c>
      <c r="AB90" s="16">
        <f>IFERROR(IF(E90="","",IF(T90="Void","Void",IF(AA90=0,"Paid",IF(H90="","Open",IF(H90&lt;TODAY(),"Overdue",IF(H90&lt;=TODAY()+'Lists &amp; Settings'!$B$4,"Due Soon","Open")))))),"")</f>
        <v/>
      </c>
      <c r="AC90" s="16">
        <f>IFERROR(IF(E90="","",IF(OR(AA90=0,H90=""),0,MAX(0,TODAY()-H90))),"")</f>
        <v/>
      </c>
      <c r="AD90" s="16">
        <f>IFERROR(IF(E90="","",IF(AA90=0,"Paid",IF(H90="","No Due Date",IF(H90&gt;=TODAY(),"Not Yet Due",IF(AC90&lt;=30,"1-30 Days Overdue",IF(AC90&lt;=60,"31-60 Days Overdue",IF(AC90&lt;=90,"61-90 Days Overdue","More Than 90 Days Overdue"))))))),"")</f>
        <v/>
      </c>
      <c r="AE90" s="16">
        <f>IFERROR(IF(E90="","",TEXTJOIN(", ",TRUE,IF(ABS(S90)&gt;'Lists &amp; Settings'!$B$5,"Total mismatch",""),IF(COUNTIFS($C$5:$C$154,C90,$E$5:$E$154,E90)&gt;1,"Possible duplicate",""),IF(AND(Q90&gt;='Lists &amp; Settings'!$B$6,T90&lt;&gt;"Approved",T90&lt;&gt;"Void"),"Approval required",""),IF(AND(Z90&gt;0,OR(Y90="",X90="")),"Complete payment details",""))),"")</f>
        <v/>
      </c>
      <c r="AF90" s="12" t="n"/>
    </row>
    <row r="91">
      <c r="A91" s="12" t="n"/>
      <c r="B91" s="12" t="n"/>
      <c r="C91" s="12" t="n"/>
      <c r="D91" s="12" t="n"/>
      <c r="E91" s="12" t="n"/>
      <c r="F91" s="29" t="n"/>
      <c r="G91" s="29" t="n"/>
      <c r="H91" s="29" t="n"/>
      <c r="I91" s="12" t="n"/>
      <c r="J91" s="12" t="n"/>
      <c r="K91" s="12" t="n"/>
      <c r="L91" s="12" t="n"/>
      <c r="M91" s="30" t="n"/>
      <c r="N91" s="30" t="n"/>
      <c r="O91" s="30" t="n"/>
      <c r="P91" s="30" t="n"/>
      <c r="Q91" s="30" t="n"/>
      <c r="R91" s="31">
        <f>IFERROR(IF(E91="","",M91+N91+O91+P91),"")</f>
        <v/>
      </c>
      <c r="S91" s="31">
        <f>IFERROR(IF(E91="","",Q91-R91),"")</f>
        <v/>
      </c>
      <c r="T91" s="12" t="n"/>
      <c r="U91" s="12" t="n"/>
      <c r="V91" s="29" t="n"/>
      <c r="W91" s="12" t="n"/>
      <c r="X91" s="12" t="n"/>
      <c r="Y91" s="29" t="n"/>
      <c r="Z91" s="30" t="n"/>
      <c r="AA91" s="31">
        <f>IFERROR(IF(E91="","",MAX(0,Q91-Z91)),"")</f>
        <v/>
      </c>
      <c r="AB91" s="16">
        <f>IFERROR(IF(E91="","",IF(T91="Void","Void",IF(AA91=0,"Paid",IF(H91="","Open",IF(H91&lt;TODAY(),"Overdue",IF(H91&lt;=TODAY()+'Lists &amp; Settings'!$B$4,"Due Soon","Open")))))),"")</f>
        <v/>
      </c>
      <c r="AC91" s="16">
        <f>IFERROR(IF(E91="","",IF(OR(AA91=0,H91=""),0,MAX(0,TODAY()-H91))),"")</f>
        <v/>
      </c>
      <c r="AD91" s="16">
        <f>IFERROR(IF(E91="","",IF(AA91=0,"Paid",IF(H91="","No Due Date",IF(H91&gt;=TODAY(),"Not Yet Due",IF(AC91&lt;=30,"1-30 Days Overdue",IF(AC91&lt;=60,"31-60 Days Overdue",IF(AC91&lt;=90,"61-90 Days Overdue","More Than 90 Days Overdue"))))))),"")</f>
        <v/>
      </c>
      <c r="AE91" s="16">
        <f>IFERROR(IF(E91="","",TEXTJOIN(", ",TRUE,IF(ABS(S91)&gt;'Lists &amp; Settings'!$B$5,"Total mismatch",""),IF(COUNTIFS($C$5:$C$154,C91,$E$5:$E$154,E91)&gt;1,"Possible duplicate",""),IF(AND(Q91&gt;='Lists &amp; Settings'!$B$6,T91&lt;&gt;"Approved",T91&lt;&gt;"Void"),"Approval required",""),IF(AND(Z91&gt;0,OR(Y91="",X91="")),"Complete payment details",""))),"")</f>
        <v/>
      </c>
      <c r="AF91" s="12" t="n"/>
    </row>
    <row r="92">
      <c r="A92" s="12" t="n"/>
      <c r="B92" s="12" t="n"/>
      <c r="C92" s="12" t="n"/>
      <c r="D92" s="12" t="n"/>
      <c r="E92" s="12" t="n"/>
      <c r="F92" s="29" t="n"/>
      <c r="G92" s="29" t="n"/>
      <c r="H92" s="29" t="n"/>
      <c r="I92" s="12" t="n"/>
      <c r="J92" s="12" t="n"/>
      <c r="K92" s="12" t="n"/>
      <c r="L92" s="12" t="n"/>
      <c r="M92" s="30" t="n"/>
      <c r="N92" s="30" t="n"/>
      <c r="O92" s="30" t="n"/>
      <c r="P92" s="30" t="n"/>
      <c r="Q92" s="30" t="n"/>
      <c r="R92" s="31">
        <f>IFERROR(IF(E92="","",M92+N92+O92+P92),"")</f>
        <v/>
      </c>
      <c r="S92" s="31">
        <f>IFERROR(IF(E92="","",Q92-R92),"")</f>
        <v/>
      </c>
      <c r="T92" s="12" t="n"/>
      <c r="U92" s="12" t="n"/>
      <c r="V92" s="29" t="n"/>
      <c r="W92" s="12" t="n"/>
      <c r="X92" s="12" t="n"/>
      <c r="Y92" s="29" t="n"/>
      <c r="Z92" s="30" t="n"/>
      <c r="AA92" s="31">
        <f>IFERROR(IF(E92="","",MAX(0,Q92-Z92)),"")</f>
        <v/>
      </c>
      <c r="AB92" s="16">
        <f>IFERROR(IF(E92="","",IF(T92="Void","Void",IF(AA92=0,"Paid",IF(H92="","Open",IF(H92&lt;TODAY(),"Overdue",IF(H92&lt;=TODAY()+'Lists &amp; Settings'!$B$4,"Due Soon","Open")))))),"")</f>
        <v/>
      </c>
      <c r="AC92" s="16">
        <f>IFERROR(IF(E92="","",IF(OR(AA92=0,H92=""),0,MAX(0,TODAY()-H92))),"")</f>
        <v/>
      </c>
      <c r="AD92" s="16">
        <f>IFERROR(IF(E92="","",IF(AA92=0,"Paid",IF(H92="","No Due Date",IF(H92&gt;=TODAY(),"Not Yet Due",IF(AC92&lt;=30,"1-30 Days Overdue",IF(AC92&lt;=60,"31-60 Days Overdue",IF(AC92&lt;=90,"61-90 Days Overdue","More Than 90 Days Overdue"))))))),"")</f>
        <v/>
      </c>
      <c r="AE92" s="16">
        <f>IFERROR(IF(E92="","",TEXTJOIN(", ",TRUE,IF(ABS(S92)&gt;'Lists &amp; Settings'!$B$5,"Total mismatch",""),IF(COUNTIFS($C$5:$C$154,C92,$E$5:$E$154,E92)&gt;1,"Possible duplicate",""),IF(AND(Q92&gt;='Lists &amp; Settings'!$B$6,T92&lt;&gt;"Approved",T92&lt;&gt;"Void"),"Approval required",""),IF(AND(Z92&gt;0,OR(Y92="",X92="")),"Complete payment details",""))),"")</f>
        <v/>
      </c>
      <c r="AF92" s="12" t="n"/>
    </row>
    <row r="93">
      <c r="A93" s="12" t="n"/>
      <c r="B93" s="12" t="n"/>
      <c r="C93" s="12" t="n"/>
      <c r="D93" s="12" t="n"/>
      <c r="E93" s="12" t="n"/>
      <c r="F93" s="29" t="n"/>
      <c r="G93" s="29" t="n"/>
      <c r="H93" s="29" t="n"/>
      <c r="I93" s="12" t="n"/>
      <c r="J93" s="12" t="n"/>
      <c r="K93" s="12" t="n"/>
      <c r="L93" s="12" t="n"/>
      <c r="M93" s="30" t="n"/>
      <c r="N93" s="30" t="n"/>
      <c r="O93" s="30" t="n"/>
      <c r="P93" s="30" t="n"/>
      <c r="Q93" s="30" t="n"/>
      <c r="R93" s="31">
        <f>IFERROR(IF(E93="","",M93+N93+O93+P93),"")</f>
        <v/>
      </c>
      <c r="S93" s="31">
        <f>IFERROR(IF(E93="","",Q93-R93),"")</f>
        <v/>
      </c>
      <c r="T93" s="12" t="n"/>
      <c r="U93" s="12" t="n"/>
      <c r="V93" s="29" t="n"/>
      <c r="W93" s="12" t="n"/>
      <c r="X93" s="12" t="n"/>
      <c r="Y93" s="29" t="n"/>
      <c r="Z93" s="30" t="n"/>
      <c r="AA93" s="31">
        <f>IFERROR(IF(E93="","",MAX(0,Q93-Z93)),"")</f>
        <v/>
      </c>
      <c r="AB93" s="16">
        <f>IFERROR(IF(E93="","",IF(T93="Void","Void",IF(AA93=0,"Paid",IF(H93="","Open",IF(H93&lt;TODAY(),"Overdue",IF(H93&lt;=TODAY()+'Lists &amp; Settings'!$B$4,"Due Soon","Open")))))),"")</f>
        <v/>
      </c>
      <c r="AC93" s="16">
        <f>IFERROR(IF(E93="","",IF(OR(AA93=0,H93=""),0,MAX(0,TODAY()-H93))),"")</f>
        <v/>
      </c>
      <c r="AD93" s="16">
        <f>IFERROR(IF(E93="","",IF(AA93=0,"Paid",IF(H93="","No Due Date",IF(H93&gt;=TODAY(),"Not Yet Due",IF(AC93&lt;=30,"1-30 Days Overdue",IF(AC93&lt;=60,"31-60 Days Overdue",IF(AC93&lt;=90,"61-90 Days Overdue","More Than 90 Days Overdue"))))))),"")</f>
        <v/>
      </c>
      <c r="AE93" s="16">
        <f>IFERROR(IF(E93="","",TEXTJOIN(", ",TRUE,IF(ABS(S93)&gt;'Lists &amp; Settings'!$B$5,"Total mismatch",""),IF(COUNTIFS($C$5:$C$154,C93,$E$5:$E$154,E93)&gt;1,"Possible duplicate",""),IF(AND(Q93&gt;='Lists &amp; Settings'!$B$6,T93&lt;&gt;"Approved",T93&lt;&gt;"Void"),"Approval required",""),IF(AND(Z93&gt;0,OR(Y93="",X93="")),"Complete payment details",""))),"")</f>
        <v/>
      </c>
      <c r="AF93" s="12" t="n"/>
    </row>
    <row r="94">
      <c r="A94" s="12" t="n"/>
      <c r="B94" s="12" t="n"/>
      <c r="C94" s="12" t="n"/>
      <c r="D94" s="12" t="n"/>
      <c r="E94" s="12" t="n"/>
      <c r="F94" s="29" t="n"/>
      <c r="G94" s="29" t="n"/>
      <c r="H94" s="29" t="n"/>
      <c r="I94" s="12" t="n"/>
      <c r="J94" s="12" t="n"/>
      <c r="K94" s="12" t="n"/>
      <c r="L94" s="12" t="n"/>
      <c r="M94" s="30" t="n"/>
      <c r="N94" s="30" t="n"/>
      <c r="O94" s="30" t="n"/>
      <c r="P94" s="30" t="n"/>
      <c r="Q94" s="30" t="n"/>
      <c r="R94" s="31">
        <f>IFERROR(IF(E94="","",M94+N94+O94+P94),"")</f>
        <v/>
      </c>
      <c r="S94" s="31">
        <f>IFERROR(IF(E94="","",Q94-R94),"")</f>
        <v/>
      </c>
      <c r="T94" s="12" t="n"/>
      <c r="U94" s="12" t="n"/>
      <c r="V94" s="29" t="n"/>
      <c r="W94" s="12" t="n"/>
      <c r="X94" s="12" t="n"/>
      <c r="Y94" s="29" t="n"/>
      <c r="Z94" s="30" t="n"/>
      <c r="AA94" s="31">
        <f>IFERROR(IF(E94="","",MAX(0,Q94-Z94)),"")</f>
        <v/>
      </c>
      <c r="AB94" s="16">
        <f>IFERROR(IF(E94="","",IF(T94="Void","Void",IF(AA94=0,"Paid",IF(H94="","Open",IF(H94&lt;TODAY(),"Overdue",IF(H94&lt;=TODAY()+'Lists &amp; Settings'!$B$4,"Due Soon","Open")))))),"")</f>
        <v/>
      </c>
      <c r="AC94" s="16">
        <f>IFERROR(IF(E94="","",IF(OR(AA94=0,H94=""),0,MAX(0,TODAY()-H94))),"")</f>
        <v/>
      </c>
      <c r="AD94" s="16">
        <f>IFERROR(IF(E94="","",IF(AA94=0,"Paid",IF(H94="","No Due Date",IF(H94&gt;=TODAY(),"Not Yet Due",IF(AC94&lt;=30,"1-30 Days Overdue",IF(AC94&lt;=60,"31-60 Days Overdue",IF(AC94&lt;=90,"61-90 Days Overdue","More Than 90 Days Overdue"))))))),"")</f>
        <v/>
      </c>
      <c r="AE94" s="16">
        <f>IFERROR(IF(E94="","",TEXTJOIN(", ",TRUE,IF(ABS(S94)&gt;'Lists &amp; Settings'!$B$5,"Total mismatch",""),IF(COUNTIFS($C$5:$C$154,C94,$E$5:$E$154,E94)&gt;1,"Possible duplicate",""),IF(AND(Q94&gt;='Lists &amp; Settings'!$B$6,T94&lt;&gt;"Approved",T94&lt;&gt;"Void"),"Approval required",""),IF(AND(Z94&gt;0,OR(Y94="",X94="")),"Complete payment details",""))),"")</f>
        <v/>
      </c>
      <c r="AF94" s="12" t="n"/>
    </row>
    <row r="95">
      <c r="A95" s="12" t="n"/>
      <c r="B95" s="12" t="n"/>
      <c r="C95" s="12" t="n"/>
      <c r="D95" s="12" t="n"/>
      <c r="E95" s="12" t="n"/>
      <c r="F95" s="29" t="n"/>
      <c r="G95" s="29" t="n"/>
      <c r="H95" s="29" t="n"/>
      <c r="I95" s="12" t="n"/>
      <c r="J95" s="12" t="n"/>
      <c r="K95" s="12" t="n"/>
      <c r="L95" s="12" t="n"/>
      <c r="M95" s="30" t="n"/>
      <c r="N95" s="30" t="n"/>
      <c r="O95" s="30" t="n"/>
      <c r="P95" s="30" t="n"/>
      <c r="Q95" s="30" t="n"/>
      <c r="R95" s="31">
        <f>IFERROR(IF(E95="","",M95+N95+O95+P95),"")</f>
        <v/>
      </c>
      <c r="S95" s="31">
        <f>IFERROR(IF(E95="","",Q95-R95),"")</f>
        <v/>
      </c>
      <c r="T95" s="12" t="n"/>
      <c r="U95" s="12" t="n"/>
      <c r="V95" s="29" t="n"/>
      <c r="W95" s="12" t="n"/>
      <c r="X95" s="12" t="n"/>
      <c r="Y95" s="29" t="n"/>
      <c r="Z95" s="30" t="n"/>
      <c r="AA95" s="31">
        <f>IFERROR(IF(E95="","",MAX(0,Q95-Z95)),"")</f>
        <v/>
      </c>
      <c r="AB95" s="16">
        <f>IFERROR(IF(E95="","",IF(T95="Void","Void",IF(AA95=0,"Paid",IF(H95="","Open",IF(H95&lt;TODAY(),"Overdue",IF(H95&lt;=TODAY()+'Lists &amp; Settings'!$B$4,"Due Soon","Open")))))),"")</f>
        <v/>
      </c>
      <c r="AC95" s="16">
        <f>IFERROR(IF(E95="","",IF(OR(AA95=0,H95=""),0,MAX(0,TODAY()-H95))),"")</f>
        <v/>
      </c>
      <c r="AD95" s="16">
        <f>IFERROR(IF(E95="","",IF(AA95=0,"Paid",IF(H95="","No Due Date",IF(H95&gt;=TODAY(),"Not Yet Due",IF(AC95&lt;=30,"1-30 Days Overdue",IF(AC95&lt;=60,"31-60 Days Overdue",IF(AC95&lt;=90,"61-90 Days Overdue","More Than 90 Days Overdue"))))))),"")</f>
        <v/>
      </c>
      <c r="AE95" s="16">
        <f>IFERROR(IF(E95="","",TEXTJOIN(", ",TRUE,IF(ABS(S95)&gt;'Lists &amp; Settings'!$B$5,"Total mismatch",""),IF(COUNTIFS($C$5:$C$154,C95,$E$5:$E$154,E95)&gt;1,"Possible duplicate",""),IF(AND(Q95&gt;='Lists &amp; Settings'!$B$6,T95&lt;&gt;"Approved",T95&lt;&gt;"Void"),"Approval required",""),IF(AND(Z95&gt;0,OR(Y95="",X95="")),"Complete payment details",""))),"")</f>
        <v/>
      </c>
      <c r="AF95" s="12" t="n"/>
    </row>
    <row r="96">
      <c r="A96" s="12" t="n"/>
      <c r="B96" s="12" t="n"/>
      <c r="C96" s="12" t="n"/>
      <c r="D96" s="12" t="n"/>
      <c r="E96" s="12" t="n"/>
      <c r="F96" s="29" t="n"/>
      <c r="G96" s="29" t="n"/>
      <c r="H96" s="29" t="n"/>
      <c r="I96" s="12" t="n"/>
      <c r="J96" s="12" t="n"/>
      <c r="K96" s="12" t="n"/>
      <c r="L96" s="12" t="n"/>
      <c r="M96" s="30" t="n"/>
      <c r="N96" s="30" t="n"/>
      <c r="O96" s="30" t="n"/>
      <c r="P96" s="30" t="n"/>
      <c r="Q96" s="30" t="n"/>
      <c r="R96" s="31">
        <f>IFERROR(IF(E96="","",M96+N96+O96+P96),"")</f>
        <v/>
      </c>
      <c r="S96" s="31">
        <f>IFERROR(IF(E96="","",Q96-R96),"")</f>
        <v/>
      </c>
      <c r="T96" s="12" t="n"/>
      <c r="U96" s="12" t="n"/>
      <c r="V96" s="29" t="n"/>
      <c r="W96" s="12" t="n"/>
      <c r="X96" s="12" t="n"/>
      <c r="Y96" s="29" t="n"/>
      <c r="Z96" s="30" t="n"/>
      <c r="AA96" s="31">
        <f>IFERROR(IF(E96="","",MAX(0,Q96-Z96)),"")</f>
        <v/>
      </c>
      <c r="AB96" s="16">
        <f>IFERROR(IF(E96="","",IF(T96="Void","Void",IF(AA96=0,"Paid",IF(H96="","Open",IF(H96&lt;TODAY(),"Overdue",IF(H96&lt;=TODAY()+'Lists &amp; Settings'!$B$4,"Due Soon","Open")))))),"")</f>
        <v/>
      </c>
      <c r="AC96" s="16">
        <f>IFERROR(IF(E96="","",IF(OR(AA96=0,H96=""),0,MAX(0,TODAY()-H96))),"")</f>
        <v/>
      </c>
      <c r="AD96" s="16">
        <f>IFERROR(IF(E96="","",IF(AA96=0,"Paid",IF(H96="","No Due Date",IF(H96&gt;=TODAY(),"Not Yet Due",IF(AC96&lt;=30,"1-30 Days Overdue",IF(AC96&lt;=60,"31-60 Days Overdue",IF(AC96&lt;=90,"61-90 Days Overdue","More Than 90 Days Overdue"))))))),"")</f>
        <v/>
      </c>
      <c r="AE96" s="16">
        <f>IFERROR(IF(E96="","",TEXTJOIN(", ",TRUE,IF(ABS(S96)&gt;'Lists &amp; Settings'!$B$5,"Total mismatch",""),IF(COUNTIFS($C$5:$C$154,C96,$E$5:$E$154,E96)&gt;1,"Possible duplicate",""),IF(AND(Q96&gt;='Lists &amp; Settings'!$B$6,T96&lt;&gt;"Approved",T96&lt;&gt;"Void"),"Approval required",""),IF(AND(Z96&gt;0,OR(Y96="",X96="")),"Complete payment details",""))),"")</f>
        <v/>
      </c>
      <c r="AF96" s="12" t="n"/>
    </row>
    <row r="97">
      <c r="A97" s="12" t="n"/>
      <c r="B97" s="12" t="n"/>
      <c r="C97" s="12" t="n"/>
      <c r="D97" s="12" t="n"/>
      <c r="E97" s="12" t="n"/>
      <c r="F97" s="29" t="n"/>
      <c r="G97" s="29" t="n"/>
      <c r="H97" s="29" t="n"/>
      <c r="I97" s="12" t="n"/>
      <c r="J97" s="12" t="n"/>
      <c r="K97" s="12" t="n"/>
      <c r="L97" s="12" t="n"/>
      <c r="M97" s="30" t="n"/>
      <c r="N97" s="30" t="n"/>
      <c r="O97" s="30" t="n"/>
      <c r="P97" s="30" t="n"/>
      <c r="Q97" s="30" t="n"/>
      <c r="R97" s="31">
        <f>IFERROR(IF(E97="","",M97+N97+O97+P97),"")</f>
        <v/>
      </c>
      <c r="S97" s="31">
        <f>IFERROR(IF(E97="","",Q97-R97),"")</f>
        <v/>
      </c>
      <c r="T97" s="12" t="n"/>
      <c r="U97" s="12" t="n"/>
      <c r="V97" s="29" t="n"/>
      <c r="W97" s="12" t="n"/>
      <c r="X97" s="12" t="n"/>
      <c r="Y97" s="29" t="n"/>
      <c r="Z97" s="30" t="n"/>
      <c r="AA97" s="31">
        <f>IFERROR(IF(E97="","",MAX(0,Q97-Z97)),"")</f>
        <v/>
      </c>
      <c r="AB97" s="16">
        <f>IFERROR(IF(E97="","",IF(T97="Void","Void",IF(AA97=0,"Paid",IF(H97="","Open",IF(H97&lt;TODAY(),"Overdue",IF(H97&lt;=TODAY()+'Lists &amp; Settings'!$B$4,"Due Soon","Open")))))),"")</f>
        <v/>
      </c>
      <c r="AC97" s="16">
        <f>IFERROR(IF(E97="","",IF(OR(AA97=0,H97=""),0,MAX(0,TODAY()-H97))),"")</f>
        <v/>
      </c>
      <c r="AD97" s="16">
        <f>IFERROR(IF(E97="","",IF(AA97=0,"Paid",IF(H97="","No Due Date",IF(H97&gt;=TODAY(),"Not Yet Due",IF(AC97&lt;=30,"1-30 Days Overdue",IF(AC97&lt;=60,"31-60 Days Overdue",IF(AC97&lt;=90,"61-90 Days Overdue","More Than 90 Days Overdue"))))))),"")</f>
        <v/>
      </c>
      <c r="AE97" s="16">
        <f>IFERROR(IF(E97="","",TEXTJOIN(", ",TRUE,IF(ABS(S97)&gt;'Lists &amp; Settings'!$B$5,"Total mismatch",""),IF(COUNTIFS($C$5:$C$154,C97,$E$5:$E$154,E97)&gt;1,"Possible duplicate",""),IF(AND(Q97&gt;='Lists &amp; Settings'!$B$6,T97&lt;&gt;"Approved",T97&lt;&gt;"Void"),"Approval required",""),IF(AND(Z97&gt;0,OR(Y97="",X97="")),"Complete payment details",""))),"")</f>
        <v/>
      </c>
      <c r="AF97" s="12" t="n"/>
    </row>
    <row r="98">
      <c r="A98" s="12" t="n"/>
      <c r="B98" s="12" t="n"/>
      <c r="C98" s="12" t="n"/>
      <c r="D98" s="12" t="n"/>
      <c r="E98" s="12" t="n"/>
      <c r="F98" s="29" t="n"/>
      <c r="G98" s="29" t="n"/>
      <c r="H98" s="29" t="n"/>
      <c r="I98" s="12" t="n"/>
      <c r="J98" s="12" t="n"/>
      <c r="K98" s="12" t="n"/>
      <c r="L98" s="12" t="n"/>
      <c r="M98" s="30" t="n"/>
      <c r="N98" s="30" t="n"/>
      <c r="O98" s="30" t="n"/>
      <c r="P98" s="30" t="n"/>
      <c r="Q98" s="30" t="n"/>
      <c r="R98" s="31">
        <f>IFERROR(IF(E98="","",M98+N98+O98+P98),"")</f>
        <v/>
      </c>
      <c r="S98" s="31">
        <f>IFERROR(IF(E98="","",Q98-R98),"")</f>
        <v/>
      </c>
      <c r="T98" s="12" t="n"/>
      <c r="U98" s="12" t="n"/>
      <c r="V98" s="29" t="n"/>
      <c r="W98" s="12" t="n"/>
      <c r="X98" s="12" t="n"/>
      <c r="Y98" s="29" t="n"/>
      <c r="Z98" s="30" t="n"/>
      <c r="AA98" s="31">
        <f>IFERROR(IF(E98="","",MAX(0,Q98-Z98)),"")</f>
        <v/>
      </c>
      <c r="AB98" s="16">
        <f>IFERROR(IF(E98="","",IF(T98="Void","Void",IF(AA98=0,"Paid",IF(H98="","Open",IF(H98&lt;TODAY(),"Overdue",IF(H98&lt;=TODAY()+'Lists &amp; Settings'!$B$4,"Due Soon","Open")))))),"")</f>
        <v/>
      </c>
      <c r="AC98" s="16">
        <f>IFERROR(IF(E98="","",IF(OR(AA98=0,H98=""),0,MAX(0,TODAY()-H98))),"")</f>
        <v/>
      </c>
      <c r="AD98" s="16">
        <f>IFERROR(IF(E98="","",IF(AA98=0,"Paid",IF(H98="","No Due Date",IF(H98&gt;=TODAY(),"Not Yet Due",IF(AC98&lt;=30,"1-30 Days Overdue",IF(AC98&lt;=60,"31-60 Days Overdue",IF(AC98&lt;=90,"61-90 Days Overdue","More Than 90 Days Overdue"))))))),"")</f>
        <v/>
      </c>
      <c r="AE98" s="16">
        <f>IFERROR(IF(E98="","",TEXTJOIN(", ",TRUE,IF(ABS(S98)&gt;'Lists &amp; Settings'!$B$5,"Total mismatch",""),IF(COUNTIFS($C$5:$C$154,C98,$E$5:$E$154,E98)&gt;1,"Possible duplicate",""),IF(AND(Q98&gt;='Lists &amp; Settings'!$B$6,T98&lt;&gt;"Approved",T98&lt;&gt;"Void"),"Approval required",""),IF(AND(Z98&gt;0,OR(Y98="",X98="")),"Complete payment details",""))),"")</f>
        <v/>
      </c>
      <c r="AF98" s="12" t="n"/>
    </row>
    <row r="99">
      <c r="A99" s="12" t="n"/>
      <c r="B99" s="12" t="n"/>
      <c r="C99" s="12" t="n"/>
      <c r="D99" s="12" t="n"/>
      <c r="E99" s="12" t="n"/>
      <c r="F99" s="29" t="n"/>
      <c r="G99" s="29" t="n"/>
      <c r="H99" s="29" t="n"/>
      <c r="I99" s="12" t="n"/>
      <c r="J99" s="12" t="n"/>
      <c r="K99" s="12" t="n"/>
      <c r="L99" s="12" t="n"/>
      <c r="M99" s="30" t="n"/>
      <c r="N99" s="30" t="n"/>
      <c r="O99" s="30" t="n"/>
      <c r="P99" s="30" t="n"/>
      <c r="Q99" s="30" t="n"/>
      <c r="R99" s="31">
        <f>IFERROR(IF(E99="","",M99+N99+O99+P99),"")</f>
        <v/>
      </c>
      <c r="S99" s="31">
        <f>IFERROR(IF(E99="","",Q99-R99),"")</f>
        <v/>
      </c>
      <c r="T99" s="12" t="n"/>
      <c r="U99" s="12" t="n"/>
      <c r="V99" s="29" t="n"/>
      <c r="W99" s="12" t="n"/>
      <c r="X99" s="12" t="n"/>
      <c r="Y99" s="29" t="n"/>
      <c r="Z99" s="30" t="n"/>
      <c r="AA99" s="31">
        <f>IFERROR(IF(E99="","",MAX(0,Q99-Z99)),"")</f>
        <v/>
      </c>
      <c r="AB99" s="16">
        <f>IFERROR(IF(E99="","",IF(T99="Void","Void",IF(AA99=0,"Paid",IF(H99="","Open",IF(H99&lt;TODAY(),"Overdue",IF(H99&lt;=TODAY()+'Lists &amp; Settings'!$B$4,"Due Soon","Open")))))),"")</f>
        <v/>
      </c>
      <c r="AC99" s="16">
        <f>IFERROR(IF(E99="","",IF(OR(AA99=0,H99=""),0,MAX(0,TODAY()-H99))),"")</f>
        <v/>
      </c>
      <c r="AD99" s="16">
        <f>IFERROR(IF(E99="","",IF(AA99=0,"Paid",IF(H99="","No Due Date",IF(H99&gt;=TODAY(),"Not Yet Due",IF(AC99&lt;=30,"1-30 Days Overdue",IF(AC99&lt;=60,"31-60 Days Overdue",IF(AC99&lt;=90,"61-90 Days Overdue","More Than 90 Days Overdue"))))))),"")</f>
        <v/>
      </c>
      <c r="AE99" s="16">
        <f>IFERROR(IF(E99="","",TEXTJOIN(", ",TRUE,IF(ABS(S99)&gt;'Lists &amp; Settings'!$B$5,"Total mismatch",""),IF(COUNTIFS($C$5:$C$154,C99,$E$5:$E$154,E99)&gt;1,"Possible duplicate",""),IF(AND(Q99&gt;='Lists &amp; Settings'!$B$6,T99&lt;&gt;"Approved",T99&lt;&gt;"Void"),"Approval required",""),IF(AND(Z99&gt;0,OR(Y99="",X99="")),"Complete payment details",""))),"")</f>
        <v/>
      </c>
      <c r="AF99" s="12" t="n"/>
    </row>
    <row r="100">
      <c r="A100" s="12" t="n"/>
      <c r="B100" s="12" t="n"/>
      <c r="C100" s="12" t="n"/>
      <c r="D100" s="12" t="n"/>
      <c r="E100" s="12" t="n"/>
      <c r="F100" s="29" t="n"/>
      <c r="G100" s="29" t="n"/>
      <c r="H100" s="29" t="n"/>
      <c r="I100" s="12" t="n"/>
      <c r="J100" s="12" t="n"/>
      <c r="K100" s="12" t="n"/>
      <c r="L100" s="12" t="n"/>
      <c r="M100" s="30" t="n"/>
      <c r="N100" s="30" t="n"/>
      <c r="O100" s="30" t="n"/>
      <c r="P100" s="30" t="n"/>
      <c r="Q100" s="30" t="n"/>
      <c r="R100" s="31">
        <f>IFERROR(IF(E100="","",M100+N100+O100+P100),"")</f>
        <v/>
      </c>
      <c r="S100" s="31">
        <f>IFERROR(IF(E100="","",Q100-R100),"")</f>
        <v/>
      </c>
      <c r="T100" s="12" t="n"/>
      <c r="U100" s="12" t="n"/>
      <c r="V100" s="29" t="n"/>
      <c r="W100" s="12" t="n"/>
      <c r="X100" s="12" t="n"/>
      <c r="Y100" s="29" t="n"/>
      <c r="Z100" s="30" t="n"/>
      <c r="AA100" s="31">
        <f>IFERROR(IF(E100="","",MAX(0,Q100-Z100)),"")</f>
        <v/>
      </c>
      <c r="AB100" s="16">
        <f>IFERROR(IF(E100="","",IF(T100="Void","Void",IF(AA100=0,"Paid",IF(H100="","Open",IF(H100&lt;TODAY(),"Overdue",IF(H100&lt;=TODAY()+'Lists &amp; Settings'!$B$4,"Due Soon","Open")))))),"")</f>
        <v/>
      </c>
      <c r="AC100" s="16">
        <f>IFERROR(IF(E100="","",IF(OR(AA100=0,H100=""),0,MAX(0,TODAY()-H100))),"")</f>
        <v/>
      </c>
      <c r="AD100" s="16">
        <f>IFERROR(IF(E100="","",IF(AA100=0,"Paid",IF(H100="","No Due Date",IF(H100&gt;=TODAY(),"Not Yet Due",IF(AC100&lt;=30,"1-30 Days Overdue",IF(AC100&lt;=60,"31-60 Days Overdue",IF(AC100&lt;=90,"61-90 Days Overdue","More Than 90 Days Overdue"))))))),"")</f>
        <v/>
      </c>
      <c r="AE100" s="16">
        <f>IFERROR(IF(E100="","",TEXTJOIN(", ",TRUE,IF(ABS(S100)&gt;'Lists &amp; Settings'!$B$5,"Total mismatch",""),IF(COUNTIFS($C$5:$C$154,C100,$E$5:$E$154,E100)&gt;1,"Possible duplicate",""),IF(AND(Q100&gt;='Lists &amp; Settings'!$B$6,T100&lt;&gt;"Approved",T100&lt;&gt;"Void"),"Approval required",""),IF(AND(Z100&gt;0,OR(Y100="",X100="")),"Complete payment details",""))),"")</f>
        <v/>
      </c>
      <c r="AF100" s="12" t="n"/>
    </row>
    <row r="101">
      <c r="A101" s="12" t="n"/>
      <c r="B101" s="12" t="n"/>
      <c r="C101" s="12" t="n"/>
      <c r="D101" s="12" t="n"/>
      <c r="E101" s="12" t="n"/>
      <c r="F101" s="29" t="n"/>
      <c r="G101" s="29" t="n"/>
      <c r="H101" s="29" t="n"/>
      <c r="I101" s="12" t="n"/>
      <c r="J101" s="12" t="n"/>
      <c r="K101" s="12" t="n"/>
      <c r="L101" s="12" t="n"/>
      <c r="M101" s="30" t="n"/>
      <c r="N101" s="30" t="n"/>
      <c r="O101" s="30" t="n"/>
      <c r="P101" s="30" t="n"/>
      <c r="Q101" s="30" t="n"/>
      <c r="R101" s="31">
        <f>IFERROR(IF(E101="","",M101+N101+O101+P101),"")</f>
        <v/>
      </c>
      <c r="S101" s="31">
        <f>IFERROR(IF(E101="","",Q101-R101),"")</f>
        <v/>
      </c>
      <c r="T101" s="12" t="n"/>
      <c r="U101" s="12" t="n"/>
      <c r="V101" s="29" t="n"/>
      <c r="W101" s="12" t="n"/>
      <c r="X101" s="12" t="n"/>
      <c r="Y101" s="29" t="n"/>
      <c r="Z101" s="30" t="n"/>
      <c r="AA101" s="31">
        <f>IFERROR(IF(E101="","",MAX(0,Q101-Z101)),"")</f>
        <v/>
      </c>
      <c r="AB101" s="16">
        <f>IFERROR(IF(E101="","",IF(T101="Void","Void",IF(AA101=0,"Paid",IF(H101="","Open",IF(H101&lt;TODAY(),"Overdue",IF(H101&lt;=TODAY()+'Lists &amp; Settings'!$B$4,"Due Soon","Open")))))),"")</f>
        <v/>
      </c>
      <c r="AC101" s="16">
        <f>IFERROR(IF(E101="","",IF(OR(AA101=0,H101=""),0,MAX(0,TODAY()-H101))),"")</f>
        <v/>
      </c>
      <c r="AD101" s="16">
        <f>IFERROR(IF(E101="","",IF(AA101=0,"Paid",IF(H101="","No Due Date",IF(H101&gt;=TODAY(),"Not Yet Due",IF(AC101&lt;=30,"1-30 Days Overdue",IF(AC101&lt;=60,"31-60 Days Overdue",IF(AC101&lt;=90,"61-90 Days Overdue","More Than 90 Days Overdue"))))))),"")</f>
        <v/>
      </c>
      <c r="AE101" s="16">
        <f>IFERROR(IF(E101="","",TEXTJOIN(", ",TRUE,IF(ABS(S101)&gt;'Lists &amp; Settings'!$B$5,"Total mismatch",""),IF(COUNTIFS($C$5:$C$154,C101,$E$5:$E$154,E101)&gt;1,"Possible duplicate",""),IF(AND(Q101&gt;='Lists &amp; Settings'!$B$6,T101&lt;&gt;"Approved",T101&lt;&gt;"Void"),"Approval required",""),IF(AND(Z101&gt;0,OR(Y101="",X101="")),"Complete payment details",""))),"")</f>
        <v/>
      </c>
      <c r="AF101" s="12" t="n"/>
    </row>
    <row r="102">
      <c r="A102" s="12" t="n"/>
      <c r="B102" s="12" t="n"/>
      <c r="C102" s="12" t="n"/>
      <c r="D102" s="12" t="n"/>
      <c r="E102" s="12" t="n"/>
      <c r="F102" s="29" t="n"/>
      <c r="G102" s="29" t="n"/>
      <c r="H102" s="29" t="n"/>
      <c r="I102" s="12" t="n"/>
      <c r="J102" s="12" t="n"/>
      <c r="K102" s="12" t="n"/>
      <c r="L102" s="12" t="n"/>
      <c r="M102" s="30" t="n"/>
      <c r="N102" s="30" t="n"/>
      <c r="O102" s="30" t="n"/>
      <c r="P102" s="30" t="n"/>
      <c r="Q102" s="30" t="n"/>
      <c r="R102" s="31">
        <f>IFERROR(IF(E102="","",M102+N102+O102+P102),"")</f>
        <v/>
      </c>
      <c r="S102" s="31">
        <f>IFERROR(IF(E102="","",Q102-R102),"")</f>
        <v/>
      </c>
      <c r="T102" s="12" t="n"/>
      <c r="U102" s="12" t="n"/>
      <c r="V102" s="29" t="n"/>
      <c r="W102" s="12" t="n"/>
      <c r="X102" s="12" t="n"/>
      <c r="Y102" s="29" t="n"/>
      <c r="Z102" s="30" t="n"/>
      <c r="AA102" s="31">
        <f>IFERROR(IF(E102="","",MAX(0,Q102-Z102)),"")</f>
        <v/>
      </c>
      <c r="AB102" s="16">
        <f>IFERROR(IF(E102="","",IF(T102="Void","Void",IF(AA102=0,"Paid",IF(H102="","Open",IF(H102&lt;TODAY(),"Overdue",IF(H102&lt;=TODAY()+'Lists &amp; Settings'!$B$4,"Due Soon","Open")))))),"")</f>
        <v/>
      </c>
      <c r="AC102" s="16">
        <f>IFERROR(IF(E102="","",IF(OR(AA102=0,H102=""),0,MAX(0,TODAY()-H102))),"")</f>
        <v/>
      </c>
      <c r="AD102" s="16">
        <f>IFERROR(IF(E102="","",IF(AA102=0,"Paid",IF(H102="","No Due Date",IF(H102&gt;=TODAY(),"Not Yet Due",IF(AC102&lt;=30,"1-30 Days Overdue",IF(AC102&lt;=60,"31-60 Days Overdue",IF(AC102&lt;=90,"61-90 Days Overdue","More Than 90 Days Overdue"))))))),"")</f>
        <v/>
      </c>
      <c r="AE102" s="16">
        <f>IFERROR(IF(E102="","",TEXTJOIN(", ",TRUE,IF(ABS(S102)&gt;'Lists &amp; Settings'!$B$5,"Total mismatch",""),IF(COUNTIFS($C$5:$C$154,C102,$E$5:$E$154,E102)&gt;1,"Possible duplicate",""),IF(AND(Q102&gt;='Lists &amp; Settings'!$B$6,T102&lt;&gt;"Approved",T102&lt;&gt;"Void"),"Approval required",""),IF(AND(Z102&gt;0,OR(Y102="",X102="")),"Complete payment details",""))),"")</f>
        <v/>
      </c>
      <c r="AF102" s="12" t="n"/>
    </row>
    <row r="103">
      <c r="A103" s="12" t="n"/>
      <c r="B103" s="12" t="n"/>
      <c r="C103" s="12" t="n"/>
      <c r="D103" s="12" t="n"/>
      <c r="E103" s="12" t="n"/>
      <c r="F103" s="29" t="n"/>
      <c r="G103" s="29" t="n"/>
      <c r="H103" s="29" t="n"/>
      <c r="I103" s="12" t="n"/>
      <c r="J103" s="12" t="n"/>
      <c r="K103" s="12" t="n"/>
      <c r="L103" s="12" t="n"/>
      <c r="M103" s="30" t="n"/>
      <c r="N103" s="30" t="n"/>
      <c r="O103" s="30" t="n"/>
      <c r="P103" s="30" t="n"/>
      <c r="Q103" s="30" t="n"/>
      <c r="R103" s="31">
        <f>IFERROR(IF(E103="","",M103+N103+O103+P103),"")</f>
        <v/>
      </c>
      <c r="S103" s="31">
        <f>IFERROR(IF(E103="","",Q103-R103),"")</f>
        <v/>
      </c>
      <c r="T103" s="12" t="n"/>
      <c r="U103" s="12" t="n"/>
      <c r="V103" s="29" t="n"/>
      <c r="W103" s="12" t="n"/>
      <c r="X103" s="12" t="n"/>
      <c r="Y103" s="29" t="n"/>
      <c r="Z103" s="30" t="n"/>
      <c r="AA103" s="31">
        <f>IFERROR(IF(E103="","",MAX(0,Q103-Z103)),"")</f>
        <v/>
      </c>
      <c r="AB103" s="16">
        <f>IFERROR(IF(E103="","",IF(T103="Void","Void",IF(AA103=0,"Paid",IF(H103="","Open",IF(H103&lt;TODAY(),"Overdue",IF(H103&lt;=TODAY()+'Lists &amp; Settings'!$B$4,"Due Soon","Open")))))),"")</f>
        <v/>
      </c>
      <c r="AC103" s="16">
        <f>IFERROR(IF(E103="","",IF(OR(AA103=0,H103=""),0,MAX(0,TODAY()-H103))),"")</f>
        <v/>
      </c>
      <c r="AD103" s="16">
        <f>IFERROR(IF(E103="","",IF(AA103=0,"Paid",IF(H103="","No Due Date",IF(H103&gt;=TODAY(),"Not Yet Due",IF(AC103&lt;=30,"1-30 Days Overdue",IF(AC103&lt;=60,"31-60 Days Overdue",IF(AC103&lt;=90,"61-90 Days Overdue","More Than 90 Days Overdue"))))))),"")</f>
        <v/>
      </c>
      <c r="AE103" s="16">
        <f>IFERROR(IF(E103="","",TEXTJOIN(", ",TRUE,IF(ABS(S103)&gt;'Lists &amp; Settings'!$B$5,"Total mismatch",""),IF(COUNTIFS($C$5:$C$154,C103,$E$5:$E$154,E103)&gt;1,"Possible duplicate",""),IF(AND(Q103&gt;='Lists &amp; Settings'!$B$6,T103&lt;&gt;"Approved",T103&lt;&gt;"Void"),"Approval required",""),IF(AND(Z103&gt;0,OR(Y103="",X103="")),"Complete payment details",""))),"")</f>
        <v/>
      </c>
      <c r="AF103" s="12" t="n"/>
    </row>
    <row r="104">
      <c r="A104" s="12" t="n"/>
      <c r="B104" s="12" t="n"/>
      <c r="C104" s="12" t="n"/>
      <c r="D104" s="12" t="n"/>
      <c r="E104" s="12" t="n"/>
      <c r="F104" s="29" t="n"/>
      <c r="G104" s="29" t="n"/>
      <c r="H104" s="29" t="n"/>
      <c r="I104" s="12" t="n"/>
      <c r="J104" s="12" t="n"/>
      <c r="K104" s="12" t="n"/>
      <c r="L104" s="12" t="n"/>
      <c r="M104" s="30" t="n"/>
      <c r="N104" s="30" t="n"/>
      <c r="O104" s="30" t="n"/>
      <c r="P104" s="30" t="n"/>
      <c r="Q104" s="30" t="n"/>
      <c r="R104" s="31">
        <f>IFERROR(IF(E104="","",M104+N104+O104+P104),"")</f>
        <v/>
      </c>
      <c r="S104" s="31">
        <f>IFERROR(IF(E104="","",Q104-R104),"")</f>
        <v/>
      </c>
      <c r="T104" s="12" t="n"/>
      <c r="U104" s="12" t="n"/>
      <c r="V104" s="29" t="n"/>
      <c r="W104" s="12" t="n"/>
      <c r="X104" s="12" t="n"/>
      <c r="Y104" s="29" t="n"/>
      <c r="Z104" s="30" t="n"/>
      <c r="AA104" s="31">
        <f>IFERROR(IF(E104="","",MAX(0,Q104-Z104)),"")</f>
        <v/>
      </c>
      <c r="AB104" s="16">
        <f>IFERROR(IF(E104="","",IF(T104="Void","Void",IF(AA104=0,"Paid",IF(H104="","Open",IF(H104&lt;TODAY(),"Overdue",IF(H104&lt;=TODAY()+'Lists &amp; Settings'!$B$4,"Due Soon","Open")))))),"")</f>
        <v/>
      </c>
      <c r="AC104" s="16">
        <f>IFERROR(IF(E104="","",IF(OR(AA104=0,H104=""),0,MAX(0,TODAY()-H104))),"")</f>
        <v/>
      </c>
      <c r="AD104" s="16">
        <f>IFERROR(IF(E104="","",IF(AA104=0,"Paid",IF(H104="","No Due Date",IF(H104&gt;=TODAY(),"Not Yet Due",IF(AC104&lt;=30,"1-30 Days Overdue",IF(AC104&lt;=60,"31-60 Days Overdue",IF(AC104&lt;=90,"61-90 Days Overdue","More Than 90 Days Overdue"))))))),"")</f>
        <v/>
      </c>
      <c r="AE104" s="16">
        <f>IFERROR(IF(E104="","",TEXTJOIN(", ",TRUE,IF(ABS(S104)&gt;'Lists &amp; Settings'!$B$5,"Total mismatch",""),IF(COUNTIFS($C$5:$C$154,C104,$E$5:$E$154,E104)&gt;1,"Possible duplicate",""),IF(AND(Q104&gt;='Lists &amp; Settings'!$B$6,T104&lt;&gt;"Approved",T104&lt;&gt;"Void"),"Approval required",""),IF(AND(Z104&gt;0,OR(Y104="",X104="")),"Complete payment details",""))),"")</f>
        <v/>
      </c>
      <c r="AF104" s="12" t="n"/>
    </row>
    <row r="105">
      <c r="A105" s="12" t="n"/>
      <c r="B105" s="12" t="n"/>
      <c r="C105" s="12" t="n"/>
      <c r="D105" s="12" t="n"/>
      <c r="E105" s="12" t="n"/>
      <c r="F105" s="29" t="n"/>
      <c r="G105" s="29" t="n"/>
      <c r="H105" s="29" t="n"/>
      <c r="I105" s="12" t="n"/>
      <c r="J105" s="12" t="n"/>
      <c r="K105" s="12" t="n"/>
      <c r="L105" s="12" t="n"/>
      <c r="M105" s="30" t="n"/>
      <c r="N105" s="30" t="n"/>
      <c r="O105" s="30" t="n"/>
      <c r="P105" s="30" t="n"/>
      <c r="Q105" s="30" t="n"/>
      <c r="R105" s="31">
        <f>IFERROR(IF(E105="","",M105+N105+O105+P105),"")</f>
        <v/>
      </c>
      <c r="S105" s="31">
        <f>IFERROR(IF(E105="","",Q105-R105),"")</f>
        <v/>
      </c>
      <c r="T105" s="12" t="n"/>
      <c r="U105" s="12" t="n"/>
      <c r="V105" s="29" t="n"/>
      <c r="W105" s="12" t="n"/>
      <c r="X105" s="12" t="n"/>
      <c r="Y105" s="29" t="n"/>
      <c r="Z105" s="30" t="n"/>
      <c r="AA105" s="31">
        <f>IFERROR(IF(E105="","",MAX(0,Q105-Z105)),"")</f>
        <v/>
      </c>
      <c r="AB105" s="16">
        <f>IFERROR(IF(E105="","",IF(T105="Void","Void",IF(AA105=0,"Paid",IF(H105="","Open",IF(H105&lt;TODAY(),"Overdue",IF(H105&lt;=TODAY()+'Lists &amp; Settings'!$B$4,"Due Soon","Open")))))),"")</f>
        <v/>
      </c>
      <c r="AC105" s="16">
        <f>IFERROR(IF(E105="","",IF(OR(AA105=0,H105=""),0,MAX(0,TODAY()-H105))),"")</f>
        <v/>
      </c>
      <c r="AD105" s="16">
        <f>IFERROR(IF(E105="","",IF(AA105=0,"Paid",IF(H105="","No Due Date",IF(H105&gt;=TODAY(),"Not Yet Due",IF(AC105&lt;=30,"1-30 Days Overdue",IF(AC105&lt;=60,"31-60 Days Overdue",IF(AC105&lt;=90,"61-90 Days Overdue","More Than 90 Days Overdue"))))))),"")</f>
        <v/>
      </c>
      <c r="AE105" s="16">
        <f>IFERROR(IF(E105="","",TEXTJOIN(", ",TRUE,IF(ABS(S105)&gt;'Lists &amp; Settings'!$B$5,"Total mismatch",""),IF(COUNTIFS($C$5:$C$154,C105,$E$5:$E$154,E105)&gt;1,"Possible duplicate",""),IF(AND(Q105&gt;='Lists &amp; Settings'!$B$6,T105&lt;&gt;"Approved",T105&lt;&gt;"Void"),"Approval required",""),IF(AND(Z105&gt;0,OR(Y105="",X105="")),"Complete payment details",""))),"")</f>
        <v/>
      </c>
      <c r="AF105" s="12" t="n"/>
    </row>
    <row r="106">
      <c r="A106" s="12" t="n"/>
      <c r="B106" s="12" t="n"/>
      <c r="C106" s="12" t="n"/>
      <c r="D106" s="12" t="n"/>
      <c r="E106" s="12" t="n"/>
      <c r="F106" s="29" t="n"/>
      <c r="G106" s="29" t="n"/>
      <c r="H106" s="29" t="n"/>
      <c r="I106" s="12" t="n"/>
      <c r="J106" s="12" t="n"/>
      <c r="K106" s="12" t="n"/>
      <c r="L106" s="12" t="n"/>
      <c r="M106" s="30" t="n"/>
      <c r="N106" s="30" t="n"/>
      <c r="O106" s="30" t="n"/>
      <c r="P106" s="30" t="n"/>
      <c r="Q106" s="30" t="n"/>
      <c r="R106" s="31">
        <f>IFERROR(IF(E106="","",M106+N106+O106+P106),"")</f>
        <v/>
      </c>
      <c r="S106" s="31">
        <f>IFERROR(IF(E106="","",Q106-R106),"")</f>
        <v/>
      </c>
      <c r="T106" s="12" t="n"/>
      <c r="U106" s="12" t="n"/>
      <c r="V106" s="29" t="n"/>
      <c r="W106" s="12" t="n"/>
      <c r="X106" s="12" t="n"/>
      <c r="Y106" s="29" t="n"/>
      <c r="Z106" s="30" t="n"/>
      <c r="AA106" s="31">
        <f>IFERROR(IF(E106="","",MAX(0,Q106-Z106)),"")</f>
        <v/>
      </c>
      <c r="AB106" s="16">
        <f>IFERROR(IF(E106="","",IF(T106="Void","Void",IF(AA106=0,"Paid",IF(H106="","Open",IF(H106&lt;TODAY(),"Overdue",IF(H106&lt;=TODAY()+'Lists &amp; Settings'!$B$4,"Due Soon","Open")))))),"")</f>
        <v/>
      </c>
      <c r="AC106" s="16">
        <f>IFERROR(IF(E106="","",IF(OR(AA106=0,H106=""),0,MAX(0,TODAY()-H106))),"")</f>
        <v/>
      </c>
      <c r="AD106" s="16">
        <f>IFERROR(IF(E106="","",IF(AA106=0,"Paid",IF(H106="","No Due Date",IF(H106&gt;=TODAY(),"Not Yet Due",IF(AC106&lt;=30,"1-30 Days Overdue",IF(AC106&lt;=60,"31-60 Days Overdue",IF(AC106&lt;=90,"61-90 Days Overdue","More Than 90 Days Overdue"))))))),"")</f>
        <v/>
      </c>
      <c r="AE106" s="16">
        <f>IFERROR(IF(E106="","",TEXTJOIN(", ",TRUE,IF(ABS(S106)&gt;'Lists &amp; Settings'!$B$5,"Total mismatch",""),IF(COUNTIFS($C$5:$C$154,C106,$E$5:$E$154,E106)&gt;1,"Possible duplicate",""),IF(AND(Q106&gt;='Lists &amp; Settings'!$B$6,T106&lt;&gt;"Approved",T106&lt;&gt;"Void"),"Approval required",""),IF(AND(Z106&gt;0,OR(Y106="",X106="")),"Complete payment details",""))),"")</f>
        <v/>
      </c>
      <c r="AF106" s="12" t="n"/>
    </row>
    <row r="107">
      <c r="A107" s="12" t="n"/>
      <c r="B107" s="12" t="n"/>
      <c r="C107" s="12" t="n"/>
      <c r="D107" s="12" t="n"/>
      <c r="E107" s="12" t="n"/>
      <c r="F107" s="29" t="n"/>
      <c r="G107" s="29" t="n"/>
      <c r="H107" s="29" t="n"/>
      <c r="I107" s="12" t="n"/>
      <c r="J107" s="12" t="n"/>
      <c r="K107" s="12" t="n"/>
      <c r="L107" s="12" t="n"/>
      <c r="M107" s="30" t="n"/>
      <c r="N107" s="30" t="n"/>
      <c r="O107" s="30" t="n"/>
      <c r="P107" s="30" t="n"/>
      <c r="Q107" s="30" t="n"/>
      <c r="R107" s="31">
        <f>IFERROR(IF(E107="","",M107+N107+O107+P107),"")</f>
        <v/>
      </c>
      <c r="S107" s="31">
        <f>IFERROR(IF(E107="","",Q107-R107),"")</f>
        <v/>
      </c>
      <c r="T107" s="12" t="n"/>
      <c r="U107" s="12" t="n"/>
      <c r="V107" s="29" t="n"/>
      <c r="W107" s="12" t="n"/>
      <c r="X107" s="12" t="n"/>
      <c r="Y107" s="29" t="n"/>
      <c r="Z107" s="30" t="n"/>
      <c r="AA107" s="31">
        <f>IFERROR(IF(E107="","",MAX(0,Q107-Z107)),"")</f>
        <v/>
      </c>
      <c r="AB107" s="16">
        <f>IFERROR(IF(E107="","",IF(T107="Void","Void",IF(AA107=0,"Paid",IF(H107="","Open",IF(H107&lt;TODAY(),"Overdue",IF(H107&lt;=TODAY()+'Lists &amp; Settings'!$B$4,"Due Soon","Open")))))),"")</f>
        <v/>
      </c>
      <c r="AC107" s="16">
        <f>IFERROR(IF(E107="","",IF(OR(AA107=0,H107=""),0,MAX(0,TODAY()-H107))),"")</f>
        <v/>
      </c>
      <c r="AD107" s="16">
        <f>IFERROR(IF(E107="","",IF(AA107=0,"Paid",IF(H107="","No Due Date",IF(H107&gt;=TODAY(),"Not Yet Due",IF(AC107&lt;=30,"1-30 Days Overdue",IF(AC107&lt;=60,"31-60 Days Overdue",IF(AC107&lt;=90,"61-90 Days Overdue","More Than 90 Days Overdue"))))))),"")</f>
        <v/>
      </c>
      <c r="AE107" s="16">
        <f>IFERROR(IF(E107="","",TEXTJOIN(", ",TRUE,IF(ABS(S107)&gt;'Lists &amp; Settings'!$B$5,"Total mismatch",""),IF(COUNTIFS($C$5:$C$154,C107,$E$5:$E$154,E107)&gt;1,"Possible duplicate",""),IF(AND(Q107&gt;='Lists &amp; Settings'!$B$6,T107&lt;&gt;"Approved",T107&lt;&gt;"Void"),"Approval required",""),IF(AND(Z107&gt;0,OR(Y107="",X107="")),"Complete payment details",""))),"")</f>
        <v/>
      </c>
      <c r="AF107" s="12" t="n"/>
    </row>
    <row r="108">
      <c r="A108" s="12" t="n"/>
      <c r="B108" s="12" t="n"/>
      <c r="C108" s="12" t="n"/>
      <c r="D108" s="12" t="n"/>
      <c r="E108" s="12" t="n"/>
      <c r="F108" s="29" t="n"/>
      <c r="G108" s="29" t="n"/>
      <c r="H108" s="29" t="n"/>
      <c r="I108" s="12" t="n"/>
      <c r="J108" s="12" t="n"/>
      <c r="K108" s="12" t="n"/>
      <c r="L108" s="12" t="n"/>
      <c r="M108" s="30" t="n"/>
      <c r="N108" s="30" t="n"/>
      <c r="O108" s="30" t="n"/>
      <c r="P108" s="30" t="n"/>
      <c r="Q108" s="30" t="n"/>
      <c r="R108" s="31">
        <f>IFERROR(IF(E108="","",M108+N108+O108+P108),"")</f>
        <v/>
      </c>
      <c r="S108" s="31">
        <f>IFERROR(IF(E108="","",Q108-R108),"")</f>
        <v/>
      </c>
      <c r="T108" s="12" t="n"/>
      <c r="U108" s="12" t="n"/>
      <c r="V108" s="29" t="n"/>
      <c r="W108" s="12" t="n"/>
      <c r="X108" s="12" t="n"/>
      <c r="Y108" s="29" t="n"/>
      <c r="Z108" s="30" t="n"/>
      <c r="AA108" s="31">
        <f>IFERROR(IF(E108="","",MAX(0,Q108-Z108)),"")</f>
        <v/>
      </c>
      <c r="AB108" s="16">
        <f>IFERROR(IF(E108="","",IF(T108="Void","Void",IF(AA108=0,"Paid",IF(H108="","Open",IF(H108&lt;TODAY(),"Overdue",IF(H108&lt;=TODAY()+'Lists &amp; Settings'!$B$4,"Due Soon","Open")))))),"")</f>
        <v/>
      </c>
      <c r="AC108" s="16">
        <f>IFERROR(IF(E108="","",IF(OR(AA108=0,H108=""),0,MAX(0,TODAY()-H108))),"")</f>
        <v/>
      </c>
      <c r="AD108" s="16">
        <f>IFERROR(IF(E108="","",IF(AA108=0,"Paid",IF(H108="","No Due Date",IF(H108&gt;=TODAY(),"Not Yet Due",IF(AC108&lt;=30,"1-30 Days Overdue",IF(AC108&lt;=60,"31-60 Days Overdue",IF(AC108&lt;=90,"61-90 Days Overdue","More Than 90 Days Overdue"))))))),"")</f>
        <v/>
      </c>
      <c r="AE108" s="16">
        <f>IFERROR(IF(E108="","",TEXTJOIN(", ",TRUE,IF(ABS(S108)&gt;'Lists &amp; Settings'!$B$5,"Total mismatch",""),IF(COUNTIFS($C$5:$C$154,C108,$E$5:$E$154,E108)&gt;1,"Possible duplicate",""),IF(AND(Q108&gt;='Lists &amp; Settings'!$B$6,T108&lt;&gt;"Approved",T108&lt;&gt;"Void"),"Approval required",""),IF(AND(Z108&gt;0,OR(Y108="",X108="")),"Complete payment details",""))),"")</f>
        <v/>
      </c>
      <c r="AF108" s="12" t="n"/>
    </row>
    <row r="109">
      <c r="A109" s="12" t="n"/>
      <c r="B109" s="12" t="n"/>
      <c r="C109" s="12" t="n"/>
      <c r="D109" s="12" t="n"/>
      <c r="E109" s="12" t="n"/>
      <c r="F109" s="29" t="n"/>
      <c r="G109" s="29" t="n"/>
      <c r="H109" s="29" t="n"/>
      <c r="I109" s="12" t="n"/>
      <c r="J109" s="12" t="n"/>
      <c r="K109" s="12" t="n"/>
      <c r="L109" s="12" t="n"/>
      <c r="M109" s="30" t="n"/>
      <c r="N109" s="30" t="n"/>
      <c r="O109" s="30" t="n"/>
      <c r="P109" s="30" t="n"/>
      <c r="Q109" s="30" t="n"/>
      <c r="R109" s="31">
        <f>IFERROR(IF(E109="","",M109+N109+O109+P109),"")</f>
        <v/>
      </c>
      <c r="S109" s="31">
        <f>IFERROR(IF(E109="","",Q109-R109),"")</f>
        <v/>
      </c>
      <c r="T109" s="12" t="n"/>
      <c r="U109" s="12" t="n"/>
      <c r="V109" s="29" t="n"/>
      <c r="W109" s="12" t="n"/>
      <c r="X109" s="12" t="n"/>
      <c r="Y109" s="29" t="n"/>
      <c r="Z109" s="30" t="n"/>
      <c r="AA109" s="31">
        <f>IFERROR(IF(E109="","",MAX(0,Q109-Z109)),"")</f>
        <v/>
      </c>
      <c r="AB109" s="16">
        <f>IFERROR(IF(E109="","",IF(T109="Void","Void",IF(AA109=0,"Paid",IF(H109="","Open",IF(H109&lt;TODAY(),"Overdue",IF(H109&lt;=TODAY()+'Lists &amp; Settings'!$B$4,"Due Soon","Open")))))),"")</f>
        <v/>
      </c>
      <c r="AC109" s="16">
        <f>IFERROR(IF(E109="","",IF(OR(AA109=0,H109=""),0,MAX(0,TODAY()-H109))),"")</f>
        <v/>
      </c>
      <c r="AD109" s="16">
        <f>IFERROR(IF(E109="","",IF(AA109=0,"Paid",IF(H109="","No Due Date",IF(H109&gt;=TODAY(),"Not Yet Due",IF(AC109&lt;=30,"1-30 Days Overdue",IF(AC109&lt;=60,"31-60 Days Overdue",IF(AC109&lt;=90,"61-90 Days Overdue","More Than 90 Days Overdue"))))))),"")</f>
        <v/>
      </c>
      <c r="AE109" s="16">
        <f>IFERROR(IF(E109="","",TEXTJOIN(", ",TRUE,IF(ABS(S109)&gt;'Lists &amp; Settings'!$B$5,"Total mismatch",""),IF(COUNTIFS($C$5:$C$154,C109,$E$5:$E$154,E109)&gt;1,"Possible duplicate",""),IF(AND(Q109&gt;='Lists &amp; Settings'!$B$6,T109&lt;&gt;"Approved",T109&lt;&gt;"Void"),"Approval required",""),IF(AND(Z109&gt;0,OR(Y109="",X109="")),"Complete payment details",""))),"")</f>
        <v/>
      </c>
      <c r="AF109" s="12" t="n"/>
    </row>
    <row r="110">
      <c r="A110" s="12" t="n"/>
      <c r="B110" s="12" t="n"/>
      <c r="C110" s="12" t="n"/>
      <c r="D110" s="12" t="n"/>
      <c r="E110" s="12" t="n"/>
      <c r="F110" s="29" t="n"/>
      <c r="G110" s="29" t="n"/>
      <c r="H110" s="29" t="n"/>
      <c r="I110" s="12" t="n"/>
      <c r="J110" s="12" t="n"/>
      <c r="K110" s="12" t="n"/>
      <c r="L110" s="12" t="n"/>
      <c r="M110" s="30" t="n"/>
      <c r="N110" s="30" t="n"/>
      <c r="O110" s="30" t="n"/>
      <c r="P110" s="30" t="n"/>
      <c r="Q110" s="30" t="n"/>
      <c r="R110" s="31">
        <f>IFERROR(IF(E110="","",M110+N110+O110+P110),"")</f>
        <v/>
      </c>
      <c r="S110" s="31">
        <f>IFERROR(IF(E110="","",Q110-R110),"")</f>
        <v/>
      </c>
      <c r="T110" s="12" t="n"/>
      <c r="U110" s="12" t="n"/>
      <c r="V110" s="29" t="n"/>
      <c r="W110" s="12" t="n"/>
      <c r="X110" s="12" t="n"/>
      <c r="Y110" s="29" t="n"/>
      <c r="Z110" s="30" t="n"/>
      <c r="AA110" s="31">
        <f>IFERROR(IF(E110="","",MAX(0,Q110-Z110)),"")</f>
        <v/>
      </c>
      <c r="AB110" s="16">
        <f>IFERROR(IF(E110="","",IF(T110="Void","Void",IF(AA110=0,"Paid",IF(H110="","Open",IF(H110&lt;TODAY(),"Overdue",IF(H110&lt;=TODAY()+'Lists &amp; Settings'!$B$4,"Due Soon","Open")))))),"")</f>
        <v/>
      </c>
      <c r="AC110" s="16">
        <f>IFERROR(IF(E110="","",IF(OR(AA110=0,H110=""),0,MAX(0,TODAY()-H110))),"")</f>
        <v/>
      </c>
      <c r="AD110" s="16">
        <f>IFERROR(IF(E110="","",IF(AA110=0,"Paid",IF(H110="","No Due Date",IF(H110&gt;=TODAY(),"Not Yet Due",IF(AC110&lt;=30,"1-30 Days Overdue",IF(AC110&lt;=60,"31-60 Days Overdue",IF(AC110&lt;=90,"61-90 Days Overdue","More Than 90 Days Overdue"))))))),"")</f>
        <v/>
      </c>
      <c r="AE110" s="16">
        <f>IFERROR(IF(E110="","",TEXTJOIN(", ",TRUE,IF(ABS(S110)&gt;'Lists &amp; Settings'!$B$5,"Total mismatch",""),IF(COUNTIFS($C$5:$C$154,C110,$E$5:$E$154,E110)&gt;1,"Possible duplicate",""),IF(AND(Q110&gt;='Lists &amp; Settings'!$B$6,T110&lt;&gt;"Approved",T110&lt;&gt;"Void"),"Approval required",""),IF(AND(Z110&gt;0,OR(Y110="",X110="")),"Complete payment details",""))),"")</f>
        <v/>
      </c>
      <c r="AF110" s="12" t="n"/>
    </row>
    <row r="111">
      <c r="A111" s="12" t="n"/>
      <c r="B111" s="12" t="n"/>
      <c r="C111" s="12" t="n"/>
      <c r="D111" s="12" t="n"/>
      <c r="E111" s="12" t="n"/>
      <c r="F111" s="29" t="n"/>
      <c r="G111" s="29" t="n"/>
      <c r="H111" s="29" t="n"/>
      <c r="I111" s="12" t="n"/>
      <c r="J111" s="12" t="n"/>
      <c r="K111" s="12" t="n"/>
      <c r="L111" s="12" t="n"/>
      <c r="M111" s="30" t="n"/>
      <c r="N111" s="30" t="n"/>
      <c r="O111" s="30" t="n"/>
      <c r="P111" s="30" t="n"/>
      <c r="Q111" s="30" t="n"/>
      <c r="R111" s="31">
        <f>IFERROR(IF(E111="","",M111+N111+O111+P111),"")</f>
        <v/>
      </c>
      <c r="S111" s="31">
        <f>IFERROR(IF(E111="","",Q111-R111),"")</f>
        <v/>
      </c>
      <c r="T111" s="12" t="n"/>
      <c r="U111" s="12" t="n"/>
      <c r="V111" s="29" t="n"/>
      <c r="W111" s="12" t="n"/>
      <c r="X111" s="12" t="n"/>
      <c r="Y111" s="29" t="n"/>
      <c r="Z111" s="30" t="n"/>
      <c r="AA111" s="31">
        <f>IFERROR(IF(E111="","",MAX(0,Q111-Z111)),"")</f>
        <v/>
      </c>
      <c r="AB111" s="16">
        <f>IFERROR(IF(E111="","",IF(T111="Void","Void",IF(AA111=0,"Paid",IF(H111="","Open",IF(H111&lt;TODAY(),"Overdue",IF(H111&lt;=TODAY()+'Lists &amp; Settings'!$B$4,"Due Soon","Open")))))),"")</f>
        <v/>
      </c>
      <c r="AC111" s="16">
        <f>IFERROR(IF(E111="","",IF(OR(AA111=0,H111=""),0,MAX(0,TODAY()-H111))),"")</f>
        <v/>
      </c>
      <c r="AD111" s="16">
        <f>IFERROR(IF(E111="","",IF(AA111=0,"Paid",IF(H111="","No Due Date",IF(H111&gt;=TODAY(),"Not Yet Due",IF(AC111&lt;=30,"1-30 Days Overdue",IF(AC111&lt;=60,"31-60 Days Overdue",IF(AC111&lt;=90,"61-90 Days Overdue","More Than 90 Days Overdue"))))))),"")</f>
        <v/>
      </c>
      <c r="AE111" s="16">
        <f>IFERROR(IF(E111="","",TEXTJOIN(", ",TRUE,IF(ABS(S111)&gt;'Lists &amp; Settings'!$B$5,"Total mismatch",""),IF(COUNTIFS($C$5:$C$154,C111,$E$5:$E$154,E111)&gt;1,"Possible duplicate",""),IF(AND(Q111&gt;='Lists &amp; Settings'!$B$6,T111&lt;&gt;"Approved",T111&lt;&gt;"Void"),"Approval required",""),IF(AND(Z111&gt;0,OR(Y111="",X111="")),"Complete payment details",""))),"")</f>
        <v/>
      </c>
      <c r="AF111" s="12" t="n"/>
    </row>
    <row r="112">
      <c r="A112" s="12" t="n"/>
      <c r="B112" s="12" t="n"/>
      <c r="C112" s="12" t="n"/>
      <c r="D112" s="12" t="n"/>
      <c r="E112" s="12" t="n"/>
      <c r="F112" s="29" t="n"/>
      <c r="G112" s="29" t="n"/>
      <c r="H112" s="29" t="n"/>
      <c r="I112" s="12" t="n"/>
      <c r="J112" s="12" t="n"/>
      <c r="K112" s="12" t="n"/>
      <c r="L112" s="12" t="n"/>
      <c r="M112" s="30" t="n"/>
      <c r="N112" s="30" t="n"/>
      <c r="O112" s="30" t="n"/>
      <c r="P112" s="30" t="n"/>
      <c r="Q112" s="30" t="n"/>
      <c r="R112" s="31">
        <f>IFERROR(IF(E112="","",M112+N112+O112+P112),"")</f>
        <v/>
      </c>
      <c r="S112" s="31">
        <f>IFERROR(IF(E112="","",Q112-R112),"")</f>
        <v/>
      </c>
      <c r="T112" s="12" t="n"/>
      <c r="U112" s="12" t="n"/>
      <c r="V112" s="29" t="n"/>
      <c r="W112" s="12" t="n"/>
      <c r="X112" s="12" t="n"/>
      <c r="Y112" s="29" t="n"/>
      <c r="Z112" s="30" t="n"/>
      <c r="AA112" s="31">
        <f>IFERROR(IF(E112="","",MAX(0,Q112-Z112)),"")</f>
        <v/>
      </c>
      <c r="AB112" s="16">
        <f>IFERROR(IF(E112="","",IF(T112="Void","Void",IF(AA112=0,"Paid",IF(H112="","Open",IF(H112&lt;TODAY(),"Overdue",IF(H112&lt;=TODAY()+'Lists &amp; Settings'!$B$4,"Due Soon","Open")))))),"")</f>
        <v/>
      </c>
      <c r="AC112" s="16">
        <f>IFERROR(IF(E112="","",IF(OR(AA112=0,H112=""),0,MAX(0,TODAY()-H112))),"")</f>
        <v/>
      </c>
      <c r="AD112" s="16">
        <f>IFERROR(IF(E112="","",IF(AA112=0,"Paid",IF(H112="","No Due Date",IF(H112&gt;=TODAY(),"Not Yet Due",IF(AC112&lt;=30,"1-30 Days Overdue",IF(AC112&lt;=60,"31-60 Days Overdue",IF(AC112&lt;=90,"61-90 Days Overdue","More Than 90 Days Overdue"))))))),"")</f>
        <v/>
      </c>
      <c r="AE112" s="16">
        <f>IFERROR(IF(E112="","",TEXTJOIN(", ",TRUE,IF(ABS(S112)&gt;'Lists &amp; Settings'!$B$5,"Total mismatch",""),IF(COUNTIFS($C$5:$C$154,C112,$E$5:$E$154,E112)&gt;1,"Possible duplicate",""),IF(AND(Q112&gt;='Lists &amp; Settings'!$B$6,T112&lt;&gt;"Approved",T112&lt;&gt;"Void"),"Approval required",""),IF(AND(Z112&gt;0,OR(Y112="",X112="")),"Complete payment details",""))),"")</f>
        <v/>
      </c>
      <c r="AF112" s="12" t="n"/>
    </row>
    <row r="113">
      <c r="A113" s="12" t="n"/>
      <c r="B113" s="12" t="n"/>
      <c r="C113" s="12" t="n"/>
      <c r="D113" s="12" t="n"/>
      <c r="E113" s="12" t="n"/>
      <c r="F113" s="29" t="n"/>
      <c r="G113" s="29" t="n"/>
      <c r="H113" s="29" t="n"/>
      <c r="I113" s="12" t="n"/>
      <c r="J113" s="12" t="n"/>
      <c r="K113" s="12" t="n"/>
      <c r="L113" s="12" t="n"/>
      <c r="M113" s="30" t="n"/>
      <c r="N113" s="30" t="n"/>
      <c r="O113" s="30" t="n"/>
      <c r="P113" s="30" t="n"/>
      <c r="Q113" s="30" t="n"/>
      <c r="R113" s="31">
        <f>IFERROR(IF(E113="","",M113+N113+O113+P113),"")</f>
        <v/>
      </c>
      <c r="S113" s="31">
        <f>IFERROR(IF(E113="","",Q113-R113),"")</f>
        <v/>
      </c>
      <c r="T113" s="12" t="n"/>
      <c r="U113" s="12" t="n"/>
      <c r="V113" s="29" t="n"/>
      <c r="W113" s="12" t="n"/>
      <c r="X113" s="12" t="n"/>
      <c r="Y113" s="29" t="n"/>
      <c r="Z113" s="30" t="n"/>
      <c r="AA113" s="31">
        <f>IFERROR(IF(E113="","",MAX(0,Q113-Z113)),"")</f>
        <v/>
      </c>
      <c r="AB113" s="16">
        <f>IFERROR(IF(E113="","",IF(T113="Void","Void",IF(AA113=0,"Paid",IF(H113="","Open",IF(H113&lt;TODAY(),"Overdue",IF(H113&lt;=TODAY()+'Lists &amp; Settings'!$B$4,"Due Soon","Open")))))),"")</f>
        <v/>
      </c>
      <c r="AC113" s="16">
        <f>IFERROR(IF(E113="","",IF(OR(AA113=0,H113=""),0,MAX(0,TODAY()-H113))),"")</f>
        <v/>
      </c>
      <c r="AD113" s="16">
        <f>IFERROR(IF(E113="","",IF(AA113=0,"Paid",IF(H113="","No Due Date",IF(H113&gt;=TODAY(),"Not Yet Due",IF(AC113&lt;=30,"1-30 Days Overdue",IF(AC113&lt;=60,"31-60 Days Overdue",IF(AC113&lt;=90,"61-90 Days Overdue","More Than 90 Days Overdue"))))))),"")</f>
        <v/>
      </c>
      <c r="AE113" s="16">
        <f>IFERROR(IF(E113="","",TEXTJOIN(", ",TRUE,IF(ABS(S113)&gt;'Lists &amp; Settings'!$B$5,"Total mismatch",""),IF(COUNTIFS($C$5:$C$154,C113,$E$5:$E$154,E113)&gt;1,"Possible duplicate",""),IF(AND(Q113&gt;='Lists &amp; Settings'!$B$6,T113&lt;&gt;"Approved",T113&lt;&gt;"Void"),"Approval required",""),IF(AND(Z113&gt;0,OR(Y113="",X113="")),"Complete payment details",""))),"")</f>
        <v/>
      </c>
      <c r="AF113" s="12" t="n"/>
    </row>
    <row r="114">
      <c r="A114" s="12" t="n"/>
      <c r="B114" s="12" t="n"/>
      <c r="C114" s="12" t="n"/>
      <c r="D114" s="12" t="n"/>
      <c r="E114" s="12" t="n"/>
      <c r="F114" s="29" t="n"/>
      <c r="G114" s="29" t="n"/>
      <c r="H114" s="29" t="n"/>
      <c r="I114" s="12" t="n"/>
      <c r="J114" s="12" t="n"/>
      <c r="K114" s="12" t="n"/>
      <c r="L114" s="12" t="n"/>
      <c r="M114" s="30" t="n"/>
      <c r="N114" s="30" t="n"/>
      <c r="O114" s="30" t="n"/>
      <c r="P114" s="30" t="n"/>
      <c r="Q114" s="30" t="n"/>
      <c r="R114" s="31">
        <f>IFERROR(IF(E114="","",M114+N114+O114+P114),"")</f>
        <v/>
      </c>
      <c r="S114" s="31">
        <f>IFERROR(IF(E114="","",Q114-R114),"")</f>
        <v/>
      </c>
      <c r="T114" s="12" t="n"/>
      <c r="U114" s="12" t="n"/>
      <c r="V114" s="29" t="n"/>
      <c r="W114" s="12" t="n"/>
      <c r="X114" s="12" t="n"/>
      <c r="Y114" s="29" t="n"/>
      <c r="Z114" s="30" t="n"/>
      <c r="AA114" s="31">
        <f>IFERROR(IF(E114="","",MAX(0,Q114-Z114)),"")</f>
        <v/>
      </c>
      <c r="AB114" s="16">
        <f>IFERROR(IF(E114="","",IF(T114="Void","Void",IF(AA114=0,"Paid",IF(H114="","Open",IF(H114&lt;TODAY(),"Overdue",IF(H114&lt;=TODAY()+'Lists &amp; Settings'!$B$4,"Due Soon","Open")))))),"")</f>
        <v/>
      </c>
      <c r="AC114" s="16">
        <f>IFERROR(IF(E114="","",IF(OR(AA114=0,H114=""),0,MAX(0,TODAY()-H114))),"")</f>
        <v/>
      </c>
      <c r="AD114" s="16">
        <f>IFERROR(IF(E114="","",IF(AA114=0,"Paid",IF(H114="","No Due Date",IF(H114&gt;=TODAY(),"Not Yet Due",IF(AC114&lt;=30,"1-30 Days Overdue",IF(AC114&lt;=60,"31-60 Days Overdue",IF(AC114&lt;=90,"61-90 Days Overdue","More Than 90 Days Overdue"))))))),"")</f>
        <v/>
      </c>
      <c r="AE114" s="16">
        <f>IFERROR(IF(E114="","",TEXTJOIN(", ",TRUE,IF(ABS(S114)&gt;'Lists &amp; Settings'!$B$5,"Total mismatch",""),IF(COUNTIFS($C$5:$C$154,C114,$E$5:$E$154,E114)&gt;1,"Possible duplicate",""),IF(AND(Q114&gt;='Lists &amp; Settings'!$B$6,T114&lt;&gt;"Approved",T114&lt;&gt;"Void"),"Approval required",""),IF(AND(Z114&gt;0,OR(Y114="",X114="")),"Complete payment details",""))),"")</f>
        <v/>
      </c>
      <c r="AF114" s="12" t="n"/>
    </row>
    <row r="115">
      <c r="A115" s="12" t="n"/>
      <c r="B115" s="12" t="n"/>
      <c r="C115" s="12" t="n"/>
      <c r="D115" s="12" t="n"/>
      <c r="E115" s="12" t="n"/>
      <c r="F115" s="29" t="n"/>
      <c r="G115" s="29" t="n"/>
      <c r="H115" s="29" t="n"/>
      <c r="I115" s="12" t="n"/>
      <c r="J115" s="12" t="n"/>
      <c r="K115" s="12" t="n"/>
      <c r="L115" s="12" t="n"/>
      <c r="M115" s="30" t="n"/>
      <c r="N115" s="30" t="n"/>
      <c r="O115" s="30" t="n"/>
      <c r="P115" s="30" t="n"/>
      <c r="Q115" s="30" t="n"/>
      <c r="R115" s="31">
        <f>IFERROR(IF(E115="","",M115+N115+O115+P115),"")</f>
        <v/>
      </c>
      <c r="S115" s="31">
        <f>IFERROR(IF(E115="","",Q115-R115),"")</f>
        <v/>
      </c>
      <c r="T115" s="12" t="n"/>
      <c r="U115" s="12" t="n"/>
      <c r="V115" s="29" t="n"/>
      <c r="W115" s="12" t="n"/>
      <c r="X115" s="12" t="n"/>
      <c r="Y115" s="29" t="n"/>
      <c r="Z115" s="30" t="n"/>
      <c r="AA115" s="31">
        <f>IFERROR(IF(E115="","",MAX(0,Q115-Z115)),"")</f>
        <v/>
      </c>
      <c r="AB115" s="16">
        <f>IFERROR(IF(E115="","",IF(T115="Void","Void",IF(AA115=0,"Paid",IF(H115="","Open",IF(H115&lt;TODAY(),"Overdue",IF(H115&lt;=TODAY()+'Lists &amp; Settings'!$B$4,"Due Soon","Open")))))),"")</f>
        <v/>
      </c>
      <c r="AC115" s="16">
        <f>IFERROR(IF(E115="","",IF(OR(AA115=0,H115=""),0,MAX(0,TODAY()-H115))),"")</f>
        <v/>
      </c>
      <c r="AD115" s="16">
        <f>IFERROR(IF(E115="","",IF(AA115=0,"Paid",IF(H115="","No Due Date",IF(H115&gt;=TODAY(),"Not Yet Due",IF(AC115&lt;=30,"1-30 Days Overdue",IF(AC115&lt;=60,"31-60 Days Overdue",IF(AC115&lt;=90,"61-90 Days Overdue","More Than 90 Days Overdue"))))))),"")</f>
        <v/>
      </c>
      <c r="AE115" s="16">
        <f>IFERROR(IF(E115="","",TEXTJOIN(", ",TRUE,IF(ABS(S115)&gt;'Lists &amp; Settings'!$B$5,"Total mismatch",""),IF(COUNTIFS($C$5:$C$154,C115,$E$5:$E$154,E115)&gt;1,"Possible duplicate",""),IF(AND(Q115&gt;='Lists &amp; Settings'!$B$6,T115&lt;&gt;"Approved",T115&lt;&gt;"Void"),"Approval required",""),IF(AND(Z115&gt;0,OR(Y115="",X115="")),"Complete payment details",""))),"")</f>
        <v/>
      </c>
      <c r="AF115" s="12" t="n"/>
    </row>
    <row r="116">
      <c r="A116" s="12" t="n"/>
      <c r="B116" s="12" t="n"/>
      <c r="C116" s="12" t="n"/>
      <c r="D116" s="12" t="n"/>
      <c r="E116" s="12" t="n"/>
      <c r="F116" s="29" t="n"/>
      <c r="G116" s="29" t="n"/>
      <c r="H116" s="29" t="n"/>
      <c r="I116" s="12" t="n"/>
      <c r="J116" s="12" t="n"/>
      <c r="K116" s="12" t="n"/>
      <c r="L116" s="12" t="n"/>
      <c r="M116" s="30" t="n"/>
      <c r="N116" s="30" t="n"/>
      <c r="O116" s="30" t="n"/>
      <c r="P116" s="30" t="n"/>
      <c r="Q116" s="30" t="n"/>
      <c r="R116" s="31">
        <f>IFERROR(IF(E116="","",M116+N116+O116+P116),"")</f>
        <v/>
      </c>
      <c r="S116" s="31">
        <f>IFERROR(IF(E116="","",Q116-R116),"")</f>
        <v/>
      </c>
      <c r="T116" s="12" t="n"/>
      <c r="U116" s="12" t="n"/>
      <c r="V116" s="29" t="n"/>
      <c r="W116" s="12" t="n"/>
      <c r="X116" s="12" t="n"/>
      <c r="Y116" s="29" t="n"/>
      <c r="Z116" s="30" t="n"/>
      <c r="AA116" s="31">
        <f>IFERROR(IF(E116="","",MAX(0,Q116-Z116)),"")</f>
        <v/>
      </c>
      <c r="AB116" s="16">
        <f>IFERROR(IF(E116="","",IF(T116="Void","Void",IF(AA116=0,"Paid",IF(H116="","Open",IF(H116&lt;TODAY(),"Overdue",IF(H116&lt;=TODAY()+'Lists &amp; Settings'!$B$4,"Due Soon","Open")))))),"")</f>
        <v/>
      </c>
      <c r="AC116" s="16">
        <f>IFERROR(IF(E116="","",IF(OR(AA116=0,H116=""),0,MAX(0,TODAY()-H116))),"")</f>
        <v/>
      </c>
      <c r="AD116" s="16">
        <f>IFERROR(IF(E116="","",IF(AA116=0,"Paid",IF(H116="","No Due Date",IF(H116&gt;=TODAY(),"Not Yet Due",IF(AC116&lt;=30,"1-30 Days Overdue",IF(AC116&lt;=60,"31-60 Days Overdue",IF(AC116&lt;=90,"61-90 Days Overdue","More Than 90 Days Overdue"))))))),"")</f>
        <v/>
      </c>
      <c r="AE116" s="16">
        <f>IFERROR(IF(E116="","",TEXTJOIN(", ",TRUE,IF(ABS(S116)&gt;'Lists &amp; Settings'!$B$5,"Total mismatch",""),IF(COUNTIFS($C$5:$C$154,C116,$E$5:$E$154,E116)&gt;1,"Possible duplicate",""),IF(AND(Q116&gt;='Lists &amp; Settings'!$B$6,T116&lt;&gt;"Approved",T116&lt;&gt;"Void"),"Approval required",""),IF(AND(Z116&gt;0,OR(Y116="",X116="")),"Complete payment details",""))),"")</f>
        <v/>
      </c>
      <c r="AF116" s="12" t="n"/>
    </row>
    <row r="117">
      <c r="A117" s="12" t="n"/>
      <c r="B117" s="12" t="n"/>
      <c r="C117" s="12" t="n"/>
      <c r="D117" s="12" t="n"/>
      <c r="E117" s="12" t="n"/>
      <c r="F117" s="29" t="n"/>
      <c r="G117" s="29" t="n"/>
      <c r="H117" s="29" t="n"/>
      <c r="I117" s="12" t="n"/>
      <c r="J117" s="12" t="n"/>
      <c r="K117" s="12" t="n"/>
      <c r="L117" s="12" t="n"/>
      <c r="M117" s="30" t="n"/>
      <c r="N117" s="30" t="n"/>
      <c r="O117" s="30" t="n"/>
      <c r="P117" s="30" t="n"/>
      <c r="Q117" s="30" t="n"/>
      <c r="R117" s="31">
        <f>IFERROR(IF(E117="","",M117+N117+O117+P117),"")</f>
        <v/>
      </c>
      <c r="S117" s="31">
        <f>IFERROR(IF(E117="","",Q117-R117),"")</f>
        <v/>
      </c>
      <c r="T117" s="12" t="n"/>
      <c r="U117" s="12" t="n"/>
      <c r="V117" s="29" t="n"/>
      <c r="W117" s="12" t="n"/>
      <c r="X117" s="12" t="n"/>
      <c r="Y117" s="29" t="n"/>
      <c r="Z117" s="30" t="n"/>
      <c r="AA117" s="31">
        <f>IFERROR(IF(E117="","",MAX(0,Q117-Z117)),"")</f>
        <v/>
      </c>
      <c r="AB117" s="16">
        <f>IFERROR(IF(E117="","",IF(T117="Void","Void",IF(AA117=0,"Paid",IF(H117="","Open",IF(H117&lt;TODAY(),"Overdue",IF(H117&lt;=TODAY()+'Lists &amp; Settings'!$B$4,"Due Soon","Open")))))),"")</f>
        <v/>
      </c>
      <c r="AC117" s="16">
        <f>IFERROR(IF(E117="","",IF(OR(AA117=0,H117=""),0,MAX(0,TODAY()-H117))),"")</f>
        <v/>
      </c>
      <c r="AD117" s="16">
        <f>IFERROR(IF(E117="","",IF(AA117=0,"Paid",IF(H117="","No Due Date",IF(H117&gt;=TODAY(),"Not Yet Due",IF(AC117&lt;=30,"1-30 Days Overdue",IF(AC117&lt;=60,"31-60 Days Overdue",IF(AC117&lt;=90,"61-90 Days Overdue","More Than 90 Days Overdue"))))))),"")</f>
        <v/>
      </c>
      <c r="AE117" s="16">
        <f>IFERROR(IF(E117="","",TEXTJOIN(", ",TRUE,IF(ABS(S117)&gt;'Lists &amp; Settings'!$B$5,"Total mismatch",""),IF(COUNTIFS($C$5:$C$154,C117,$E$5:$E$154,E117)&gt;1,"Possible duplicate",""),IF(AND(Q117&gt;='Lists &amp; Settings'!$B$6,T117&lt;&gt;"Approved",T117&lt;&gt;"Void"),"Approval required",""),IF(AND(Z117&gt;0,OR(Y117="",X117="")),"Complete payment details",""))),"")</f>
        <v/>
      </c>
      <c r="AF117" s="12" t="n"/>
    </row>
    <row r="118">
      <c r="A118" s="12" t="n"/>
      <c r="B118" s="12" t="n"/>
      <c r="C118" s="12" t="n"/>
      <c r="D118" s="12" t="n"/>
      <c r="E118" s="12" t="n"/>
      <c r="F118" s="29" t="n"/>
      <c r="G118" s="29" t="n"/>
      <c r="H118" s="29" t="n"/>
      <c r="I118" s="12" t="n"/>
      <c r="J118" s="12" t="n"/>
      <c r="K118" s="12" t="n"/>
      <c r="L118" s="12" t="n"/>
      <c r="M118" s="30" t="n"/>
      <c r="N118" s="30" t="n"/>
      <c r="O118" s="30" t="n"/>
      <c r="P118" s="30" t="n"/>
      <c r="Q118" s="30" t="n"/>
      <c r="R118" s="31">
        <f>IFERROR(IF(E118="","",M118+N118+O118+P118),"")</f>
        <v/>
      </c>
      <c r="S118" s="31">
        <f>IFERROR(IF(E118="","",Q118-R118),"")</f>
        <v/>
      </c>
      <c r="T118" s="12" t="n"/>
      <c r="U118" s="12" t="n"/>
      <c r="V118" s="29" t="n"/>
      <c r="W118" s="12" t="n"/>
      <c r="X118" s="12" t="n"/>
      <c r="Y118" s="29" t="n"/>
      <c r="Z118" s="30" t="n"/>
      <c r="AA118" s="31">
        <f>IFERROR(IF(E118="","",MAX(0,Q118-Z118)),"")</f>
        <v/>
      </c>
      <c r="AB118" s="16">
        <f>IFERROR(IF(E118="","",IF(T118="Void","Void",IF(AA118=0,"Paid",IF(H118="","Open",IF(H118&lt;TODAY(),"Overdue",IF(H118&lt;=TODAY()+'Lists &amp; Settings'!$B$4,"Due Soon","Open")))))),"")</f>
        <v/>
      </c>
      <c r="AC118" s="16">
        <f>IFERROR(IF(E118="","",IF(OR(AA118=0,H118=""),0,MAX(0,TODAY()-H118))),"")</f>
        <v/>
      </c>
      <c r="AD118" s="16">
        <f>IFERROR(IF(E118="","",IF(AA118=0,"Paid",IF(H118="","No Due Date",IF(H118&gt;=TODAY(),"Not Yet Due",IF(AC118&lt;=30,"1-30 Days Overdue",IF(AC118&lt;=60,"31-60 Days Overdue",IF(AC118&lt;=90,"61-90 Days Overdue","More Than 90 Days Overdue"))))))),"")</f>
        <v/>
      </c>
      <c r="AE118" s="16">
        <f>IFERROR(IF(E118="","",TEXTJOIN(", ",TRUE,IF(ABS(S118)&gt;'Lists &amp; Settings'!$B$5,"Total mismatch",""),IF(COUNTIFS($C$5:$C$154,C118,$E$5:$E$154,E118)&gt;1,"Possible duplicate",""),IF(AND(Q118&gt;='Lists &amp; Settings'!$B$6,T118&lt;&gt;"Approved",T118&lt;&gt;"Void"),"Approval required",""),IF(AND(Z118&gt;0,OR(Y118="",X118="")),"Complete payment details",""))),"")</f>
        <v/>
      </c>
      <c r="AF118" s="12" t="n"/>
    </row>
    <row r="119">
      <c r="A119" s="12" t="n"/>
      <c r="B119" s="12" t="n"/>
      <c r="C119" s="12" t="n"/>
      <c r="D119" s="12" t="n"/>
      <c r="E119" s="12" t="n"/>
      <c r="F119" s="29" t="n"/>
      <c r="G119" s="29" t="n"/>
      <c r="H119" s="29" t="n"/>
      <c r="I119" s="12" t="n"/>
      <c r="J119" s="12" t="n"/>
      <c r="K119" s="12" t="n"/>
      <c r="L119" s="12" t="n"/>
      <c r="M119" s="30" t="n"/>
      <c r="N119" s="30" t="n"/>
      <c r="O119" s="30" t="n"/>
      <c r="P119" s="30" t="n"/>
      <c r="Q119" s="30" t="n"/>
      <c r="R119" s="31">
        <f>IFERROR(IF(E119="","",M119+N119+O119+P119),"")</f>
        <v/>
      </c>
      <c r="S119" s="31">
        <f>IFERROR(IF(E119="","",Q119-R119),"")</f>
        <v/>
      </c>
      <c r="T119" s="12" t="n"/>
      <c r="U119" s="12" t="n"/>
      <c r="V119" s="29" t="n"/>
      <c r="W119" s="12" t="n"/>
      <c r="X119" s="12" t="n"/>
      <c r="Y119" s="29" t="n"/>
      <c r="Z119" s="30" t="n"/>
      <c r="AA119" s="31">
        <f>IFERROR(IF(E119="","",MAX(0,Q119-Z119)),"")</f>
        <v/>
      </c>
      <c r="AB119" s="16">
        <f>IFERROR(IF(E119="","",IF(T119="Void","Void",IF(AA119=0,"Paid",IF(H119="","Open",IF(H119&lt;TODAY(),"Overdue",IF(H119&lt;=TODAY()+'Lists &amp; Settings'!$B$4,"Due Soon","Open")))))),"")</f>
        <v/>
      </c>
      <c r="AC119" s="16">
        <f>IFERROR(IF(E119="","",IF(OR(AA119=0,H119=""),0,MAX(0,TODAY()-H119))),"")</f>
        <v/>
      </c>
      <c r="AD119" s="16">
        <f>IFERROR(IF(E119="","",IF(AA119=0,"Paid",IF(H119="","No Due Date",IF(H119&gt;=TODAY(),"Not Yet Due",IF(AC119&lt;=30,"1-30 Days Overdue",IF(AC119&lt;=60,"31-60 Days Overdue",IF(AC119&lt;=90,"61-90 Days Overdue","More Than 90 Days Overdue"))))))),"")</f>
        <v/>
      </c>
      <c r="AE119" s="16">
        <f>IFERROR(IF(E119="","",TEXTJOIN(", ",TRUE,IF(ABS(S119)&gt;'Lists &amp; Settings'!$B$5,"Total mismatch",""),IF(COUNTIFS($C$5:$C$154,C119,$E$5:$E$154,E119)&gt;1,"Possible duplicate",""),IF(AND(Q119&gt;='Lists &amp; Settings'!$B$6,T119&lt;&gt;"Approved",T119&lt;&gt;"Void"),"Approval required",""),IF(AND(Z119&gt;0,OR(Y119="",X119="")),"Complete payment details",""))),"")</f>
        <v/>
      </c>
      <c r="AF119" s="12" t="n"/>
    </row>
    <row r="120">
      <c r="A120" s="12" t="n"/>
      <c r="B120" s="12" t="n"/>
      <c r="C120" s="12" t="n"/>
      <c r="D120" s="12" t="n"/>
      <c r="E120" s="12" t="n"/>
      <c r="F120" s="29" t="n"/>
      <c r="G120" s="29" t="n"/>
      <c r="H120" s="29" t="n"/>
      <c r="I120" s="12" t="n"/>
      <c r="J120" s="12" t="n"/>
      <c r="K120" s="12" t="n"/>
      <c r="L120" s="12" t="n"/>
      <c r="M120" s="30" t="n"/>
      <c r="N120" s="30" t="n"/>
      <c r="O120" s="30" t="n"/>
      <c r="P120" s="30" t="n"/>
      <c r="Q120" s="30" t="n"/>
      <c r="R120" s="31">
        <f>IFERROR(IF(E120="","",M120+N120+O120+P120),"")</f>
        <v/>
      </c>
      <c r="S120" s="31">
        <f>IFERROR(IF(E120="","",Q120-R120),"")</f>
        <v/>
      </c>
      <c r="T120" s="12" t="n"/>
      <c r="U120" s="12" t="n"/>
      <c r="V120" s="29" t="n"/>
      <c r="W120" s="12" t="n"/>
      <c r="X120" s="12" t="n"/>
      <c r="Y120" s="29" t="n"/>
      <c r="Z120" s="30" t="n"/>
      <c r="AA120" s="31">
        <f>IFERROR(IF(E120="","",MAX(0,Q120-Z120)),"")</f>
        <v/>
      </c>
      <c r="AB120" s="16">
        <f>IFERROR(IF(E120="","",IF(T120="Void","Void",IF(AA120=0,"Paid",IF(H120="","Open",IF(H120&lt;TODAY(),"Overdue",IF(H120&lt;=TODAY()+'Lists &amp; Settings'!$B$4,"Due Soon","Open")))))),"")</f>
        <v/>
      </c>
      <c r="AC120" s="16">
        <f>IFERROR(IF(E120="","",IF(OR(AA120=0,H120=""),0,MAX(0,TODAY()-H120))),"")</f>
        <v/>
      </c>
      <c r="AD120" s="16">
        <f>IFERROR(IF(E120="","",IF(AA120=0,"Paid",IF(H120="","No Due Date",IF(H120&gt;=TODAY(),"Not Yet Due",IF(AC120&lt;=30,"1-30 Days Overdue",IF(AC120&lt;=60,"31-60 Days Overdue",IF(AC120&lt;=90,"61-90 Days Overdue","More Than 90 Days Overdue"))))))),"")</f>
        <v/>
      </c>
      <c r="AE120" s="16">
        <f>IFERROR(IF(E120="","",TEXTJOIN(", ",TRUE,IF(ABS(S120)&gt;'Lists &amp; Settings'!$B$5,"Total mismatch",""),IF(COUNTIFS($C$5:$C$154,C120,$E$5:$E$154,E120)&gt;1,"Possible duplicate",""),IF(AND(Q120&gt;='Lists &amp; Settings'!$B$6,T120&lt;&gt;"Approved",T120&lt;&gt;"Void"),"Approval required",""),IF(AND(Z120&gt;0,OR(Y120="",X120="")),"Complete payment details",""))),"")</f>
        <v/>
      </c>
      <c r="AF120" s="12" t="n"/>
    </row>
    <row r="121">
      <c r="A121" s="12" t="n"/>
      <c r="B121" s="12" t="n"/>
      <c r="C121" s="12" t="n"/>
      <c r="D121" s="12" t="n"/>
      <c r="E121" s="12" t="n"/>
      <c r="F121" s="29" t="n"/>
      <c r="G121" s="29" t="n"/>
      <c r="H121" s="29" t="n"/>
      <c r="I121" s="12" t="n"/>
      <c r="J121" s="12" t="n"/>
      <c r="K121" s="12" t="n"/>
      <c r="L121" s="12" t="n"/>
      <c r="M121" s="30" t="n"/>
      <c r="N121" s="30" t="n"/>
      <c r="O121" s="30" t="n"/>
      <c r="P121" s="30" t="n"/>
      <c r="Q121" s="30" t="n"/>
      <c r="R121" s="31">
        <f>IFERROR(IF(E121="","",M121+N121+O121+P121),"")</f>
        <v/>
      </c>
      <c r="S121" s="31">
        <f>IFERROR(IF(E121="","",Q121-R121),"")</f>
        <v/>
      </c>
      <c r="T121" s="12" t="n"/>
      <c r="U121" s="12" t="n"/>
      <c r="V121" s="29" t="n"/>
      <c r="W121" s="12" t="n"/>
      <c r="X121" s="12" t="n"/>
      <c r="Y121" s="29" t="n"/>
      <c r="Z121" s="30" t="n"/>
      <c r="AA121" s="31">
        <f>IFERROR(IF(E121="","",MAX(0,Q121-Z121)),"")</f>
        <v/>
      </c>
      <c r="AB121" s="16">
        <f>IFERROR(IF(E121="","",IF(T121="Void","Void",IF(AA121=0,"Paid",IF(H121="","Open",IF(H121&lt;TODAY(),"Overdue",IF(H121&lt;=TODAY()+'Lists &amp; Settings'!$B$4,"Due Soon","Open")))))),"")</f>
        <v/>
      </c>
      <c r="AC121" s="16">
        <f>IFERROR(IF(E121="","",IF(OR(AA121=0,H121=""),0,MAX(0,TODAY()-H121))),"")</f>
        <v/>
      </c>
      <c r="AD121" s="16">
        <f>IFERROR(IF(E121="","",IF(AA121=0,"Paid",IF(H121="","No Due Date",IF(H121&gt;=TODAY(),"Not Yet Due",IF(AC121&lt;=30,"1-30 Days Overdue",IF(AC121&lt;=60,"31-60 Days Overdue",IF(AC121&lt;=90,"61-90 Days Overdue","More Than 90 Days Overdue"))))))),"")</f>
        <v/>
      </c>
      <c r="AE121" s="16">
        <f>IFERROR(IF(E121="","",TEXTJOIN(", ",TRUE,IF(ABS(S121)&gt;'Lists &amp; Settings'!$B$5,"Total mismatch",""),IF(COUNTIFS($C$5:$C$154,C121,$E$5:$E$154,E121)&gt;1,"Possible duplicate",""),IF(AND(Q121&gt;='Lists &amp; Settings'!$B$6,T121&lt;&gt;"Approved",T121&lt;&gt;"Void"),"Approval required",""),IF(AND(Z121&gt;0,OR(Y121="",X121="")),"Complete payment details",""))),"")</f>
        <v/>
      </c>
      <c r="AF121" s="12" t="n"/>
    </row>
    <row r="122">
      <c r="A122" s="12" t="n"/>
      <c r="B122" s="12" t="n"/>
      <c r="C122" s="12" t="n"/>
      <c r="D122" s="12" t="n"/>
      <c r="E122" s="12" t="n"/>
      <c r="F122" s="29" t="n"/>
      <c r="G122" s="29" t="n"/>
      <c r="H122" s="29" t="n"/>
      <c r="I122" s="12" t="n"/>
      <c r="J122" s="12" t="n"/>
      <c r="K122" s="12" t="n"/>
      <c r="L122" s="12" t="n"/>
      <c r="M122" s="30" t="n"/>
      <c r="N122" s="30" t="n"/>
      <c r="O122" s="30" t="n"/>
      <c r="P122" s="30" t="n"/>
      <c r="Q122" s="30" t="n"/>
      <c r="R122" s="31">
        <f>IFERROR(IF(E122="","",M122+N122+O122+P122),"")</f>
        <v/>
      </c>
      <c r="S122" s="31">
        <f>IFERROR(IF(E122="","",Q122-R122),"")</f>
        <v/>
      </c>
      <c r="T122" s="12" t="n"/>
      <c r="U122" s="12" t="n"/>
      <c r="V122" s="29" t="n"/>
      <c r="W122" s="12" t="n"/>
      <c r="X122" s="12" t="n"/>
      <c r="Y122" s="29" t="n"/>
      <c r="Z122" s="30" t="n"/>
      <c r="AA122" s="31">
        <f>IFERROR(IF(E122="","",MAX(0,Q122-Z122)),"")</f>
        <v/>
      </c>
      <c r="AB122" s="16">
        <f>IFERROR(IF(E122="","",IF(T122="Void","Void",IF(AA122=0,"Paid",IF(H122="","Open",IF(H122&lt;TODAY(),"Overdue",IF(H122&lt;=TODAY()+'Lists &amp; Settings'!$B$4,"Due Soon","Open")))))),"")</f>
        <v/>
      </c>
      <c r="AC122" s="16">
        <f>IFERROR(IF(E122="","",IF(OR(AA122=0,H122=""),0,MAX(0,TODAY()-H122))),"")</f>
        <v/>
      </c>
      <c r="AD122" s="16">
        <f>IFERROR(IF(E122="","",IF(AA122=0,"Paid",IF(H122="","No Due Date",IF(H122&gt;=TODAY(),"Not Yet Due",IF(AC122&lt;=30,"1-30 Days Overdue",IF(AC122&lt;=60,"31-60 Days Overdue",IF(AC122&lt;=90,"61-90 Days Overdue","More Than 90 Days Overdue"))))))),"")</f>
        <v/>
      </c>
      <c r="AE122" s="16">
        <f>IFERROR(IF(E122="","",TEXTJOIN(", ",TRUE,IF(ABS(S122)&gt;'Lists &amp; Settings'!$B$5,"Total mismatch",""),IF(COUNTIFS($C$5:$C$154,C122,$E$5:$E$154,E122)&gt;1,"Possible duplicate",""),IF(AND(Q122&gt;='Lists &amp; Settings'!$B$6,T122&lt;&gt;"Approved",T122&lt;&gt;"Void"),"Approval required",""),IF(AND(Z122&gt;0,OR(Y122="",X122="")),"Complete payment details",""))),"")</f>
        <v/>
      </c>
      <c r="AF122" s="12" t="n"/>
    </row>
    <row r="123">
      <c r="A123" s="12" t="n"/>
      <c r="B123" s="12" t="n"/>
      <c r="C123" s="12" t="n"/>
      <c r="D123" s="12" t="n"/>
      <c r="E123" s="12" t="n"/>
      <c r="F123" s="29" t="n"/>
      <c r="G123" s="29" t="n"/>
      <c r="H123" s="29" t="n"/>
      <c r="I123" s="12" t="n"/>
      <c r="J123" s="12" t="n"/>
      <c r="K123" s="12" t="n"/>
      <c r="L123" s="12" t="n"/>
      <c r="M123" s="30" t="n"/>
      <c r="N123" s="30" t="n"/>
      <c r="O123" s="30" t="n"/>
      <c r="P123" s="30" t="n"/>
      <c r="Q123" s="30" t="n"/>
      <c r="R123" s="31">
        <f>IFERROR(IF(E123="","",M123+N123+O123+P123),"")</f>
        <v/>
      </c>
      <c r="S123" s="31">
        <f>IFERROR(IF(E123="","",Q123-R123),"")</f>
        <v/>
      </c>
      <c r="T123" s="12" t="n"/>
      <c r="U123" s="12" t="n"/>
      <c r="V123" s="29" t="n"/>
      <c r="W123" s="12" t="n"/>
      <c r="X123" s="12" t="n"/>
      <c r="Y123" s="29" t="n"/>
      <c r="Z123" s="30" t="n"/>
      <c r="AA123" s="31">
        <f>IFERROR(IF(E123="","",MAX(0,Q123-Z123)),"")</f>
        <v/>
      </c>
      <c r="AB123" s="16">
        <f>IFERROR(IF(E123="","",IF(T123="Void","Void",IF(AA123=0,"Paid",IF(H123="","Open",IF(H123&lt;TODAY(),"Overdue",IF(H123&lt;=TODAY()+'Lists &amp; Settings'!$B$4,"Due Soon","Open")))))),"")</f>
        <v/>
      </c>
      <c r="AC123" s="16">
        <f>IFERROR(IF(E123="","",IF(OR(AA123=0,H123=""),0,MAX(0,TODAY()-H123))),"")</f>
        <v/>
      </c>
      <c r="AD123" s="16">
        <f>IFERROR(IF(E123="","",IF(AA123=0,"Paid",IF(H123="","No Due Date",IF(H123&gt;=TODAY(),"Not Yet Due",IF(AC123&lt;=30,"1-30 Days Overdue",IF(AC123&lt;=60,"31-60 Days Overdue",IF(AC123&lt;=90,"61-90 Days Overdue","More Than 90 Days Overdue"))))))),"")</f>
        <v/>
      </c>
      <c r="AE123" s="16">
        <f>IFERROR(IF(E123="","",TEXTJOIN(", ",TRUE,IF(ABS(S123)&gt;'Lists &amp; Settings'!$B$5,"Total mismatch",""),IF(COUNTIFS($C$5:$C$154,C123,$E$5:$E$154,E123)&gt;1,"Possible duplicate",""),IF(AND(Q123&gt;='Lists &amp; Settings'!$B$6,T123&lt;&gt;"Approved",T123&lt;&gt;"Void"),"Approval required",""),IF(AND(Z123&gt;0,OR(Y123="",X123="")),"Complete payment details",""))),"")</f>
        <v/>
      </c>
      <c r="AF123" s="12" t="n"/>
    </row>
    <row r="124">
      <c r="A124" s="12" t="n"/>
      <c r="B124" s="12" t="n"/>
      <c r="C124" s="12" t="n"/>
      <c r="D124" s="12" t="n"/>
      <c r="E124" s="12" t="n"/>
      <c r="F124" s="29" t="n"/>
      <c r="G124" s="29" t="n"/>
      <c r="H124" s="29" t="n"/>
      <c r="I124" s="12" t="n"/>
      <c r="J124" s="12" t="n"/>
      <c r="K124" s="12" t="n"/>
      <c r="L124" s="12" t="n"/>
      <c r="M124" s="30" t="n"/>
      <c r="N124" s="30" t="n"/>
      <c r="O124" s="30" t="n"/>
      <c r="P124" s="30" t="n"/>
      <c r="Q124" s="30" t="n"/>
      <c r="R124" s="31">
        <f>IFERROR(IF(E124="","",M124+N124+O124+P124),"")</f>
        <v/>
      </c>
      <c r="S124" s="31">
        <f>IFERROR(IF(E124="","",Q124-R124),"")</f>
        <v/>
      </c>
      <c r="T124" s="12" t="n"/>
      <c r="U124" s="12" t="n"/>
      <c r="V124" s="29" t="n"/>
      <c r="W124" s="12" t="n"/>
      <c r="X124" s="12" t="n"/>
      <c r="Y124" s="29" t="n"/>
      <c r="Z124" s="30" t="n"/>
      <c r="AA124" s="31">
        <f>IFERROR(IF(E124="","",MAX(0,Q124-Z124)),"")</f>
        <v/>
      </c>
      <c r="AB124" s="16">
        <f>IFERROR(IF(E124="","",IF(T124="Void","Void",IF(AA124=0,"Paid",IF(H124="","Open",IF(H124&lt;TODAY(),"Overdue",IF(H124&lt;=TODAY()+'Lists &amp; Settings'!$B$4,"Due Soon","Open")))))),"")</f>
        <v/>
      </c>
      <c r="AC124" s="16">
        <f>IFERROR(IF(E124="","",IF(OR(AA124=0,H124=""),0,MAX(0,TODAY()-H124))),"")</f>
        <v/>
      </c>
      <c r="AD124" s="16">
        <f>IFERROR(IF(E124="","",IF(AA124=0,"Paid",IF(H124="","No Due Date",IF(H124&gt;=TODAY(),"Not Yet Due",IF(AC124&lt;=30,"1-30 Days Overdue",IF(AC124&lt;=60,"31-60 Days Overdue",IF(AC124&lt;=90,"61-90 Days Overdue","More Than 90 Days Overdue"))))))),"")</f>
        <v/>
      </c>
      <c r="AE124" s="16">
        <f>IFERROR(IF(E124="","",TEXTJOIN(", ",TRUE,IF(ABS(S124)&gt;'Lists &amp; Settings'!$B$5,"Total mismatch",""),IF(COUNTIFS($C$5:$C$154,C124,$E$5:$E$154,E124)&gt;1,"Possible duplicate",""),IF(AND(Q124&gt;='Lists &amp; Settings'!$B$6,T124&lt;&gt;"Approved",T124&lt;&gt;"Void"),"Approval required",""),IF(AND(Z124&gt;0,OR(Y124="",X124="")),"Complete payment details",""))),"")</f>
        <v/>
      </c>
      <c r="AF124" s="12" t="n"/>
    </row>
    <row r="125">
      <c r="A125" s="12" t="n"/>
      <c r="B125" s="12" t="n"/>
      <c r="C125" s="12" t="n"/>
      <c r="D125" s="12" t="n"/>
      <c r="E125" s="12" t="n"/>
      <c r="F125" s="29" t="n"/>
      <c r="G125" s="29" t="n"/>
      <c r="H125" s="29" t="n"/>
      <c r="I125" s="12" t="n"/>
      <c r="J125" s="12" t="n"/>
      <c r="K125" s="12" t="n"/>
      <c r="L125" s="12" t="n"/>
      <c r="M125" s="30" t="n"/>
      <c r="N125" s="30" t="n"/>
      <c r="O125" s="30" t="n"/>
      <c r="P125" s="30" t="n"/>
      <c r="Q125" s="30" t="n"/>
      <c r="R125" s="31">
        <f>IFERROR(IF(E125="","",M125+N125+O125+P125),"")</f>
        <v/>
      </c>
      <c r="S125" s="31">
        <f>IFERROR(IF(E125="","",Q125-R125),"")</f>
        <v/>
      </c>
      <c r="T125" s="12" t="n"/>
      <c r="U125" s="12" t="n"/>
      <c r="V125" s="29" t="n"/>
      <c r="W125" s="12" t="n"/>
      <c r="X125" s="12" t="n"/>
      <c r="Y125" s="29" t="n"/>
      <c r="Z125" s="30" t="n"/>
      <c r="AA125" s="31">
        <f>IFERROR(IF(E125="","",MAX(0,Q125-Z125)),"")</f>
        <v/>
      </c>
      <c r="AB125" s="16">
        <f>IFERROR(IF(E125="","",IF(T125="Void","Void",IF(AA125=0,"Paid",IF(H125="","Open",IF(H125&lt;TODAY(),"Overdue",IF(H125&lt;=TODAY()+'Lists &amp; Settings'!$B$4,"Due Soon","Open")))))),"")</f>
        <v/>
      </c>
      <c r="AC125" s="16">
        <f>IFERROR(IF(E125="","",IF(OR(AA125=0,H125=""),0,MAX(0,TODAY()-H125))),"")</f>
        <v/>
      </c>
      <c r="AD125" s="16">
        <f>IFERROR(IF(E125="","",IF(AA125=0,"Paid",IF(H125="","No Due Date",IF(H125&gt;=TODAY(),"Not Yet Due",IF(AC125&lt;=30,"1-30 Days Overdue",IF(AC125&lt;=60,"31-60 Days Overdue",IF(AC125&lt;=90,"61-90 Days Overdue","More Than 90 Days Overdue"))))))),"")</f>
        <v/>
      </c>
      <c r="AE125" s="16">
        <f>IFERROR(IF(E125="","",TEXTJOIN(", ",TRUE,IF(ABS(S125)&gt;'Lists &amp; Settings'!$B$5,"Total mismatch",""),IF(COUNTIFS($C$5:$C$154,C125,$E$5:$E$154,E125)&gt;1,"Possible duplicate",""),IF(AND(Q125&gt;='Lists &amp; Settings'!$B$6,T125&lt;&gt;"Approved",T125&lt;&gt;"Void"),"Approval required",""),IF(AND(Z125&gt;0,OR(Y125="",X125="")),"Complete payment details",""))),"")</f>
        <v/>
      </c>
      <c r="AF125" s="12" t="n"/>
    </row>
    <row r="126">
      <c r="A126" s="12" t="n"/>
      <c r="B126" s="12" t="n"/>
      <c r="C126" s="12" t="n"/>
      <c r="D126" s="12" t="n"/>
      <c r="E126" s="12" t="n"/>
      <c r="F126" s="29" t="n"/>
      <c r="G126" s="29" t="n"/>
      <c r="H126" s="29" t="n"/>
      <c r="I126" s="12" t="n"/>
      <c r="J126" s="12" t="n"/>
      <c r="K126" s="12" t="n"/>
      <c r="L126" s="12" t="n"/>
      <c r="M126" s="30" t="n"/>
      <c r="N126" s="30" t="n"/>
      <c r="O126" s="30" t="n"/>
      <c r="P126" s="30" t="n"/>
      <c r="Q126" s="30" t="n"/>
      <c r="R126" s="31">
        <f>IFERROR(IF(E126="","",M126+N126+O126+P126),"")</f>
        <v/>
      </c>
      <c r="S126" s="31">
        <f>IFERROR(IF(E126="","",Q126-R126),"")</f>
        <v/>
      </c>
      <c r="T126" s="12" t="n"/>
      <c r="U126" s="12" t="n"/>
      <c r="V126" s="29" t="n"/>
      <c r="W126" s="12" t="n"/>
      <c r="X126" s="12" t="n"/>
      <c r="Y126" s="29" t="n"/>
      <c r="Z126" s="30" t="n"/>
      <c r="AA126" s="31">
        <f>IFERROR(IF(E126="","",MAX(0,Q126-Z126)),"")</f>
        <v/>
      </c>
      <c r="AB126" s="16">
        <f>IFERROR(IF(E126="","",IF(T126="Void","Void",IF(AA126=0,"Paid",IF(H126="","Open",IF(H126&lt;TODAY(),"Overdue",IF(H126&lt;=TODAY()+'Lists &amp; Settings'!$B$4,"Due Soon","Open")))))),"")</f>
        <v/>
      </c>
      <c r="AC126" s="16">
        <f>IFERROR(IF(E126="","",IF(OR(AA126=0,H126=""),0,MAX(0,TODAY()-H126))),"")</f>
        <v/>
      </c>
      <c r="AD126" s="16">
        <f>IFERROR(IF(E126="","",IF(AA126=0,"Paid",IF(H126="","No Due Date",IF(H126&gt;=TODAY(),"Not Yet Due",IF(AC126&lt;=30,"1-30 Days Overdue",IF(AC126&lt;=60,"31-60 Days Overdue",IF(AC126&lt;=90,"61-90 Days Overdue","More Than 90 Days Overdue"))))))),"")</f>
        <v/>
      </c>
      <c r="AE126" s="16">
        <f>IFERROR(IF(E126="","",TEXTJOIN(", ",TRUE,IF(ABS(S126)&gt;'Lists &amp; Settings'!$B$5,"Total mismatch",""),IF(COUNTIFS($C$5:$C$154,C126,$E$5:$E$154,E126)&gt;1,"Possible duplicate",""),IF(AND(Q126&gt;='Lists &amp; Settings'!$B$6,T126&lt;&gt;"Approved",T126&lt;&gt;"Void"),"Approval required",""),IF(AND(Z126&gt;0,OR(Y126="",X126="")),"Complete payment details",""))),"")</f>
        <v/>
      </c>
      <c r="AF126" s="12" t="n"/>
    </row>
    <row r="127">
      <c r="A127" s="12" t="n"/>
      <c r="B127" s="12" t="n"/>
      <c r="C127" s="12" t="n"/>
      <c r="D127" s="12" t="n"/>
      <c r="E127" s="12" t="n"/>
      <c r="F127" s="29" t="n"/>
      <c r="G127" s="29" t="n"/>
      <c r="H127" s="29" t="n"/>
      <c r="I127" s="12" t="n"/>
      <c r="J127" s="12" t="n"/>
      <c r="K127" s="12" t="n"/>
      <c r="L127" s="12" t="n"/>
      <c r="M127" s="30" t="n"/>
      <c r="N127" s="30" t="n"/>
      <c r="O127" s="30" t="n"/>
      <c r="P127" s="30" t="n"/>
      <c r="Q127" s="30" t="n"/>
      <c r="R127" s="31">
        <f>IFERROR(IF(E127="","",M127+N127+O127+P127),"")</f>
        <v/>
      </c>
      <c r="S127" s="31">
        <f>IFERROR(IF(E127="","",Q127-R127),"")</f>
        <v/>
      </c>
      <c r="T127" s="12" t="n"/>
      <c r="U127" s="12" t="n"/>
      <c r="V127" s="29" t="n"/>
      <c r="W127" s="12" t="n"/>
      <c r="X127" s="12" t="n"/>
      <c r="Y127" s="29" t="n"/>
      <c r="Z127" s="30" t="n"/>
      <c r="AA127" s="31">
        <f>IFERROR(IF(E127="","",MAX(0,Q127-Z127)),"")</f>
        <v/>
      </c>
      <c r="AB127" s="16">
        <f>IFERROR(IF(E127="","",IF(T127="Void","Void",IF(AA127=0,"Paid",IF(H127="","Open",IF(H127&lt;TODAY(),"Overdue",IF(H127&lt;=TODAY()+'Lists &amp; Settings'!$B$4,"Due Soon","Open")))))),"")</f>
        <v/>
      </c>
      <c r="AC127" s="16">
        <f>IFERROR(IF(E127="","",IF(OR(AA127=0,H127=""),0,MAX(0,TODAY()-H127))),"")</f>
        <v/>
      </c>
      <c r="AD127" s="16">
        <f>IFERROR(IF(E127="","",IF(AA127=0,"Paid",IF(H127="","No Due Date",IF(H127&gt;=TODAY(),"Not Yet Due",IF(AC127&lt;=30,"1-30 Days Overdue",IF(AC127&lt;=60,"31-60 Days Overdue",IF(AC127&lt;=90,"61-90 Days Overdue","More Than 90 Days Overdue"))))))),"")</f>
        <v/>
      </c>
      <c r="AE127" s="16">
        <f>IFERROR(IF(E127="","",TEXTJOIN(", ",TRUE,IF(ABS(S127)&gt;'Lists &amp; Settings'!$B$5,"Total mismatch",""),IF(COUNTIFS($C$5:$C$154,C127,$E$5:$E$154,E127)&gt;1,"Possible duplicate",""),IF(AND(Q127&gt;='Lists &amp; Settings'!$B$6,T127&lt;&gt;"Approved",T127&lt;&gt;"Void"),"Approval required",""),IF(AND(Z127&gt;0,OR(Y127="",X127="")),"Complete payment details",""))),"")</f>
        <v/>
      </c>
      <c r="AF127" s="12" t="n"/>
    </row>
    <row r="128">
      <c r="A128" s="12" t="n"/>
      <c r="B128" s="12" t="n"/>
      <c r="C128" s="12" t="n"/>
      <c r="D128" s="12" t="n"/>
      <c r="E128" s="12" t="n"/>
      <c r="F128" s="29" t="n"/>
      <c r="G128" s="29" t="n"/>
      <c r="H128" s="29" t="n"/>
      <c r="I128" s="12" t="n"/>
      <c r="J128" s="12" t="n"/>
      <c r="K128" s="12" t="n"/>
      <c r="L128" s="12" t="n"/>
      <c r="M128" s="30" t="n"/>
      <c r="N128" s="30" t="n"/>
      <c r="O128" s="30" t="n"/>
      <c r="P128" s="30" t="n"/>
      <c r="Q128" s="30" t="n"/>
      <c r="R128" s="31">
        <f>IFERROR(IF(E128="","",M128+N128+O128+P128),"")</f>
        <v/>
      </c>
      <c r="S128" s="31">
        <f>IFERROR(IF(E128="","",Q128-R128),"")</f>
        <v/>
      </c>
      <c r="T128" s="12" t="n"/>
      <c r="U128" s="12" t="n"/>
      <c r="V128" s="29" t="n"/>
      <c r="W128" s="12" t="n"/>
      <c r="X128" s="12" t="n"/>
      <c r="Y128" s="29" t="n"/>
      <c r="Z128" s="30" t="n"/>
      <c r="AA128" s="31">
        <f>IFERROR(IF(E128="","",MAX(0,Q128-Z128)),"")</f>
        <v/>
      </c>
      <c r="AB128" s="16">
        <f>IFERROR(IF(E128="","",IF(T128="Void","Void",IF(AA128=0,"Paid",IF(H128="","Open",IF(H128&lt;TODAY(),"Overdue",IF(H128&lt;=TODAY()+'Lists &amp; Settings'!$B$4,"Due Soon","Open")))))),"")</f>
        <v/>
      </c>
      <c r="AC128" s="16">
        <f>IFERROR(IF(E128="","",IF(OR(AA128=0,H128=""),0,MAX(0,TODAY()-H128))),"")</f>
        <v/>
      </c>
      <c r="AD128" s="16">
        <f>IFERROR(IF(E128="","",IF(AA128=0,"Paid",IF(H128="","No Due Date",IF(H128&gt;=TODAY(),"Not Yet Due",IF(AC128&lt;=30,"1-30 Days Overdue",IF(AC128&lt;=60,"31-60 Days Overdue",IF(AC128&lt;=90,"61-90 Days Overdue","More Than 90 Days Overdue"))))))),"")</f>
        <v/>
      </c>
      <c r="AE128" s="16">
        <f>IFERROR(IF(E128="","",TEXTJOIN(", ",TRUE,IF(ABS(S128)&gt;'Lists &amp; Settings'!$B$5,"Total mismatch",""),IF(COUNTIFS($C$5:$C$154,C128,$E$5:$E$154,E128)&gt;1,"Possible duplicate",""),IF(AND(Q128&gt;='Lists &amp; Settings'!$B$6,T128&lt;&gt;"Approved",T128&lt;&gt;"Void"),"Approval required",""),IF(AND(Z128&gt;0,OR(Y128="",X128="")),"Complete payment details",""))),"")</f>
        <v/>
      </c>
      <c r="AF128" s="12" t="n"/>
    </row>
    <row r="129">
      <c r="A129" s="12" t="n"/>
      <c r="B129" s="12" t="n"/>
      <c r="C129" s="12" t="n"/>
      <c r="D129" s="12" t="n"/>
      <c r="E129" s="12" t="n"/>
      <c r="F129" s="29" t="n"/>
      <c r="G129" s="29" t="n"/>
      <c r="H129" s="29" t="n"/>
      <c r="I129" s="12" t="n"/>
      <c r="J129" s="12" t="n"/>
      <c r="K129" s="12" t="n"/>
      <c r="L129" s="12" t="n"/>
      <c r="M129" s="30" t="n"/>
      <c r="N129" s="30" t="n"/>
      <c r="O129" s="30" t="n"/>
      <c r="P129" s="30" t="n"/>
      <c r="Q129" s="30" t="n"/>
      <c r="R129" s="31">
        <f>IFERROR(IF(E129="","",M129+N129+O129+P129),"")</f>
        <v/>
      </c>
      <c r="S129" s="31">
        <f>IFERROR(IF(E129="","",Q129-R129),"")</f>
        <v/>
      </c>
      <c r="T129" s="12" t="n"/>
      <c r="U129" s="12" t="n"/>
      <c r="V129" s="29" t="n"/>
      <c r="W129" s="12" t="n"/>
      <c r="X129" s="12" t="n"/>
      <c r="Y129" s="29" t="n"/>
      <c r="Z129" s="30" t="n"/>
      <c r="AA129" s="31">
        <f>IFERROR(IF(E129="","",MAX(0,Q129-Z129)),"")</f>
        <v/>
      </c>
      <c r="AB129" s="16">
        <f>IFERROR(IF(E129="","",IF(T129="Void","Void",IF(AA129=0,"Paid",IF(H129="","Open",IF(H129&lt;TODAY(),"Overdue",IF(H129&lt;=TODAY()+'Lists &amp; Settings'!$B$4,"Due Soon","Open")))))),"")</f>
        <v/>
      </c>
      <c r="AC129" s="16">
        <f>IFERROR(IF(E129="","",IF(OR(AA129=0,H129=""),0,MAX(0,TODAY()-H129))),"")</f>
        <v/>
      </c>
      <c r="AD129" s="16">
        <f>IFERROR(IF(E129="","",IF(AA129=0,"Paid",IF(H129="","No Due Date",IF(H129&gt;=TODAY(),"Not Yet Due",IF(AC129&lt;=30,"1-30 Days Overdue",IF(AC129&lt;=60,"31-60 Days Overdue",IF(AC129&lt;=90,"61-90 Days Overdue","More Than 90 Days Overdue"))))))),"")</f>
        <v/>
      </c>
      <c r="AE129" s="16">
        <f>IFERROR(IF(E129="","",TEXTJOIN(", ",TRUE,IF(ABS(S129)&gt;'Lists &amp; Settings'!$B$5,"Total mismatch",""),IF(COUNTIFS($C$5:$C$154,C129,$E$5:$E$154,E129)&gt;1,"Possible duplicate",""),IF(AND(Q129&gt;='Lists &amp; Settings'!$B$6,T129&lt;&gt;"Approved",T129&lt;&gt;"Void"),"Approval required",""),IF(AND(Z129&gt;0,OR(Y129="",X129="")),"Complete payment details",""))),"")</f>
        <v/>
      </c>
      <c r="AF129" s="12" t="n"/>
    </row>
    <row r="130">
      <c r="A130" s="12" t="n"/>
      <c r="B130" s="12" t="n"/>
      <c r="C130" s="12" t="n"/>
      <c r="D130" s="12" t="n"/>
      <c r="E130" s="12" t="n"/>
      <c r="F130" s="29" t="n"/>
      <c r="G130" s="29" t="n"/>
      <c r="H130" s="29" t="n"/>
      <c r="I130" s="12" t="n"/>
      <c r="J130" s="12" t="n"/>
      <c r="K130" s="12" t="n"/>
      <c r="L130" s="12" t="n"/>
      <c r="M130" s="30" t="n"/>
      <c r="N130" s="30" t="n"/>
      <c r="O130" s="30" t="n"/>
      <c r="P130" s="30" t="n"/>
      <c r="Q130" s="30" t="n"/>
      <c r="R130" s="31">
        <f>IFERROR(IF(E130="","",M130+N130+O130+P130),"")</f>
        <v/>
      </c>
      <c r="S130" s="31">
        <f>IFERROR(IF(E130="","",Q130-R130),"")</f>
        <v/>
      </c>
      <c r="T130" s="12" t="n"/>
      <c r="U130" s="12" t="n"/>
      <c r="V130" s="29" t="n"/>
      <c r="W130" s="12" t="n"/>
      <c r="X130" s="12" t="n"/>
      <c r="Y130" s="29" t="n"/>
      <c r="Z130" s="30" t="n"/>
      <c r="AA130" s="31">
        <f>IFERROR(IF(E130="","",MAX(0,Q130-Z130)),"")</f>
        <v/>
      </c>
      <c r="AB130" s="16">
        <f>IFERROR(IF(E130="","",IF(T130="Void","Void",IF(AA130=0,"Paid",IF(H130="","Open",IF(H130&lt;TODAY(),"Overdue",IF(H130&lt;=TODAY()+'Lists &amp; Settings'!$B$4,"Due Soon","Open")))))),"")</f>
        <v/>
      </c>
      <c r="AC130" s="16">
        <f>IFERROR(IF(E130="","",IF(OR(AA130=0,H130=""),0,MAX(0,TODAY()-H130))),"")</f>
        <v/>
      </c>
      <c r="AD130" s="16">
        <f>IFERROR(IF(E130="","",IF(AA130=0,"Paid",IF(H130="","No Due Date",IF(H130&gt;=TODAY(),"Not Yet Due",IF(AC130&lt;=30,"1-30 Days Overdue",IF(AC130&lt;=60,"31-60 Days Overdue",IF(AC130&lt;=90,"61-90 Days Overdue","More Than 90 Days Overdue"))))))),"")</f>
        <v/>
      </c>
      <c r="AE130" s="16">
        <f>IFERROR(IF(E130="","",TEXTJOIN(", ",TRUE,IF(ABS(S130)&gt;'Lists &amp; Settings'!$B$5,"Total mismatch",""),IF(COUNTIFS($C$5:$C$154,C130,$E$5:$E$154,E130)&gt;1,"Possible duplicate",""),IF(AND(Q130&gt;='Lists &amp; Settings'!$B$6,T130&lt;&gt;"Approved",T130&lt;&gt;"Void"),"Approval required",""),IF(AND(Z130&gt;0,OR(Y130="",X130="")),"Complete payment details",""))),"")</f>
        <v/>
      </c>
      <c r="AF130" s="12" t="n"/>
    </row>
    <row r="131">
      <c r="A131" s="12" t="n"/>
      <c r="B131" s="12" t="n"/>
      <c r="C131" s="12" t="n"/>
      <c r="D131" s="12" t="n"/>
      <c r="E131" s="12" t="n"/>
      <c r="F131" s="29" t="n"/>
      <c r="G131" s="29" t="n"/>
      <c r="H131" s="29" t="n"/>
      <c r="I131" s="12" t="n"/>
      <c r="J131" s="12" t="n"/>
      <c r="K131" s="12" t="n"/>
      <c r="L131" s="12" t="n"/>
      <c r="M131" s="30" t="n"/>
      <c r="N131" s="30" t="n"/>
      <c r="O131" s="30" t="n"/>
      <c r="P131" s="30" t="n"/>
      <c r="Q131" s="30" t="n"/>
      <c r="R131" s="31">
        <f>IFERROR(IF(E131="","",M131+N131+O131+P131),"")</f>
        <v/>
      </c>
      <c r="S131" s="31">
        <f>IFERROR(IF(E131="","",Q131-R131),"")</f>
        <v/>
      </c>
      <c r="T131" s="12" t="n"/>
      <c r="U131" s="12" t="n"/>
      <c r="V131" s="29" t="n"/>
      <c r="W131" s="12" t="n"/>
      <c r="X131" s="12" t="n"/>
      <c r="Y131" s="29" t="n"/>
      <c r="Z131" s="30" t="n"/>
      <c r="AA131" s="31">
        <f>IFERROR(IF(E131="","",MAX(0,Q131-Z131)),"")</f>
        <v/>
      </c>
      <c r="AB131" s="16">
        <f>IFERROR(IF(E131="","",IF(T131="Void","Void",IF(AA131=0,"Paid",IF(H131="","Open",IF(H131&lt;TODAY(),"Overdue",IF(H131&lt;=TODAY()+'Lists &amp; Settings'!$B$4,"Due Soon","Open")))))),"")</f>
        <v/>
      </c>
      <c r="AC131" s="16">
        <f>IFERROR(IF(E131="","",IF(OR(AA131=0,H131=""),0,MAX(0,TODAY()-H131))),"")</f>
        <v/>
      </c>
      <c r="AD131" s="16">
        <f>IFERROR(IF(E131="","",IF(AA131=0,"Paid",IF(H131="","No Due Date",IF(H131&gt;=TODAY(),"Not Yet Due",IF(AC131&lt;=30,"1-30 Days Overdue",IF(AC131&lt;=60,"31-60 Days Overdue",IF(AC131&lt;=90,"61-90 Days Overdue","More Than 90 Days Overdue"))))))),"")</f>
        <v/>
      </c>
      <c r="AE131" s="16">
        <f>IFERROR(IF(E131="","",TEXTJOIN(", ",TRUE,IF(ABS(S131)&gt;'Lists &amp; Settings'!$B$5,"Total mismatch",""),IF(COUNTIFS($C$5:$C$154,C131,$E$5:$E$154,E131)&gt;1,"Possible duplicate",""),IF(AND(Q131&gt;='Lists &amp; Settings'!$B$6,T131&lt;&gt;"Approved",T131&lt;&gt;"Void"),"Approval required",""),IF(AND(Z131&gt;0,OR(Y131="",X131="")),"Complete payment details",""))),"")</f>
        <v/>
      </c>
      <c r="AF131" s="12" t="n"/>
    </row>
    <row r="132">
      <c r="A132" s="12" t="n"/>
      <c r="B132" s="12" t="n"/>
      <c r="C132" s="12" t="n"/>
      <c r="D132" s="12" t="n"/>
      <c r="E132" s="12" t="n"/>
      <c r="F132" s="29" t="n"/>
      <c r="G132" s="29" t="n"/>
      <c r="H132" s="29" t="n"/>
      <c r="I132" s="12" t="n"/>
      <c r="J132" s="12" t="n"/>
      <c r="K132" s="12" t="n"/>
      <c r="L132" s="12" t="n"/>
      <c r="M132" s="30" t="n"/>
      <c r="N132" s="30" t="n"/>
      <c r="O132" s="30" t="n"/>
      <c r="P132" s="30" t="n"/>
      <c r="Q132" s="30" t="n"/>
      <c r="R132" s="31">
        <f>IFERROR(IF(E132="","",M132+N132+O132+P132),"")</f>
        <v/>
      </c>
      <c r="S132" s="31">
        <f>IFERROR(IF(E132="","",Q132-R132),"")</f>
        <v/>
      </c>
      <c r="T132" s="12" t="n"/>
      <c r="U132" s="12" t="n"/>
      <c r="V132" s="29" t="n"/>
      <c r="W132" s="12" t="n"/>
      <c r="X132" s="12" t="n"/>
      <c r="Y132" s="29" t="n"/>
      <c r="Z132" s="30" t="n"/>
      <c r="AA132" s="31">
        <f>IFERROR(IF(E132="","",MAX(0,Q132-Z132)),"")</f>
        <v/>
      </c>
      <c r="AB132" s="16">
        <f>IFERROR(IF(E132="","",IF(T132="Void","Void",IF(AA132=0,"Paid",IF(H132="","Open",IF(H132&lt;TODAY(),"Overdue",IF(H132&lt;=TODAY()+'Lists &amp; Settings'!$B$4,"Due Soon","Open")))))),"")</f>
        <v/>
      </c>
      <c r="AC132" s="16">
        <f>IFERROR(IF(E132="","",IF(OR(AA132=0,H132=""),0,MAX(0,TODAY()-H132))),"")</f>
        <v/>
      </c>
      <c r="AD132" s="16">
        <f>IFERROR(IF(E132="","",IF(AA132=0,"Paid",IF(H132="","No Due Date",IF(H132&gt;=TODAY(),"Not Yet Due",IF(AC132&lt;=30,"1-30 Days Overdue",IF(AC132&lt;=60,"31-60 Days Overdue",IF(AC132&lt;=90,"61-90 Days Overdue","More Than 90 Days Overdue"))))))),"")</f>
        <v/>
      </c>
      <c r="AE132" s="16">
        <f>IFERROR(IF(E132="","",TEXTJOIN(", ",TRUE,IF(ABS(S132)&gt;'Lists &amp; Settings'!$B$5,"Total mismatch",""),IF(COUNTIFS($C$5:$C$154,C132,$E$5:$E$154,E132)&gt;1,"Possible duplicate",""),IF(AND(Q132&gt;='Lists &amp; Settings'!$B$6,T132&lt;&gt;"Approved",T132&lt;&gt;"Void"),"Approval required",""),IF(AND(Z132&gt;0,OR(Y132="",X132="")),"Complete payment details",""))),"")</f>
        <v/>
      </c>
      <c r="AF132" s="12" t="n"/>
    </row>
    <row r="133">
      <c r="A133" s="12" t="n"/>
      <c r="B133" s="12" t="n"/>
      <c r="C133" s="12" t="n"/>
      <c r="D133" s="12" t="n"/>
      <c r="E133" s="12" t="n"/>
      <c r="F133" s="29" t="n"/>
      <c r="G133" s="29" t="n"/>
      <c r="H133" s="29" t="n"/>
      <c r="I133" s="12" t="n"/>
      <c r="J133" s="12" t="n"/>
      <c r="K133" s="12" t="n"/>
      <c r="L133" s="12" t="n"/>
      <c r="M133" s="30" t="n"/>
      <c r="N133" s="30" t="n"/>
      <c r="O133" s="30" t="n"/>
      <c r="P133" s="30" t="n"/>
      <c r="Q133" s="30" t="n"/>
      <c r="R133" s="31">
        <f>IFERROR(IF(E133="","",M133+N133+O133+P133),"")</f>
        <v/>
      </c>
      <c r="S133" s="31">
        <f>IFERROR(IF(E133="","",Q133-R133),"")</f>
        <v/>
      </c>
      <c r="T133" s="12" t="n"/>
      <c r="U133" s="12" t="n"/>
      <c r="V133" s="29" t="n"/>
      <c r="W133" s="12" t="n"/>
      <c r="X133" s="12" t="n"/>
      <c r="Y133" s="29" t="n"/>
      <c r="Z133" s="30" t="n"/>
      <c r="AA133" s="31">
        <f>IFERROR(IF(E133="","",MAX(0,Q133-Z133)),"")</f>
        <v/>
      </c>
      <c r="AB133" s="16">
        <f>IFERROR(IF(E133="","",IF(T133="Void","Void",IF(AA133=0,"Paid",IF(H133="","Open",IF(H133&lt;TODAY(),"Overdue",IF(H133&lt;=TODAY()+'Lists &amp; Settings'!$B$4,"Due Soon","Open")))))),"")</f>
        <v/>
      </c>
      <c r="AC133" s="16">
        <f>IFERROR(IF(E133="","",IF(OR(AA133=0,H133=""),0,MAX(0,TODAY()-H133))),"")</f>
        <v/>
      </c>
      <c r="AD133" s="16">
        <f>IFERROR(IF(E133="","",IF(AA133=0,"Paid",IF(H133="","No Due Date",IF(H133&gt;=TODAY(),"Not Yet Due",IF(AC133&lt;=30,"1-30 Days Overdue",IF(AC133&lt;=60,"31-60 Days Overdue",IF(AC133&lt;=90,"61-90 Days Overdue","More Than 90 Days Overdue"))))))),"")</f>
        <v/>
      </c>
      <c r="AE133" s="16">
        <f>IFERROR(IF(E133="","",TEXTJOIN(", ",TRUE,IF(ABS(S133)&gt;'Lists &amp; Settings'!$B$5,"Total mismatch",""),IF(COUNTIFS($C$5:$C$154,C133,$E$5:$E$154,E133)&gt;1,"Possible duplicate",""),IF(AND(Q133&gt;='Lists &amp; Settings'!$B$6,T133&lt;&gt;"Approved",T133&lt;&gt;"Void"),"Approval required",""),IF(AND(Z133&gt;0,OR(Y133="",X133="")),"Complete payment details",""))),"")</f>
        <v/>
      </c>
      <c r="AF133" s="12" t="n"/>
    </row>
    <row r="134">
      <c r="A134" s="12" t="n"/>
      <c r="B134" s="12" t="n"/>
      <c r="C134" s="12" t="n"/>
      <c r="D134" s="12" t="n"/>
      <c r="E134" s="12" t="n"/>
      <c r="F134" s="29" t="n"/>
      <c r="G134" s="29" t="n"/>
      <c r="H134" s="29" t="n"/>
      <c r="I134" s="12" t="n"/>
      <c r="J134" s="12" t="n"/>
      <c r="K134" s="12" t="n"/>
      <c r="L134" s="12" t="n"/>
      <c r="M134" s="30" t="n"/>
      <c r="N134" s="30" t="n"/>
      <c r="O134" s="30" t="n"/>
      <c r="P134" s="30" t="n"/>
      <c r="Q134" s="30" t="n"/>
      <c r="R134" s="31">
        <f>IFERROR(IF(E134="","",M134+N134+O134+P134),"")</f>
        <v/>
      </c>
      <c r="S134" s="31">
        <f>IFERROR(IF(E134="","",Q134-R134),"")</f>
        <v/>
      </c>
      <c r="T134" s="12" t="n"/>
      <c r="U134" s="12" t="n"/>
      <c r="V134" s="29" t="n"/>
      <c r="W134" s="12" t="n"/>
      <c r="X134" s="12" t="n"/>
      <c r="Y134" s="29" t="n"/>
      <c r="Z134" s="30" t="n"/>
      <c r="AA134" s="31">
        <f>IFERROR(IF(E134="","",MAX(0,Q134-Z134)),"")</f>
        <v/>
      </c>
      <c r="AB134" s="16">
        <f>IFERROR(IF(E134="","",IF(T134="Void","Void",IF(AA134=0,"Paid",IF(H134="","Open",IF(H134&lt;TODAY(),"Overdue",IF(H134&lt;=TODAY()+'Lists &amp; Settings'!$B$4,"Due Soon","Open")))))),"")</f>
        <v/>
      </c>
      <c r="AC134" s="16">
        <f>IFERROR(IF(E134="","",IF(OR(AA134=0,H134=""),0,MAX(0,TODAY()-H134))),"")</f>
        <v/>
      </c>
      <c r="AD134" s="16">
        <f>IFERROR(IF(E134="","",IF(AA134=0,"Paid",IF(H134="","No Due Date",IF(H134&gt;=TODAY(),"Not Yet Due",IF(AC134&lt;=30,"1-30 Days Overdue",IF(AC134&lt;=60,"31-60 Days Overdue",IF(AC134&lt;=90,"61-90 Days Overdue","More Than 90 Days Overdue"))))))),"")</f>
        <v/>
      </c>
      <c r="AE134" s="16">
        <f>IFERROR(IF(E134="","",TEXTJOIN(", ",TRUE,IF(ABS(S134)&gt;'Lists &amp; Settings'!$B$5,"Total mismatch",""),IF(COUNTIFS($C$5:$C$154,C134,$E$5:$E$154,E134)&gt;1,"Possible duplicate",""),IF(AND(Q134&gt;='Lists &amp; Settings'!$B$6,T134&lt;&gt;"Approved",T134&lt;&gt;"Void"),"Approval required",""),IF(AND(Z134&gt;0,OR(Y134="",X134="")),"Complete payment details",""))),"")</f>
        <v/>
      </c>
      <c r="AF134" s="12" t="n"/>
    </row>
    <row r="135">
      <c r="A135" s="12" t="n"/>
      <c r="B135" s="12" t="n"/>
      <c r="C135" s="12" t="n"/>
      <c r="D135" s="12" t="n"/>
      <c r="E135" s="12" t="n"/>
      <c r="F135" s="29" t="n"/>
      <c r="G135" s="29" t="n"/>
      <c r="H135" s="29" t="n"/>
      <c r="I135" s="12" t="n"/>
      <c r="J135" s="12" t="n"/>
      <c r="K135" s="12" t="n"/>
      <c r="L135" s="12" t="n"/>
      <c r="M135" s="30" t="n"/>
      <c r="N135" s="30" t="n"/>
      <c r="O135" s="30" t="n"/>
      <c r="P135" s="30" t="n"/>
      <c r="Q135" s="30" t="n"/>
      <c r="R135" s="31">
        <f>IFERROR(IF(E135="","",M135+N135+O135+P135),"")</f>
        <v/>
      </c>
      <c r="S135" s="31">
        <f>IFERROR(IF(E135="","",Q135-R135),"")</f>
        <v/>
      </c>
      <c r="T135" s="12" t="n"/>
      <c r="U135" s="12" t="n"/>
      <c r="V135" s="29" t="n"/>
      <c r="W135" s="12" t="n"/>
      <c r="X135" s="12" t="n"/>
      <c r="Y135" s="29" t="n"/>
      <c r="Z135" s="30" t="n"/>
      <c r="AA135" s="31">
        <f>IFERROR(IF(E135="","",MAX(0,Q135-Z135)),"")</f>
        <v/>
      </c>
      <c r="AB135" s="16">
        <f>IFERROR(IF(E135="","",IF(T135="Void","Void",IF(AA135=0,"Paid",IF(H135="","Open",IF(H135&lt;TODAY(),"Overdue",IF(H135&lt;=TODAY()+'Lists &amp; Settings'!$B$4,"Due Soon","Open")))))),"")</f>
        <v/>
      </c>
      <c r="AC135" s="16">
        <f>IFERROR(IF(E135="","",IF(OR(AA135=0,H135=""),0,MAX(0,TODAY()-H135))),"")</f>
        <v/>
      </c>
      <c r="AD135" s="16">
        <f>IFERROR(IF(E135="","",IF(AA135=0,"Paid",IF(H135="","No Due Date",IF(H135&gt;=TODAY(),"Not Yet Due",IF(AC135&lt;=30,"1-30 Days Overdue",IF(AC135&lt;=60,"31-60 Days Overdue",IF(AC135&lt;=90,"61-90 Days Overdue","More Than 90 Days Overdue"))))))),"")</f>
        <v/>
      </c>
      <c r="AE135" s="16">
        <f>IFERROR(IF(E135="","",TEXTJOIN(", ",TRUE,IF(ABS(S135)&gt;'Lists &amp; Settings'!$B$5,"Total mismatch",""),IF(COUNTIFS($C$5:$C$154,C135,$E$5:$E$154,E135)&gt;1,"Possible duplicate",""),IF(AND(Q135&gt;='Lists &amp; Settings'!$B$6,T135&lt;&gt;"Approved",T135&lt;&gt;"Void"),"Approval required",""),IF(AND(Z135&gt;0,OR(Y135="",X135="")),"Complete payment details",""))),"")</f>
        <v/>
      </c>
      <c r="AF135" s="12" t="n"/>
    </row>
    <row r="136">
      <c r="A136" s="12" t="n"/>
      <c r="B136" s="12" t="n"/>
      <c r="C136" s="12" t="n"/>
      <c r="D136" s="12" t="n"/>
      <c r="E136" s="12" t="n"/>
      <c r="F136" s="29" t="n"/>
      <c r="G136" s="29" t="n"/>
      <c r="H136" s="29" t="n"/>
      <c r="I136" s="12" t="n"/>
      <c r="J136" s="12" t="n"/>
      <c r="K136" s="12" t="n"/>
      <c r="L136" s="12" t="n"/>
      <c r="M136" s="30" t="n"/>
      <c r="N136" s="30" t="n"/>
      <c r="O136" s="30" t="n"/>
      <c r="P136" s="30" t="n"/>
      <c r="Q136" s="30" t="n"/>
      <c r="R136" s="31">
        <f>IFERROR(IF(E136="","",M136+N136+O136+P136),"")</f>
        <v/>
      </c>
      <c r="S136" s="31">
        <f>IFERROR(IF(E136="","",Q136-R136),"")</f>
        <v/>
      </c>
      <c r="T136" s="12" t="n"/>
      <c r="U136" s="12" t="n"/>
      <c r="V136" s="29" t="n"/>
      <c r="W136" s="12" t="n"/>
      <c r="X136" s="12" t="n"/>
      <c r="Y136" s="29" t="n"/>
      <c r="Z136" s="30" t="n"/>
      <c r="AA136" s="31">
        <f>IFERROR(IF(E136="","",MAX(0,Q136-Z136)),"")</f>
        <v/>
      </c>
      <c r="AB136" s="16">
        <f>IFERROR(IF(E136="","",IF(T136="Void","Void",IF(AA136=0,"Paid",IF(H136="","Open",IF(H136&lt;TODAY(),"Overdue",IF(H136&lt;=TODAY()+'Lists &amp; Settings'!$B$4,"Due Soon","Open")))))),"")</f>
        <v/>
      </c>
      <c r="AC136" s="16">
        <f>IFERROR(IF(E136="","",IF(OR(AA136=0,H136=""),0,MAX(0,TODAY()-H136))),"")</f>
        <v/>
      </c>
      <c r="AD136" s="16">
        <f>IFERROR(IF(E136="","",IF(AA136=0,"Paid",IF(H136="","No Due Date",IF(H136&gt;=TODAY(),"Not Yet Due",IF(AC136&lt;=30,"1-30 Days Overdue",IF(AC136&lt;=60,"31-60 Days Overdue",IF(AC136&lt;=90,"61-90 Days Overdue","More Than 90 Days Overdue"))))))),"")</f>
        <v/>
      </c>
      <c r="AE136" s="16">
        <f>IFERROR(IF(E136="","",TEXTJOIN(", ",TRUE,IF(ABS(S136)&gt;'Lists &amp; Settings'!$B$5,"Total mismatch",""),IF(COUNTIFS($C$5:$C$154,C136,$E$5:$E$154,E136)&gt;1,"Possible duplicate",""),IF(AND(Q136&gt;='Lists &amp; Settings'!$B$6,T136&lt;&gt;"Approved",T136&lt;&gt;"Void"),"Approval required",""),IF(AND(Z136&gt;0,OR(Y136="",X136="")),"Complete payment details",""))),"")</f>
        <v/>
      </c>
      <c r="AF136" s="12" t="n"/>
    </row>
    <row r="137">
      <c r="A137" s="12" t="n"/>
      <c r="B137" s="12" t="n"/>
      <c r="C137" s="12" t="n"/>
      <c r="D137" s="12" t="n"/>
      <c r="E137" s="12" t="n"/>
      <c r="F137" s="29" t="n"/>
      <c r="G137" s="29" t="n"/>
      <c r="H137" s="29" t="n"/>
      <c r="I137" s="12" t="n"/>
      <c r="J137" s="12" t="n"/>
      <c r="K137" s="12" t="n"/>
      <c r="L137" s="12" t="n"/>
      <c r="M137" s="30" t="n"/>
      <c r="N137" s="30" t="n"/>
      <c r="O137" s="30" t="n"/>
      <c r="P137" s="30" t="n"/>
      <c r="Q137" s="30" t="n"/>
      <c r="R137" s="31">
        <f>IFERROR(IF(E137="","",M137+N137+O137+P137),"")</f>
        <v/>
      </c>
      <c r="S137" s="31">
        <f>IFERROR(IF(E137="","",Q137-R137),"")</f>
        <v/>
      </c>
      <c r="T137" s="12" t="n"/>
      <c r="U137" s="12" t="n"/>
      <c r="V137" s="29" t="n"/>
      <c r="W137" s="12" t="n"/>
      <c r="X137" s="12" t="n"/>
      <c r="Y137" s="29" t="n"/>
      <c r="Z137" s="30" t="n"/>
      <c r="AA137" s="31">
        <f>IFERROR(IF(E137="","",MAX(0,Q137-Z137)),"")</f>
        <v/>
      </c>
      <c r="AB137" s="16">
        <f>IFERROR(IF(E137="","",IF(T137="Void","Void",IF(AA137=0,"Paid",IF(H137="","Open",IF(H137&lt;TODAY(),"Overdue",IF(H137&lt;=TODAY()+'Lists &amp; Settings'!$B$4,"Due Soon","Open")))))),"")</f>
        <v/>
      </c>
      <c r="AC137" s="16">
        <f>IFERROR(IF(E137="","",IF(OR(AA137=0,H137=""),0,MAX(0,TODAY()-H137))),"")</f>
        <v/>
      </c>
      <c r="AD137" s="16">
        <f>IFERROR(IF(E137="","",IF(AA137=0,"Paid",IF(H137="","No Due Date",IF(H137&gt;=TODAY(),"Not Yet Due",IF(AC137&lt;=30,"1-30 Days Overdue",IF(AC137&lt;=60,"31-60 Days Overdue",IF(AC137&lt;=90,"61-90 Days Overdue","More Than 90 Days Overdue"))))))),"")</f>
        <v/>
      </c>
      <c r="AE137" s="16">
        <f>IFERROR(IF(E137="","",TEXTJOIN(", ",TRUE,IF(ABS(S137)&gt;'Lists &amp; Settings'!$B$5,"Total mismatch",""),IF(COUNTIFS($C$5:$C$154,C137,$E$5:$E$154,E137)&gt;1,"Possible duplicate",""),IF(AND(Q137&gt;='Lists &amp; Settings'!$B$6,T137&lt;&gt;"Approved",T137&lt;&gt;"Void"),"Approval required",""),IF(AND(Z137&gt;0,OR(Y137="",X137="")),"Complete payment details",""))),"")</f>
        <v/>
      </c>
      <c r="AF137" s="12" t="n"/>
    </row>
    <row r="138">
      <c r="A138" s="12" t="n"/>
      <c r="B138" s="12" t="n"/>
      <c r="C138" s="12" t="n"/>
      <c r="D138" s="12" t="n"/>
      <c r="E138" s="12" t="n"/>
      <c r="F138" s="29" t="n"/>
      <c r="G138" s="29" t="n"/>
      <c r="H138" s="29" t="n"/>
      <c r="I138" s="12" t="n"/>
      <c r="J138" s="12" t="n"/>
      <c r="K138" s="12" t="n"/>
      <c r="L138" s="12" t="n"/>
      <c r="M138" s="30" t="n"/>
      <c r="N138" s="30" t="n"/>
      <c r="O138" s="30" t="n"/>
      <c r="P138" s="30" t="n"/>
      <c r="Q138" s="30" t="n"/>
      <c r="R138" s="31">
        <f>IFERROR(IF(E138="","",M138+N138+O138+P138),"")</f>
        <v/>
      </c>
      <c r="S138" s="31">
        <f>IFERROR(IF(E138="","",Q138-R138),"")</f>
        <v/>
      </c>
      <c r="T138" s="12" t="n"/>
      <c r="U138" s="12" t="n"/>
      <c r="V138" s="29" t="n"/>
      <c r="W138" s="12" t="n"/>
      <c r="X138" s="12" t="n"/>
      <c r="Y138" s="29" t="n"/>
      <c r="Z138" s="30" t="n"/>
      <c r="AA138" s="31">
        <f>IFERROR(IF(E138="","",MAX(0,Q138-Z138)),"")</f>
        <v/>
      </c>
      <c r="AB138" s="16">
        <f>IFERROR(IF(E138="","",IF(T138="Void","Void",IF(AA138=0,"Paid",IF(H138="","Open",IF(H138&lt;TODAY(),"Overdue",IF(H138&lt;=TODAY()+'Lists &amp; Settings'!$B$4,"Due Soon","Open")))))),"")</f>
        <v/>
      </c>
      <c r="AC138" s="16">
        <f>IFERROR(IF(E138="","",IF(OR(AA138=0,H138=""),0,MAX(0,TODAY()-H138))),"")</f>
        <v/>
      </c>
      <c r="AD138" s="16">
        <f>IFERROR(IF(E138="","",IF(AA138=0,"Paid",IF(H138="","No Due Date",IF(H138&gt;=TODAY(),"Not Yet Due",IF(AC138&lt;=30,"1-30 Days Overdue",IF(AC138&lt;=60,"31-60 Days Overdue",IF(AC138&lt;=90,"61-90 Days Overdue","More Than 90 Days Overdue"))))))),"")</f>
        <v/>
      </c>
      <c r="AE138" s="16">
        <f>IFERROR(IF(E138="","",TEXTJOIN(", ",TRUE,IF(ABS(S138)&gt;'Lists &amp; Settings'!$B$5,"Total mismatch",""),IF(COUNTIFS($C$5:$C$154,C138,$E$5:$E$154,E138)&gt;1,"Possible duplicate",""),IF(AND(Q138&gt;='Lists &amp; Settings'!$B$6,T138&lt;&gt;"Approved",T138&lt;&gt;"Void"),"Approval required",""),IF(AND(Z138&gt;0,OR(Y138="",X138="")),"Complete payment details",""))),"")</f>
        <v/>
      </c>
      <c r="AF138" s="12" t="n"/>
    </row>
    <row r="139">
      <c r="A139" s="12" t="n"/>
      <c r="B139" s="12" t="n"/>
      <c r="C139" s="12" t="n"/>
      <c r="D139" s="12" t="n"/>
      <c r="E139" s="12" t="n"/>
      <c r="F139" s="29" t="n"/>
      <c r="G139" s="29" t="n"/>
      <c r="H139" s="29" t="n"/>
      <c r="I139" s="12" t="n"/>
      <c r="J139" s="12" t="n"/>
      <c r="K139" s="12" t="n"/>
      <c r="L139" s="12" t="n"/>
      <c r="M139" s="30" t="n"/>
      <c r="N139" s="30" t="n"/>
      <c r="O139" s="30" t="n"/>
      <c r="P139" s="30" t="n"/>
      <c r="Q139" s="30" t="n"/>
      <c r="R139" s="31">
        <f>IFERROR(IF(E139="","",M139+N139+O139+P139),"")</f>
        <v/>
      </c>
      <c r="S139" s="31">
        <f>IFERROR(IF(E139="","",Q139-R139),"")</f>
        <v/>
      </c>
      <c r="T139" s="12" t="n"/>
      <c r="U139" s="12" t="n"/>
      <c r="V139" s="29" t="n"/>
      <c r="W139" s="12" t="n"/>
      <c r="X139" s="12" t="n"/>
      <c r="Y139" s="29" t="n"/>
      <c r="Z139" s="30" t="n"/>
      <c r="AA139" s="31">
        <f>IFERROR(IF(E139="","",MAX(0,Q139-Z139)),"")</f>
        <v/>
      </c>
      <c r="AB139" s="16">
        <f>IFERROR(IF(E139="","",IF(T139="Void","Void",IF(AA139=0,"Paid",IF(H139="","Open",IF(H139&lt;TODAY(),"Overdue",IF(H139&lt;=TODAY()+'Lists &amp; Settings'!$B$4,"Due Soon","Open")))))),"")</f>
        <v/>
      </c>
      <c r="AC139" s="16">
        <f>IFERROR(IF(E139="","",IF(OR(AA139=0,H139=""),0,MAX(0,TODAY()-H139))),"")</f>
        <v/>
      </c>
      <c r="AD139" s="16">
        <f>IFERROR(IF(E139="","",IF(AA139=0,"Paid",IF(H139="","No Due Date",IF(H139&gt;=TODAY(),"Not Yet Due",IF(AC139&lt;=30,"1-30 Days Overdue",IF(AC139&lt;=60,"31-60 Days Overdue",IF(AC139&lt;=90,"61-90 Days Overdue","More Than 90 Days Overdue"))))))),"")</f>
        <v/>
      </c>
      <c r="AE139" s="16">
        <f>IFERROR(IF(E139="","",TEXTJOIN(", ",TRUE,IF(ABS(S139)&gt;'Lists &amp; Settings'!$B$5,"Total mismatch",""),IF(COUNTIFS($C$5:$C$154,C139,$E$5:$E$154,E139)&gt;1,"Possible duplicate",""),IF(AND(Q139&gt;='Lists &amp; Settings'!$B$6,T139&lt;&gt;"Approved",T139&lt;&gt;"Void"),"Approval required",""),IF(AND(Z139&gt;0,OR(Y139="",X139="")),"Complete payment details",""))),"")</f>
        <v/>
      </c>
      <c r="AF139" s="12" t="n"/>
    </row>
    <row r="140">
      <c r="A140" s="12" t="n"/>
      <c r="B140" s="12" t="n"/>
      <c r="C140" s="12" t="n"/>
      <c r="D140" s="12" t="n"/>
      <c r="E140" s="12" t="n"/>
      <c r="F140" s="29" t="n"/>
      <c r="G140" s="29" t="n"/>
      <c r="H140" s="29" t="n"/>
      <c r="I140" s="12" t="n"/>
      <c r="J140" s="12" t="n"/>
      <c r="K140" s="12" t="n"/>
      <c r="L140" s="12" t="n"/>
      <c r="M140" s="30" t="n"/>
      <c r="N140" s="30" t="n"/>
      <c r="O140" s="30" t="n"/>
      <c r="P140" s="30" t="n"/>
      <c r="Q140" s="30" t="n"/>
      <c r="R140" s="31">
        <f>IFERROR(IF(E140="","",M140+N140+O140+P140),"")</f>
        <v/>
      </c>
      <c r="S140" s="31">
        <f>IFERROR(IF(E140="","",Q140-R140),"")</f>
        <v/>
      </c>
      <c r="T140" s="12" t="n"/>
      <c r="U140" s="12" t="n"/>
      <c r="V140" s="29" t="n"/>
      <c r="W140" s="12" t="n"/>
      <c r="X140" s="12" t="n"/>
      <c r="Y140" s="29" t="n"/>
      <c r="Z140" s="30" t="n"/>
      <c r="AA140" s="31">
        <f>IFERROR(IF(E140="","",MAX(0,Q140-Z140)),"")</f>
        <v/>
      </c>
      <c r="AB140" s="16">
        <f>IFERROR(IF(E140="","",IF(T140="Void","Void",IF(AA140=0,"Paid",IF(H140="","Open",IF(H140&lt;TODAY(),"Overdue",IF(H140&lt;=TODAY()+'Lists &amp; Settings'!$B$4,"Due Soon","Open")))))),"")</f>
        <v/>
      </c>
      <c r="AC140" s="16">
        <f>IFERROR(IF(E140="","",IF(OR(AA140=0,H140=""),0,MAX(0,TODAY()-H140))),"")</f>
        <v/>
      </c>
      <c r="AD140" s="16">
        <f>IFERROR(IF(E140="","",IF(AA140=0,"Paid",IF(H140="","No Due Date",IF(H140&gt;=TODAY(),"Not Yet Due",IF(AC140&lt;=30,"1-30 Days Overdue",IF(AC140&lt;=60,"31-60 Days Overdue",IF(AC140&lt;=90,"61-90 Days Overdue","More Than 90 Days Overdue"))))))),"")</f>
        <v/>
      </c>
      <c r="AE140" s="16">
        <f>IFERROR(IF(E140="","",TEXTJOIN(", ",TRUE,IF(ABS(S140)&gt;'Lists &amp; Settings'!$B$5,"Total mismatch",""),IF(COUNTIFS($C$5:$C$154,C140,$E$5:$E$154,E140)&gt;1,"Possible duplicate",""),IF(AND(Q140&gt;='Lists &amp; Settings'!$B$6,T140&lt;&gt;"Approved",T140&lt;&gt;"Void"),"Approval required",""),IF(AND(Z140&gt;0,OR(Y140="",X140="")),"Complete payment details",""))),"")</f>
        <v/>
      </c>
      <c r="AF140" s="12" t="n"/>
    </row>
    <row r="141">
      <c r="A141" s="12" t="n"/>
      <c r="B141" s="12" t="n"/>
      <c r="C141" s="12" t="n"/>
      <c r="D141" s="12" t="n"/>
      <c r="E141" s="12" t="n"/>
      <c r="F141" s="29" t="n"/>
      <c r="G141" s="29" t="n"/>
      <c r="H141" s="29" t="n"/>
      <c r="I141" s="12" t="n"/>
      <c r="J141" s="12" t="n"/>
      <c r="K141" s="12" t="n"/>
      <c r="L141" s="12" t="n"/>
      <c r="M141" s="30" t="n"/>
      <c r="N141" s="30" t="n"/>
      <c r="O141" s="30" t="n"/>
      <c r="P141" s="30" t="n"/>
      <c r="Q141" s="30" t="n"/>
      <c r="R141" s="31">
        <f>IFERROR(IF(E141="","",M141+N141+O141+P141),"")</f>
        <v/>
      </c>
      <c r="S141" s="31">
        <f>IFERROR(IF(E141="","",Q141-R141),"")</f>
        <v/>
      </c>
      <c r="T141" s="12" t="n"/>
      <c r="U141" s="12" t="n"/>
      <c r="V141" s="29" t="n"/>
      <c r="W141" s="12" t="n"/>
      <c r="X141" s="12" t="n"/>
      <c r="Y141" s="29" t="n"/>
      <c r="Z141" s="30" t="n"/>
      <c r="AA141" s="31">
        <f>IFERROR(IF(E141="","",MAX(0,Q141-Z141)),"")</f>
        <v/>
      </c>
      <c r="AB141" s="16">
        <f>IFERROR(IF(E141="","",IF(T141="Void","Void",IF(AA141=0,"Paid",IF(H141="","Open",IF(H141&lt;TODAY(),"Overdue",IF(H141&lt;=TODAY()+'Lists &amp; Settings'!$B$4,"Due Soon","Open")))))),"")</f>
        <v/>
      </c>
      <c r="AC141" s="16">
        <f>IFERROR(IF(E141="","",IF(OR(AA141=0,H141=""),0,MAX(0,TODAY()-H141))),"")</f>
        <v/>
      </c>
      <c r="AD141" s="16">
        <f>IFERROR(IF(E141="","",IF(AA141=0,"Paid",IF(H141="","No Due Date",IF(H141&gt;=TODAY(),"Not Yet Due",IF(AC141&lt;=30,"1-30 Days Overdue",IF(AC141&lt;=60,"31-60 Days Overdue",IF(AC141&lt;=90,"61-90 Days Overdue","More Than 90 Days Overdue"))))))),"")</f>
        <v/>
      </c>
      <c r="AE141" s="16">
        <f>IFERROR(IF(E141="","",TEXTJOIN(", ",TRUE,IF(ABS(S141)&gt;'Lists &amp; Settings'!$B$5,"Total mismatch",""),IF(COUNTIFS($C$5:$C$154,C141,$E$5:$E$154,E141)&gt;1,"Possible duplicate",""),IF(AND(Q141&gt;='Lists &amp; Settings'!$B$6,T141&lt;&gt;"Approved",T141&lt;&gt;"Void"),"Approval required",""),IF(AND(Z141&gt;0,OR(Y141="",X141="")),"Complete payment details",""))),"")</f>
        <v/>
      </c>
      <c r="AF141" s="12" t="n"/>
    </row>
    <row r="142">
      <c r="A142" s="12" t="n"/>
      <c r="B142" s="12" t="n"/>
      <c r="C142" s="12" t="n"/>
      <c r="D142" s="12" t="n"/>
      <c r="E142" s="12" t="n"/>
      <c r="F142" s="29" t="n"/>
      <c r="G142" s="29" t="n"/>
      <c r="H142" s="29" t="n"/>
      <c r="I142" s="12" t="n"/>
      <c r="J142" s="12" t="n"/>
      <c r="K142" s="12" t="n"/>
      <c r="L142" s="12" t="n"/>
      <c r="M142" s="30" t="n"/>
      <c r="N142" s="30" t="n"/>
      <c r="O142" s="30" t="n"/>
      <c r="P142" s="30" t="n"/>
      <c r="Q142" s="30" t="n"/>
      <c r="R142" s="31">
        <f>IFERROR(IF(E142="","",M142+N142+O142+P142),"")</f>
        <v/>
      </c>
      <c r="S142" s="31">
        <f>IFERROR(IF(E142="","",Q142-R142),"")</f>
        <v/>
      </c>
      <c r="T142" s="12" t="n"/>
      <c r="U142" s="12" t="n"/>
      <c r="V142" s="29" t="n"/>
      <c r="W142" s="12" t="n"/>
      <c r="X142" s="12" t="n"/>
      <c r="Y142" s="29" t="n"/>
      <c r="Z142" s="30" t="n"/>
      <c r="AA142" s="31">
        <f>IFERROR(IF(E142="","",MAX(0,Q142-Z142)),"")</f>
        <v/>
      </c>
      <c r="AB142" s="16">
        <f>IFERROR(IF(E142="","",IF(T142="Void","Void",IF(AA142=0,"Paid",IF(H142="","Open",IF(H142&lt;TODAY(),"Overdue",IF(H142&lt;=TODAY()+'Lists &amp; Settings'!$B$4,"Due Soon","Open")))))),"")</f>
        <v/>
      </c>
      <c r="AC142" s="16">
        <f>IFERROR(IF(E142="","",IF(OR(AA142=0,H142=""),0,MAX(0,TODAY()-H142))),"")</f>
        <v/>
      </c>
      <c r="AD142" s="16">
        <f>IFERROR(IF(E142="","",IF(AA142=0,"Paid",IF(H142="","No Due Date",IF(H142&gt;=TODAY(),"Not Yet Due",IF(AC142&lt;=30,"1-30 Days Overdue",IF(AC142&lt;=60,"31-60 Days Overdue",IF(AC142&lt;=90,"61-90 Days Overdue","More Than 90 Days Overdue"))))))),"")</f>
        <v/>
      </c>
      <c r="AE142" s="16">
        <f>IFERROR(IF(E142="","",TEXTJOIN(", ",TRUE,IF(ABS(S142)&gt;'Lists &amp; Settings'!$B$5,"Total mismatch",""),IF(COUNTIFS($C$5:$C$154,C142,$E$5:$E$154,E142)&gt;1,"Possible duplicate",""),IF(AND(Q142&gt;='Lists &amp; Settings'!$B$6,T142&lt;&gt;"Approved",T142&lt;&gt;"Void"),"Approval required",""),IF(AND(Z142&gt;0,OR(Y142="",X142="")),"Complete payment details",""))),"")</f>
        <v/>
      </c>
      <c r="AF142" s="12" t="n"/>
    </row>
    <row r="143">
      <c r="A143" s="12" t="n"/>
      <c r="B143" s="12" t="n"/>
      <c r="C143" s="12" t="n"/>
      <c r="D143" s="12" t="n"/>
      <c r="E143" s="12" t="n"/>
      <c r="F143" s="29" t="n"/>
      <c r="G143" s="29" t="n"/>
      <c r="H143" s="29" t="n"/>
      <c r="I143" s="12" t="n"/>
      <c r="J143" s="12" t="n"/>
      <c r="K143" s="12" t="n"/>
      <c r="L143" s="12" t="n"/>
      <c r="M143" s="30" t="n"/>
      <c r="N143" s="30" t="n"/>
      <c r="O143" s="30" t="n"/>
      <c r="P143" s="30" t="n"/>
      <c r="Q143" s="30" t="n"/>
      <c r="R143" s="31">
        <f>IFERROR(IF(E143="","",M143+N143+O143+P143),"")</f>
        <v/>
      </c>
      <c r="S143" s="31">
        <f>IFERROR(IF(E143="","",Q143-R143),"")</f>
        <v/>
      </c>
      <c r="T143" s="12" t="n"/>
      <c r="U143" s="12" t="n"/>
      <c r="V143" s="29" t="n"/>
      <c r="W143" s="12" t="n"/>
      <c r="X143" s="12" t="n"/>
      <c r="Y143" s="29" t="n"/>
      <c r="Z143" s="30" t="n"/>
      <c r="AA143" s="31">
        <f>IFERROR(IF(E143="","",MAX(0,Q143-Z143)),"")</f>
        <v/>
      </c>
      <c r="AB143" s="16">
        <f>IFERROR(IF(E143="","",IF(T143="Void","Void",IF(AA143=0,"Paid",IF(H143="","Open",IF(H143&lt;TODAY(),"Overdue",IF(H143&lt;=TODAY()+'Lists &amp; Settings'!$B$4,"Due Soon","Open")))))),"")</f>
        <v/>
      </c>
      <c r="AC143" s="16">
        <f>IFERROR(IF(E143="","",IF(OR(AA143=0,H143=""),0,MAX(0,TODAY()-H143))),"")</f>
        <v/>
      </c>
      <c r="AD143" s="16">
        <f>IFERROR(IF(E143="","",IF(AA143=0,"Paid",IF(H143="","No Due Date",IF(H143&gt;=TODAY(),"Not Yet Due",IF(AC143&lt;=30,"1-30 Days Overdue",IF(AC143&lt;=60,"31-60 Days Overdue",IF(AC143&lt;=90,"61-90 Days Overdue","More Than 90 Days Overdue"))))))),"")</f>
        <v/>
      </c>
      <c r="AE143" s="16">
        <f>IFERROR(IF(E143="","",TEXTJOIN(", ",TRUE,IF(ABS(S143)&gt;'Lists &amp; Settings'!$B$5,"Total mismatch",""),IF(COUNTIFS($C$5:$C$154,C143,$E$5:$E$154,E143)&gt;1,"Possible duplicate",""),IF(AND(Q143&gt;='Lists &amp; Settings'!$B$6,T143&lt;&gt;"Approved",T143&lt;&gt;"Void"),"Approval required",""),IF(AND(Z143&gt;0,OR(Y143="",X143="")),"Complete payment details",""))),"")</f>
        <v/>
      </c>
      <c r="AF143" s="12" t="n"/>
    </row>
    <row r="144">
      <c r="A144" s="12" t="n"/>
      <c r="B144" s="12" t="n"/>
      <c r="C144" s="12" t="n"/>
      <c r="D144" s="12" t="n"/>
      <c r="E144" s="12" t="n"/>
      <c r="F144" s="29" t="n"/>
      <c r="G144" s="29" t="n"/>
      <c r="H144" s="29" t="n"/>
      <c r="I144" s="12" t="n"/>
      <c r="J144" s="12" t="n"/>
      <c r="K144" s="12" t="n"/>
      <c r="L144" s="12" t="n"/>
      <c r="M144" s="30" t="n"/>
      <c r="N144" s="30" t="n"/>
      <c r="O144" s="30" t="n"/>
      <c r="P144" s="30" t="n"/>
      <c r="Q144" s="30" t="n"/>
      <c r="R144" s="31">
        <f>IFERROR(IF(E144="","",M144+N144+O144+P144),"")</f>
        <v/>
      </c>
      <c r="S144" s="31">
        <f>IFERROR(IF(E144="","",Q144-R144),"")</f>
        <v/>
      </c>
      <c r="T144" s="12" t="n"/>
      <c r="U144" s="12" t="n"/>
      <c r="V144" s="29" t="n"/>
      <c r="W144" s="12" t="n"/>
      <c r="X144" s="12" t="n"/>
      <c r="Y144" s="29" t="n"/>
      <c r="Z144" s="30" t="n"/>
      <c r="AA144" s="31">
        <f>IFERROR(IF(E144="","",MAX(0,Q144-Z144)),"")</f>
        <v/>
      </c>
      <c r="AB144" s="16">
        <f>IFERROR(IF(E144="","",IF(T144="Void","Void",IF(AA144=0,"Paid",IF(H144="","Open",IF(H144&lt;TODAY(),"Overdue",IF(H144&lt;=TODAY()+'Lists &amp; Settings'!$B$4,"Due Soon","Open")))))),"")</f>
        <v/>
      </c>
      <c r="AC144" s="16">
        <f>IFERROR(IF(E144="","",IF(OR(AA144=0,H144=""),0,MAX(0,TODAY()-H144))),"")</f>
        <v/>
      </c>
      <c r="AD144" s="16">
        <f>IFERROR(IF(E144="","",IF(AA144=0,"Paid",IF(H144="","No Due Date",IF(H144&gt;=TODAY(),"Not Yet Due",IF(AC144&lt;=30,"1-30 Days Overdue",IF(AC144&lt;=60,"31-60 Days Overdue",IF(AC144&lt;=90,"61-90 Days Overdue","More Than 90 Days Overdue"))))))),"")</f>
        <v/>
      </c>
      <c r="AE144" s="16">
        <f>IFERROR(IF(E144="","",TEXTJOIN(", ",TRUE,IF(ABS(S144)&gt;'Lists &amp; Settings'!$B$5,"Total mismatch",""),IF(COUNTIFS($C$5:$C$154,C144,$E$5:$E$154,E144)&gt;1,"Possible duplicate",""),IF(AND(Q144&gt;='Lists &amp; Settings'!$B$6,T144&lt;&gt;"Approved",T144&lt;&gt;"Void"),"Approval required",""),IF(AND(Z144&gt;0,OR(Y144="",X144="")),"Complete payment details",""))),"")</f>
        <v/>
      </c>
      <c r="AF144" s="12" t="n"/>
    </row>
    <row r="145">
      <c r="A145" s="12" t="n"/>
      <c r="B145" s="12" t="n"/>
      <c r="C145" s="12" t="n"/>
      <c r="D145" s="12" t="n"/>
      <c r="E145" s="12" t="n"/>
      <c r="F145" s="29" t="n"/>
      <c r="G145" s="29" t="n"/>
      <c r="H145" s="29" t="n"/>
      <c r="I145" s="12" t="n"/>
      <c r="J145" s="12" t="n"/>
      <c r="K145" s="12" t="n"/>
      <c r="L145" s="12" t="n"/>
      <c r="M145" s="30" t="n"/>
      <c r="N145" s="30" t="n"/>
      <c r="O145" s="30" t="n"/>
      <c r="P145" s="30" t="n"/>
      <c r="Q145" s="30" t="n"/>
      <c r="R145" s="31">
        <f>IFERROR(IF(E145="","",M145+N145+O145+P145),"")</f>
        <v/>
      </c>
      <c r="S145" s="31">
        <f>IFERROR(IF(E145="","",Q145-R145),"")</f>
        <v/>
      </c>
      <c r="T145" s="12" t="n"/>
      <c r="U145" s="12" t="n"/>
      <c r="V145" s="29" t="n"/>
      <c r="W145" s="12" t="n"/>
      <c r="X145" s="12" t="n"/>
      <c r="Y145" s="29" t="n"/>
      <c r="Z145" s="30" t="n"/>
      <c r="AA145" s="31">
        <f>IFERROR(IF(E145="","",MAX(0,Q145-Z145)),"")</f>
        <v/>
      </c>
      <c r="AB145" s="16">
        <f>IFERROR(IF(E145="","",IF(T145="Void","Void",IF(AA145=0,"Paid",IF(H145="","Open",IF(H145&lt;TODAY(),"Overdue",IF(H145&lt;=TODAY()+'Lists &amp; Settings'!$B$4,"Due Soon","Open")))))),"")</f>
        <v/>
      </c>
      <c r="AC145" s="16">
        <f>IFERROR(IF(E145="","",IF(OR(AA145=0,H145=""),0,MAX(0,TODAY()-H145))),"")</f>
        <v/>
      </c>
      <c r="AD145" s="16">
        <f>IFERROR(IF(E145="","",IF(AA145=0,"Paid",IF(H145="","No Due Date",IF(H145&gt;=TODAY(),"Not Yet Due",IF(AC145&lt;=30,"1-30 Days Overdue",IF(AC145&lt;=60,"31-60 Days Overdue",IF(AC145&lt;=90,"61-90 Days Overdue","More Than 90 Days Overdue"))))))),"")</f>
        <v/>
      </c>
      <c r="AE145" s="16">
        <f>IFERROR(IF(E145="","",TEXTJOIN(", ",TRUE,IF(ABS(S145)&gt;'Lists &amp; Settings'!$B$5,"Total mismatch",""),IF(COUNTIFS($C$5:$C$154,C145,$E$5:$E$154,E145)&gt;1,"Possible duplicate",""),IF(AND(Q145&gt;='Lists &amp; Settings'!$B$6,T145&lt;&gt;"Approved",T145&lt;&gt;"Void"),"Approval required",""),IF(AND(Z145&gt;0,OR(Y145="",X145="")),"Complete payment details",""))),"")</f>
        <v/>
      </c>
      <c r="AF145" s="12" t="n"/>
    </row>
    <row r="146">
      <c r="A146" s="12" t="n"/>
      <c r="B146" s="12" t="n"/>
      <c r="C146" s="12" t="n"/>
      <c r="D146" s="12" t="n"/>
      <c r="E146" s="12" t="n"/>
      <c r="F146" s="29" t="n"/>
      <c r="G146" s="29" t="n"/>
      <c r="H146" s="29" t="n"/>
      <c r="I146" s="12" t="n"/>
      <c r="J146" s="12" t="n"/>
      <c r="K146" s="12" t="n"/>
      <c r="L146" s="12" t="n"/>
      <c r="M146" s="30" t="n"/>
      <c r="N146" s="30" t="n"/>
      <c r="O146" s="30" t="n"/>
      <c r="P146" s="30" t="n"/>
      <c r="Q146" s="30" t="n"/>
      <c r="R146" s="31">
        <f>IFERROR(IF(E146="","",M146+N146+O146+P146),"")</f>
        <v/>
      </c>
      <c r="S146" s="31">
        <f>IFERROR(IF(E146="","",Q146-R146),"")</f>
        <v/>
      </c>
      <c r="T146" s="12" t="n"/>
      <c r="U146" s="12" t="n"/>
      <c r="V146" s="29" t="n"/>
      <c r="W146" s="12" t="n"/>
      <c r="X146" s="12" t="n"/>
      <c r="Y146" s="29" t="n"/>
      <c r="Z146" s="30" t="n"/>
      <c r="AA146" s="31">
        <f>IFERROR(IF(E146="","",MAX(0,Q146-Z146)),"")</f>
        <v/>
      </c>
      <c r="AB146" s="16">
        <f>IFERROR(IF(E146="","",IF(T146="Void","Void",IF(AA146=0,"Paid",IF(H146="","Open",IF(H146&lt;TODAY(),"Overdue",IF(H146&lt;=TODAY()+'Lists &amp; Settings'!$B$4,"Due Soon","Open")))))),"")</f>
        <v/>
      </c>
      <c r="AC146" s="16">
        <f>IFERROR(IF(E146="","",IF(OR(AA146=0,H146=""),0,MAX(0,TODAY()-H146))),"")</f>
        <v/>
      </c>
      <c r="AD146" s="16">
        <f>IFERROR(IF(E146="","",IF(AA146=0,"Paid",IF(H146="","No Due Date",IF(H146&gt;=TODAY(),"Not Yet Due",IF(AC146&lt;=30,"1-30 Days Overdue",IF(AC146&lt;=60,"31-60 Days Overdue",IF(AC146&lt;=90,"61-90 Days Overdue","More Than 90 Days Overdue"))))))),"")</f>
        <v/>
      </c>
      <c r="AE146" s="16">
        <f>IFERROR(IF(E146="","",TEXTJOIN(", ",TRUE,IF(ABS(S146)&gt;'Lists &amp; Settings'!$B$5,"Total mismatch",""),IF(COUNTIFS($C$5:$C$154,C146,$E$5:$E$154,E146)&gt;1,"Possible duplicate",""),IF(AND(Q146&gt;='Lists &amp; Settings'!$B$6,T146&lt;&gt;"Approved",T146&lt;&gt;"Void"),"Approval required",""),IF(AND(Z146&gt;0,OR(Y146="",X146="")),"Complete payment details",""))),"")</f>
        <v/>
      </c>
      <c r="AF146" s="12" t="n"/>
    </row>
    <row r="147">
      <c r="A147" s="12" t="n"/>
      <c r="B147" s="12" t="n"/>
      <c r="C147" s="12" t="n"/>
      <c r="D147" s="12" t="n"/>
      <c r="E147" s="12" t="n"/>
      <c r="F147" s="29" t="n"/>
      <c r="G147" s="29" t="n"/>
      <c r="H147" s="29" t="n"/>
      <c r="I147" s="12" t="n"/>
      <c r="J147" s="12" t="n"/>
      <c r="K147" s="12" t="n"/>
      <c r="L147" s="12" t="n"/>
      <c r="M147" s="30" t="n"/>
      <c r="N147" s="30" t="n"/>
      <c r="O147" s="30" t="n"/>
      <c r="P147" s="30" t="n"/>
      <c r="Q147" s="30" t="n"/>
      <c r="R147" s="31">
        <f>IFERROR(IF(E147="","",M147+N147+O147+P147),"")</f>
        <v/>
      </c>
      <c r="S147" s="31">
        <f>IFERROR(IF(E147="","",Q147-R147),"")</f>
        <v/>
      </c>
      <c r="T147" s="12" t="n"/>
      <c r="U147" s="12" t="n"/>
      <c r="V147" s="29" t="n"/>
      <c r="W147" s="12" t="n"/>
      <c r="X147" s="12" t="n"/>
      <c r="Y147" s="29" t="n"/>
      <c r="Z147" s="30" t="n"/>
      <c r="AA147" s="31">
        <f>IFERROR(IF(E147="","",MAX(0,Q147-Z147)),"")</f>
        <v/>
      </c>
      <c r="AB147" s="16">
        <f>IFERROR(IF(E147="","",IF(T147="Void","Void",IF(AA147=0,"Paid",IF(H147="","Open",IF(H147&lt;TODAY(),"Overdue",IF(H147&lt;=TODAY()+'Lists &amp; Settings'!$B$4,"Due Soon","Open")))))),"")</f>
        <v/>
      </c>
      <c r="AC147" s="16">
        <f>IFERROR(IF(E147="","",IF(OR(AA147=0,H147=""),0,MAX(0,TODAY()-H147))),"")</f>
        <v/>
      </c>
      <c r="AD147" s="16">
        <f>IFERROR(IF(E147="","",IF(AA147=0,"Paid",IF(H147="","No Due Date",IF(H147&gt;=TODAY(),"Not Yet Due",IF(AC147&lt;=30,"1-30 Days Overdue",IF(AC147&lt;=60,"31-60 Days Overdue",IF(AC147&lt;=90,"61-90 Days Overdue","More Than 90 Days Overdue"))))))),"")</f>
        <v/>
      </c>
      <c r="AE147" s="16">
        <f>IFERROR(IF(E147="","",TEXTJOIN(", ",TRUE,IF(ABS(S147)&gt;'Lists &amp; Settings'!$B$5,"Total mismatch",""),IF(COUNTIFS($C$5:$C$154,C147,$E$5:$E$154,E147)&gt;1,"Possible duplicate",""),IF(AND(Q147&gt;='Lists &amp; Settings'!$B$6,T147&lt;&gt;"Approved",T147&lt;&gt;"Void"),"Approval required",""),IF(AND(Z147&gt;0,OR(Y147="",X147="")),"Complete payment details",""))),"")</f>
        <v/>
      </c>
      <c r="AF147" s="12" t="n"/>
    </row>
    <row r="148">
      <c r="A148" s="12" t="n"/>
      <c r="B148" s="12" t="n"/>
      <c r="C148" s="12" t="n"/>
      <c r="D148" s="12" t="n"/>
      <c r="E148" s="12" t="n"/>
      <c r="F148" s="29" t="n"/>
      <c r="G148" s="29" t="n"/>
      <c r="H148" s="29" t="n"/>
      <c r="I148" s="12" t="n"/>
      <c r="J148" s="12" t="n"/>
      <c r="K148" s="12" t="n"/>
      <c r="L148" s="12" t="n"/>
      <c r="M148" s="30" t="n"/>
      <c r="N148" s="30" t="n"/>
      <c r="O148" s="30" t="n"/>
      <c r="P148" s="30" t="n"/>
      <c r="Q148" s="30" t="n"/>
      <c r="R148" s="31">
        <f>IFERROR(IF(E148="","",M148+N148+O148+P148),"")</f>
        <v/>
      </c>
      <c r="S148" s="31">
        <f>IFERROR(IF(E148="","",Q148-R148),"")</f>
        <v/>
      </c>
      <c r="T148" s="12" t="n"/>
      <c r="U148" s="12" t="n"/>
      <c r="V148" s="29" t="n"/>
      <c r="W148" s="12" t="n"/>
      <c r="X148" s="12" t="n"/>
      <c r="Y148" s="29" t="n"/>
      <c r="Z148" s="30" t="n"/>
      <c r="AA148" s="31">
        <f>IFERROR(IF(E148="","",MAX(0,Q148-Z148)),"")</f>
        <v/>
      </c>
      <c r="AB148" s="16">
        <f>IFERROR(IF(E148="","",IF(T148="Void","Void",IF(AA148=0,"Paid",IF(H148="","Open",IF(H148&lt;TODAY(),"Overdue",IF(H148&lt;=TODAY()+'Lists &amp; Settings'!$B$4,"Due Soon","Open")))))),"")</f>
        <v/>
      </c>
      <c r="AC148" s="16">
        <f>IFERROR(IF(E148="","",IF(OR(AA148=0,H148=""),0,MAX(0,TODAY()-H148))),"")</f>
        <v/>
      </c>
      <c r="AD148" s="16">
        <f>IFERROR(IF(E148="","",IF(AA148=0,"Paid",IF(H148="","No Due Date",IF(H148&gt;=TODAY(),"Not Yet Due",IF(AC148&lt;=30,"1-30 Days Overdue",IF(AC148&lt;=60,"31-60 Days Overdue",IF(AC148&lt;=90,"61-90 Days Overdue","More Than 90 Days Overdue"))))))),"")</f>
        <v/>
      </c>
      <c r="AE148" s="16">
        <f>IFERROR(IF(E148="","",TEXTJOIN(", ",TRUE,IF(ABS(S148)&gt;'Lists &amp; Settings'!$B$5,"Total mismatch",""),IF(COUNTIFS($C$5:$C$154,C148,$E$5:$E$154,E148)&gt;1,"Possible duplicate",""),IF(AND(Q148&gt;='Lists &amp; Settings'!$B$6,T148&lt;&gt;"Approved",T148&lt;&gt;"Void"),"Approval required",""),IF(AND(Z148&gt;0,OR(Y148="",X148="")),"Complete payment details",""))),"")</f>
        <v/>
      </c>
      <c r="AF148" s="12" t="n"/>
    </row>
    <row r="149">
      <c r="A149" s="12" t="n"/>
      <c r="B149" s="12" t="n"/>
      <c r="C149" s="12" t="n"/>
      <c r="D149" s="12" t="n"/>
      <c r="E149" s="12" t="n"/>
      <c r="F149" s="29" t="n"/>
      <c r="G149" s="29" t="n"/>
      <c r="H149" s="29" t="n"/>
      <c r="I149" s="12" t="n"/>
      <c r="J149" s="12" t="n"/>
      <c r="K149" s="12" t="n"/>
      <c r="L149" s="12" t="n"/>
      <c r="M149" s="30" t="n"/>
      <c r="N149" s="30" t="n"/>
      <c r="O149" s="30" t="n"/>
      <c r="P149" s="30" t="n"/>
      <c r="Q149" s="30" t="n"/>
      <c r="R149" s="31">
        <f>IFERROR(IF(E149="","",M149+N149+O149+P149),"")</f>
        <v/>
      </c>
      <c r="S149" s="31">
        <f>IFERROR(IF(E149="","",Q149-R149),"")</f>
        <v/>
      </c>
      <c r="T149" s="12" t="n"/>
      <c r="U149" s="12" t="n"/>
      <c r="V149" s="29" t="n"/>
      <c r="W149" s="12" t="n"/>
      <c r="X149" s="12" t="n"/>
      <c r="Y149" s="29" t="n"/>
      <c r="Z149" s="30" t="n"/>
      <c r="AA149" s="31">
        <f>IFERROR(IF(E149="","",MAX(0,Q149-Z149)),"")</f>
        <v/>
      </c>
      <c r="AB149" s="16">
        <f>IFERROR(IF(E149="","",IF(T149="Void","Void",IF(AA149=0,"Paid",IF(H149="","Open",IF(H149&lt;TODAY(),"Overdue",IF(H149&lt;=TODAY()+'Lists &amp; Settings'!$B$4,"Due Soon","Open")))))),"")</f>
        <v/>
      </c>
      <c r="AC149" s="16">
        <f>IFERROR(IF(E149="","",IF(OR(AA149=0,H149=""),0,MAX(0,TODAY()-H149))),"")</f>
        <v/>
      </c>
      <c r="AD149" s="16">
        <f>IFERROR(IF(E149="","",IF(AA149=0,"Paid",IF(H149="","No Due Date",IF(H149&gt;=TODAY(),"Not Yet Due",IF(AC149&lt;=30,"1-30 Days Overdue",IF(AC149&lt;=60,"31-60 Days Overdue",IF(AC149&lt;=90,"61-90 Days Overdue","More Than 90 Days Overdue"))))))),"")</f>
        <v/>
      </c>
      <c r="AE149" s="16">
        <f>IFERROR(IF(E149="","",TEXTJOIN(", ",TRUE,IF(ABS(S149)&gt;'Lists &amp; Settings'!$B$5,"Total mismatch",""),IF(COUNTIFS($C$5:$C$154,C149,$E$5:$E$154,E149)&gt;1,"Possible duplicate",""),IF(AND(Q149&gt;='Lists &amp; Settings'!$B$6,T149&lt;&gt;"Approved",T149&lt;&gt;"Void"),"Approval required",""),IF(AND(Z149&gt;0,OR(Y149="",X149="")),"Complete payment details",""))),"")</f>
        <v/>
      </c>
      <c r="AF149" s="12" t="n"/>
    </row>
    <row r="150">
      <c r="A150" s="12" t="n"/>
      <c r="B150" s="12" t="n"/>
      <c r="C150" s="12" t="n"/>
      <c r="D150" s="12" t="n"/>
      <c r="E150" s="12" t="n"/>
      <c r="F150" s="29" t="n"/>
      <c r="G150" s="29" t="n"/>
      <c r="H150" s="29" t="n"/>
      <c r="I150" s="12" t="n"/>
      <c r="J150" s="12" t="n"/>
      <c r="K150" s="12" t="n"/>
      <c r="L150" s="12" t="n"/>
      <c r="M150" s="30" t="n"/>
      <c r="N150" s="30" t="n"/>
      <c r="O150" s="30" t="n"/>
      <c r="P150" s="30" t="n"/>
      <c r="Q150" s="30" t="n"/>
      <c r="R150" s="31">
        <f>IFERROR(IF(E150="","",M150+N150+O150+P150),"")</f>
        <v/>
      </c>
      <c r="S150" s="31">
        <f>IFERROR(IF(E150="","",Q150-R150),"")</f>
        <v/>
      </c>
      <c r="T150" s="12" t="n"/>
      <c r="U150" s="12" t="n"/>
      <c r="V150" s="29" t="n"/>
      <c r="W150" s="12" t="n"/>
      <c r="X150" s="12" t="n"/>
      <c r="Y150" s="29" t="n"/>
      <c r="Z150" s="30" t="n"/>
      <c r="AA150" s="31">
        <f>IFERROR(IF(E150="","",MAX(0,Q150-Z150)),"")</f>
        <v/>
      </c>
      <c r="AB150" s="16">
        <f>IFERROR(IF(E150="","",IF(T150="Void","Void",IF(AA150=0,"Paid",IF(H150="","Open",IF(H150&lt;TODAY(),"Overdue",IF(H150&lt;=TODAY()+'Lists &amp; Settings'!$B$4,"Due Soon","Open")))))),"")</f>
        <v/>
      </c>
      <c r="AC150" s="16">
        <f>IFERROR(IF(E150="","",IF(OR(AA150=0,H150=""),0,MAX(0,TODAY()-H150))),"")</f>
        <v/>
      </c>
      <c r="AD150" s="16">
        <f>IFERROR(IF(E150="","",IF(AA150=0,"Paid",IF(H150="","No Due Date",IF(H150&gt;=TODAY(),"Not Yet Due",IF(AC150&lt;=30,"1-30 Days Overdue",IF(AC150&lt;=60,"31-60 Days Overdue",IF(AC150&lt;=90,"61-90 Days Overdue","More Than 90 Days Overdue"))))))),"")</f>
        <v/>
      </c>
      <c r="AE150" s="16">
        <f>IFERROR(IF(E150="","",TEXTJOIN(", ",TRUE,IF(ABS(S150)&gt;'Lists &amp; Settings'!$B$5,"Total mismatch",""),IF(COUNTIFS($C$5:$C$154,C150,$E$5:$E$154,E150)&gt;1,"Possible duplicate",""),IF(AND(Q150&gt;='Lists &amp; Settings'!$B$6,T150&lt;&gt;"Approved",T150&lt;&gt;"Void"),"Approval required",""),IF(AND(Z150&gt;0,OR(Y150="",X150="")),"Complete payment details",""))),"")</f>
        <v/>
      </c>
      <c r="AF150" s="12" t="n"/>
    </row>
    <row r="151">
      <c r="A151" s="12" t="n"/>
      <c r="B151" s="12" t="n"/>
      <c r="C151" s="12" t="n"/>
      <c r="D151" s="12" t="n"/>
      <c r="E151" s="12" t="n"/>
      <c r="F151" s="29" t="n"/>
      <c r="G151" s="29" t="n"/>
      <c r="H151" s="29" t="n"/>
      <c r="I151" s="12" t="n"/>
      <c r="J151" s="12" t="n"/>
      <c r="K151" s="12" t="n"/>
      <c r="L151" s="12" t="n"/>
      <c r="M151" s="30" t="n"/>
      <c r="N151" s="30" t="n"/>
      <c r="O151" s="30" t="n"/>
      <c r="P151" s="30" t="n"/>
      <c r="Q151" s="30" t="n"/>
      <c r="R151" s="31">
        <f>IFERROR(IF(E151="","",M151+N151+O151+P151),"")</f>
        <v/>
      </c>
      <c r="S151" s="31">
        <f>IFERROR(IF(E151="","",Q151-R151),"")</f>
        <v/>
      </c>
      <c r="T151" s="12" t="n"/>
      <c r="U151" s="12" t="n"/>
      <c r="V151" s="29" t="n"/>
      <c r="W151" s="12" t="n"/>
      <c r="X151" s="12" t="n"/>
      <c r="Y151" s="29" t="n"/>
      <c r="Z151" s="30" t="n"/>
      <c r="AA151" s="31">
        <f>IFERROR(IF(E151="","",MAX(0,Q151-Z151)),"")</f>
        <v/>
      </c>
      <c r="AB151" s="16">
        <f>IFERROR(IF(E151="","",IF(T151="Void","Void",IF(AA151=0,"Paid",IF(H151="","Open",IF(H151&lt;TODAY(),"Overdue",IF(H151&lt;=TODAY()+'Lists &amp; Settings'!$B$4,"Due Soon","Open")))))),"")</f>
        <v/>
      </c>
      <c r="AC151" s="16">
        <f>IFERROR(IF(E151="","",IF(OR(AA151=0,H151=""),0,MAX(0,TODAY()-H151))),"")</f>
        <v/>
      </c>
      <c r="AD151" s="16">
        <f>IFERROR(IF(E151="","",IF(AA151=0,"Paid",IF(H151="","No Due Date",IF(H151&gt;=TODAY(),"Not Yet Due",IF(AC151&lt;=30,"1-30 Days Overdue",IF(AC151&lt;=60,"31-60 Days Overdue",IF(AC151&lt;=90,"61-90 Days Overdue","More Than 90 Days Overdue"))))))),"")</f>
        <v/>
      </c>
      <c r="AE151" s="16">
        <f>IFERROR(IF(E151="","",TEXTJOIN(", ",TRUE,IF(ABS(S151)&gt;'Lists &amp; Settings'!$B$5,"Total mismatch",""),IF(COUNTIFS($C$5:$C$154,C151,$E$5:$E$154,E151)&gt;1,"Possible duplicate",""),IF(AND(Q151&gt;='Lists &amp; Settings'!$B$6,T151&lt;&gt;"Approved",T151&lt;&gt;"Void"),"Approval required",""),IF(AND(Z151&gt;0,OR(Y151="",X151="")),"Complete payment details",""))),"")</f>
        <v/>
      </c>
      <c r="AF151" s="12" t="n"/>
    </row>
    <row r="152">
      <c r="A152" s="12" t="n"/>
      <c r="B152" s="12" t="n"/>
      <c r="C152" s="12" t="n"/>
      <c r="D152" s="12" t="n"/>
      <c r="E152" s="12" t="n"/>
      <c r="F152" s="29" t="n"/>
      <c r="G152" s="29" t="n"/>
      <c r="H152" s="29" t="n"/>
      <c r="I152" s="12" t="n"/>
      <c r="J152" s="12" t="n"/>
      <c r="K152" s="12" t="n"/>
      <c r="L152" s="12" t="n"/>
      <c r="M152" s="30" t="n"/>
      <c r="N152" s="30" t="n"/>
      <c r="O152" s="30" t="n"/>
      <c r="P152" s="30" t="n"/>
      <c r="Q152" s="30" t="n"/>
      <c r="R152" s="31">
        <f>IFERROR(IF(E152="","",M152+N152+O152+P152),"")</f>
        <v/>
      </c>
      <c r="S152" s="31">
        <f>IFERROR(IF(E152="","",Q152-R152),"")</f>
        <v/>
      </c>
      <c r="T152" s="12" t="n"/>
      <c r="U152" s="12" t="n"/>
      <c r="V152" s="29" t="n"/>
      <c r="W152" s="12" t="n"/>
      <c r="X152" s="12" t="n"/>
      <c r="Y152" s="29" t="n"/>
      <c r="Z152" s="30" t="n"/>
      <c r="AA152" s="31">
        <f>IFERROR(IF(E152="","",MAX(0,Q152-Z152)),"")</f>
        <v/>
      </c>
      <c r="AB152" s="16">
        <f>IFERROR(IF(E152="","",IF(T152="Void","Void",IF(AA152=0,"Paid",IF(H152="","Open",IF(H152&lt;TODAY(),"Overdue",IF(H152&lt;=TODAY()+'Lists &amp; Settings'!$B$4,"Due Soon","Open")))))),"")</f>
        <v/>
      </c>
      <c r="AC152" s="16">
        <f>IFERROR(IF(E152="","",IF(OR(AA152=0,H152=""),0,MAX(0,TODAY()-H152))),"")</f>
        <v/>
      </c>
      <c r="AD152" s="16">
        <f>IFERROR(IF(E152="","",IF(AA152=0,"Paid",IF(H152="","No Due Date",IF(H152&gt;=TODAY(),"Not Yet Due",IF(AC152&lt;=30,"1-30 Days Overdue",IF(AC152&lt;=60,"31-60 Days Overdue",IF(AC152&lt;=90,"61-90 Days Overdue","More Than 90 Days Overdue"))))))),"")</f>
        <v/>
      </c>
      <c r="AE152" s="16">
        <f>IFERROR(IF(E152="","",TEXTJOIN(", ",TRUE,IF(ABS(S152)&gt;'Lists &amp; Settings'!$B$5,"Total mismatch",""),IF(COUNTIFS($C$5:$C$154,C152,$E$5:$E$154,E152)&gt;1,"Possible duplicate",""),IF(AND(Q152&gt;='Lists &amp; Settings'!$B$6,T152&lt;&gt;"Approved",T152&lt;&gt;"Void"),"Approval required",""),IF(AND(Z152&gt;0,OR(Y152="",X152="")),"Complete payment details",""))),"")</f>
        <v/>
      </c>
      <c r="AF152" s="12" t="n"/>
    </row>
    <row r="153">
      <c r="A153" s="12" t="n"/>
      <c r="B153" s="12" t="n"/>
      <c r="C153" s="12" t="n"/>
      <c r="D153" s="12" t="n"/>
      <c r="E153" s="12" t="n"/>
      <c r="F153" s="29" t="n"/>
      <c r="G153" s="29" t="n"/>
      <c r="H153" s="29" t="n"/>
      <c r="I153" s="12" t="n"/>
      <c r="J153" s="12" t="n"/>
      <c r="K153" s="12" t="n"/>
      <c r="L153" s="12" t="n"/>
      <c r="M153" s="30" t="n"/>
      <c r="N153" s="30" t="n"/>
      <c r="O153" s="30" t="n"/>
      <c r="P153" s="30" t="n"/>
      <c r="Q153" s="30" t="n"/>
      <c r="R153" s="31">
        <f>IFERROR(IF(E153="","",M153+N153+O153+P153),"")</f>
        <v/>
      </c>
      <c r="S153" s="31">
        <f>IFERROR(IF(E153="","",Q153-R153),"")</f>
        <v/>
      </c>
      <c r="T153" s="12" t="n"/>
      <c r="U153" s="12" t="n"/>
      <c r="V153" s="29" t="n"/>
      <c r="W153" s="12" t="n"/>
      <c r="X153" s="12" t="n"/>
      <c r="Y153" s="29" t="n"/>
      <c r="Z153" s="30" t="n"/>
      <c r="AA153" s="31">
        <f>IFERROR(IF(E153="","",MAX(0,Q153-Z153)),"")</f>
        <v/>
      </c>
      <c r="AB153" s="16">
        <f>IFERROR(IF(E153="","",IF(T153="Void","Void",IF(AA153=0,"Paid",IF(H153="","Open",IF(H153&lt;TODAY(),"Overdue",IF(H153&lt;=TODAY()+'Lists &amp; Settings'!$B$4,"Due Soon","Open")))))),"")</f>
        <v/>
      </c>
      <c r="AC153" s="16">
        <f>IFERROR(IF(E153="","",IF(OR(AA153=0,H153=""),0,MAX(0,TODAY()-H153))),"")</f>
        <v/>
      </c>
      <c r="AD153" s="16">
        <f>IFERROR(IF(E153="","",IF(AA153=0,"Paid",IF(H153="","No Due Date",IF(H153&gt;=TODAY(),"Not Yet Due",IF(AC153&lt;=30,"1-30 Days Overdue",IF(AC153&lt;=60,"31-60 Days Overdue",IF(AC153&lt;=90,"61-90 Days Overdue","More Than 90 Days Overdue"))))))),"")</f>
        <v/>
      </c>
      <c r="AE153" s="16">
        <f>IFERROR(IF(E153="","",TEXTJOIN(", ",TRUE,IF(ABS(S153)&gt;'Lists &amp; Settings'!$B$5,"Total mismatch",""),IF(COUNTIFS($C$5:$C$154,C153,$E$5:$E$154,E153)&gt;1,"Possible duplicate",""),IF(AND(Q153&gt;='Lists &amp; Settings'!$B$6,T153&lt;&gt;"Approved",T153&lt;&gt;"Void"),"Approval required",""),IF(AND(Z153&gt;0,OR(Y153="",X153="")),"Complete payment details",""))),"")</f>
        <v/>
      </c>
      <c r="AF153" s="12" t="n"/>
    </row>
    <row r="154">
      <c r="A154" s="12" t="n"/>
      <c r="B154" s="12" t="n"/>
      <c r="C154" s="12" t="n"/>
      <c r="D154" s="12" t="n"/>
      <c r="E154" s="12" t="n"/>
      <c r="F154" s="29" t="n"/>
      <c r="G154" s="29" t="n"/>
      <c r="H154" s="29" t="n"/>
      <c r="I154" s="12" t="n"/>
      <c r="J154" s="12" t="n"/>
      <c r="K154" s="12" t="n"/>
      <c r="L154" s="12" t="n"/>
      <c r="M154" s="30" t="n"/>
      <c r="N154" s="30" t="n"/>
      <c r="O154" s="30" t="n"/>
      <c r="P154" s="30" t="n"/>
      <c r="Q154" s="30" t="n"/>
      <c r="R154" s="31">
        <f>IFERROR(IF(E154="","",M154+N154+O154+P154),"")</f>
        <v/>
      </c>
      <c r="S154" s="31">
        <f>IFERROR(IF(E154="","",Q154-R154),"")</f>
        <v/>
      </c>
      <c r="T154" s="12" t="n"/>
      <c r="U154" s="12" t="n"/>
      <c r="V154" s="29" t="n"/>
      <c r="W154" s="12" t="n"/>
      <c r="X154" s="12" t="n"/>
      <c r="Y154" s="29" t="n"/>
      <c r="Z154" s="30" t="n"/>
      <c r="AA154" s="31">
        <f>IFERROR(IF(E154="","",MAX(0,Q154-Z154)),"")</f>
        <v/>
      </c>
      <c r="AB154" s="16">
        <f>IFERROR(IF(E154="","",IF(T154="Void","Void",IF(AA154=0,"Paid",IF(H154="","Open",IF(H154&lt;TODAY(),"Overdue",IF(H154&lt;=TODAY()+'Lists &amp; Settings'!$B$4,"Due Soon","Open")))))),"")</f>
        <v/>
      </c>
      <c r="AC154" s="16">
        <f>IFERROR(IF(E154="","",IF(OR(AA154=0,H154=""),0,MAX(0,TODAY()-H154))),"")</f>
        <v/>
      </c>
      <c r="AD154" s="16">
        <f>IFERROR(IF(E154="","",IF(AA154=0,"Paid",IF(H154="","No Due Date",IF(H154&gt;=TODAY(),"Not Yet Due",IF(AC154&lt;=30,"1-30 Days Overdue",IF(AC154&lt;=60,"31-60 Days Overdue",IF(AC154&lt;=90,"61-90 Days Overdue","More Than 90 Days Overdue"))))))),"")</f>
        <v/>
      </c>
      <c r="AE154" s="16">
        <f>IFERROR(IF(E154="","",TEXTJOIN(", ",TRUE,IF(ABS(S154)&gt;'Lists &amp; Settings'!$B$5,"Total mismatch",""),IF(COUNTIFS($C$5:$C$154,C154,$E$5:$E$154,E154)&gt;1,"Possible duplicate",""),IF(AND(Q154&gt;='Lists &amp; Settings'!$B$6,T154&lt;&gt;"Approved",T154&lt;&gt;"Void"),"Approval required",""),IF(AND(Z154&gt;0,OR(Y154="",X154="")),"Complete payment details",""))),"")</f>
        <v/>
      </c>
      <c r="AF154" s="12" t="n"/>
    </row>
  </sheetData>
  <autoFilter ref="A4:AF154"/>
  <mergeCells count="2">
    <mergeCell ref="A1:AF1"/>
    <mergeCell ref="A2:AF2"/>
  </mergeCells>
  <conditionalFormatting sqref="AB5:AB154">
    <cfRule type="expression" priority="1" dxfId="0">
      <formula>$AB5="Overdue"</formula>
    </cfRule>
    <cfRule type="expression" priority="2" dxfId="1">
      <formula>$AB5="Due Soon"</formula>
    </cfRule>
    <cfRule type="expression" priority="3" dxfId="2">
      <formula>$AB5="Paid"</formula>
    </cfRule>
  </conditionalFormatting>
  <conditionalFormatting sqref="AA5:AA154">
    <cfRule type="cellIs" priority="4" operator="greaterThan" dxfId="3">
      <formula>0</formula>
    </cfRule>
  </conditionalFormatting>
  <dataValidations count="5">
    <dataValidation sqref="B5:B154" showDropDown="0" showInputMessage="0" showErrorMessage="0" allowBlank="0" type="list">
      <formula1>'Lists &amp; Settings'!$D$4:$D$7</formula1>
    </dataValidation>
    <dataValidation sqref="I5:I154" showDropDown="0" showInputMessage="0" showErrorMessage="0" allowBlank="0" type="list">
      <formula1>'Lists &amp; Settings'!$F$4:$F$11</formula1>
    </dataValidation>
    <dataValidation sqref="J5:J154" showDropDown="0" showInputMessage="0" showErrorMessage="0" allowBlank="0" type="list">
      <formula1>'Lists &amp; Settings'!$H$4:$H$19</formula1>
    </dataValidation>
    <dataValidation sqref="T5:T154" showDropDown="0" showInputMessage="0" showErrorMessage="0" allowBlank="0" type="list">
      <formula1>'Lists &amp; Settings'!$J$4:$J$9</formula1>
    </dataValidation>
    <dataValidation sqref="W5:W154" showDropDown="0" showInputMessage="0" showErrorMessage="0" allowBlank="0" type="list">
      <formula1>'Lists &amp; Settings'!$L$4:$L$9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" customWidth="1" min="3" max="3"/>
    <col width="29" customWidth="1" min="4" max="4"/>
    <col width="3" customWidth="1" min="5" max="5"/>
    <col width="23" customWidth="1" min="6" max="6"/>
    <col width="3" customWidth="1" min="7" max="7"/>
    <col width="28" customWidth="1" min="8" max="8"/>
    <col width="3" customWidth="1" min="9" max="9"/>
    <col width="21" customWidth="1" min="10" max="10"/>
    <col width="3" customWidth="1" min="11" max="11"/>
    <col width="21" customWidth="1" min="12" max="12"/>
  </cols>
  <sheetData>
    <row r="1" ht="32" customHeight="1">
      <c r="A1" s="1" t="inlineStr">
        <is>
          <t>Lists &amp; Settings</t>
        </is>
      </c>
    </row>
    <row r="3">
      <c r="A3" s="17" t="inlineStr">
        <is>
          <t>Setting</t>
        </is>
      </c>
      <c r="B3" s="17" t="inlineStr">
        <is>
          <t>Value</t>
        </is>
      </c>
      <c r="D3" s="17" t="inlineStr">
        <is>
          <t>Properties</t>
        </is>
      </c>
      <c r="F3" s="17" t="inlineStr">
        <is>
          <t>Departments</t>
        </is>
      </c>
      <c r="H3" s="17" t="inlineStr">
        <is>
          <t>Expense Categories</t>
        </is>
      </c>
      <c r="J3" s="17" t="inlineStr">
        <is>
          <t>Approval Statuses</t>
        </is>
      </c>
      <c r="L3" s="17" t="inlineStr">
        <is>
          <t>Payment Methods</t>
        </is>
      </c>
    </row>
    <row r="4">
      <c r="A4" s="18" t="inlineStr">
        <is>
          <t>Due Soon Window in Days</t>
        </is>
      </c>
      <c r="B4" s="19" t="n">
        <v>7</v>
      </c>
      <c r="D4" s="18" t="inlineStr">
        <is>
          <t>Harbor View Hotel</t>
        </is>
      </c>
      <c r="F4" s="18" t="inlineStr">
        <is>
          <t>Administration</t>
        </is>
      </c>
      <c r="H4" s="18" t="inlineStr">
        <is>
          <t>Cleaning Supplies</t>
        </is>
      </c>
      <c r="J4" s="18" t="inlineStr">
        <is>
          <t>Draft</t>
        </is>
      </c>
      <c r="L4" s="18" t="inlineStr">
        <is>
          <t>ACH</t>
        </is>
      </c>
    </row>
    <row r="5">
      <c r="A5" s="20" t="inlineStr">
        <is>
          <t>Total Variance Tolerance</t>
        </is>
      </c>
      <c r="B5" s="32" t="n">
        <v>0.01</v>
      </c>
      <c r="D5" s="20" t="inlineStr">
        <is>
          <t>Downtown Conference Hotel</t>
        </is>
      </c>
      <c r="F5" s="20" t="inlineStr">
        <is>
          <t>Engineering</t>
        </is>
      </c>
      <c r="H5" s="20" t="inlineStr">
        <is>
          <t>Event Rentals</t>
        </is>
      </c>
      <c r="J5" s="20" t="inlineStr">
        <is>
          <t>Submitted</t>
        </is>
      </c>
      <c r="L5" s="20" t="inlineStr">
        <is>
          <t>Check</t>
        </is>
      </c>
    </row>
    <row r="6">
      <c r="A6" s="18" t="inlineStr">
        <is>
          <t>High-Value Approval Threshold</t>
        </is>
      </c>
      <c r="B6" s="32" t="n">
        <v>5000</v>
      </c>
      <c r="D6" s="18" t="inlineStr">
        <is>
          <t>Lakeside Resort</t>
        </is>
      </c>
      <c r="F6" s="18" t="inlineStr">
        <is>
          <t>Events</t>
        </is>
      </c>
      <c r="H6" s="18" t="inlineStr">
        <is>
          <t>Food Purchases</t>
        </is>
      </c>
      <c r="J6" s="18" t="inlineStr">
        <is>
          <t>Approved</t>
        </is>
      </c>
      <c r="L6" s="18" t="inlineStr">
        <is>
          <t>Credit Card</t>
        </is>
      </c>
    </row>
    <row r="7">
      <c r="A7" s="20" t="inlineStr">
        <is>
          <t>Standard Payment Review Target in Days</t>
        </is>
      </c>
      <c r="B7" s="19" t="n">
        <v>3</v>
      </c>
      <c r="D7" s="20" t="inlineStr">
        <is>
          <t>Airport Suites</t>
        </is>
      </c>
      <c r="F7" s="20" t="inlineStr">
        <is>
          <t>Food &amp; Beverage</t>
        </is>
      </c>
      <c r="H7" s="20" t="inlineStr">
        <is>
          <t>Guest Supplies</t>
        </is>
      </c>
      <c r="J7" s="20" t="inlineStr">
        <is>
          <t>On Hold</t>
        </is>
      </c>
      <c r="L7" s="20" t="inlineStr">
        <is>
          <t>Wire Transfer</t>
        </is>
      </c>
    </row>
    <row r="8">
      <c r="F8" s="18" t="inlineStr">
        <is>
          <t>Front Office</t>
        </is>
      </c>
      <c r="H8" s="18" t="inlineStr">
        <is>
          <t>Insurance</t>
        </is>
      </c>
      <c r="J8" s="18" t="inlineStr">
        <is>
          <t>Disputed</t>
        </is>
      </c>
      <c r="L8" s="18" t="inlineStr">
        <is>
          <t>Other</t>
        </is>
      </c>
    </row>
    <row r="9">
      <c r="A9" s="22" t="inlineStr">
        <is>
          <t>These are internal operating assumptions. Update them to match the property's approved procedures.</t>
        </is>
      </c>
      <c r="B9" s="33" t="n"/>
      <c r="F9" s="20" t="inlineStr">
        <is>
          <t>Housekeeping</t>
        </is>
      </c>
      <c r="H9" s="20" t="inlineStr">
        <is>
          <t>Landscaping</t>
        </is>
      </c>
      <c r="J9" s="20" t="inlineStr">
        <is>
          <t>Void</t>
        </is>
      </c>
      <c r="L9" s="20" t="inlineStr">
        <is>
          <t>Not Scheduled</t>
        </is>
      </c>
    </row>
    <row r="10">
      <c r="A10" s="34" t="n"/>
      <c r="B10" s="35" t="n"/>
      <c r="F10" s="18" t="inlineStr">
        <is>
          <t>Sales &amp; Marketing</t>
        </is>
      </c>
      <c r="H10" s="18" t="inlineStr">
        <is>
          <t>Laundry Supplies</t>
        </is>
      </c>
    </row>
    <row r="11">
      <c r="F11" s="20" t="inlineStr">
        <is>
          <t>Security</t>
        </is>
      </c>
      <c r="H11" s="20" t="inlineStr">
        <is>
          <t>Linen Service</t>
        </is>
      </c>
    </row>
    <row r="12">
      <c r="H12" s="18" t="inlineStr">
        <is>
          <t>Marketing</t>
        </is>
      </c>
    </row>
    <row r="13">
      <c r="H13" s="20" t="inlineStr">
        <is>
          <t>Office Supplies</t>
        </is>
      </c>
    </row>
    <row r="14">
      <c r="H14" s="18" t="inlineStr">
        <is>
          <t>Repairs &amp; Maintenance</t>
        </is>
      </c>
    </row>
    <row r="15">
      <c r="H15" s="20" t="inlineStr">
        <is>
          <t>Security Services</t>
        </is>
      </c>
    </row>
    <row r="16">
      <c r="H16" s="18" t="inlineStr">
        <is>
          <t>Technology &amp; Systems</t>
        </is>
      </c>
    </row>
    <row r="17">
      <c r="H17" s="20" t="inlineStr">
        <is>
          <t>Utilities</t>
        </is>
      </c>
    </row>
    <row r="18">
      <c r="H18" s="18" t="inlineStr">
        <is>
          <t>Waste Removal</t>
        </is>
      </c>
    </row>
    <row r="19">
      <c r="H19" s="20" t="inlineStr">
        <is>
          <t>Other</t>
        </is>
      </c>
    </row>
  </sheetData>
  <mergeCells count="2">
    <mergeCell ref="A9:B10"/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23" t="inlineStr">
        <is>
          <t>Hotel Invoice Tracker Instructions</t>
        </is>
      </c>
    </row>
    <row r="3" ht="30" customHeight="1">
      <c r="A3" s="24" t="inlineStr">
        <is>
          <t>Getting Started</t>
        </is>
      </c>
      <c r="B3" s="36" t="n"/>
      <c r="C3" s="36" t="n"/>
      <c r="D3" s="36" t="n"/>
      <c r="E3" s="36" t="n"/>
      <c r="F3" s="36" t="n"/>
      <c r="G3" s="36" t="n"/>
      <c r="H3" s="37" t="n"/>
    </row>
    <row r="4" ht="30" customHeight="1">
      <c r="A4" s="25" t="inlineStr">
        <is>
          <t>Review the editable assumptions on the Lists &amp; Settings worksheet.</t>
        </is>
      </c>
      <c r="B4" s="36" t="n"/>
      <c r="C4" s="36" t="n"/>
      <c r="D4" s="36" t="n"/>
      <c r="E4" s="36" t="n"/>
      <c r="F4" s="36" t="n"/>
      <c r="G4" s="36" t="n"/>
      <c r="H4" s="37" t="n"/>
    </row>
    <row r="5" ht="30" customHeight="1">
      <c r="A5" s="25" t="inlineStr">
        <is>
          <t>Enter one row for each vendor invoice on the Invoice Tracker worksheet.</t>
        </is>
      </c>
      <c r="B5" s="36" t="n"/>
      <c r="C5" s="36" t="n"/>
      <c r="D5" s="36" t="n"/>
      <c r="E5" s="36" t="n"/>
      <c r="F5" s="36" t="n"/>
      <c r="G5" s="36" t="n"/>
      <c r="H5" s="37" t="n"/>
    </row>
    <row r="6" ht="30" customHeight="1">
      <c r="A6" s="25" t="inlineStr">
        <is>
          <t>Record approval and payment details as the invoice moves through the property's process.</t>
        </is>
      </c>
      <c r="B6" s="36" t="n"/>
      <c r="C6" s="36" t="n"/>
      <c r="D6" s="36" t="n"/>
      <c r="E6" s="36" t="n"/>
      <c r="F6" s="36" t="n"/>
      <c r="G6" s="36" t="n"/>
      <c r="H6" s="37" t="n"/>
    </row>
    <row r="7" ht="30" customHeight="1">
      <c r="A7" s="24" t="inlineStr">
        <is>
          <t>Input Guidance</t>
        </is>
      </c>
      <c r="B7" s="36" t="n"/>
      <c r="C7" s="36" t="n"/>
      <c r="D7" s="36" t="n"/>
      <c r="E7" s="36" t="n"/>
      <c r="F7" s="36" t="n"/>
      <c r="G7" s="36" t="n"/>
      <c r="H7" s="37" t="n"/>
    </row>
    <row r="8" ht="30" customHeight="1">
      <c r="A8" s="25" t="inlineStr">
        <is>
          <t>Gold cells are intended for user entry. Gray cells contain formulas.</t>
        </is>
      </c>
      <c r="B8" s="36" t="n"/>
      <c r="C8" s="36" t="n"/>
      <c r="D8" s="36" t="n"/>
      <c r="E8" s="36" t="n"/>
      <c r="F8" s="36" t="n"/>
      <c r="G8" s="36" t="n"/>
      <c r="H8" s="37" t="n"/>
    </row>
    <row r="9" ht="30" customHeight="1">
      <c r="A9" s="25" t="inlineStr">
        <is>
          <t>Credits should be entered as negative amounts.</t>
        </is>
      </c>
      <c r="B9" s="36" t="n"/>
      <c r="C9" s="36" t="n"/>
      <c r="D9" s="36" t="n"/>
      <c r="E9" s="36" t="n"/>
      <c r="F9" s="36" t="n"/>
      <c r="G9" s="36" t="n"/>
      <c r="H9" s="37" t="n"/>
    </row>
    <row r="10" ht="30" customHeight="1">
      <c r="A10" s="24" t="inlineStr">
        <is>
          <t>Review Flag Guidance</t>
        </is>
      </c>
      <c r="B10" s="36" t="n"/>
      <c r="C10" s="36" t="n"/>
      <c r="D10" s="36" t="n"/>
      <c r="E10" s="36" t="n"/>
      <c r="F10" s="36" t="n"/>
      <c r="G10" s="36" t="n"/>
      <c r="H10" s="37" t="n"/>
    </row>
    <row r="11" ht="30" customHeight="1">
      <c r="A11" s="25" t="inlineStr">
        <is>
          <t>Review total mismatches, possible duplicates, approval requirements, and incomplete payment details.</t>
        </is>
      </c>
      <c r="B11" s="36" t="n"/>
      <c r="C11" s="36" t="n"/>
      <c r="D11" s="36" t="n"/>
      <c r="E11" s="36" t="n"/>
      <c r="F11" s="36" t="n"/>
      <c r="G11" s="36" t="n"/>
      <c r="H11" s="37" t="n"/>
    </row>
    <row r="12" ht="30" customHeight="1">
      <c r="A12" s="24" t="inlineStr">
        <is>
          <t>Workbook Limitations</t>
        </is>
      </c>
      <c r="B12" s="36" t="n"/>
      <c r="C12" s="36" t="n"/>
      <c r="D12" s="36" t="n"/>
      <c r="E12" s="36" t="n"/>
      <c r="F12" s="36" t="n"/>
      <c r="G12" s="36" t="n"/>
      <c r="H12" s="37" t="n"/>
    </row>
    <row r="13" ht="30" customHeight="1">
      <c r="A13" s="25" t="inlineStr">
        <is>
          <t>This workbook is an internal tracking tool and does not replace the property's accounting records.</t>
        </is>
      </c>
      <c r="B13" s="36" t="n"/>
      <c r="C13" s="36" t="n"/>
      <c r="D13" s="36" t="n"/>
      <c r="E13" s="36" t="n"/>
      <c r="F13" s="36" t="n"/>
      <c r="G13" s="36" t="n"/>
      <c r="H13" s="37" t="n"/>
    </row>
  </sheetData>
  <mergeCells count="12">
    <mergeCell ref="A9:H9"/>
    <mergeCell ref="A4:H4"/>
    <mergeCell ref="A12:H12"/>
    <mergeCell ref="A3:H3"/>
    <mergeCell ref="A1:H1"/>
    <mergeCell ref="A7:H7"/>
    <mergeCell ref="A10:H10"/>
    <mergeCell ref="A13:H13"/>
    <mergeCell ref="A11:H11"/>
    <mergeCell ref="A5:H5"/>
    <mergeCell ref="A8:H8"/>
    <mergeCell ref="A6:H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2026-09-06T19:23:34Z</dcterms:created>
  <dcterms:modified xmlns:dcterms="http://purl.org/dc/terms/" xmlns:xsi="http://www.w3.org/2001/XMLSchema-instance" xsi:type="dcterms:W3CDTF">2026-09-06T19:23:36+00:00Z</dcterms:modified>
</cp:coreProperties>
</file>